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upertt\AppData\Local\Microsoft\Windows\INetCache\Content.Outlook\LTIOLHKJ\"/>
    </mc:Choice>
  </mc:AlternateContent>
  <xr:revisionPtr revIDLastSave="0" documentId="13_ncr:1_{EC3DA26D-7108-4D2F-9CF8-592BF6611F34}" xr6:coauthVersionLast="45" xr6:coauthVersionMax="45" xr10:uidLastSave="{00000000-0000-0000-0000-000000000000}"/>
  <bookViews>
    <workbookView xWindow="-120" yWindow="-120" windowWidth="21840" windowHeight="13140" tabRatio="851" xr2:uid="{00000000-000D-0000-FFFF-FFFF00000000}"/>
  </bookViews>
  <sheets>
    <sheet name="1 bevétel (kötelező,önként)" sheetId="239" r:id="rId1"/>
    <sheet name="2 kiadás (kötelező, önként)" sheetId="240" r:id="rId2"/>
    <sheet name="3 bevétel(szűkített)" sheetId="261" r:id="rId3"/>
    <sheet name="4 kiadás(szűkített)" sheetId="260" r:id="rId4"/>
    <sheet name="5 egyenleg" sheetId="266" r:id="rId5"/>
    <sheet name="6normatíva" sheetId="311" r:id="rId6"/>
    <sheet name="7 int.bevétel" sheetId="305" r:id="rId7"/>
    <sheet name="8 int.kiadás" sheetId="304" r:id="rId8"/>
    <sheet name="9 álláshely" sheetId="303" r:id="rId9"/>
    <sheet name="10 ök kiadás" sheetId="244" r:id="rId10"/>
    <sheet name="11melléklet " sheetId="313" r:id="rId11"/>
    <sheet name="12 fejlesztés" sheetId="308" r:id="rId12"/>
    <sheet name="13 Lakáselidegenítés" sheetId="279" r:id="rId13"/>
    <sheet name="14 Ktg.szervek felúj." sheetId="309" r:id="rId14"/>
    <sheet name="15 épületek fentartási költs" sheetId="262" r:id="rId15"/>
    <sheet name="16 működési és felhalm" sheetId="253" r:id="rId16"/>
    <sheet name="17előirányzat felhasz. " sheetId="294" r:id="rId17"/>
    <sheet name="18többéves" sheetId="291" r:id="rId18"/>
    <sheet name="19projektek" sheetId="312" r:id="rId19"/>
    <sheet name="20 közvetett támogatások" sheetId="295" r:id="rId20"/>
    <sheet name="21 kiemelt" sheetId="302" r:id="rId21"/>
    <sheet name="22 TFA" sheetId="297" r:id="rId22"/>
    <sheet name="23 Környezetvéd.alap" sheetId="296" r:id="rId23"/>
    <sheet name="24Turisztikai Alap" sheetId="264" r:id="rId24"/>
  </sheets>
  <externalReferences>
    <externalReference r:id="rId25"/>
    <externalReference r:id="rId26"/>
    <externalReference r:id="rId27"/>
    <externalReference r:id="rId28"/>
  </externalReferences>
  <definedNames>
    <definedName name="_______">[1]Munka3!#REF!</definedName>
    <definedName name="_______________e00001">[1]Munka3!#REF!</definedName>
    <definedName name="______________b00001">[1]Munka3!#REF!</definedName>
    <definedName name="______________e00001">[1]Munka3!#REF!</definedName>
    <definedName name="_____________b00001" localSheetId="16">[2]Munka3!#REF!</definedName>
    <definedName name="_____________b00001" localSheetId="18">[1]Munka3!#REF!</definedName>
    <definedName name="_____________b00001" localSheetId="19">[1]Munka3!#REF!</definedName>
    <definedName name="_____________b00001" localSheetId="21">[1]Munka3!#REF!</definedName>
    <definedName name="_____________b00001" localSheetId="22">[1]Munka3!#REF!</definedName>
    <definedName name="_____________b00001" localSheetId="5">[1]Munka3!#REF!</definedName>
    <definedName name="_____________b00001">[1]Munka3!#REF!</definedName>
    <definedName name="_____________e00001" localSheetId="16">[2]Munka3!#REF!</definedName>
    <definedName name="_____________e00001" localSheetId="18">[1]Munka3!#REF!</definedName>
    <definedName name="_____________e00001" localSheetId="19">[1]Munka3!#REF!</definedName>
    <definedName name="_____________e00001" localSheetId="21">[1]Munka3!#REF!</definedName>
    <definedName name="_____________e00001" localSheetId="22">[1]Munka3!#REF!</definedName>
    <definedName name="_____________e00001" localSheetId="5">[1]Munka3!#REF!</definedName>
    <definedName name="_____________e00001">[1]Munka3!#REF!</definedName>
    <definedName name="____________b00001" localSheetId="10">[1]Munka3!#REF!</definedName>
    <definedName name="____________b00001" localSheetId="16">[2]Munka3!#REF!</definedName>
    <definedName name="____________b00001" localSheetId="17">[2]Munka3!#REF!</definedName>
    <definedName name="____________b00001" localSheetId="18">[1]Munka3!#REF!</definedName>
    <definedName name="____________b00001" localSheetId="19">[1]Munka3!#REF!</definedName>
    <definedName name="____________b00001" localSheetId="22">[1]Munka3!#REF!</definedName>
    <definedName name="____________b00001" localSheetId="5">[1]Munka3!#REF!</definedName>
    <definedName name="____________b00001">[1]Munka3!#REF!</definedName>
    <definedName name="____________e00001" localSheetId="10">[1]Munka3!#REF!</definedName>
    <definedName name="____________e00001" localSheetId="16">[2]Munka3!#REF!</definedName>
    <definedName name="____________e00001" localSheetId="17">[2]Munka3!#REF!</definedName>
    <definedName name="____________e00001" localSheetId="18">[1]Munka3!#REF!</definedName>
    <definedName name="____________e00001" localSheetId="19">[1]Munka3!#REF!</definedName>
    <definedName name="____________e00001" localSheetId="22">[1]Munka3!#REF!</definedName>
    <definedName name="____________e00001" localSheetId="5">[1]Munka3!#REF!</definedName>
    <definedName name="____________e00001">[1]Munka3!#REF!</definedName>
    <definedName name="___________b00001" localSheetId="10">[1]Munka3!#REF!</definedName>
    <definedName name="___________b00001" localSheetId="16">[2]Munka3!#REF!</definedName>
    <definedName name="___________b00001" localSheetId="17">[2]Munka3!#REF!</definedName>
    <definedName name="___________b00001" localSheetId="19">[1]Munka3!#REF!</definedName>
    <definedName name="___________b00001" localSheetId="22">[1]Munka3!#REF!</definedName>
    <definedName name="___________b00001" localSheetId="5">[1]Munka3!#REF!</definedName>
    <definedName name="___________b00001">[1]Munka3!#REF!</definedName>
    <definedName name="___________e00001" localSheetId="10">[1]Munka3!#REF!</definedName>
    <definedName name="___________e00001" localSheetId="16">[2]Munka3!#REF!</definedName>
    <definedName name="___________e00001" localSheetId="17">[2]Munka3!#REF!</definedName>
    <definedName name="___________e00001" localSheetId="22">[1]Munka3!#REF!</definedName>
    <definedName name="___________e00001">[1]Munka3!#REF!</definedName>
    <definedName name="__________b00001" localSheetId="10">[1]Munka3!#REF!</definedName>
    <definedName name="__________b00001" localSheetId="16">[2]Munka3!#REF!</definedName>
    <definedName name="__________b00001" localSheetId="17">[2]Munka3!#REF!</definedName>
    <definedName name="__________b00001" localSheetId="22">[1]Munka3!#REF!</definedName>
    <definedName name="__________b00001">[1]Munka3!#REF!</definedName>
    <definedName name="__________e00001" localSheetId="10">[1]Munka3!#REF!</definedName>
    <definedName name="__________e00001" localSheetId="16">[2]Munka3!#REF!</definedName>
    <definedName name="__________e00001" localSheetId="22">[1]Munka3!#REF!</definedName>
    <definedName name="__________e00001">[1]Munka3!#REF!</definedName>
    <definedName name="_________b00001" localSheetId="10">[1]Munka3!#REF!</definedName>
    <definedName name="_________b00001" localSheetId="16">[2]Munka3!#REF!</definedName>
    <definedName name="_________b00001" localSheetId="22">[1]Munka3!#REF!</definedName>
    <definedName name="_________b00001">[1]Munka3!#REF!</definedName>
    <definedName name="_________e00001" localSheetId="10">[1]Munka3!#REF!</definedName>
    <definedName name="_________e00001" localSheetId="16">[2]Munka3!#REF!</definedName>
    <definedName name="_________e00001" localSheetId="22">[1]Munka3!#REF!</definedName>
    <definedName name="_________e00001">[1]Munka3!#REF!</definedName>
    <definedName name="________b00001" localSheetId="10">[1]Munka3!#REF!</definedName>
    <definedName name="________b00001" localSheetId="16">[2]Munka3!#REF!</definedName>
    <definedName name="________b00001" localSheetId="22">[1]Munka3!#REF!</definedName>
    <definedName name="________b00001">[1]Munka3!#REF!</definedName>
    <definedName name="________e00001" localSheetId="10">[1]Munka3!#REF!</definedName>
    <definedName name="________e00001" localSheetId="16">[2]Munka3!#REF!</definedName>
    <definedName name="________e00001" localSheetId="22">[1]Munka3!#REF!</definedName>
    <definedName name="________e00001">[1]Munka3!#REF!</definedName>
    <definedName name="_______b00001" localSheetId="10">[1]Munka3!#REF!</definedName>
    <definedName name="_______b00001" localSheetId="16">[2]Munka3!#REF!</definedName>
    <definedName name="_______b00001" localSheetId="22">[1]Munka3!#REF!</definedName>
    <definedName name="_______b00001">[1]Munka3!#REF!</definedName>
    <definedName name="_______e00001" localSheetId="10">[1]Munka3!#REF!</definedName>
    <definedName name="_______e00001" localSheetId="16">[2]Munka3!#REF!</definedName>
    <definedName name="_______e00001" localSheetId="22">[1]Munka3!#REF!</definedName>
    <definedName name="_______e00001">[1]Munka3!#REF!</definedName>
    <definedName name="______b00001" localSheetId="10">[1]Munka3!#REF!</definedName>
    <definedName name="______b00001" localSheetId="16">[2]Munka3!#REF!</definedName>
    <definedName name="______b00001" localSheetId="22">[1]Munka3!#REF!</definedName>
    <definedName name="______b00001">[1]Munka3!#REF!</definedName>
    <definedName name="______e00001" localSheetId="10">[1]Munka3!#REF!</definedName>
    <definedName name="______e00001" localSheetId="16">[2]Munka3!#REF!</definedName>
    <definedName name="______e00001" localSheetId="22">[1]Munka3!#REF!</definedName>
    <definedName name="______e00001">[1]Munka3!#REF!</definedName>
    <definedName name="_____b00001" localSheetId="10">[1]Munka3!#REF!</definedName>
    <definedName name="_____b00001" localSheetId="16">[2]Munka3!#REF!</definedName>
    <definedName name="_____b00001" localSheetId="22">[1]Munka3!#REF!</definedName>
    <definedName name="_____b00001">[1]Munka3!#REF!</definedName>
    <definedName name="_____e00001" localSheetId="10">[1]Munka3!#REF!</definedName>
    <definedName name="_____e00001" localSheetId="16">[2]Munka3!#REF!</definedName>
    <definedName name="_____e00001" localSheetId="22">[1]Munka3!#REF!</definedName>
    <definedName name="_____e00001">[1]Munka3!#REF!</definedName>
    <definedName name="____b00001" localSheetId="10">[1]Munka3!#REF!</definedName>
    <definedName name="____b00001" localSheetId="16">[2]Munka3!#REF!</definedName>
    <definedName name="____b00001" localSheetId="22">[1]Munka3!#REF!</definedName>
    <definedName name="____b00001">[1]Munka3!#REF!</definedName>
    <definedName name="____e00001" localSheetId="10">[1]Munka3!#REF!</definedName>
    <definedName name="____e00001" localSheetId="16">[2]Munka3!#REF!</definedName>
    <definedName name="____e00001" localSheetId="22">[1]Munka3!#REF!</definedName>
    <definedName name="____e00001">[1]Munka3!#REF!</definedName>
    <definedName name="___b00001" localSheetId="10">[1]Munka3!#REF!</definedName>
    <definedName name="___b00001" localSheetId="16">[2]Munka3!#REF!</definedName>
    <definedName name="___b00001" localSheetId="22">[1]Munka3!#REF!</definedName>
    <definedName name="___b00001">[1]Munka3!#REF!</definedName>
    <definedName name="___e00001" localSheetId="10">[1]Munka3!#REF!</definedName>
    <definedName name="___e00001" localSheetId="16">[2]Munka3!#REF!</definedName>
    <definedName name="___e00001" localSheetId="22">[1]Munka3!#REF!</definedName>
    <definedName name="___e00001">[1]Munka3!#REF!</definedName>
    <definedName name="__b00001" localSheetId="10">[1]Munka3!#REF!</definedName>
    <definedName name="__b00001" localSheetId="16">[2]Munka3!#REF!</definedName>
    <definedName name="__b00001" localSheetId="18">[2]Munka3!#REF!</definedName>
    <definedName name="__b00001" localSheetId="22">[1]Munka3!#REF!</definedName>
    <definedName name="__b00001">[1]Munka3!#REF!</definedName>
    <definedName name="__e00001" localSheetId="10">[1]Munka3!#REF!</definedName>
    <definedName name="__e00001" localSheetId="16">[2]Munka3!#REF!</definedName>
    <definedName name="__e00001" localSheetId="18">[2]Munka3!#REF!</definedName>
    <definedName name="__e00001" localSheetId="22">[1]Munka3!#REF!</definedName>
    <definedName name="__e00001">[1]Munka3!#REF!</definedName>
    <definedName name="_b00001" localSheetId="10">[1]Munka3!#REF!</definedName>
    <definedName name="_b00001" localSheetId="16">[2]Munka3!#REF!</definedName>
    <definedName name="_b00001" localSheetId="18">[2]Munka3!#REF!</definedName>
    <definedName name="_b00001" localSheetId="22">[1]Munka3!#REF!</definedName>
    <definedName name="_b00001">[1]Munka3!#REF!</definedName>
    <definedName name="_bev">[2]Munka3!#REF!</definedName>
    <definedName name="_e00001" localSheetId="10">[1]Munka3!#REF!</definedName>
    <definedName name="_e00001" localSheetId="16">[2]Munka3!#REF!</definedName>
    <definedName name="_e00001" localSheetId="18">[2]Munka3!#REF!</definedName>
    <definedName name="_e00001" localSheetId="22">[1]Munka3!#REF!</definedName>
    <definedName name="_e00001">[1]Munka3!#REF!</definedName>
    <definedName name="_e00002">[1]Munka3!#REF!</definedName>
    <definedName name="_Kiad">[1]Munka3!#REF!</definedName>
    <definedName name="b0000" localSheetId="10">[2]Munka3!#REF!</definedName>
    <definedName name="b0000" localSheetId="12">[2]Munka3!#REF!</definedName>
    <definedName name="b0000" localSheetId="14">[2]Munka3!#REF!</definedName>
    <definedName name="b0000" localSheetId="16">[2]Munka3!#REF!</definedName>
    <definedName name="b0000" localSheetId="18">[3]Munka3!#REF!</definedName>
    <definedName name="b0000" localSheetId="22">[2]Munka3!#REF!</definedName>
    <definedName name="b0000" localSheetId="6">[2]Munka3!#REF!</definedName>
    <definedName name="b0000" localSheetId="7">[2]Munka3!#REF!</definedName>
    <definedName name="b0000">[2]Munka3!#REF!</definedName>
    <definedName name="b00000" localSheetId="0">[2]Munka3!#REF!</definedName>
    <definedName name="b00000" localSheetId="9">[2]Munka3!#REF!</definedName>
    <definedName name="b00000" localSheetId="10">[2]Munka3!#REF!</definedName>
    <definedName name="b00000" localSheetId="12">[2]Munka3!#REF!</definedName>
    <definedName name="b00000" localSheetId="14">[2]Munka3!#REF!</definedName>
    <definedName name="b00000" localSheetId="15">[2]Munka3!#REF!</definedName>
    <definedName name="b00000" localSheetId="16">[2]Munka3!#REF!</definedName>
    <definedName name="b00000" localSheetId="18">[3]Munka3!#REF!</definedName>
    <definedName name="b00000" localSheetId="1">[2]Munka3!#REF!</definedName>
    <definedName name="b00000" localSheetId="22">[2]Munka3!#REF!</definedName>
    <definedName name="b00000" localSheetId="6">[2]Munka3!#REF!</definedName>
    <definedName name="b00000" localSheetId="7">[2]Munka3!#REF!</definedName>
    <definedName name="b00000">[2]Munka3!#REF!</definedName>
    <definedName name="Bev">[2]Munka3!#REF!</definedName>
    <definedName name="bevetel">[2]Munka3!#REF!</definedName>
    <definedName name="Bevétel">[2]Munka3!#REF!</definedName>
    <definedName name="c0000">[2]Munka3!#REF!</definedName>
    <definedName name="c00000" localSheetId="10">[2]Munka3!#REF!</definedName>
    <definedName name="c00000" localSheetId="12">[2]Munka3!#REF!</definedName>
    <definedName name="c00000" localSheetId="14">[2]Munka3!#REF!</definedName>
    <definedName name="c00000" localSheetId="16">[2]Munka3!#REF!</definedName>
    <definedName name="c00000" localSheetId="22">[2]Munka3!#REF!</definedName>
    <definedName name="c00000" localSheetId="6">[2]Munka3!#REF!</definedName>
    <definedName name="c00000" localSheetId="7">[2]Munka3!#REF!</definedName>
    <definedName name="c00000">[2]Munka3!#REF!</definedName>
    <definedName name="d0000">[2]Munka3!#REF!</definedName>
    <definedName name="e_00002" localSheetId="22">[1]Munka3!#REF!</definedName>
    <definedName name="e_00002">[1]Munka3!#REF!</definedName>
    <definedName name="E00000" localSheetId="0">[2]Munka3!#REF!</definedName>
    <definedName name="E00000" localSheetId="9">[2]Munka3!#REF!</definedName>
    <definedName name="E00000" localSheetId="10">[2]Munka3!#REF!</definedName>
    <definedName name="E00000" localSheetId="12">[2]Munka3!#REF!</definedName>
    <definedName name="E00000" localSheetId="14">[2]Munka3!#REF!</definedName>
    <definedName name="E00000" localSheetId="15">[2]Munka3!#REF!</definedName>
    <definedName name="E00000" localSheetId="16">[2]Munka3!#REF!</definedName>
    <definedName name="E00000" localSheetId="18">[3]Munka3!#REF!</definedName>
    <definedName name="E00000" localSheetId="1">[2]Munka3!#REF!</definedName>
    <definedName name="E00000" localSheetId="22">[2]Munka3!#REF!</definedName>
    <definedName name="E00000" localSheetId="6">[2]Munka3!#REF!</definedName>
    <definedName name="E00000" localSheetId="7">[2]Munka3!#REF!</definedName>
    <definedName name="E00000">[2]Munka3!#REF!</definedName>
    <definedName name="este" localSheetId="22">[1]Munka3!#REF!</definedName>
    <definedName name="este">[1]Munka3!#REF!</definedName>
    <definedName name="fejl">[1]Munka3!#REF!</definedName>
    <definedName name="jav_előirányzatfelhasz" localSheetId="22">[1]Munka3!#REF!</definedName>
    <definedName name="jav_előirányzatfelhasz">[1]Munka3!#REF!</definedName>
    <definedName name="javítás" localSheetId="22">[1]Munka3!#REF!</definedName>
    <definedName name="javítás">[1]Munka3!#REF!</definedName>
    <definedName name="Ki">[1]Munka3!#REF!</definedName>
    <definedName name="kiad">[1]Munka3!#REF!</definedName>
    <definedName name="kiadás" localSheetId="7">[1]Munka3!#REF!</definedName>
    <definedName name="kiadás">[2]Munka3!#REF!</definedName>
    <definedName name="létszám" localSheetId="10">[2]Munka3!#REF!</definedName>
    <definedName name="létszám" localSheetId="12">[2]Munka3!#REF!</definedName>
    <definedName name="létszám" localSheetId="14">[2]Munka3!#REF!</definedName>
    <definedName name="létszám" localSheetId="16">[2]Munka3!#REF!</definedName>
    <definedName name="létszám" localSheetId="18">[3]Munka3!#REF!</definedName>
    <definedName name="létszám" localSheetId="22">[2]Munka3!#REF!</definedName>
    <definedName name="létszám" localSheetId="6">[2]Munka3!#REF!</definedName>
    <definedName name="létszám" localSheetId="7">[2]Munka3!#REF!</definedName>
    <definedName name="létszám">[2]Munka3!#REF!</definedName>
    <definedName name="Norm.2014" localSheetId="10">[2]Munka3!#REF!</definedName>
    <definedName name="Norm.2014" localSheetId="16">[2]Munka3!#REF!</definedName>
    <definedName name="Norm.2014" localSheetId="18">[2]Munka3!#REF!</definedName>
    <definedName name="Norm.2014" localSheetId="22">[2]Munka3!#REF!</definedName>
    <definedName name="Norm.2014">[2]Munka3!#REF!</definedName>
    <definedName name="_xlnm.Print_Titles" localSheetId="0">'1 bevétel (kötelező,önként)'!$A:$A,'1 bevétel (kötelező,önként)'!$1:$4</definedName>
    <definedName name="_xlnm.Print_Titles" localSheetId="9">'10 ök kiadás'!$2:$4</definedName>
    <definedName name="_xlnm.Print_Titles" localSheetId="10">'11melléklet '!$1:$3</definedName>
    <definedName name="_xlnm.Print_Titles" localSheetId="11">'12 fejlesztés'!$1:$3</definedName>
    <definedName name="_xlnm.Print_Titles" localSheetId="18">'19projektek'!$A:$B,'19projektek'!$1:$7</definedName>
    <definedName name="_xlnm.Print_Titles" localSheetId="1">'2 kiadás (kötelező, önként)'!$A:$A</definedName>
    <definedName name="_xlnm.Print_Titles" localSheetId="19">'20 közvetett támogatások'!$1:$1</definedName>
    <definedName name="_xlnm.Print_Titles" localSheetId="2">'3 bevétel(szűkített)'!$1:$7</definedName>
    <definedName name="_xlnm.Print_Area" localSheetId="0">'1 bevétel (kötelező,önként)'!$A$1:$N$57</definedName>
    <definedName name="_xlnm.Print_Area" localSheetId="10">'11melléklet '!$A$1:$H$244</definedName>
    <definedName name="_xlnm.Print_Area" localSheetId="16">'17előirányzat felhasz. '!$A$1:$N$28</definedName>
    <definedName name="_xlnm.Print_Area" localSheetId="19">'20 közvetett támogatások'!$A$1:$F$28</definedName>
    <definedName name="_xlnm.Print_Area" localSheetId="3">'4 kiadás(szűkített)'!$A$1:$E$26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" i="308" l="1"/>
  <c r="B12" i="308"/>
  <c r="D228" i="313"/>
  <c r="D227" i="313"/>
  <c r="D226" i="313"/>
  <c r="C226" i="313"/>
  <c r="C220" i="313" s="1"/>
  <c r="D222" i="313"/>
  <c r="E222" i="313" s="1"/>
  <c r="D212" i="313"/>
  <c r="E212" i="313" s="1"/>
  <c r="D185" i="313"/>
  <c r="C185" i="313"/>
  <c r="C183" i="313" s="1"/>
  <c r="D174" i="313"/>
  <c r="D175" i="313"/>
  <c r="D172" i="313"/>
  <c r="D171" i="313"/>
  <c r="D165" i="313"/>
  <c r="C165" i="313"/>
  <c r="D164" i="313"/>
  <c r="C153" i="313"/>
  <c r="D153" i="313"/>
  <c r="D133" i="313"/>
  <c r="D131" i="313"/>
  <c r="C131" i="313"/>
  <c r="E131" i="313" s="1"/>
  <c r="D129" i="313"/>
  <c r="D116" i="313"/>
  <c r="E116" i="313" s="1"/>
  <c r="D109" i="313"/>
  <c r="E109" i="313" s="1"/>
  <c r="D108" i="313"/>
  <c r="E108" i="313" s="1"/>
  <c r="D102" i="313"/>
  <c r="E102" i="313" s="1"/>
  <c r="C102" i="313"/>
  <c r="D98" i="313"/>
  <c r="C98" i="313"/>
  <c r="C91" i="313" s="1"/>
  <c r="D97" i="313"/>
  <c r="E97" i="313" s="1"/>
  <c r="D94" i="313"/>
  <c r="D89" i="313"/>
  <c r="D87" i="313"/>
  <c r="D86" i="313" s="1"/>
  <c r="C87" i="313"/>
  <c r="E87" i="313" s="1"/>
  <c r="D84" i="313"/>
  <c r="C84" i="313"/>
  <c r="D83" i="313"/>
  <c r="C83" i="313"/>
  <c r="C82" i="313"/>
  <c r="D82" i="313"/>
  <c r="D75" i="313"/>
  <c r="E75" i="313" s="1"/>
  <c r="D71" i="313"/>
  <c r="E71" i="313" s="1"/>
  <c r="D68" i="313"/>
  <c r="E68" i="313" s="1"/>
  <c r="D70" i="313"/>
  <c r="E70" i="313" s="1"/>
  <c r="C67" i="313"/>
  <c r="D67" i="313"/>
  <c r="D61" i="313"/>
  <c r="D63" i="313"/>
  <c r="E63" i="313" s="1"/>
  <c r="D62" i="313"/>
  <c r="E62" i="313" s="1"/>
  <c r="D60" i="313"/>
  <c r="E60" i="313" s="1"/>
  <c r="D56" i="313"/>
  <c r="E56" i="313" s="1"/>
  <c r="D37" i="313"/>
  <c r="D33" i="313"/>
  <c r="D32" i="313"/>
  <c r="C32" i="313"/>
  <c r="D14" i="313"/>
  <c r="C14" i="313"/>
  <c r="E14" i="313" s="1"/>
  <c r="D13" i="313"/>
  <c r="E13" i="313" s="1"/>
  <c r="D10" i="313"/>
  <c r="E10" i="313" s="1"/>
  <c r="C10" i="313"/>
  <c r="C9" i="313" s="1"/>
  <c r="D6" i="313"/>
  <c r="C6" i="313"/>
  <c r="E6" i="313" s="1"/>
  <c r="D7" i="313"/>
  <c r="E7" i="313" s="1"/>
  <c r="E243" i="313"/>
  <c r="E242" i="313"/>
  <c r="D241" i="313"/>
  <c r="D232" i="313" s="1"/>
  <c r="E240" i="313"/>
  <c r="E239" i="313"/>
  <c r="E238" i="313"/>
  <c r="E237" i="313"/>
  <c r="E236" i="313"/>
  <c r="E235" i="313"/>
  <c r="E234" i="313"/>
  <c r="E233" i="313"/>
  <c r="C232" i="313"/>
  <c r="E231" i="313"/>
  <c r="E229" i="313"/>
  <c r="E228" i="313"/>
  <c r="E227" i="313"/>
  <c r="D225" i="313"/>
  <c r="E225" i="313" s="1"/>
  <c r="E224" i="313"/>
  <c r="E223" i="313"/>
  <c r="E221" i="313"/>
  <c r="D219" i="313"/>
  <c r="E219" i="313" s="1"/>
  <c r="E218" i="313"/>
  <c r="E217" i="313"/>
  <c r="E216" i="313"/>
  <c r="E215" i="313"/>
  <c r="E214" i="313"/>
  <c r="E213" i="313"/>
  <c r="E211" i="313"/>
  <c r="E210" i="313"/>
  <c r="E209" i="313"/>
  <c r="E208" i="313"/>
  <c r="E207" i="313"/>
  <c r="E206" i="313"/>
  <c r="E205" i="313"/>
  <c r="E204" i="313"/>
  <c r="E203" i="313"/>
  <c r="E202" i="313"/>
  <c r="E201" i="313"/>
  <c r="E200" i="313"/>
  <c r="C199" i="313"/>
  <c r="E198" i="313"/>
  <c r="E197" i="313"/>
  <c r="E196" i="313"/>
  <c r="D195" i="313"/>
  <c r="C195" i="313"/>
  <c r="E195" i="313" s="1"/>
  <c r="E194" i="313"/>
  <c r="E193" i="313"/>
  <c r="E192" i="313"/>
  <c r="E191" i="313"/>
  <c r="E190" i="313"/>
  <c r="E189" i="313"/>
  <c r="E188" i="313"/>
  <c r="E187" i="313"/>
  <c r="D186" i="313"/>
  <c r="C186" i="313"/>
  <c r="E184" i="313"/>
  <c r="D183" i="313"/>
  <c r="E182" i="313"/>
  <c r="E181" i="313"/>
  <c r="E180" i="313"/>
  <c r="E179" i="313"/>
  <c r="E178" i="313"/>
  <c r="E177" i="313"/>
  <c r="E176" i="313"/>
  <c r="E175" i="313"/>
  <c r="E174" i="313"/>
  <c r="E173" i="313"/>
  <c r="E172" i="313"/>
  <c r="E171" i="313"/>
  <c r="E170" i="313"/>
  <c r="E169" i="313"/>
  <c r="E168" i="313"/>
  <c r="E167" i="313"/>
  <c r="E166" i="313"/>
  <c r="E164" i="313"/>
  <c r="E162" i="313"/>
  <c r="E161" i="313"/>
  <c r="E160" i="313"/>
  <c r="E159" i="313"/>
  <c r="E158" i="313"/>
  <c r="E157" i="313"/>
  <c r="E156" i="313"/>
  <c r="E155" i="313"/>
  <c r="E154" i="313"/>
  <c r="E152" i="313"/>
  <c r="E151" i="313"/>
  <c r="E150" i="313"/>
  <c r="E149" i="313"/>
  <c r="E148" i="313"/>
  <c r="E147" i="313"/>
  <c r="E146" i="313"/>
  <c r="E145" i="313"/>
  <c r="E144" i="313"/>
  <c r="E143" i="313"/>
  <c r="E142" i="313"/>
  <c r="E141" i="313"/>
  <c r="E140" i="313"/>
  <c r="E139" i="313"/>
  <c r="E138" i="313"/>
  <c r="E137" i="313"/>
  <c r="E135" i="313"/>
  <c r="E134" i="313"/>
  <c r="E133" i="313"/>
  <c r="E130" i="313"/>
  <c r="E129" i="313"/>
  <c r="E128" i="313"/>
  <c r="E127" i="313"/>
  <c r="E126" i="313"/>
  <c r="E125" i="313"/>
  <c r="E124" i="313"/>
  <c r="E123" i="313"/>
  <c r="E122" i="313"/>
  <c r="D121" i="313"/>
  <c r="E121" i="313" s="1"/>
  <c r="E120" i="313"/>
  <c r="E119" i="313"/>
  <c r="E118" i="313"/>
  <c r="E117" i="313"/>
  <c r="E115" i="313"/>
  <c r="E114" i="313"/>
  <c r="D113" i="313"/>
  <c r="E113" i="313" s="1"/>
  <c r="E112" i="313"/>
  <c r="E111" i="313"/>
  <c r="E110" i="313"/>
  <c r="E107" i="313"/>
  <c r="E106" i="313"/>
  <c r="E105" i="313"/>
  <c r="E104" i="313"/>
  <c r="E103" i="313"/>
  <c r="E100" i="313"/>
  <c r="E99" i="313"/>
  <c r="E96" i="313"/>
  <c r="E95" i="313"/>
  <c r="E94" i="313"/>
  <c r="E93" i="313"/>
  <c r="E92" i="313"/>
  <c r="D91" i="313"/>
  <c r="E90" i="313"/>
  <c r="E89" i="313"/>
  <c r="E88" i="313"/>
  <c r="E85" i="313"/>
  <c r="E84" i="313"/>
  <c r="E82" i="313"/>
  <c r="E80" i="313"/>
  <c r="E79" i="313"/>
  <c r="E78" i="313"/>
  <c r="D77" i="313"/>
  <c r="C77" i="313"/>
  <c r="E77" i="313" s="1"/>
  <c r="E76" i="313"/>
  <c r="E74" i="313"/>
  <c r="E73" i="313"/>
  <c r="E72" i="313"/>
  <c r="E69" i="313"/>
  <c r="E66" i="313"/>
  <c r="E65" i="313"/>
  <c r="E64" i="313"/>
  <c r="E61" i="313"/>
  <c r="E59" i="313"/>
  <c r="E58" i="313"/>
  <c r="E57" i="313"/>
  <c r="E55" i="313"/>
  <c r="E54" i="313"/>
  <c r="E53" i="313"/>
  <c r="E52" i="313"/>
  <c r="E51" i="313"/>
  <c r="E50" i="313"/>
  <c r="E49" i="313"/>
  <c r="E48" i="313"/>
  <c r="E47" i="313"/>
  <c r="E46" i="313"/>
  <c r="E45" i="313"/>
  <c r="E44" i="313"/>
  <c r="E43" i="313"/>
  <c r="E42" i="313"/>
  <c r="E41" i="313"/>
  <c r="E40" i="313"/>
  <c r="E39" i="313"/>
  <c r="E38" i="313"/>
  <c r="E37" i="313"/>
  <c r="E36" i="313"/>
  <c r="E35" i="313"/>
  <c r="E34" i="313"/>
  <c r="E33" i="313"/>
  <c r="E31" i="313"/>
  <c r="E30" i="313"/>
  <c r="E29" i="313"/>
  <c r="E28" i="313"/>
  <c r="E27" i="313"/>
  <c r="E26" i="313"/>
  <c r="E25" i="313"/>
  <c r="E24" i="313"/>
  <c r="E23" i="313"/>
  <c r="E22" i="313"/>
  <c r="E21" i="313"/>
  <c r="E20" i="313"/>
  <c r="E19" i="313"/>
  <c r="E18" i="313"/>
  <c r="E17" i="313"/>
  <c r="E16" i="313"/>
  <c r="E15" i="313"/>
  <c r="E12" i="313"/>
  <c r="E11" i="313"/>
  <c r="E8" i="313"/>
  <c r="E153" i="313" l="1"/>
  <c r="C5" i="313"/>
  <c r="E67" i="313"/>
  <c r="E186" i="313"/>
  <c r="E98" i="313"/>
  <c r="E185" i="313"/>
  <c r="E32" i="313"/>
  <c r="E165" i="313"/>
  <c r="E226" i="313"/>
  <c r="D220" i="313"/>
  <c r="E220" i="313" s="1"/>
  <c r="D199" i="313"/>
  <c r="E199" i="313" s="1"/>
  <c r="E183" i="313"/>
  <c r="C101" i="313"/>
  <c r="E91" i="313"/>
  <c r="C86" i="313"/>
  <c r="E86" i="313" s="1"/>
  <c r="C81" i="313"/>
  <c r="E83" i="313"/>
  <c r="D9" i="313"/>
  <c r="E9" i="313" s="1"/>
  <c r="D5" i="313"/>
  <c r="D4" i="313" s="1"/>
  <c r="C4" i="313"/>
  <c r="E232" i="313"/>
  <c r="D81" i="313"/>
  <c r="E241" i="313"/>
  <c r="D30" i="261"/>
  <c r="C30" i="261"/>
  <c r="E29" i="261"/>
  <c r="G27" i="239"/>
  <c r="H27" i="239"/>
  <c r="I27" i="239"/>
  <c r="K26" i="239"/>
  <c r="N26" i="239"/>
  <c r="J26" i="239"/>
  <c r="D27" i="239"/>
  <c r="E27" i="239"/>
  <c r="C27" i="239"/>
  <c r="F26" i="239"/>
  <c r="D101" i="313" l="1"/>
  <c r="E101" i="313" s="1"/>
  <c r="E81" i="313"/>
  <c r="E5" i="313"/>
  <c r="C230" i="313"/>
  <c r="E4" i="313"/>
  <c r="B23" i="294"/>
  <c r="D230" i="313" l="1"/>
  <c r="D244" i="313" s="1"/>
  <c r="C244" i="313"/>
  <c r="M15" i="294"/>
  <c r="L15" i="294"/>
  <c r="K15" i="294"/>
  <c r="J15" i="294"/>
  <c r="I15" i="294"/>
  <c r="H15" i="294"/>
  <c r="G15" i="294"/>
  <c r="F15" i="294"/>
  <c r="E15" i="294"/>
  <c r="D15" i="294"/>
  <c r="C15" i="294"/>
  <c r="B15" i="294"/>
  <c r="M19" i="294"/>
  <c r="J19" i="294"/>
  <c r="G19" i="294"/>
  <c r="E19" i="294"/>
  <c r="M18" i="294"/>
  <c r="M17" i="294"/>
  <c r="M16" i="294"/>
  <c r="M6" i="294"/>
  <c r="L6" i="294"/>
  <c r="K6" i="294"/>
  <c r="J6" i="294"/>
  <c r="I6" i="294"/>
  <c r="H6" i="294"/>
  <c r="G6" i="294"/>
  <c r="F6" i="294"/>
  <c r="E6" i="294"/>
  <c r="D6" i="294"/>
  <c r="C6" i="294"/>
  <c r="B6" i="294"/>
  <c r="B3" i="294"/>
  <c r="M8" i="294"/>
  <c r="E230" i="313" l="1"/>
  <c r="E244" i="313"/>
  <c r="M9" i="294"/>
  <c r="C115" i="309" l="1"/>
  <c r="C112" i="309"/>
  <c r="C109" i="309"/>
  <c r="C106" i="309"/>
  <c r="C98" i="309"/>
  <c r="C95" i="309"/>
  <c r="C92" i="309"/>
  <c r="C88" i="309"/>
  <c r="C85" i="309"/>
  <c r="C80" i="309"/>
  <c r="C76" i="309"/>
  <c r="C73" i="309"/>
  <c r="C70" i="309"/>
  <c r="C65" i="309"/>
  <c r="C62" i="309"/>
  <c r="C59" i="309"/>
  <c r="C55" i="309"/>
  <c r="C52" i="309"/>
  <c r="C47" i="309"/>
  <c r="C43" i="309"/>
  <c r="C38" i="309"/>
  <c r="C34" i="309"/>
  <c r="C30" i="309"/>
  <c r="C26" i="309"/>
  <c r="C22" i="309"/>
  <c r="C19" i="309"/>
  <c r="C16" i="309"/>
  <c r="C13" i="309"/>
  <c r="B90" i="308"/>
  <c r="B88" i="308"/>
  <c r="B73" i="308"/>
  <c r="B34" i="308"/>
  <c r="B24" i="308"/>
  <c r="B58" i="308" s="1"/>
  <c r="C117" i="309" l="1"/>
  <c r="C118" i="309" s="1"/>
  <c r="B92" i="308"/>
  <c r="E13" i="253" l="1"/>
  <c r="E31" i="253"/>
  <c r="G48" i="244" l="1"/>
  <c r="G42" i="244"/>
  <c r="C54" i="261" l="1"/>
  <c r="C55" i="261" l="1"/>
  <c r="D4" i="294" l="1"/>
  <c r="AE45" i="312" l="1"/>
  <c r="AD45" i="312"/>
  <c r="AB45" i="312"/>
  <c r="AA45" i="312"/>
  <c r="Y45" i="312"/>
  <c r="X45" i="312"/>
  <c r="V45" i="312"/>
  <c r="S45" i="312"/>
  <c r="P45" i="312"/>
  <c r="M45" i="312"/>
  <c r="L45" i="312"/>
  <c r="J45" i="312"/>
  <c r="I45" i="312"/>
  <c r="G45" i="312"/>
  <c r="F45" i="312"/>
  <c r="AF44" i="312"/>
  <c r="AC44" i="312"/>
  <c r="Z44" i="312"/>
  <c r="W44" i="312"/>
  <c r="T44" i="312"/>
  <c r="Q44" i="312"/>
  <c r="N44" i="312"/>
  <c r="K44" i="312"/>
  <c r="H44" i="312"/>
  <c r="AF43" i="312"/>
  <c r="AC43" i="312"/>
  <c r="Z43" i="312"/>
  <c r="W43" i="312"/>
  <c r="T43" i="312"/>
  <c r="Q43" i="312"/>
  <c r="N43" i="312"/>
  <c r="K43" i="312"/>
  <c r="H43" i="312"/>
  <c r="AF42" i="312"/>
  <c r="AC42" i="312"/>
  <c r="Z42" i="312"/>
  <c r="W42" i="312"/>
  <c r="T42" i="312"/>
  <c r="Q42" i="312"/>
  <c r="N42" i="312"/>
  <c r="K42" i="312"/>
  <c r="H42" i="312"/>
  <c r="AF41" i="312"/>
  <c r="AC41" i="312"/>
  <c r="Z41" i="312"/>
  <c r="W41" i="312"/>
  <c r="T41" i="312"/>
  <c r="Q41" i="312"/>
  <c r="N41" i="312"/>
  <c r="K41" i="312"/>
  <c r="H41" i="312"/>
  <c r="AF40" i="312"/>
  <c r="AC40" i="312"/>
  <c r="Z40" i="312"/>
  <c r="W40" i="312"/>
  <c r="T40" i="312"/>
  <c r="Q40" i="312"/>
  <c r="N40" i="312"/>
  <c r="K40" i="312"/>
  <c r="H40" i="312"/>
  <c r="AF39" i="312"/>
  <c r="AC39" i="312"/>
  <c r="Z39" i="312"/>
  <c r="W39" i="312"/>
  <c r="T39" i="312"/>
  <c r="Q39" i="312"/>
  <c r="N39" i="312"/>
  <c r="K39" i="312"/>
  <c r="H39" i="312"/>
  <c r="AF38" i="312"/>
  <c r="AC38" i="312"/>
  <c r="Z38" i="312"/>
  <c r="U38" i="312"/>
  <c r="W38" i="312" s="1"/>
  <c r="T38" i="312"/>
  <c r="Q38" i="312"/>
  <c r="N38" i="312"/>
  <c r="K38" i="312"/>
  <c r="H38" i="312"/>
  <c r="AF37" i="312"/>
  <c r="AC37" i="312"/>
  <c r="Z37" i="312"/>
  <c r="W37" i="312"/>
  <c r="T37" i="312"/>
  <c r="Q37" i="312"/>
  <c r="N37" i="312"/>
  <c r="K37" i="312"/>
  <c r="H37" i="312"/>
  <c r="AF36" i="312"/>
  <c r="AC36" i="312"/>
  <c r="Z36" i="312"/>
  <c r="W36" i="312"/>
  <c r="T36" i="312"/>
  <c r="Q36" i="312"/>
  <c r="N36" i="312"/>
  <c r="K36" i="312"/>
  <c r="H36" i="312"/>
  <c r="AF35" i="312"/>
  <c r="AC35" i="312"/>
  <c r="Z35" i="312"/>
  <c r="W35" i="312"/>
  <c r="T35" i="312"/>
  <c r="Q35" i="312"/>
  <c r="N35" i="312"/>
  <c r="K35" i="312"/>
  <c r="H35" i="312"/>
  <c r="AF34" i="312"/>
  <c r="AC34" i="312"/>
  <c r="Z34" i="312"/>
  <c r="W34" i="312"/>
  <c r="T34" i="312"/>
  <c r="Q34" i="312"/>
  <c r="N34" i="312"/>
  <c r="K34" i="312"/>
  <c r="H34" i="312"/>
  <c r="AF33" i="312"/>
  <c r="AC33" i="312"/>
  <c r="Z33" i="312"/>
  <c r="W33" i="312"/>
  <c r="T33" i="312"/>
  <c r="Q33" i="312"/>
  <c r="N33" i="312"/>
  <c r="K33" i="312"/>
  <c r="H33" i="312"/>
  <c r="D33" i="312"/>
  <c r="AF32" i="312"/>
  <c r="AC32" i="312"/>
  <c r="Z32" i="312"/>
  <c r="U32" i="312"/>
  <c r="W32" i="312" s="1"/>
  <c r="T32" i="312"/>
  <c r="Q32" i="312"/>
  <c r="N32" i="312"/>
  <c r="K32" i="312"/>
  <c r="H32" i="312"/>
  <c r="AF31" i="312"/>
  <c r="AC31" i="312"/>
  <c r="Z31" i="312"/>
  <c r="W31" i="312"/>
  <c r="T31" i="312"/>
  <c r="Q31" i="312"/>
  <c r="N31" i="312"/>
  <c r="K31" i="312"/>
  <c r="H31" i="312"/>
  <c r="AF30" i="312"/>
  <c r="AC30" i="312"/>
  <c r="Z30" i="312"/>
  <c r="W30" i="312"/>
  <c r="T30" i="312"/>
  <c r="Q30" i="312"/>
  <c r="N30" i="312"/>
  <c r="K30" i="312"/>
  <c r="H30" i="312"/>
  <c r="AF29" i="312"/>
  <c r="AC29" i="312"/>
  <c r="Z29" i="312"/>
  <c r="W29" i="312"/>
  <c r="T29" i="312"/>
  <c r="Q29" i="312"/>
  <c r="N29" i="312"/>
  <c r="K29" i="312"/>
  <c r="H29" i="312"/>
  <c r="AF28" i="312"/>
  <c r="AC28" i="312"/>
  <c r="Z28" i="312"/>
  <c r="U28" i="312"/>
  <c r="W28" i="312" s="1"/>
  <c r="T28" i="312"/>
  <c r="Q28" i="312"/>
  <c r="N28" i="312"/>
  <c r="K28" i="312"/>
  <c r="H28" i="312"/>
  <c r="AF27" i="312"/>
  <c r="AC27" i="312"/>
  <c r="Z27" i="312"/>
  <c r="W27" i="312"/>
  <c r="T27" i="312"/>
  <c r="Q27" i="312"/>
  <c r="N27" i="312"/>
  <c r="K27" i="312"/>
  <c r="H27" i="312"/>
  <c r="D27" i="312"/>
  <c r="AF26" i="312"/>
  <c r="AC26" i="312"/>
  <c r="Z26" i="312"/>
  <c r="W26" i="312"/>
  <c r="T26" i="312"/>
  <c r="Q26" i="312"/>
  <c r="N26" i="312"/>
  <c r="K26" i="312"/>
  <c r="H26" i="312"/>
  <c r="AF25" i="312"/>
  <c r="AC25" i="312"/>
  <c r="Z25" i="312"/>
  <c r="W25" i="312"/>
  <c r="R25" i="312"/>
  <c r="T25" i="312" s="1"/>
  <c r="O25" i="312"/>
  <c r="O45" i="312" s="1"/>
  <c r="N25" i="312"/>
  <c r="K25" i="312"/>
  <c r="H25" i="312"/>
  <c r="AF24" i="312"/>
  <c r="AC24" i="312"/>
  <c r="Z24" i="312"/>
  <c r="W24" i="312"/>
  <c r="T24" i="312"/>
  <c r="Q24" i="312"/>
  <c r="N24" i="312"/>
  <c r="K24" i="312"/>
  <c r="H24" i="312"/>
  <c r="AF23" i="312"/>
  <c r="AC23" i="312"/>
  <c r="Z23" i="312"/>
  <c r="U23" i="312"/>
  <c r="W23" i="312" s="1"/>
  <c r="T23" i="312"/>
  <c r="Q23" i="312"/>
  <c r="N23" i="312"/>
  <c r="K23" i="312"/>
  <c r="H23" i="312"/>
  <c r="D23" i="312"/>
  <c r="AF22" i="312"/>
  <c r="AC22" i="312"/>
  <c r="Z22" i="312"/>
  <c r="W22" i="312"/>
  <c r="T22" i="312"/>
  <c r="Q22" i="312"/>
  <c r="N22" i="312"/>
  <c r="K22" i="312"/>
  <c r="H22" i="312"/>
  <c r="AF21" i="312"/>
  <c r="AC21" i="312"/>
  <c r="Z21" i="312"/>
  <c r="W21" i="312"/>
  <c r="T21" i="312"/>
  <c r="Q21" i="312"/>
  <c r="N21" i="312"/>
  <c r="K21" i="312"/>
  <c r="H21" i="312"/>
  <c r="AF20" i="312"/>
  <c r="AC20" i="312"/>
  <c r="Z20" i="312"/>
  <c r="W20" i="312"/>
  <c r="T20" i="312"/>
  <c r="Q20" i="312"/>
  <c r="N20" i="312"/>
  <c r="K20" i="312"/>
  <c r="H20" i="312"/>
  <c r="AF19" i="312"/>
  <c r="AC19" i="312"/>
  <c r="Z19" i="312"/>
  <c r="W19" i="312"/>
  <c r="T19" i="312"/>
  <c r="Q19" i="312"/>
  <c r="N19" i="312"/>
  <c r="K19" i="312"/>
  <c r="H19" i="312"/>
  <c r="AF18" i="312"/>
  <c r="AC18" i="312"/>
  <c r="Z18" i="312"/>
  <c r="W18" i="312"/>
  <c r="T18" i="312"/>
  <c r="Q18" i="312"/>
  <c r="N18" i="312"/>
  <c r="K18" i="312"/>
  <c r="H18" i="312"/>
  <c r="AF17" i="312"/>
  <c r="AC17" i="312"/>
  <c r="Z17" i="312"/>
  <c r="U17" i="312"/>
  <c r="W17" i="312" s="1"/>
  <c r="T17" i="312"/>
  <c r="Q17" i="312"/>
  <c r="N17" i="312"/>
  <c r="K17" i="312"/>
  <c r="H17" i="312"/>
  <c r="AF16" i="312"/>
  <c r="AC16" i="312"/>
  <c r="Z16" i="312"/>
  <c r="W16" i="312"/>
  <c r="T16" i="312"/>
  <c r="Q16" i="312"/>
  <c r="N16" i="312"/>
  <c r="K16" i="312"/>
  <c r="H16" i="312"/>
  <c r="AF15" i="312"/>
  <c r="AC15" i="312"/>
  <c r="Z15" i="312"/>
  <c r="W15" i="312"/>
  <c r="T15" i="312"/>
  <c r="Q15" i="312"/>
  <c r="N15" i="312"/>
  <c r="K15" i="312"/>
  <c r="H15" i="312"/>
  <c r="AF14" i="312"/>
  <c r="AC14" i="312"/>
  <c r="Z14" i="312"/>
  <c r="W14" i="312"/>
  <c r="T14" i="312"/>
  <c r="Q14" i="312"/>
  <c r="N14" i="312"/>
  <c r="K14" i="312"/>
  <c r="H14" i="312"/>
  <c r="AF13" i="312"/>
  <c r="AC13" i="312"/>
  <c r="Z13" i="312"/>
  <c r="W13" i="312"/>
  <c r="T13" i="312"/>
  <c r="Q13" i="312"/>
  <c r="N13" i="312"/>
  <c r="K13" i="312"/>
  <c r="H13" i="312"/>
  <c r="AF12" i="312"/>
  <c r="AC12" i="312"/>
  <c r="Z12" i="312"/>
  <c r="U12" i="312"/>
  <c r="W12" i="312" s="1"/>
  <c r="T12" i="312"/>
  <c r="Q12" i="312"/>
  <c r="N12" i="312"/>
  <c r="K12" i="312"/>
  <c r="H12" i="312"/>
  <c r="AF11" i="312"/>
  <c r="AC11" i="312"/>
  <c r="Z11" i="312"/>
  <c r="W11" i="312"/>
  <c r="T11" i="312"/>
  <c r="Q11" i="312"/>
  <c r="N11" i="312"/>
  <c r="K11" i="312"/>
  <c r="H11" i="312"/>
  <c r="AF10" i="312"/>
  <c r="AC10" i="312"/>
  <c r="Z10" i="312"/>
  <c r="W10" i="312"/>
  <c r="T10" i="312"/>
  <c r="Q10" i="312"/>
  <c r="N10" i="312"/>
  <c r="K10" i="312"/>
  <c r="H10" i="312"/>
  <c r="AF9" i="312"/>
  <c r="AC9" i="312"/>
  <c r="Z9" i="312"/>
  <c r="W9" i="312"/>
  <c r="T9" i="312"/>
  <c r="Q9" i="312"/>
  <c r="N9" i="312"/>
  <c r="K9" i="312"/>
  <c r="H9" i="312"/>
  <c r="AF8" i="312"/>
  <c r="AC8" i="312"/>
  <c r="Z8" i="312"/>
  <c r="W8" i="312"/>
  <c r="T8" i="312"/>
  <c r="Q8" i="312"/>
  <c r="N8" i="312"/>
  <c r="K8" i="312"/>
  <c r="H8" i="312"/>
  <c r="E43" i="312" l="1"/>
  <c r="E21" i="312"/>
  <c r="E31" i="312"/>
  <c r="Z45" i="312"/>
  <c r="K45" i="312"/>
  <c r="E9" i="312"/>
  <c r="AC45" i="312"/>
  <c r="N45" i="312"/>
  <c r="E19" i="312"/>
  <c r="E20" i="312"/>
  <c r="E33" i="312"/>
  <c r="E35" i="312"/>
  <c r="E39" i="312"/>
  <c r="E11" i="312"/>
  <c r="E15" i="312"/>
  <c r="E23" i="312"/>
  <c r="E26" i="312"/>
  <c r="E38" i="312"/>
  <c r="E42" i="312"/>
  <c r="E12" i="312"/>
  <c r="E13" i="312"/>
  <c r="AF45" i="312"/>
  <c r="E17" i="312"/>
  <c r="E27" i="312"/>
  <c r="E29" i="312"/>
  <c r="E37" i="312"/>
  <c r="E41" i="312"/>
  <c r="E16" i="312"/>
  <c r="E18" i="312"/>
  <c r="E24" i="312"/>
  <c r="E30" i="312"/>
  <c r="E32" i="312"/>
  <c r="E34" i="312"/>
  <c r="E8" i="312"/>
  <c r="E14" i="312"/>
  <c r="E22" i="312"/>
  <c r="D45" i="312"/>
  <c r="E28" i="312"/>
  <c r="E36" i="312"/>
  <c r="E40" i="312"/>
  <c r="E10" i="312"/>
  <c r="T45" i="312"/>
  <c r="W45" i="312"/>
  <c r="U45" i="312"/>
  <c r="H45" i="312"/>
  <c r="R45" i="312"/>
  <c r="Q25" i="312"/>
  <c r="E25" i="312" s="1"/>
  <c r="D7" i="240"/>
  <c r="D6" i="240"/>
  <c r="D5" i="240"/>
  <c r="C11" i="260"/>
  <c r="C10" i="260"/>
  <c r="C9" i="260"/>
  <c r="E11" i="244"/>
  <c r="D11" i="244"/>
  <c r="C11" i="244"/>
  <c r="Q45" i="312" l="1"/>
  <c r="C15" i="260"/>
  <c r="C11" i="240"/>
  <c r="I23" i="244"/>
  <c r="C7" i="240"/>
  <c r="D36" i="303" l="1"/>
  <c r="C36" i="303"/>
  <c r="B36" i="303"/>
  <c r="E13" i="261"/>
  <c r="M11" i="239"/>
  <c r="L11" i="239"/>
  <c r="K11" i="239"/>
  <c r="F11" i="239"/>
  <c r="N11" i="239" s="1"/>
  <c r="E38" i="311"/>
  <c r="E28" i="311"/>
  <c r="E40" i="311" s="1"/>
  <c r="F24" i="311"/>
  <c r="F7" i="311"/>
  <c r="C17" i="260" l="1"/>
  <c r="C13" i="260"/>
  <c r="D13" i="240"/>
  <c r="D9" i="240"/>
  <c r="K36" i="244"/>
  <c r="G36" i="244"/>
  <c r="G11" i="244"/>
  <c r="K35" i="244"/>
  <c r="G35" i="244"/>
  <c r="I21" i="244" l="1"/>
  <c r="G41" i="244" l="1"/>
  <c r="D11" i="240" l="1"/>
  <c r="D14" i="240" s="1"/>
  <c r="C20" i="260" l="1"/>
  <c r="C16" i="240"/>
  <c r="I22" i="244"/>
  <c r="E22" i="244"/>
  <c r="N62" i="244" l="1"/>
  <c r="K22" i="244" l="1"/>
  <c r="C21" i="260" l="1"/>
  <c r="E50" i="244"/>
  <c r="K41" i="244"/>
  <c r="G40" i="244"/>
  <c r="G39" i="244"/>
  <c r="E38" i="244"/>
  <c r="D38" i="244"/>
  <c r="C38" i="244"/>
  <c r="K37" i="244"/>
  <c r="I37" i="244"/>
  <c r="G37" i="244"/>
  <c r="E37" i="244"/>
  <c r="D37" i="244"/>
  <c r="C37" i="244"/>
  <c r="E36" i="244"/>
  <c r="D35" i="244"/>
  <c r="C35" i="244"/>
  <c r="E33" i="244"/>
  <c r="G32" i="244"/>
  <c r="E32" i="244"/>
  <c r="G31" i="244"/>
  <c r="E30" i="244"/>
  <c r="I26" i="244"/>
  <c r="G26" i="244"/>
  <c r="E24" i="244"/>
  <c r="E23" i="244"/>
  <c r="J21" i="244"/>
  <c r="G21" i="244"/>
  <c r="E21" i="244"/>
  <c r="F19" i="244"/>
  <c r="G16" i="244"/>
  <c r="E15" i="244"/>
  <c r="E14" i="244"/>
  <c r="D14" i="244"/>
  <c r="C14" i="244"/>
  <c r="E13" i="244"/>
  <c r="G12" i="244"/>
  <c r="E12" i="244"/>
  <c r="D12" i="244"/>
  <c r="C12" i="244"/>
  <c r="I11" i="244"/>
  <c r="E7" i="244" l="1"/>
  <c r="C7" i="244"/>
  <c r="G7" i="244"/>
  <c r="G17" i="291" l="1"/>
  <c r="N60" i="305" l="1"/>
  <c r="M60" i="305"/>
  <c r="M48" i="305" s="1"/>
  <c r="K60" i="305"/>
  <c r="I60" i="305"/>
  <c r="I48" i="305" s="1"/>
  <c r="H60" i="305"/>
  <c r="H48" i="305" s="1"/>
  <c r="G60" i="305"/>
  <c r="F60" i="305"/>
  <c r="E60" i="305"/>
  <c r="D60" i="305"/>
  <c r="D48" i="305" s="1"/>
  <c r="C60" i="305"/>
  <c r="J59" i="305"/>
  <c r="J60" i="305" s="1"/>
  <c r="N57" i="305"/>
  <c r="I57" i="305"/>
  <c r="H57" i="305"/>
  <c r="G57" i="305"/>
  <c r="F57" i="305"/>
  <c r="E57" i="305"/>
  <c r="D57" i="305"/>
  <c r="C57" i="305"/>
  <c r="N56" i="305"/>
  <c r="I56" i="305"/>
  <c r="H56" i="305"/>
  <c r="G56" i="305"/>
  <c r="E56" i="305"/>
  <c r="D56" i="305"/>
  <c r="C56" i="305"/>
  <c r="N55" i="305"/>
  <c r="I55" i="305"/>
  <c r="H55" i="305"/>
  <c r="G55" i="305"/>
  <c r="F55" i="305"/>
  <c r="E55" i="305"/>
  <c r="D55" i="305"/>
  <c r="C55" i="305"/>
  <c r="K54" i="305"/>
  <c r="J54" i="305"/>
  <c r="N51" i="305"/>
  <c r="I51" i="305"/>
  <c r="H51" i="305"/>
  <c r="G51" i="305"/>
  <c r="E51" i="305"/>
  <c r="D51" i="305"/>
  <c r="C51" i="305"/>
  <c r="N50" i="305"/>
  <c r="I50" i="305"/>
  <c r="H50" i="305"/>
  <c r="G50" i="305"/>
  <c r="F50" i="305"/>
  <c r="E50" i="305"/>
  <c r="D50" i="305"/>
  <c r="C50" i="305"/>
  <c r="K49" i="305"/>
  <c r="C49" i="305"/>
  <c r="J49" i="305" s="1"/>
  <c r="L49" i="305" s="1"/>
  <c r="E48" i="305"/>
  <c r="K44" i="305"/>
  <c r="C44" i="305"/>
  <c r="J44" i="305" s="1"/>
  <c r="I42" i="305"/>
  <c r="H42" i="305"/>
  <c r="G42" i="305"/>
  <c r="F42" i="305"/>
  <c r="E42" i="305"/>
  <c r="D42" i="305"/>
  <c r="C42" i="305"/>
  <c r="K41" i="305"/>
  <c r="J41" i="305"/>
  <c r="K40" i="305"/>
  <c r="J40" i="305"/>
  <c r="L40" i="305" s="1"/>
  <c r="O40" i="305" s="1"/>
  <c r="K39" i="305"/>
  <c r="J39" i="305"/>
  <c r="K38" i="305"/>
  <c r="J38" i="305"/>
  <c r="L38" i="305" s="1"/>
  <c r="O38" i="305" s="1"/>
  <c r="K37" i="305"/>
  <c r="J37" i="305"/>
  <c r="K36" i="305"/>
  <c r="J36" i="305"/>
  <c r="L36" i="305" s="1"/>
  <c r="M36" i="305" s="1"/>
  <c r="N35" i="305"/>
  <c r="N42" i="305" s="1"/>
  <c r="K35" i="305"/>
  <c r="J35" i="305"/>
  <c r="K34" i="305"/>
  <c r="J34" i="305"/>
  <c r="K33" i="305"/>
  <c r="J33" i="305"/>
  <c r="O32" i="305"/>
  <c r="N32" i="305"/>
  <c r="N52" i="305" s="1"/>
  <c r="I32" i="305"/>
  <c r="H32" i="305"/>
  <c r="G32" i="305"/>
  <c r="F32" i="305"/>
  <c r="E32" i="305"/>
  <c r="D32" i="305"/>
  <c r="C32" i="305"/>
  <c r="K31" i="305"/>
  <c r="J31" i="305"/>
  <c r="K30" i="305"/>
  <c r="J30" i="305"/>
  <c r="K29" i="305"/>
  <c r="J29" i="305"/>
  <c r="O27" i="305"/>
  <c r="I27" i="305"/>
  <c r="H27" i="305"/>
  <c r="G27" i="305"/>
  <c r="F27" i="305"/>
  <c r="E27" i="305"/>
  <c r="D27" i="305"/>
  <c r="C27" i="305"/>
  <c r="K26" i="305"/>
  <c r="J26" i="305"/>
  <c r="K25" i="305"/>
  <c r="J25" i="305"/>
  <c r="K24" i="305"/>
  <c r="J24" i="305"/>
  <c r="K23" i="305"/>
  <c r="J23" i="305"/>
  <c r="K22" i="305"/>
  <c r="J22" i="305"/>
  <c r="K21" i="305"/>
  <c r="J21" i="305"/>
  <c r="K20" i="305"/>
  <c r="J20" i="305"/>
  <c r="K19" i="305"/>
  <c r="J19" i="305"/>
  <c r="K18" i="305"/>
  <c r="J18" i="305"/>
  <c r="K17" i="305"/>
  <c r="J17" i="305"/>
  <c r="K16" i="305"/>
  <c r="J16" i="305"/>
  <c r="L16" i="305" s="1"/>
  <c r="M16" i="305" s="1"/>
  <c r="K15" i="305"/>
  <c r="J15" i="305"/>
  <c r="O14" i="305"/>
  <c r="I14" i="305"/>
  <c r="H14" i="305"/>
  <c r="G14" i="305"/>
  <c r="F14" i="305"/>
  <c r="E14" i="305"/>
  <c r="D14" i="305"/>
  <c r="C14" i="305"/>
  <c r="K13" i="305"/>
  <c r="J13" i="305"/>
  <c r="K12" i="305"/>
  <c r="J12" i="305"/>
  <c r="K11" i="305"/>
  <c r="J11" i="305"/>
  <c r="K10" i="305"/>
  <c r="J10" i="305"/>
  <c r="K9" i="305"/>
  <c r="J9" i="305"/>
  <c r="L9" i="305" s="1"/>
  <c r="M9" i="305" s="1"/>
  <c r="K8" i="305"/>
  <c r="J8" i="305"/>
  <c r="O7" i="305"/>
  <c r="I7" i="305"/>
  <c r="H7" i="305"/>
  <c r="G7" i="305"/>
  <c r="F7" i="305"/>
  <c r="E7" i="305"/>
  <c r="D7" i="305"/>
  <c r="C7" i="305"/>
  <c r="K6" i="305"/>
  <c r="J6" i="305"/>
  <c r="K5" i="305"/>
  <c r="J5" i="305"/>
  <c r="L60" i="304"/>
  <c r="H60" i="304"/>
  <c r="N58" i="304"/>
  <c r="N59" i="304" s="1"/>
  <c r="K58" i="304"/>
  <c r="K59" i="304" s="1"/>
  <c r="K47" i="304" s="1"/>
  <c r="J58" i="304"/>
  <c r="J59" i="304" s="1"/>
  <c r="J47" i="304" s="1"/>
  <c r="I58" i="304"/>
  <c r="I59" i="304" s="1"/>
  <c r="I47" i="304" s="1"/>
  <c r="G58" i="304"/>
  <c r="F58" i="304"/>
  <c r="E58" i="304"/>
  <c r="D58" i="304"/>
  <c r="C58" i="304"/>
  <c r="C59" i="304" s="1"/>
  <c r="C47" i="304" s="1"/>
  <c r="L57" i="304"/>
  <c r="G57" i="304"/>
  <c r="F57" i="304"/>
  <c r="L56" i="304"/>
  <c r="G56" i="304"/>
  <c r="F56" i="304"/>
  <c r="E56" i="304"/>
  <c r="E59" i="304" s="1"/>
  <c r="E47" i="304" s="1"/>
  <c r="D56" i="304"/>
  <c r="L55" i="304"/>
  <c r="H55" i="304"/>
  <c r="L52" i="304"/>
  <c r="G52" i="304"/>
  <c r="F52" i="304"/>
  <c r="L51" i="304"/>
  <c r="H51" i="304"/>
  <c r="M51" i="304" s="1"/>
  <c r="O51" i="304" s="1"/>
  <c r="L50" i="304"/>
  <c r="H50" i="304"/>
  <c r="K48" i="304"/>
  <c r="J48" i="304"/>
  <c r="I48" i="304"/>
  <c r="G48" i="304"/>
  <c r="F48" i="304"/>
  <c r="E48" i="304"/>
  <c r="D48" i="304"/>
  <c r="C48" i="304"/>
  <c r="L44" i="304"/>
  <c r="H44" i="304"/>
  <c r="N42" i="304"/>
  <c r="K42" i="304"/>
  <c r="J42" i="304"/>
  <c r="I42" i="304"/>
  <c r="G42" i="304"/>
  <c r="F42" i="304"/>
  <c r="E42" i="304"/>
  <c r="D42" i="304"/>
  <c r="C42" i="304"/>
  <c r="L41" i="304"/>
  <c r="H41" i="304"/>
  <c r="L40" i="304"/>
  <c r="H40" i="304"/>
  <c r="L39" i="304"/>
  <c r="H39" i="304"/>
  <c r="L38" i="304"/>
  <c r="H38" i="304"/>
  <c r="L37" i="304"/>
  <c r="H37" i="304"/>
  <c r="L36" i="304"/>
  <c r="H36" i="304"/>
  <c r="L35" i="304"/>
  <c r="H35" i="304"/>
  <c r="L34" i="304"/>
  <c r="H34" i="304"/>
  <c r="L33" i="304"/>
  <c r="H33" i="304"/>
  <c r="N32" i="304"/>
  <c r="K32" i="304"/>
  <c r="J32" i="304"/>
  <c r="I32" i="304"/>
  <c r="G32" i="304"/>
  <c r="F32" i="304"/>
  <c r="E32" i="304"/>
  <c r="D32" i="304"/>
  <c r="C32" i="304"/>
  <c r="L31" i="304"/>
  <c r="H31" i="304"/>
  <c r="L30" i="304"/>
  <c r="H30" i="304"/>
  <c r="M30" i="304" s="1"/>
  <c r="O30" i="304" s="1"/>
  <c r="L29" i="304"/>
  <c r="H29" i="304"/>
  <c r="N27" i="304"/>
  <c r="K27" i="304"/>
  <c r="J27" i="304"/>
  <c r="I27" i="304"/>
  <c r="G27" i="304"/>
  <c r="F27" i="304"/>
  <c r="E27" i="304"/>
  <c r="D27" i="304"/>
  <c r="C27" i="304"/>
  <c r="L26" i="304"/>
  <c r="H26" i="304"/>
  <c r="L25" i="304"/>
  <c r="H25" i="304"/>
  <c r="L24" i="304"/>
  <c r="H24" i="304"/>
  <c r="L23" i="304"/>
  <c r="H23" i="304"/>
  <c r="L22" i="304"/>
  <c r="H22" i="304"/>
  <c r="L21" i="304"/>
  <c r="H21" i="304"/>
  <c r="L20" i="304"/>
  <c r="H20" i="304"/>
  <c r="L19" i="304"/>
  <c r="H19" i="304"/>
  <c r="L18" i="304"/>
  <c r="H18" i="304"/>
  <c r="L17" i="304"/>
  <c r="H17" i="304"/>
  <c r="L16" i="304"/>
  <c r="H16" i="304"/>
  <c r="L15" i="304"/>
  <c r="H15" i="304"/>
  <c r="N14" i="304"/>
  <c r="N53" i="304" s="1"/>
  <c r="N54" i="304" s="1"/>
  <c r="K14" i="304"/>
  <c r="J14" i="304"/>
  <c r="I14" i="304"/>
  <c r="G14" i="304"/>
  <c r="F14" i="304"/>
  <c r="E14" i="304"/>
  <c r="D14" i="304"/>
  <c r="C14" i="304"/>
  <c r="L13" i="304"/>
  <c r="H13" i="304"/>
  <c r="L12" i="304"/>
  <c r="H12" i="304"/>
  <c r="L11" i="304"/>
  <c r="H11" i="304"/>
  <c r="L10" i="304"/>
  <c r="H10" i="304"/>
  <c r="L9" i="304"/>
  <c r="H9" i="304"/>
  <c r="L8" i="304"/>
  <c r="H8" i="304"/>
  <c r="N7" i="304"/>
  <c r="K7" i="304"/>
  <c r="J7" i="304"/>
  <c r="I7" i="304"/>
  <c r="G7" i="304"/>
  <c r="F7" i="304"/>
  <c r="E7" i="304"/>
  <c r="D7" i="304"/>
  <c r="C7" i="304"/>
  <c r="L6" i="304"/>
  <c r="H6" i="304"/>
  <c r="L5" i="304"/>
  <c r="H5" i="304"/>
  <c r="D42" i="303"/>
  <c r="C42" i="303"/>
  <c r="B42" i="303"/>
  <c r="D32" i="303"/>
  <c r="C32" i="303"/>
  <c r="B32" i="303"/>
  <c r="D27" i="303"/>
  <c r="C27" i="303"/>
  <c r="B27" i="303"/>
  <c r="D14" i="303"/>
  <c r="C14" i="303"/>
  <c r="B14" i="303"/>
  <c r="D7" i="303"/>
  <c r="C7" i="303"/>
  <c r="B7" i="303"/>
  <c r="M9" i="304" l="1"/>
  <c r="O9" i="304" s="1"/>
  <c r="M11" i="304"/>
  <c r="O11" i="304" s="1"/>
  <c r="H52" i="304"/>
  <c r="M52" i="304" s="1"/>
  <c r="O52" i="304" s="1"/>
  <c r="L15" i="305"/>
  <c r="M15" i="305" s="1"/>
  <c r="H14" i="304"/>
  <c r="D53" i="304"/>
  <c r="D54" i="304" s="1"/>
  <c r="M13" i="304"/>
  <c r="O13" i="304" s="1"/>
  <c r="F28" i="304"/>
  <c r="F43" i="304" s="1"/>
  <c r="F45" i="304" s="1"/>
  <c r="L5" i="305"/>
  <c r="M5" i="305" s="1"/>
  <c r="L21" i="305"/>
  <c r="M21" i="305" s="1"/>
  <c r="L23" i="305"/>
  <c r="M23" i="305" s="1"/>
  <c r="L25" i="305"/>
  <c r="M25" i="305" s="1"/>
  <c r="D28" i="303"/>
  <c r="L19" i="305"/>
  <c r="M19" i="305" s="1"/>
  <c r="L13" i="305"/>
  <c r="M13" i="305" s="1"/>
  <c r="F58" i="305"/>
  <c r="F47" i="305" s="1"/>
  <c r="N58" i="305"/>
  <c r="N47" i="305" s="1"/>
  <c r="J28" i="304"/>
  <c r="M34" i="304"/>
  <c r="O34" i="304" s="1"/>
  <c r="L48" i="304"/>
  <c r="D59" i="304"/>
  <c r="D47" i="304" s="1"/>
  <c r="L10" i="305"/>
  <c r="M10" i="305" s="1"/>
  <c r="L22" i="305"/>
  <c r="M22" i="305" s="1"/>
  <c r="L26" i="305"/>
  <c r="M26" i="305" s="1"/>
  <c r="L30" i="305"/>
  <c r="M30" i="305" s="1"/>
  <c r="H52" i="305"/>
  <c r="H53" i="305" s="1"/>
  <c r="H46" i="305" s="1"/>
  <c r="L33" i="305"/>
  <c r="M33" i="305" s="1"/>
  <c r="M10" i="304"/>
  <c r="O10" i="304" s="1"/>
  <c r="M12" i="304"/>
  <c r="O12" i="304" s="1"/>
  <c r="F52" i="305"/>
  <c r="F53" i="305" s="1"/>
  <c r="D58" i="305"/>
  <c r="D47" i="305" s="1"/>
  <c r="L7" i="304"/>
  <c r="M44" i="304"/>
  <c r="O44" i="304" s="1"/>
  <c r="M60" i="304"/>
  <c r="O60" i="304" s="1"/>
  <c r="J7" i="305"/>
  <c r="L12" i="305"/>
  <c r="M12" i="305" s="1"/>
  <c r="C52" i="305"/>
  <c r="G52" i="305"/>
  <c r="G53" i="305" s="1"/>
  <c r="G46" i="305" s="1"/>
  <c r="J27" i="305"/>
  <c r="L18" i="305"/>
  <c r="M18" i="305" s="1"/>
  <c r="L20" i="305"/>
  <c r="M20" i="305" s="1"/>
  <c r="L29" i="305"/>
  <c r="M29" i="305" s="1"/>
  <c r="J32" i="305"/>
  <c r="L54" i="305"/>
  <c r="O54" i="305" s="1"/>
  <c r="E58" i="305"/>
  <c r="E47" i="305" s="1"/>
  <c r="I58" i="305"/>
  <c r="I47" i="305" s="1"/>
  <c r="J56" i="305"/>
  <c r="L32" i="304"/>
  <c r="M8" i="304"/>
  <c r="K14" i="305"/>
  <c r="H58" i="305"/>
  <c r="H47" i="305" s="1"/>
  <c r="M5" i="304"/>
  <c r="O5" i="304" s="1"/>
  <c r="M29" i="304"/>
  <c r="O29" i="304" s="1"/>
  <c r="M50" i="304"/>
  <c r="O50" i="304" s="1"/>
  <c r="F59" i="304"/>
  <c r="F47" i="304" s="1"/>
  <c r="K7" i="305"/>
  <c r="J14" i="305"/>
  <c r="D52" i="305"/>
  <c r="D53" i="305" s="1"/>
  <c r="L17" i="305"/>
  <c r="M17" i="305" s="1"/>
  <c r="L24" i="305"/>
  <c r="M24" i="305" s="1"/>
  <c r="N53" i="305"/>
  <c r="N46" i="305" s="1"/>
  <c r="L34" i="305"/>
  <c r="M34" i="305" s="1"/>
  <c r="N43" i="305"/>
  <c r="N45" i="305" s="1"/>
  <c r="K56" i="305"/>
  <c r="J43" i="304"/>
  <c r="J45" i="304" s="1"/>
  <c r="E28" i="305"/>
  <c r="E43" i="305" s="1"/>
  <c r="E45" i="305" s="1"/>
  <c r="B28" i="303"/>
  <c r="B43" i="303" s="1"/>
  <c r="B45" i="303" s="1"/>
  <c r="M6" i="304"/>
  <c r="O6" i="304" s="1"/>
  <c r="O7" i="304" s="1"/>
  <c r="I28" i="304"/>
  <c r="I43" i="304" s="1"/>
  <c r="I45" i="304" s="1"/>
  <c r="M17" i="304"/>
  <c r="O17" i="304" s="1"/>
  <c r="M19" i="304"/>
  <c r="O19" i="304" s="1"/>
  <c r="M21" i="304"/>
  <c r="O21" i="304" s="1"/>
  <c r="M23" i="304"/>
  <c r="O23" i="304" s="1"/>
  <c r="M25" i="304"/>
  <c r="O25" i="304" s="1"/>
  <c r="M31" i="304"/>
  <c r="O31" i="304" s="1"/>
  <c r="O32" i="304" s="1"/>
  <c r="M36" i="304"/>
  <c r="O36" i="304" s="1"/>
  <c r="M38" i="304"/>
  <c r="O38" i="304" s="1"/>
  <c r="M40" i="304"/>
  <c r="O40" i="304" s="1"/>
  <c r="H48" i="304"/>
  <c r="H57" i="304"/>
  <c r="M57" i="304" s="1"/>
  <c r="O57" i="304" s="1"/>
  <c r="L6" i="305"/>
  <c r="M6" i="305" s="1"/>
  <c r="M7" i="305" s="1"/>
  <c r="L8" i="305"/>
  <c r="M8" i="305" s="1"/>
  <c r="F28" i="305"/>
  <c r="F43" i="305" s="1"/>
  <c r="F45" i="305" s="1"/>
  <c r="K57" i="305"/>
  <c r="K51" i="305"/>
  <c r="C58" i="305"/>
  <c r="C47" i="305" s="1"/>
  <c r="G58" i="305"/>
  <c r="G47" i="305" s="1"/>
  <c r="I28" i="305"/>
  <c r="I43" i="305" s="1"/>
  <c r="I45" i="305" s="1"/>
  <c r="C28" i="303"/>
  <c r="C43" i="303" s="1"/>
  <c r="C45" i="303" s="1"/>
  <c r="F53" i="304"/>
  <c r="F54" i="304" s="1"/>
  <c r="J53" i="304"/>
  <c r="J54" i="304" s="1"/>
  <c r="J46" i="304" s="1"/>
  <c r="L27" i="304"/>
  <c r="D28" i="304"/>
  <c r="H42" i="304"/>
  <c r="L11" i="305"/>
  <c r="M11" i="305" s="1"/>
  <c r="C28" i="305"/>
  <c r="C43" i="305" s="1"/>
  <c r="C45" i="305" s="1"/>
  <c r="G28" i="305"/>
  <c r="G43" i="305" s="1"/>
  <c r="G45" i="305" s="1"/>
  <c r="O28" i="305"/>
  <c r="K32" i="305"/>
  <c r="L35" i="305"/>
  <c r="O35" i="305" s="1"/>
  <c r="C53" i="305"/>
  <c r="C46" i="305" s="1"/>
  <c r="K50" i="305"/>
  <c r="J51" i="305"/>
  <c r="L59" i="305"/>
  <c r="N28" i="304"/>
  <c r="N43" i="304" s="1"/>
  <c r="N45" i="304" s="1"/>
  <c r="D43" i="303"/>
  <c r="D45" i="303" s="1"/>
  <c r="H7" i="304"/>
  <c r="M16" i="304"/>
  <c r="O16" i="304" s="1"/>
  <c r="M18" i="304"/>
  <c r="O18" i="304" s="1"/>
  <c r="M20" i="304"/>
  <c r="O20" i="304" s="1"/>
  <c r="M22" i="304"/>
  <c r="O22" i="304" s="1"/>
  <c r="M24" i="304"/>
  <c r="O24" i="304" s="1"/>
  <c r="M26" i="304"/>
  <c r="O26" i="304" s="1"/>
  <c r="H32" i="304"/>
  <c r="G59" i="304"/>
  <c r="G47" i="304" s="1"/>
  <c r="E52" i="305"/>
  <c r="E53" i="305" s="1"/>
  <c r="I52" i="305"/>
  <c r="I53" i="305" s="1"/>
  <c r="K27" i="305"/>
  <c r="D28" i="305"/>
  <c r="D43" i="305" s="1"/>
  <c r="D45" i="305" s="1"/>
  <c r="H28" i="305"/>
  <c r="H43" i="305" s="1"/>
  <c r="H45" i="305" s="1"/>
  <c r="L31" i="305"/>
  <c r="M31" i="305" s="1"/>
  <c r="L37" i="305"/>
  <c r="M37" i="305" s="1"/>
  <c r="L39" i="305"/>
  <c r="O39" i="305" s="1"/>
  <c r="O57" i="305" s="1"/>
  <c r="L41" i="305"/>
  <c r="M41" i="305" s="1"/>
  <c r="L44" i="305"/>
  <c r="M44" i="305" s="1"/>
  <c r="O49" i="305"/>
  <c r="N61" i="305"/>
  <c r="J42" i="305"/>
  <c r="J50" i="305"/>
  <c r="L50" i="305" s="1"/>
  <c r="O50" i="305" s="1"/>
  <c r="J57" i="305"/>
  <c r="K42" i="305"/>
  <c r="F48" i="305"/>
  <c r="N48" i="305"/>
  <c r="K55" i="305"/>
  <c r="J55" i="305"/>
  <c r="C48" i="305"/>
  <c r="J48" i="305" s="1"/>
  <c r="G48" i="305"/>
  <c r="K48" i="305" s="1"/>
  <c r="O8" i="304"/>
  <c r="O14" i="304" s="1"/>
  <c r="M14" i="304"/>
  <c r="D46" i="304"/>
  <c r="D61" i="304"/>
  <c r="L14" i="304"/>
  <c r="M7" i="304"/>
  <c r="E28" i="304"/>
  <c r="E43" i="304" s="1"/>
  <c r="E45" i="304" s="1"/>
  <c r="N61" i="304"/>
  <c r="K28" i="304"/>
  <c r="K43" i="304" s="1"/>
  <c r="K45" i="304" s="1"/>
  <c r="K53" i="304"/>
  <c r="K54" i="304" s="1"/>
  <c r="L58" i="304"/>
  <c r="L59" i="304" s="1"/>
  <c r="D43" i="304"/>
  <c r="D45" i="304" s="1"/>
  <c r="L42" i="304"/>
  <c r="J61" i="304"/>
  <c r="M15" i="304"/>
  <c r="H27" i="304"/>
  <c r="C28" i="304"/>
  <c r="C43" i="304" s="1"/>
  <c r="C45" i="304" s="1"/>
  <c r="C53" i="304"/>
  <c r="C54" i="304" s="1"/>
  <c r="G28" i="304"/>
  <c r="G43" i="304" s="1"/>
  <c r="G45" i="304" s="1"/>
  <c r="G53" i="304"/>
  <c r="G54" i="304" s="1"/>
  <c r="M33" i="304"/>
  <c r="O33" i="304" s="1"/>
  <c r="M35" i="304"/>
  <c r="O35" i="304" s="1"/>
  <c r="M37" i="304"/>
  <c r="O37" i="304" s="1"/>
  <c r="M39" i="304"/>
  <c r="O39" i="304" s="1"/>
  <c r="M41" i="304"/>
  <c r="O41" i="304" s="1"/>
  <c r="L47" i="304"/>
  <c r="M55" i="304"/>
  <c r="E53" i="304"/>
  <c r="E54" i="304" s="1"/>
  <c r="I53" i="304"/>
  <c r="I54" i="304" s="1"/>
  <c r="H58" i="304"/>
  <c r="H56" i="304"/>
  <c r="M56" i="304" s="1"/>
  <c r="O56" i="304" s="1"/>
  <c r="L53" i="304" l="1"/>
  <c r="L54" i="304" s="1"/>
  <c r="K58" i="305"/>
  <c r="O42" i="305"/>
  <c r="O43" i="305" s="1"/>
  <c r="M32" i="304"/>
  <c r="M14" i="305"/>
  <c r="M27" i="305"/>
  <c r="H47" i="304"/>
  <c r="L56" i="305"/>
  <c r="O56" i="305" s="1"/>
  <c r="J28" i="305"/>
  <c r="J43" i="305" s="1"/>
  <c r="J45" i="305" s="1"/>
  <c r="K47" i="305"/>
  <c r="L51" i="305"/>
  <c r="O51" i="305" s="1"/>
  <c r="L42" i="305"/>
  <c r="H28" i="304"/>
  <c r="H43" i="304" s="1"/>
  <c r="H45" i="304" s="1"/>
  <c r="K52" i="305"/>
  <c r="K53" i="305" s="1"/>
  <c r="K61" i="305" s="1"/>
  <c r="L57" i="305"/>
  <c r="M32" i="305"/>
  <c r="J47" i="305"/>
  <c r="O52" i="305"/>
  <c r="O53" i="305" s="1"/>
  <c r="M48" i="304"/>
  <c r="O48" i="304" s="1"/>
  <c r="D61" i="305"/>
  <c r="D46" i="305"/>
  <c r="F46" i="305"/>
  <c r="F61" i="305"/>
  <c r="L61" i="304"/>
  <c r="H61" i="305"/>
  <c r="J52" i="305"/>
  <c r="J53" i="305" s="1"/>
  <c r="L27" i="305"/>
  <c r="L14" i="305"/>
  <c r="L7" i="305"/>
  <c r="K28" i="305"/>
  <c r="K43" i="305" s="1"/>
  <c r="K45" i="305" s="1"/>
  <c r="F61" i="304"/>
  <c r="F46" i="304"/>
  <c r="L60" i="305"/>
  <c r="O59" i="305"/>
  <c r="O60" i="305" s="1"/>
  <c r="M47" i="304"/>
  <c r="O47" i="304" s="1"/>
  <c r="L32" i="305"/>
  <c r="C61" i="305"/>
  <c r="L55" i="305"/>
  <c r="J58" i="305"/>
  <c r="E46" i="305"/>
  <c r="E61" i="305"/>
  <c r="M57" i="305"/>
  <c r="M58" i="305" s="1"/>
  <c r="M47" i="305" s="1"/>
  <c r="M42" i="305"/>
  <c r="G61" i="305"/>
  <c r="M28" i="305"/>
  <c r="L48" i="305"/>
  <c r="O48" i="305" s="1"/>
  <c r="I46" i="305"/>
  <c r="I61" i="305"/>
  <c r="G61" i="304"/>
  <c r="G46" i="304"/>
  <c r="I61" i="304"/>
  <c r="I46" i="304"/>
  <c r="O15" i="304"/>
  <c r="O27" i="304" s="1"/>
  <c r="O28" i="304" s="1"/>
  <c r="M27" i="304"/>
  <c r="M28" i="304" s="1"/>
  <c r="C61" i="304"/>
  <c r="C46" i="304"/>
  <c r="H59" i="304"/>
  <c r="K61" i="304"/>
  <c r="K46" i="304"/>
  <c r="M42" i="304"/>
  <c r="H53" i="304"/>
  <c r="H54" i="304" s="1"/>
  <c r="H61" i="304" s="1"/>
  <c r="E61" i="304"/>
  <c r="E46" i="304"/>
  <c r="O42" i="304"/>
  <c r="O55" i="304"/>
  <c r="M58" i="304"/>
  <c r="O58" i="304" s="1"/>
  <c r="L28" i="304"/>
  <c r="L43" i="304" s="1"/>
  <c r="L45" i="304" s="1"/>
  <c r="E42" i="302"/>
  <c r="D42" i="302"/>
  <c r="C42" i="302"/>
  <c r="B42" i="302"/>
  <c r="E33" i="302"/>
  <c r="D33" i="302"/>
  <c r="C32" i="302"/>
  <c r="B32" i="302"/>
  <c r="E31" i="302"/>
  <c r="D31" i="302"/>
  <c r="E29" i="302"/>
  <c r="D29" i="302"/>
  <c r="C27" i="302"/>
  <c r="B27" i="302"/>
  <c r="E26" i="302"/>
  <c r="D26" i="302"/>
  <c r="E25" i="302"/>
  <c r="D25" i="302"/>
  <c r="E24" i="302"/>
  <c r="D24" i="302"/>
  <c r="E23" i="302"/>
  <c r="D23" i="302"/>
  <c r="E22" i="302"/>
  <c r="D22" i="302"/>
  <c r="E21" i="302"/>
  <c r="D21" i="302"/>
  <c r="E20" i="302"/>
  <c r="D20" i="302"/>
  <c r="E19" i="302"/>
  <c r="D19" i="302"/>
  <c r="E18" i="302"/>
  <c r="D18" i="302"/>
  <c r="E17" i="302"/>
  <c r="D17" i="302"/>
  <c r="E16" i="302"/>
  <c r="D16" i="302"/>
  <c r="E15" i="302"/>
  <c r="D15" i="302"/>
  <c r="C14" i="302"/>
  <c r="B14" i="302"/>
  <c r="E13" i="302"/>
  <c r="D13" i="302"/>
  <c r="E12" i="302"/>
  <c r="D12" i="302"/>
  <c r="E11" i="302"/>
  <c r="D11" i="302"/>
  <c r="E10" i="302"/>
  <c r="D10" i="302"/>
  <c r="E9" i="302"/>
  <c r="D9" i="302"/>
  <c r="E8" i="302"/>
  <c r="D8" i="302"/>
  <c r="C7" i="302"/>
  <c r="B7" i="302"/>
  <c r="E6" i="302"/>
  <c r="E7" i="302" s="1"/>
  <c r="D6" i="302"/>
  <c r="D7" i="302" s="1"/>
  <c r="L47" i="305" l="1"/>
  <c r="O47" i="305" s="1"/>
  <c r="M52" i="305"/>
  <c r="M53" i="305" s="1"/>
  <c r="M46" i="305" s="1"/>
  <c r="L28" i="305"/>
  <c r="L43" i="305"/>
  <c r="L45" i="305" s="1"/>
  <c r="L52" i="305"/>
  <c r="L53" i="305" s="1"/>
  <c r="J46" i="305"/>
  <c r="K46" i="305"/>
  <c r="J61" i="305"/>
  <c r="O43" i="304"/>
  <c r="O45" i="304" s="1"/>
  <c r="D14" i="302"/>
  <c r="D32" i="302"/>
  <c r="O59" i="304"/>
  <c r="C28" i="302"/>
  <c r="C43" i="302" s="1"/>
  <c r="C45" i="302" s="1"/>
  <c r="E27" i="302"/>
  <c r="M53" i="304"/>
  <c r="M54" i="304" s="1"/>
  <c r="B28" i="302"/>
  <c r="B43" i="302" s="1"/>
  <c r="B45" i="302" s="1"/>
  <c r="Q53" i="304"/>
  <c r="L46" i="304"/>
  <c r="E14" i="302"/>
  <c r="E32" i="302"/>
  <c r="D27" i="302"/>
  <c r="M43" i="305"/>
  <c r="M45" i="305" s="1"/>
  <c r="O55" i="305"/>
  <c r="L58" i="305"/>
  <c r="O58" i="305" s="1"/>
  <c r="O61" i="305" s="1"/>
  <c r="M43" i="304"/>
  <c r="M45" i="304" s="1"/>
  <c r="M59" i="304"/>
  <c r="H46" i="304"/>
  <c r="M46" i="304" s="1"/>
  <c r="O46" i="304" s="1"/>
  <c r="O53" i="304"/>
  <c r="O54" i="304" s="1"/>
  <c r="O45" i="305" l="1"/>
  <c r="M61" i="305"/>
  <c r="L46" i="305"/>
  <c r="O46" i="305" s="1"/>
  <c r="O61" i="304"/>
  <c r="M61" i="304"/>
  <c r="D28" i="302"/>
  <c r="D43" i="302" s="1"/>
  <c r="D45" i="302" s="1"/>
  <c r="E28" i="302"/>
  <c r="E43" i="302" s="1"/>
  <c r="E45" i="302" s="1"/>
  <c r="L61" i="305"/>
  <c r="G36" i="239"/>
  <c r="H36" i="239"/>
  <c r="G16" i="291" l="1"/>
  <c r="B4" i="279" l="1"/>
  <c r="K64" i="261" l="1"/>
  <c r="K57" i="261"/>
  <c r="I63" i="261" l="1"/>
  <c r="J55" i="261"/>
  <c r="J54" i="261"/>
  <c r="I55" i="261"/>
  <c r="I54" i="261"/>
  <c r="K54" i="261" l="1"/>
  <c r="J56" i="261"/>
  <c r="J58" i="261" s="1"/>
  <c r="K55" i="261"/>
  <c r="K56" i="261" s="1"/>
  <c r="K58" i="261" s="1"/>
  <c r="K61" i="261" s="1"/>
  <c r="K65" i="261" s="1"/>
  <c r="I56" i="261"/>
  <c r="I58" i="261" s="1"/>
  <c r="E27" i="291" l="1"/>
  <c r="E23" i="291"/>
  <c r="E19" i="291"/>
  <c r="C30" i="239"/>
  <c r="C31" i="239"/>
  <c r="E28" i="291" l="1"/>
  <c r="C34" i="261" l="1"/>
  <c r="C33" i="261"/>
  <c r="C13" i="296" l="1"/>
  <c r="C15" i="296" s="1"/>
  <c r="C18" i="296" s="1"/>
  <c r="C8" i="296"/>
  <c r="C9" i="296" s="1"/>
  <c r="F27" i="295" l="1"/>
  <c r="F26" i="295"/>
  <c r="E25" i="295"/>
  <c r="D25" i="295"/>
  <c r="C25" i="295"/>
  <c r="F24" i="295"/>
  <c r="F23" i="295"/>
  <c r="F22" i="295"/>
  <c r="F21" i="295"/>
  <c r="F20" i="295"/>
  <c r="F19" i="295"/>
  <c r="C17" i="295"/>
  <c r="D16" i="295"/>
  <c r="F15" i="295"/>
  <c r="F14" i="295"/>
  <c r="F13" i="295"/>
  <c r="F12" i="295"/>
  <c r="F11" i="295"/>
  <c r="D9" i="295"/>
  <c r="F8" i="295"/>
  <c r="F9" i="295" s="1"/>
  <c r="E6" i="295"/>
  <c r="E17" i="295" s="1"/>
  <c r="E28" i="295" s="1"/>
  <c r="D6" i="295"/>
  <c r="F5" i="295"/>
  <c r="F4" i="295"/>
  <c r="F16" i="295" l="1"/>
  <c r="F25" i="295"/>
  <c r="D17" i="295"/>
  <c r="D28" i="295" s="1"/>
  <c r="F6" i="295"/>
  <c r="C28" i="295"/>
  <c r="F17" i="295" l="1"/>
  <c r="F28" i="295" s="1"/>
  <c r="L45" i="244" l="1"/>
  <c r="L46" i="244"/>
  <c r="L47" i="244"/>
  <c r="L48" i="244"/>
  <c r="H45" i="244"/>
  <c r="H46" i="244"/>
  <c r="H47" i="244"/>
  <c r="H48" i="244"/>
  <c r="P46" i="244" l="1"/>
  <c r="P45" i="244"/>
  <c r="P48" i="244"/>
  <c r="P47" i="244"/>
  <c r="O60" i="244" l="1"/>
  <c r="P60" i="244" s="1"/>
  <c r="C24" i="260" l="1"/>
  <c r="B11" i="294" l="1"/>
  <c r="B14" i="253" l="1"/>
  <c r="B5" i="264" l="1"/>
  <c r="C56" i="261" l="1"/>
  <c r="C58" i="261" s="1"/>
  <c r="N20" i="294" l="1"/>
  <c r="N19" i="294"/>
  <c r="N16" i="294"/>
  <c r="M21" i="294"/>
  <c r="L21" i="294"/>
  <c r="K21" i="294"/>
  <c r="J21" i="294"/>
  <c r="I21" i="294"/>
  <c r="H21" i="294"/>
  <c r="G21" i="294"/>
  <c r="F21" i="294"/>
  <c r="E21" i="294"/>
  <c r="D21" i="294"/>
  <c r="C21" i="294"/>
  <c r="B21" i="294"/>
  <c r="B24" i="294" s="1"/>
  <c r="N14" i="294"/>
  <c r="N10" i="294"/>
  <c r="N9" i="294"/>
  <c r="N8" i="294"/>
  <c r="N7" i="294"/>
  <c r="M11" i="294"/>
  <c r="L11" i="294"/>
  <c r="K11" i="294"/>
  <c r="K24" i="294" s="1"/>
  <c r="I11" i="294"/>
  <c r="I24" i="294" s="1"/>
  <c r="G11" i="294"/>
  <c r="C11" i="294"/>
  <c r="C24" i="294" s="1"/>
  <c r="N5" i="294"/>
  <c r="J11" i="294"/>
  <c r="J24" i="294" s="1"/>
  <c r="H11" i="294"/>
  <c r="H24" i="294" s="1"/>
  <c r="F11" i="294"/>
  <c r="F24" i="294" l="1"/>
  <c r="G24" i="294"/>
  <c r="L24" i="294"/>
  <c r="M24" i="294"/>
  <c r="E11" i="294"/>
  <c r="E24" i="294" s="1"/>
  <c r="N4" i="294"/>
  <c r="N17" i="294"/>
  <c r="N18" i="294"/>
  <c r="B25" i="294"/>
  <c r="C23" i="294" s="1"/>
  <c r="N6" i="294"/>
  <c r="D11" i="294"/>
  <c r="D24" i="294" s="1"/>
  <c r="N15" i="294"/>
  <c r="N3" i="294"/>
  <c r="C25" i="294" l="1"/>
  <c r="N11" i="294"/>
  <c r="N21" i="294"/>
  <c r="D23" i="294" l="1"/>
  <c r="D25" i="294" s="1"/>
  <c r="E23" i="294" s="1"/>
  <c r="E25" i="294" s="1"/>
  <c r="C35" i="261"/>
  <c r="B14" i="279"/>
  <c r="F23" i="294" l="1"/>
  <c r="F25" i="294" s="1"/>
  <c r="C13" i="262"/>
  <c r="C7" i="262"/>
  <c r="C17" i="262" s="1"/>
  <c r="C4" i="262"/>
  <c r="G23" i="294" l="1"/>
  <c r="G25" i="294" s="1"/>
  <c r="C18" i="262"/>
  <c r="C8" i="262" s="1"/>
  <c r="C9" i="262" s="1"/>
  <c r="H23" i="294" l="1"/>
  <c r="H25" i="294" s="1"/>
  <c r="J19" i="240"/>
  <c r="I23" i="294" l="1"/>
  <c r="I25" i="294" s="1"/>
  <c r="J23" i="294" l="1"/>
  <c r="J25" i="294" s="1"/>
  <c r="K23" i="294" l="1"/>
  <c r="K25" i="294" s="1"/>
  <c r="F27" i="291"/>
  <c r="D27" i="291"/>
  <c r="C27" i="291"/>
  <c r="B27" i="291"/>
  <c r="G26" i="291"/>
  <c r="G27" i="291" s="1"/>
  <c r="F23" i="291"/>
  <c r="D23" i="291"/>
  <c r="C23" i="291"/>
  <c r="B23" i="291"/>
  <c r="G22" i="291"/>
  <c r="F19" i="291"/>
  <c r="D19" i="291"/>
  <c r="C19" i="291"/>
  <c r="B19" i="291"/>
  <c r="G18" i="291"/>
  <c r="G15" i="291"/>
  <c r="G14" i="291"/>
  <c r="G13" i="291"/>
  <c r="G12" i="291"/>
  <c r="G11" i="291"/>
  <c r="G10" i="291"/>
  <c r="G9" i="291"/>
  <c r="G8" i="291"/>
  <c r="G7" i="291"/>
  <c r="G6" i="291"/>
  <c r="G5" i="291"/>
  <c r="L23" i="294" l="1"/>
  <c r="L25" i="294" s="1"/>
  <c r="B28" i="291"/>
  <c r="D28" i="291"/>
  <c r="C28" i="291"/>
  <c r="G19" i="291"/>
  <c r="F28" i="291"/>
  <c r="G23" i="291"/>
  <c r="M23" i="294" l="1"/>
  <c r="M25" i="294" s="1"/>
  <c r="G28" i="291"/>
  <c r="F29" i="239" l="1"/>
  <c r="K29" i="239"/>
  <c r="L29" i="239"/>
  <c r="M29" i="239"/>
  <c r="F30" i="239"/>
  <c r="K30" i="239"/>
  <c r="L30" i="239"/>
  <c r="M30" i="239"/>
  <c r="F31" i="239"/>
  <c r="J31" i="239"/>
  <c r="K31" i="239"/>
  <c r="L31" i="239"/>
  <c r="M31" i="239"/>
  <c r="N29" i="239" l="1"/>
  <c r="N31" i="239"/>
  <c r="N30" i="239"/>
  <c r="G6" i="244" l="1"/>
  <c r="K19" i="240" l="1"/>
  <c r="L19" i="240"/>
  <c r="M19" i="240"/>
  <c r="F16" i="240" l="1"/>
  <c r="F9" i="240"/>
  <c r="I6" i="244" l="1"/>
  <c r="J6" i="244"/>
  <c r="K6" i="244"/>
  <c r="M6" i="244"/>
  <c r="N6" i="244"/>
  <c r="O6" i="244"/>
  <c r="D6" i="244"/>
  <c r="E6" i="244"/>
  <c r="F6" i="244"/>
  <c r="C6" i="244"/>
  <c r="L9" i="244"/>
  <c r="H9" i="244"/>
  <c r="P9" i="244" l="1"/>
  <c r="B16" i="253" l="1"/>
  <c r="F54" i="239" l="1"/>
  <c r="F19" i="240"/>
  <c r="N19" i="240" s="1"/>
  <c r="E23" i="260"/>
  <c r="C13" i="266" s="1"/>
  <c r="C25" i="260"/>
  <c r="N22" i="240" l="1"/>
  <c r="D25" i="244" l="1"/>
  <c r="E25" i="244"/>
  <c r="F25" i="244"/>
  <c r="G25" i="244"/>
  <c r="I25" i="244"/>
  <c r="J25" i="244"/>
  <c r="K25" i="244"/>
  <c r="M25" i="244"/>
  <c r="N25" i="244"/>
  <c r="O25" i="244"/>
  <c r="C25" i="244"/>
  <c r="L8" i="244"/>
  <c r="H8" i="244"/>
  <c r="P8" i="244" l="1"/>
  <c r="E9" i="260" l="1"/>
  <c r="O63" i="244" l="1"/>
  <c r="P63" i="244" s="1"/>
  <c r="B6" i="279" l="1"/>
  <c r="D25" i="260"/>
  <c r="C59" i="261"/>
  <c r="E59" i="261" s="1"/>
  <c r="D21" i="240"/>
  <c r="D56" i="239" s="1"/>
  <c r="L56" i="239" s="1"/>
  <c r="E21" i="240"/>
  <c r="E56" i="239" s="1"/>
  <c r="M56" i="239" s="1"/>
  <c r="G21" i="240"/>
  <c r="H21" i="240"/>
  <c r="I21" i="240"/>
  <c r="C21" i="240"/>
  <c r="C56" i="239" s="1"/>
  <c r="K56" i="239" s="1"/>
  <c r="B27" i="253"/>
  <c r="E26" i="260"/>
  <c r="M54" i="239"/>
  <c r="K54" i="239"/>
  <c r="J54" i="239"/>
  <c r="E57" i="261"/>
  <c r="C9" i="266" s="1"/>
  <c r="O62" i="244"/>
  <c r="P62" i="244" s="1"/>
  <c r="E33" i="253"/>
  <c r="E16" i="253"/>
  <c r="D35" i="261"/>
  <c r="E24" i="260"/>
  <c r="C14" i="266" s="1"/>
  <c r="C15" i="266" s="1"/>
  <c r="E33" i="261"/>
  <c r="E34" i="261"/>
  <c r="D56" i="261"/>
  <c r="D58" i="261" s="1"/>
  <c r="E55" i="261"/>
  <c r="E54" i="261"/>
  <c r="M20" i="240"/>
  <c r="L20" i="240"/>
  <c r="K20" i="240"/>
  <c r="J20" i="240"/>
  <c r="F20" i="240"/>
  <c r="D32" i="239"/>
  <c r="E32" i="239"/>
  <c r="G32" i="239"/>
  <c r="H32" i="239"/>
  <c r="I32" i="239"/>
  <c r="C32" i="239"/>
  <c r="J56" i="239"/>
  <c r="L54" i="239"/>
  <c r="M53" i="239"/>
  <c r="I53" i="239"/>
  <c r="I55" i="239" s="1"/>
  <c r="H53" i="239"/>
  <c r="H55" i="239" s="1"/>
  <c r="G53" i="239"/>
  <c r="G55" i="239" s="1"/>
  <c r="E53" i="239"/>
  <c r="E55" i="239" s="1"/>
  <c r="D53" i="239"/>
  <c r="D55" i="239" s="1"/>
  <c r="C53" i="239"/>
  <c r="C55" i="239" s="1"/>
  <c r="L52" i="239"/>
  <c r="K52" i="239"/>
  <c r="J52" i="239"/>
  <c r="F52" i="239"/>
  <c r="L51" i="239"/>
  <c r="K51" i="239"/>
  <c r="K53" i="239" s="1"/>
  <c r="J51" i="239"/>
  <c r="J53" i="239" s="1"/>
  <c r="F51" i="239"/>
  <c r="O34" i="244"/>
  <c r="N34" i="244"/>
  <c r="M34" i="244"/>
  <c r="J34" i="244"/>
  <c r="K34" i="244"/>
  <c r="I34" i="244"/>
  <c r="D34" i="244"/>
  <c r="E34" i="244"/>
  <c r="F34" i="244"/>
  <c r="G34" i="244"/>
  <c r="C34" i="244"/>
  <c r="L41" i="244"/>
  <c r="H41" i="244"/>
  <c r="B33" i="253"/>
  <c r="B41" i="253" s="1"/>
  <c r="E9" i="253"/>
  <c r="D20" i="244"/>
  <c r="E20" i="244"/>
  <c r="F20" i="244"/>
  <c r="G20" i="244"/>
  <c r="I20" i="244"/>
  <c r="J20" i="244"/>
  <c r="K20" i="244"/>
  <c r="M20" i="244"/>
  <c r="N20" i="244"/>
  <c r="O20" i="244"/>
  <c r="C20" i="244"/>
  <c r="H32" i="244"/>
  <c r="L32" i="244"/>
  <c r="D28" i="244"/>
  <c r="E28" i="244"/>
  <c r="F28" i="244"/>
  <c r="G28" i="244"/>
  <c r="I28" i="244"/>
  <c r="J28" i="244"/>
  <c r="K28" i="244"/>
  <c r="M28" i="244"/>
  <c r="N28" i="244"/>
  <c r="O28" i="244"/>
  <c r="C28" i="244"/>
  <c r="L49" i="244"/>
  <c r="L50" i="244"/>
  <c r="L51" i="244"/>
  <c r="L52" i="244"/>
  <c r="L44" i="244"/>
  <c r="L36" i="244"/>
  <c r="L37" i="244"/>
  <c r="L38" i="244"/>
  <c r="L39" i="244"/>
  <c r="L40" i="244"/>
  <c r="L42" i="244"/>
  <c r="L35" i="244"/>
  <c r="L30" i="244"/>
  <c r="L31" i="244"/>
  <c r="L33" i="244"/>
  <c r="L29" i="244"/>
  <c r="L27" i="244"/>
  <c r="L26" i="244"/>
  <c r="L24" i="244"/>
  <c r="L22" i="244"/>
  <c r="L23" i="244"/>
  <c r="L21" i="244"/>
  <c r="L19" i="244"/>
  <c r="L18" i="244"/>
  <c r="L12" i="244"/>
  <c r="L13" i="244"/>
  <c r="L14" i="244"/>
  <c r="L15" i="244"/>
  <c r="L16" i="244"/>
  <c r="L11" i="244"/>
  <c r="L7" i="244"/>
  <c r="L6" i="244" s="1"/>
  <c r="H23" i="244"/>
  <c r="O54" i="244"/>
  <c r="P54" i="244" s="1"/>
  <c r="O57" i="244"/>
  <c r="P57" i="244" s="1"/>
  <c r="O59" i="244"/>
  <c r="P59" i="244" s="1"/>
  <c r="O61" i="244"/>
  <c r="P61" i="244" s="1"/>
  <c r="O64" i="244"/>
  <c r="P64" i="244" s="1"/>
  <c r="O58" i="244"/>
  <c r="P58" i="244" s="1"/>
  <c r="O65" i="244"/>
  <c r="P65" i="244" s="1"/>
  <c r="O56" i="244"/>
  <c r="P56" i="244" s="1"/>
  <c r="O43" i="244"/>
  <c r="O17" i="244"/>
  <c r="O10" i="244"/>
  <c r="J17" i="239"/>
  <c r="J18" i="239"/>
  <c r="D22" i="261"/>
  <c r="C22" i="261"/>
  <c r="E21" i="261"/>
  <c r="K18" i="239"/>
  <c r="L18" i="239"/>
  <c r="M18" i="239"/>
  <c r="D19" i="239"/>
  <c r="E19" i="239"/>
  <c r="G19" i="239"/>
  <c r="H19" i="239"/>
  <c r="I19" i="239"/>
  <c r="C19" i="239"/>
  <c r="F18" i="239"/>
  <c r="F15" i="239"/>
  <c r="J15" i="239"/>
  <c r="M15" i="239"/>
  <c r="L15" i="239"/>
  <c r="K15" i="239"/>
  <c r="E18" i="261"/>
  <c r="C21" i="239"/>
  <c r="F34" i="239"/>
  <c r="J41" i="239"/>
  <c r="J38" i="239"/>
  <c r="J39" i="239" s="1"/>
  <c r="J36" i="239"/>
  <c r="J37" i="239"/>
  <c r="J35" i="239"/>
  <c r="F36" i="239"/>
  <c r="F37" i="239"/>
  <c r="F35" i="239"/>
  <c r="J34" i="239"/>
  <c r="J32" i="239"/>
  <c r="D10" i="240"/>
  <c r="E10" i="240"/>
  <c r="G10" i="240"/>
  <c r="H10" i="240"/>
  <c r="I10" i="240"/>
  <c r="C10" i="240"/>
  <c r="E43" i="261"/>
  <c r="M37" i="239"/>
  <c r="L37" i="239"/>
  <c r="K37" i="239"/>
  <c r="M36" i="239"/>
  <c r="L36" i="239"/>
  <c r="K36" i="239"/>
  <c r="M35" i="239"/>
  <c r="L35" i="239"/>
  <c r="K35" i="239"/>
  <c r="M34" i="239"/>
  <c r="L34" i="239"/>
  <c r="K34" i="239"/>
  <c r="E37" i="261"/>
  <c r="D17" i="240"/>
  <c r="E17" i="240"/>
  <c r="G17" i="240"/>
  <c r="H17" i="240"/>
  <c r="I17" i="240"/>
  <c r="C17" i="240"/>
  <c r="D21" i="260"/>
  <c r="E10" i="260"/>
  <c r="E15" i="260"/>
  <c r="E39" i="261"/>
  <c r="E40" i="261"/>
  <c r="E38" i="261"/>
  <c r="E44" i="261"/>
  <c r="D42" i="261"/>
  <c r="D46" i="261" s="1"/>
  <c r="C42" i="261"/>
  <c r="E41" i="261"/>
  <c r="E42" i="261" s="1"/>
  <c r="E32" i="261"/>
  <c r="E28" i="261"/>
  <c r="E30" i="261" s="1"/>
  <c r="E27" i="261"/>
  <c r="D26" i="261"/>
  <c r="C26" i="261"/>
  <c r="E25" i="261"/>
  <c r="E26" i="261" s="1"/>
  <c r="D24" i="261"/>
  <c r="C24" i="261"/>
  <c r="E23" i="261"/>
  <c r="E24" i="261" s="1"/>
  <c r="E20" i="261"/>
  <c r="D17" i="261"/>
  <c r="D19" i="261" s="1"/>
  <c r="C17" i="261"/>
  <c r="C19" i="261" s="1"/>
  <c r="E16" i="261"/>
  <c r="E15" i="261"/>
  <c r="E14" i="261"/>
  <c r="E12" i="261"/>
  <c r="E11" i="261"/>
  <c r="E10" i="261"/>
  <c r="E9" i="261"/>
  <c r="E8" i="261"/>
  <c r="D39" i="239"/>
  <c r="E39" i="239"/>
  <c r="G39" i="239"/>
  <c r="H39" i="239"/>
  <c r="H43" i="239" s="1"/>
  <c r="I39" i="239"/>
  <c r="C39" i="239"/>
  <c r="D23" i="239"/>
  <c r="E23" i="239"/>
  <c r="G23" i="239"/>
  <c r="H23" i="239"/>
  <c r="I23" i="239"/>
  <c r="C23" i="239"/>
  <c r="D21" i="239"/>
  <c r="E21" i="239"/>
  <c r="G21" i="239"/>
  <c r="H21" i="239"/>
  <c r="I21" i="239"/>
  <c r="D14" i="239"/>
  <c r="D16" i="239" s="1"/>
  <c r="E14" i="239"/>
  <c r="E16" i="239" s="1"/>
  <c r="G14" i="239"/>
  <c r="G16" i="239" s="1"/>
  <c r="H14" i="239"/>
  <c r="H16" i="239" s="1"/>
  <c r="I14" i="239"/>
  <c r="I16" i="239" s="1"/>
  <c r="J14" i="239"/>
  <c r="C14" i="239"/>
  <c r="C16" i="239" s="1"/>
  <c r="C18" i="260"/>
  <c r="E20" i="260"/>
  <c r="E19" i="260"/>
  <c r="D18" i="260"/>
  <c r="E17" i="260"/>
  <c r="E16" i="260"/>
  <c r="C14" i="260"/>
  <c r="E13" i="260"/>
  <c r="E12" i="260"/>
  <c r="M25" i="239"/>
  <c r="M27" i="239" s="1"/>
  <c r="L25" i="239"/>
  <c r="L27" i="239" s="1"/>
  <c r="K25" i="239"/>
  <c r="K27" i="239" s="1"/>
  <c r="J25" i="239"/>
  <c r="J27" i="239" s="1"/>
  <c r="F25" i="239"/>
  <c r="F27" i="239" s="1"/>
  <c r="K40" i="239"/>
  <c r="J40" i="239"/>
  <c r="M7" i="240"/>
  <c r="M6" i="240"/>
  <c r="E27" i="253"/>
  <c r="F27" i="253" s="1"/>
  <c r="H7" i="244"/>
  <c r="H6" i="244" s="1"/>
  <c r="C10" i="244"/>
  <c r="C5" i="244" s="1"/>
  <c r="D10" i="244"/>
  <c r="D5" i="244" s="1"/>
  <c r="G10" i="244"/>
  <c r="F10" i="244"/>
  <c r="J10" i="244"/>
  <c r="I10" i="244"/>
  <c r="I5" i="244" s="1"/>
  <c r="K10" i="244"/>
  <c r="K5" i="244" s="1"/>
  <c r="M10" i="244"/>
  <c r="M5" i="244" s="1"/>
  <c r="N10" i="244"/>
  <c r="E10" i="244"/>
  <c r="H12" i="244"/>
  <c r="H13" i="244"/>
  <c r="H14" i="244"/>
  <c r="H15" i="244"/>
  <c r="H16" i="244"/>
  <c r="C17" i="244"/>
  <c r="D17" i="244"/>
  <c r="E17" i="244"/>
  <c r="G17" i="244"/>
  <c r="F17" i="244"/>
  <c r="J17" i="244"/>
  <c r="I17" i="244"/>
  <c r="K17" i="244"/>
  <c r="M17" i="244"/>
  <c r="N17" i="244"/>
  <c r="H18" i="244"/>
  <c r="H19" i="244"/>
  <c r="P19" i="244" s="1"/>
  <c r="H21" i="244"/>
  <c r="H22" i="244"/>
  <c r="H24" i="244"/>
  <c r="P24" i="244" s="1"/>
  <c r="H26" i="244"/>
  <c r="H27" i="244"/>
  <c r="H29" i="244"/>
  <c r="H30" i="244"/>
  <c r="H33" i="244"/>
  <c r="H35" i="244"/>
  <c r="H36" i="244"/>
  <c r="H37" i="244"/>
  <c r="P37" i="244" s="1"/>
  <c r="H38" i="244"/>
  <c r="H39" i="244"/>
  <c r="H40" i="244"/>
  <c r="H42" i="244"/>
  <c r="P42" i="244" s="1"/>
  <c r="C43" i="244"/>
  <c r="D43" i="244"/>
  <c r="E43" i="244"/>
  <c r="F43" i="244"/>
  <c r="J43" i="244"/>
  <c r="I43" i="244"/>
  <c r="K43" i="244"/>
  <c r="M43" i="244"/>
  <c r="N43" i="244"/>
  <c r="H44" i="244"/>
  <c r="H49" i="244"/>
  <c r="G43" i="244"/>
  <c r="H51" i="244"/>
  <c r="H52" i="244"/>
  <c r="N55" i="244"/>
  <c r="N66" i="244" s="1"/>
  <c r="M66" i="244"/>
  <c r="F5" i="240"/>
  <c r="K5" i="240"/>
  <c r="M5" i="240"/>
  <c r="F6" i="240"/>
  <c r="K6" i="240"/>
  <c r="L6" i="240"/>
  <c r="F7" i="240"/>
  <c r="J7" i="240"/>
  <c r="L7" i="240"/>
  <c r="J9" i="240"/>
  <c r="K9" i="240"/>
  <c r="L9" i="240"/>
  <c r="M9" i="240"/>
  <c r="F8" i="240"/>
  <c r="J8" i="240"/>
  <c r="K8" i="240"/>
  <c r="L8" i="240"/>
  <c r="M8" i="240"/>
  <c r="F11" i="240"/>
  <c r="J11" i="240"/>
  <c r="K11" i="240"/>
  <c r="L11" i="240"/>
  <c r="M11" i="240"/>
  <c r="F12" i="240"/>
  <c r="J12" i="240"/>
  <c r="K12" i="240"/>
  <c r="L12" i="240"/>
  <c r="M12" i="240"/>
  <c r="F13" i="240"/>
  <c r="J13" i="240"/>
  <c r="K13" i="240"/>
  <c r="L13" i="240"/>
  <c r="M13" i="240"/>
  <c r="C14" i="240"/>
  <c r="E14" i="240"/>
  <c r="G14" i="240"/>
  <c r="H14" i="240"/>
  <c r="I14" i="240"/>
  <c r="F15" i="240"/>
  <c r="J15" i="240"/>
  <c r="K15" i="240"/>
  <c r="L15" i="240"/>
  <c r="M15" i="240"/>
  <c r="J16" i="240"/>
  <c r="K16" i="240"/>
  <c r="L16" i="240"/>
  <c r="M16" i="240"/>
  <c r="F22" i="239"/>
  <c r="J22" i="239"/>
  <c r="J23" i="239" s="1"/>
  <c r="K22" i="239"/>
  <c r="K23" i="239" s="1"/>
  <c r="L22" i="239"/>
  <c r="L23" i="239" s="1"/>
  <c r="M22" i="239"/>
  <c r="M23" i="239" s="1"/>
  <c r="F20" i="239"/>
  <c r="J20" i="239"/>
  <c r="J21" i="239" s="1"/>
  <c r="K20" i="239"/>
  <c r="K21" i="239" s="1"/>
  <c r="L20" i="239"/>
  <c r="L21" i="239" s="1"/>
  <c r="M20" i="239"/>
  <c r="M21" i="239" s="1"/>
  <c r="F24" i="239"/>
  <c r="K24" i="239"/>
  <c r="L24" i="239"/>
  <c r="M24" i="239"/>
  <c r="F5" i="239"/>
  <c r="K5" i="239"/>
  <c r="L5" i="239"/>
  <c r="M5" i="239"/>
  <c r="F6" i="239"/>
  <c r="K6" i="239"/>
  <c r="L6" i="239"/>
  <c r="M6" i="239"/>
  <c r="L7" i="239"/>
  <c r="M7" i="239"/>
  <c r="F8" i="239"/>
  <c r="K8" i="239"/>
  <c r="L8" i="239"/>
  <c r="M8" i="239"/>
  <c r="F9" i="239"/>
  <c r="N9" i="239" s="1"/>
  <c r="K9" i="239"/>
  <c r="L9" i="239"/>
  <c r="M9" i="239"/>
  <c r="F10" i="239"/>
  <c r="N10" i="239" s="1"/>
  <c r="K10" i="239"/>
  <c r="L10" i="239"/>
  <c r="M10" i="239"/>
  <c r="F12" i="239"/>
  <c r="N12" i="239" s="1"/>
  <c r="K12" i="239"/>
  <c r="L12" i="239"/>
  <c r="M12" i="239"/>
  <c r="F13" i="239"/>
  <c r="N13" i="239" s="1"/>
  <c r="K13" i="239"/>
  <c r="L13" i="239"/>
  <c r="M13" i="239"/>
  <c r="F40" i="239"/>
  <c r="M40" i="239"/>
  <c r="F38" i="239"/>
  <c r="K38" i="239"/>
  <c r="K39" i="239" s="1"/>
  <c r="L38" i="239"/>
  <c r="L39" i="239" s="1"/>
  <c r="M38" i="239"/>
  <c r="M39" i="239" s="1"/>
  <c r="F17" i="239"/>
  <c r="K17" i="239"/>
  <c r="L17" i="239"/>
  <c r="M17" i="239"/>
  <c r="F41" i="239"/>
  <c r="K41" i="239"/>
  <c r="L41" i="239"/>
  <c r="M41" i="239"/>
  <c r="L40" i="239"/>
  <c r="F7" i="239"/>
  <c r="K7" i="239"/>
  <c r="J5" i="240"/>
  <c r="K7" i="240"/>
  <c r="L5" i="240"/>
  <c r="J6" i="240"/>
  <c r="E11" i="260"/>
  <c r="D14" i="260"/>
  <c r="H31" i="244"/>
  <c r="H50" i="244"/>
  <c r="H11" i="244"/>
  <c r="J28" i="239" l="1"/>
  <c r="E17" i="261"/>
  <c r="N8" i="239"/>
  <c r="F14" i="239"/>
  <c r="F16" i="239" s="1"/>
  <c r="H28" i="239"/>
  <c r="L17" i="244"/>
  <c r="N18" i="239"/>
  <c r="D31" i="261"/>
  <c r="C22" i="260"/>
  <c r="C51" i="261" s="1"/>
  <c r="D22" i="260"/>
  <c r="D51" i="261" s="1"/>
  <c r="J21" i="240"/>
  <c r="M55" i="239"/>
  <c r="F39" i="239"/>
  <c r="F23" i="239"/>
  <c r="F21" i="239"/>
  <c r="J17" i="240"/>
  <c r="F53" i="239"/>
  <c r="F55" i="239" s="1"/>
  <c r="J33" i="239"/>
  <c r="M14" i="240"/>
  <c r="D36" i="261"/>
  <c r="D45" i="261" s="1"/>
  <c r="D47" i="261" s="1"/>
  <c r="D50" i="261" s="1"/>
  <c r="H33" i="239"/>
  <c r="H42" i="239" s="1"/>
  <c r="H44" i="239" s="1"/>
  <c r="D28" i="239"/>
  <c r="D33" i="239" s="1"/>
  <c r="D42" i="239" s="1"/>
  <c r="C31" i="261"/>
  <c r="C36" i="261" s="1"/>
  <c r="C45" i="261" s="1"/>
  <c r="E28" i="239"/>
  <c r="E33" i="239" s="1"/>
  <c r="E42" i="239" s="1"/>
  <c r="M14" i="239"/>
  <c r="M16" i="239" s="1"/>
  <c r="M19" i="239"/>
  <c r="M43" i="239" s="1"/>
  <c r="L28" i="239"/>
  <c r="K17" i="240"/>
  <c r="N15" i="240"/>
  <c r="P33" i="244"/>
  <c r="F56" i="239"/>
  <c r="E25" i="260"/>
  <c r="N52" i="239"/>
  <c r="J19" i="239"/>
  <c r="J43" i="239" s="1"/>
  <c r="I43" i="239"/>
  <c r="J55" i="239"/>
  <c r="J50" i="239" s="1"/>
  <c r="I28" i="239"/>
  <c r="I33" i="239" s="1"/>
  <c r="I42" i="239" s="1"/>
  <c r="N25" i="239"/>
  <c r="N27" i="239" s="1"/>
  <c r="L53" i="239"/>
  <c r="L55" i="239" s="1"/>
  <c r="D53" i="261"/>
  <c r="E21" i="260"/>
  <c r="P14" i="244"/>
  <c r="L25" i="244"/>
  <c r="E22" i="261"/>
  <c r="E46" i="261" s="1"/>
  <c r="M21" i="240"/>
  <c r="L21" i="240"/>
  <c r="N20" i="240"/>
  <c r="F21" i="240"/>
  <c r="J14" i="240"/>
  <c r="N24" i="239"/>
  <c r="E18" i="240"/>
  <c r="C46" i="261"/>
  <c r="E31" i="261"/>
  <c r="E19" i="261"/>
  <c r="F16" i="253"/>
  <c r="P29" i="244"/>
  <c r="P52" i="244"/>
  <c r="P35" i="244"/>
  <c r="H25" i="244"/>
  <c r="M53" i="244"/>
  <c r="M67" i="244" s="1"/>
  <c r="H28" i="244"/>
  <c r="P38" i="244"/>
  <c r="H10" i="244"/>
  <c r="H5" i="244" s="1"/>
  <c r="F17" i="240"/>
  <c r="N16" i="240"/>
  <c r="D18" i="240"/>
  <c r="E14" i="260"/>
  <c r="F33" i="253"/>
  <c r="F35" i="253" s="1"/>
  <c r="I18" i="240"/>
  <c r="J10" i="240"/>
  <c r="G18" i="240"/>
  <c r="E18" i="260"/>
  <c r="C43" i="239"/>
  <c r="P15" i="244"/>
  <c r="P39" i="244"/>
  <c r="P16" i="244"/>
  <c r="P12" i="244"/>
  <c r="L10" i="244"/>
  <c r="L5" i="244" s="1"/>
  <c r="P22" i="244"/>
  <c r="E5" i="244"/>
  <c r="E53" i="244" s="1"/>
  <c r="E67" i="244" s="1"/>
  <c r="H43" i="244"/>
  <c r="O66" i="244"/>
  <c r="P66" i="244" s="1"/>
  <c r="G5" i="244"/>
  <c r="G53" i="244" s="1"/>
  <c r="G67" i="244" s="1"/>
  <c r="K53" i="244"/>
  <c r="K67" i="244" s="1"/>
  <c r="I53" i="244"/>
  <c r="I67" i="244" s="1"/>
  <c r="H20" i="244"/>
  <c r="P27" i="244"/>
  <c r="P30" i="244"/>
  <c r="P32" i="244"/>
  <c r="P41" i="244"/>
  <c r="N5" i="244"/>
  <c r="N53" i="244" s="1"/>
  <c r="N67" i="244" s="1"/>
  <c r="C28" i="239"/>
  <c r="C33" i="239" s="1"/>
  <c r="N22" i="239"/>
  <c r="N23" i="239" s="1"/>
  <c r="F19" i="239"/>
  <c r="P51" i="244"/>
  <c r="P44" i="244"/>
  <c r="H34" i="244"/>
  <c r="P40" i="244"/>
  <c r="P36" i="244"/>
  <c r="L28" i="244"/>
  <c r="P31" i="244"/>
  <c r="D53" i="244"/>
  <c r="D67" i="244" s="1"/>
  <c r="H17" i="244"/>
  <c r="C53" i="244"/>
  <c r="C67" i="244" s="1"/>
  <c r="J5" i="244"/>
  <c r="J53" i="244" s="1"/>
  <c r="J67" i="244" s="1"/>
  <c r="P13" i="244"/>
  <c r="F5" i="244"/>
  <c r="F53" i="244" s="1"/>
  <c r="F67" i="244" s="1"/>
  <c r="P7" i="244"/>
  <c r="P6" i="244" s="1"/>
  <c r="E35" i="261"/>
  <c r="N5" i="239"/>
  <c r="N56" i="239"/>
  <c r="N41" i="239"/>
  <c r="N34" i="239"/>
  <c r="J16" i="239"/>
  <c r="E43" i="239"/>
  <c r="M32" i="239"/>
  <c r="L19" i="239"/>
  <c r="L43" i="239" s="1"/>
  <c r="N20" i="239"/>
  <c r="N21" i="239" s="1"/>
  <c r="L32" i="239"/>
  <c r="N36" i="239"/>
  <c r="N54" i="239"/>
  <c r="K55" i="239"/>
  <c r="N51" i="239"/>
  <c r="N40" i="239"/>
  <c r="D43" i="239"/>
  <c r="N35" i="239"/>
  <c r="N37" i="239"/>
  <c r="G43" i="239"/>
  <c r="K19" i="239"/>
  <c r="K43" i="239" s="1"/>
  <c r="N15" i="239"/>
  <c r="L14" i="239"/>
  <c r="L16" i="239" s="1"/>
  <c r="K14" i="239"/>
  <c r="K16" i="239" s="1"/>
  <c r="C53" i="261"/>
  <c r="N11" i="240"/>
  <c r="L14" i="240"/>
  <c r="N7" i="240"/>
  <c r="N8" i="240"/>
  <c r="N6" i="240"/>
  <c r="K21" i="240"/>
  <c r="L17" i="240"/>
  <c r="N13" i="240"/>
  <c r="F14" i="240"/>
  <c r="L10" i="240"/>
  <c r="K10" i="240"/>
  <c r="C18" i="240"/>
  <c r="K28" i="239"/>
  <c r="P11" i="244"/>
  <c r="N5" i="240"/>
  <c r="L20" i="244"/>
  <c r="P21" i="244"/>
  <c r="P50" i="244"/>
  <c r="O55" i="244"/>
  <c r="P55" i="244" s="1"/>
  <c r="E41" i="253"/>
  <c r="F41" i="253" s="1"/>
  <c r="L43" i="244"/>
  <c r="P26" i="244"/>
  <c r="E38" i="253"/>
  <c r="N7" i="239"/>
  <c r="M28" i="239"/>
  <c r="K32" i="239"/>
  <c r="N9" i="240"/>
  <c r="P18" i="244"/>
  <c r="H18" i="240"/>
  <c r="P23" i="244"/>
  <c r="P49" i="244"/>
  <c r="K14" i="240"/>
  <c r="L34" i="244"/>
  <c r="N38" i="239"/>
  <c r="N39" i="239" s="1"/>
  <c r="N17" i="239"/>
  <c r="N6" i="239"/>
  <c r="F32" i="239"/>
  <c r="M17" i="240"/>
  <c r="N12" i="240"/>
  <c r="F10" i="240"/>
  <c r="M10" i="240"/>
  <c r="G28" i="239"/>
  <c r="E56" i="261"/>
  <c r="E58" i="261" s="1"/>
  <c r="O5" i="244"/>
  <c r="P17" i="244" l="1"/>
  <c r="C47" i="261"/>
  <c r="N19" i="239"/>
  <c r="N43" i="239" s="1"/>
  <c r="E22" i="260"/>
  <c r="B9" i="253" s="1"/>
  <c r="F9" i="253" s="1"/>
  <c r="F18" i="253" s="1"/>
  <c r="N53" i="239"/>
  <c r="N55" i="239" s="1"/>
  <c r="N50" i="239" s="1"/>
  <c r="F28" i="239"/>
  <c r="F33" i="239" s="1"/>
  <c r="F43" i="239"/>
  <c r="L33" i="239"/>
  <c r="L42" i="239" s="1"/>
  <c r="L44" i="239" s="1"/>
  <c r="N17" i="240"/>
  <c r="K33" i="239"/>
  <c r="K42" i="239" s="1"/>
  <c r="K44" i="239" s="1"/>
  <c r="E36" i="261"/>
  <c r="E45" i="261" s="1"/>
  <c r="E47" i="261" s="1"/>
  <c r="E50" i="261" s="1"/>
  <c r="M33" i="239"/>
  <c r="M42" i="239" s="1"/>
  <c r="M44" i="239" s="1"/>
  <c r="C42" i="239"/>
  <c r="C44" i="239" s="1"/>
  <c r="G33" i="239"/>
  <c r="G42" i="239" s="1"/>
  <c r="G44" i="239" s="1"/>
  <c r="E44" i="239"/>
  <c r="F50" i="239"/>
  <c r="N28" i="239"/>
  <c r="J18" i="240"/>
  <c r="J48" i="239" s="1"/>
  <c r="I44" i="239"/>
  <c r="C50" i="261"/>
  <c r="C49" i="261" s="1"/>
  <c r="C60" i="261" s="1"/>
  <c r="N21" i="240"/>
  <c r="E51" i="261"/>
  <c r="N14" i="239"/>
  <c r="N16" i="239" s="1"/>
  <c r="D49" i="261"/>
  <c r="D60" i="261" s="1"/>
  <c r="P25" i="244"/>
  <c r="P34" i="244"/>
  <c r="P28" i="244"/>
  <c r="P10" i="244"/>
  <c r="F18" i="240"/>
  <c r="F48" i="239" s="1"/>
  <c r="J42" i="239"/>
  <c r="J44" i="239" s="1"/>
  <c r="J47" i="239" s="1"/>
  <c r="P43" i="244"/>
  <c r="L53" i="244"/>
  <c r="L67" i="244" s="1"/>
  <c r="H53" i="244"/>
  <c r="H67" i="244" s="1"/>
  <c r="N32" i="239"/>
  <c r="D44" i="239"/>
  <c r="L18" i="240"/>
  <c r="N14" i="240"/>
  <c r="K18" i="240"/>
  <c r="O53" i="244"/>
  <c r="O67" i="244" s="1"/>
  <c r="P5" i="244"/>
  <c r="C8" i="266"/>
  <c r="C10" i="266" s="1"/>
  <c r="C18" i="266" s="1"/>
  <c r="E53" i="261"/>
  <c r="M18" i="240"/>
  <c r="P20" i="244"/>
  <c r="N10" i="240"/>
  <c r="C12" i="266" l="1"/>
  <c r="B38" i="253"/>
  <c r="F38" i="253" s="1"/>
  <c r="F43" i="253" s="1"/>
  <c r="F42" i="239"/>
  <c r="F44" i="239" s="1"/>
  <c r="N33" i="239"/>
  <c r="N42" i="239" s="1"/>
  <c r="N44" i="239" s="1"/>
  <c r="N47" i="239" s="1"/>
  <c r="J46" i="239"/>
  <c r="J57" i="239" s="1"/>
  <c r="E49" i="261"/>
  <c r="E60" i="261" s="1"/>
  <c r="P53" i="244"/>
  <c r="P67" i="244" s="1"/>
  <c r="C7" i="266"/>
  <c r="N18" i="240"/>
  <c r="N48" i="239" s="1"/>
  <c r="C17" i="266" l="1"/>
  <c r="C19" i="266" s="1"/>
  <c r="F47" i="239"/>
  <c r="N46" i="239"/>
  <c r="N57" i="239" s="1"/>
  <c r="F46" i="239" l="1"/>
  <c r="F57" i="239" l="1"/>
</calcChain>
</file>

<file path=xl/sharedStrings.xml><?xml version="1.0" encoding="utf-8"?>
<sst xmlns="http://schemas.openxmlformats.org/spreadsheetml/2006/main" count="2179" uniqueCount="1111">
  <si>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</si>
  <si>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</si>
  <si>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</si>
  <si>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</si>
  <si>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</si>
  <si>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</si>
  <si>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</si>
  <si>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</si>
  <si>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</si>
  <si>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</si>
  <si>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</si>
  <si>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</si>
  <si>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</si>
  <si>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</si>
  <si>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</si>
  <si>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</si>
  <si>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</si>
  <si>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</si>
  <si>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</si>
  <si>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</si>
  <si>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</si>
  <si>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</si>
  <si>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Státusz</t>
  </si>
  <si>
    <t>EU-s forrás</t>
  </si>
  <si>
    <t>Hazai forrás</t>
  </si>
  <si>
    <t>Végrehajtás alatt</t>
  </si>
  <si>
    <t>Székesfehérvár Megyei Jogú Város Önkormányzat</t>
  </si>
  <si>
    <t>Költségvetési szervek összesen</t>
  </si>
  <si>
    <t>Eredeti előirányzat</t>
  </si>
  <si>
    <t>d.=b.+c.</t>
  </si>
  <si>
    <t>~ ebből: Szent István Király Múzeum támogatása</t>
  </si>
  <si>
    <t xml:space="preserve">              Vörösmarty Színház támogatása</t>
  </si>
  <si>
    <t>2, Munkaadókat terhelő járulékok és szociális hozzájárulási adó</t>
  </si>
  <si>
    <t>Napsugár Óvoda</t>
  </si>
  <si>
    <t>Ligetsori Óvoda</t>
  </si>
  <si>
    <t>Polgármesteri Hivatal</t>
  </si>
  <si>
    <t>Munkaadókat terhelő járulékok és szociális hozzájárulási adó</t>
  </si>
  <si>
    <t>g.=b. +…+ f.</t>
  </si>
  <si>
    <t>h.</t>
  </si>
  <si>
    <t>i.</t>
  </si>
  <si>
    <t>j.</t>
  </si>
  <si>
    <t>k.=h. +i.+ j.</t>
  </si>
  <si>
    <t>l.</t>
  </si>
  <si>
    <t>m.</t>
  </si>
  <si>
    <t>n.</t>
  </si>
  <si>
    <t>Igazgatási tevékenység</t>
  </si>
  <si>
    <t xml:space="preserve">II. </t>
  </si>
  <si>
    <t>Hatósági tevékenység</t>
  </si>
  <si>
    <t xml:space="preserve">III. </t>
  </si>
  <si>
    <t>Városfejlesztés</t>
  </si>
  <si>
    <t>Vagyongazdálkodás</t>
  </si>
  <si>
    <t>Város- és községgazdálkodás</t>
  </si>
  <si>
    <t>Humán Szolgáltatás</t>
  </si>
  <si>
    <t>Nemzetiségi Önkormányzatok</t>
  </si>
  <si>
    <t>Társadalmi Felelősségválalási Alap</t>
  </si>
  <si>
    <t>A.</t>
  </si>
  <si>
    <t>Kiadások összesen (I-VIII.)</t>
  </si>
  <si>
    <t>Céltartalék összesen</t>
  </si>
  <si>
    <t>Nyugdíjazással kapcsolatos kifizetések</t>
  </si>
  <si>
    <t>Jubileumi jutalom, jogszabályból fakadó személyi jellegű többlet kifizetések kerete</t>
  </si>
  <si>
    <t>Intézményi kafetéria juttatás fedezetére</t>
  </si>
  <si>
    <t>IX.</t>
  </si>
  <si>
    <t>Tartalékok összesen</t>
  </si>
  <si>
    <t>C.</t>
  </si>
  <si>
    <t>KIADÁSOK MINDÖSSZESEN (I-IX.)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</si>
  <si>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</si>
  <si>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</si>
  <si>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</si>
  <si>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</si>
  <si>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</si>
  <si>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</si>
  <si>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</si>
  <si>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</si>
  <si>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</si>
  <si>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</si>
  <si>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</si>
  <si>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</si>
  <si>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</si>
  <si>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</si>
  <si>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Kiadások</t>
  </si>
  <si>
    <t>Igazgatási és egyéb központosított kiadások</t>
  </si>
  <si>
    <t>Tartalék</t>
  </si>
  <si>
    <t>Költségvetési szervek  kiadásai</t>
  </si>
  <si>
    <t xml:space="preserve">             Alba Regia Sport Club - Ingatlan üzemeltetésével összefüggő költségekhez</t>
  </si>
  <si>
    <t>Beruházások</t>
  </si>
  <si>
    <t>MEGNEVEZÉS</t>
  </si>
  <si>
    <t>Működési bevételek</t>
  </si>
  <si>
    <t>Személyi juttatások</t>
  </si>
  <si>
    <t>Közhatalmi bevételek</t>
  </si>
  <si>
    <t>Dologi kiadások</t>
  </si>
  <si>
    <t>Tartalékok</t>
  </si>
  <si>
    <t>Működési célú pénzeszköz átvétel</t>
  </si>
  <si>
    <t>Felhalmozási bevételek</t>
  </si>
  <si>
    <t>Felújítások</t>
  </si>
  <si>
    <t>Felhalmozási célú pénzeszköz átvétel</t>
  </si>
  <si>
    <t>Költségvetési bevételek-kiadások egyenlege</t>
  </si>
  <si>
    <t>Költségvetési kiadások összesen:</t>
  </si>
  <si>
    <t>Költségvetési bevételek összesen:</t>
  </si>
  <si>
    <t>VAGYONGAZDÁLKODÁS</t>
  </si>
  <si>
    <t>VÁROS- ÉS KÖZSÉGGAZDÁLKODÁS</t>
  </si>
  <si>
    <t>HUMÁN SZOLGÁLTATÁS</t>
  </si>
  <si>
    <t xml:space="preserve">             Alba Regia Atlétikai Klub</t>
  </si>
  <si>
    <t>NEMZETISÉGI ÖNKORMÁNYZATOK</t>
  </si>
  <si>
    <t>Társadalmi Felelősségvállalási Alap</t>
  </si>
  <si>
    <t>Céltartalék</t>
  </si>
  <si>
    <t>Önkormányzat mindösszesen</t>
  </si>
  <si>
    <t xml:space="preserve">           Fehérvári Kézművesek Egyesülete</t>
  </si>
  <si>
    <t xml:space="preserve">           Székesfehérvári Művészek Társasága</t>
  </si>
  <si>
    <t>Általános tartalék</t>
  </si>
  <si>
    <t>Kiadások összesen</t>
  </si>
  <si>
    <t>I.</t>
  </si>
  <si>
    <t>Pénzügyi igazgatási feladatok</t>
  </si>
  <si>
    <t>Különféle adók, díjak, pénzügyi kiadások</t>
  </si>
  <si>
    <t>Közösségi, társadalmi és információs tevékenység</t>
  </si>
  <si>
    <t>Társadalmi kapcsolatok kiadásai</t>
  </si>
  <si>
    <t>Személyügyi kiadások</t>
  </si>
  <si>
    <t>Informatikai terület</t>
  </si>
  <si>
    <t>Szociális ellátási és gyermekvédelmi feladatok</t>
  </si>
  <si>
    <t>Fejlesztési, felhalmozási ráfordítások</t>
  </si>
  <si>
    <t>IV.</t>
  </si>
  <si>
    <t>Lakás-, vagyongazdálkodási kiadások</t>
  </si>
  <si>
    <t>V.</t>
  </si>
  <si>
    <t>Székesfehérvár Városgondnoksága Kft.</t>
  </si>
  <si>
    <t>Főépítészi kiadások</t>
  </si>
  <si>
    <t>Környezetvédelmi kiadások</t>
  </si>
  <si>
    <t>VI.</t>
  </si>
  <si>
    <t>Közoktatási feladatok</t>
  </si>
  <si>
    <t>Szociális intézményi és egészségügyi feladatok</t>
  </si>
  <si>
    <t>Közművelődési kiadások</t>
  </si>
  <si>
    <t>Diáksport és szabadidős tevékenység</t>
  </si>
  <si>
    <t>VII.</t>
  </si>
  <si>
    <t>VIII.</t>
  </si>
  <si>
    <t>Polgármesteri keret</t>
  </si>
  <si>
    <t>Képviselői Alap</t>
  </si>
  <si>
    <t xml:space="preserve">             Egyéb sportszakosztályi támogatások</t>
  </si>
  <si>
    <t xml:space="preserve">              Kegyeleti rendelet végrehajtása</t>
  </si>
  <si>
    <t xml:space="preserve">              Rászorulókat segítő karácsonyi programok és támogatások</t>
  </si>
  <si>
    <t>Nemzetközi kapcsolatok és reprezentáció</t>
  </si>
  <si>
    <t>~ ebből: Önkormányzati Informatikai Központ Nonprofit Kft.</t>
  </si>
  <si>
    <t>Rendvédelmi, közbiztonsági feladatok, védelmi felkészítés</t>
  </si>
  <si>
    <t>II.</t>
  </si>
  <si>
    <t>HATÓSÁGI TEVÉKENYSÉG</t>
  </si>
  <si>
    <t>III.</t>
  </si>
  <si>
    <t>IGAZGATÁSI TEVÉKENYSÉG</t>
  </si>
  <si>
    <t>Közbeszerzési és egyéb jogi eljárásokkal kapcsolatos kiadások</t>
  </si>
  <si>
    <t xml:space="preserve">             Köfém Sport Club Női Kézilabda Szakosztály</t>
  </si>
  <si>
    <t xml:space="preserve">           KÖFÉM Oktatási és Közművelődési Központ Nonprofit Közhasznú Kft.</t>
  </si>
  <si>
    <t>Környezetvédelmi Alap</t>
  </si>
  <si>
    <t>~ ebből: Nemzetközi kapcsolatok</t>
  </si>
  <si>
    <t xml:space="preserve">              Reprezentáció</t>
  </si>
  <si>
    <t xml:space="preserve">              Határon túli magyar kapcsolatok</t>
  </si>
  <si>
    <t xml:space="preserve">              Székesfehérvári Csemete Alapítvány támogatása - bölcsődei ellátás</t>
  </si>
  <si>
    <t xml:space="preserve">           Székesfehérvári Egyházmegye</t>
  </si>
  <si>
    <t xml:space="preserve"> - Kulturális feladatok</t>
  </si>
  <si>
    <t xml:space="preserve">  - Közművelődési megállapodások, támogatások</t>
  </si>
  <si>
    <t xml:space="preserve">           Vörösmarty Társaság</t>
  </si>
  <si>
    <t>~ ebből: Diáksportkör kiadásai</t>
  </si>
  <si>
    <t xml:space="preserve">              Sportcélok és feladatok</t>
  </si>
  <si>
    <t>~ ebből: Nyugdíjazással kapcsolatos kifizetések</t>
  </si>
  <si>
    <t xml:space="preserve">              Székesfehérvári Református Egyházközség támogatása - Olajfa Református Óvoda</t>
  </si>
  <si>
    <t>Tagdíjak, testületek</t>
  </si>
  <si>
    <t xml:space="preserve">              Alapítvány a Székesfehérvári Fogyasztóvédelemért</t>
  </si>
  <si>
    <t xml:space="preserve">           Alba Regia Vegyeskar Egyesület</t>
  </si>
  <si>
    <t xml:space="preserve">           Székesfehérvári "Bakony" Népzenei Együttes Egyesület</t>
  </si>
  <si>
    <t xml:space="preserve">           Székesfehérvári Ifjúsági Fúvószenekar Egyesület</t>
  </si>
  <si>
    <t xml:space="preserve">           "Aranybulla" Könyvtár Alapítvány</t>
  </si>
  <si>
    <t>Kötelező feladat</t>
  </si>
  <si>
    <t>Önként vállalt feladat</t>
  </si>
  <si>
    <t>X</t>
  </si>
  <si>
    <t>-</t>
  </si>
  <si>
    <t>Sportlétesítményekkel kapcsolatos kiadások</t>
  </si>
  <si>
    <t xml:space="preserve">             Handball Future Szolgáltató Kft.- Ingatlan üzemeltetésével összefüggő költségekhez</t>
  </si>
  <si>
    <t>Megnevezés</t>
  </si>
  <si>
    <t>További évek összesen</t>
  </si>
  <si>
    <t>Mindösszesen</t>
  </si>
  <si>
    <t>a.</t>
  </si>
  <si>
    <t>b.</t>
  </si>
  <si>
    <t>c.</t>
  </si>
  <si>
    <t>d.</t>
  </si>
  <si>
    <t>e.</t>
  </si>
  <si>
    <t>f.</t>
  </si>
  <si>
    <t>g.=b.+…+f.</t>
  </si>
  <si>
    <t>Összesen:</t>
  </si>
  <si>
    <t>Mindösszesen:</t>
  </si>
  <si>
    <t>Jogcím</t>
  </si>
  <si>
    <t>Kedvezmény összege</t>
  </si>
  <si>
    <t>Mentesség összege</t>
  </si>
  <si>
    <t>Elengedett összeg</t>
  </si>
  <si>
    <t>Összesen</t>
  </si>
  <si>
    <t>Helyi adók</t>
  </si>
  <si>
    <t>Iparűzési adó</t>
  </si>
  <si>
    <t>~ Vállalkozói szintű adóalap-mentesség</t>
  </si>
  <si>
    <t>Iparűzési adó összesen:</t>
  </si>
  <si>
    <t>Építményadó</t>
  </si>
  <si>
    <t>~ Adóalany- feltételes- mentesség</t>
  </si>
  <si>
    <t xml:space="preserve">1990. évi C. törvény 3.§ (2) </t>
  </si>
  <si>
    <t>Építményadó összesen:</t>
  </si>
  <si>
    <t>Idegenforgalmi adó</t>
  </si>
  <si>
    <t>~ 18. életévét be nem töltött magánszemély mentessége</t>
  </si>
  <si>
    <t>1990. évi C. törvény 31.§ (1) a) pont</t>
  </si>
  <si>
    <t>~ Gyógyintézetben, szociális intézményben ellátott magánszemély mentessége</t>
  </si>
  <si>
    <t>1990. évi C. törvény 31.§ (1) b) pont</t>
  </si>
  <si>
    <t>~ Hallgatói jogviszonyhoz, szakképzéshez, munkavégzéshez kapcsolódó mentesség</t>
  </si>
  <si>
    <t>1990. évi C. törvény 31.§ (1) c) pont</t>
  </si>
  <si>
    <t>~ Üdülő tulajdonosi, bérlői jogviszonyhoz kapcsolódó mentesség</t>
  </si>
  <si>
    <t>1990. évi C. törvény 31.§ (1) d) pont</t>
  </si>
  <si>
    <t>~ 70. életévét betöltött magánszemély mentessége</t>
  </si>
  <si>
    <t>47/2010. (XII.14.) Önkormányzati rendelet 4.§ (1)</t>
  </si>
  <si>
    <t>Idegenforgalmi adó összesen:</t>
  </si>
  <si>
    <t>I.Helyi adók összesen</t>
  </si>
  <si>
    <t>Gépjármű adó</t>
  </si>
  <si>
    <t xml:space="preserve"> </t>
  </si>
  <si>
    <t>~ Költségvetési szerv, egyház, tűzoltóság tulajdonában lévő gépjármű után</t>
  </si>
  <si>
    <t>1991. évi LXXXII. törvény 5.§ a.), d.), e.)</t>
  </si>
  <si>
    <t>~ Társadalmi szerv, alapítvány tulajdonában lévő gépjármű után</t>
  </si>
  <si>
    <t>1991. évi LXXXII. törvény 5.§ b.)</t>
  </si>
  <si>
    <t>~ Helyi és helyközi tömegközlekedést bonyolító gépjármű után</t>
  </si>
  <si>
    <t>1991. évi LXXXII. törvény 5.§ c.)</t>
  </si>
  <si>
    <t>~ Súlyos mozgáskorlátozott személyek mentessége</t>
  </si>
  <si>
    <t>1991. évi LXXXII. törvény 5.§ f.)</t>
  </si>
  <si>
    <t>~ Környezetvédelmi besoroláshoz kapcsolódó kedvezmény</t>
  </si>
  <si>
    <t>1991. évi LXXXII. Törvény 8.§ (1), (2)</t>
  </si>
  <si>
    <t>II.Gépjármű adó összesen</t>
  </si>
  <si>
    <t>III.Elengedett bérleti díj</t>
  </si>
  <si>
    <t>IV.Egyéb nyújtott kedvezmény, elengedett kölcsön</t>
  </si>
  <si>
    <t>Ssz.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</si>
  <si>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</si>
  <si>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</si>
  <si>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</si>
  <si>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</si>
  <si>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</si>
  <si>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</si>
  <si>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</si>
  <si>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</si>
  <si>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</si>
  <si>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Rovat száma</t>
  </si>
  <si>
    <t>K1</t>
  </si>
  <si>
    <t>K2</t>
  </si>
  <si>
    <t>K3</t>
  </si>
  <si>
    <t>K4</t>
  </si>
  <si>
    <t>K6</t>
  </si>
  <si>
    <t>K7</t>
  </si>
  <si>
    <t>K8</t>
  </si>
  <si>
    <t>7, Beruházások</t>
  </si>
  <si>
    <t>8, Felújítások</t>
  </si>
  <si>
    <t>(K1-K8)</t>
  </si>
  <si>
    <t>B1</t>
  </si>
  <si>
    <t>B2</t>
  </si>
  <si>
    <t>B3</t>
  </si>
  <si>
    <t>B4</t>
  </si>
  <si>
    <t>B5</t>
  </si>
  <si>
    <t>B6</t>
  </si>
  <si>
    <t>B7</t>
  </si>
  <si>
    <t>4. Előző évi felhalmozási célú költségvetési maradvány igénybevétele</t>
  </si>
  <si>
    <t>5. Maradvány igénybevétele (3+4)</t>
  </si>
  <si>
    <t>B8</t>
  </si>
  <si>
    <t>Székesfehérvár Vizi Társulat éves tagdíja</t>
  </si>
  <si>
    <t>Tervezési munkák</t>
  </si>
  <si>
    <t>Hatósági és egyéb díjak</t>
  </si>
  <si>
    <t>Belvárosi épületek rekonstrukcióját szolgáló fejlesztési alap (vissza nem térítendő támogatás)</t>
  </si>
  <si>
    <t>Tervezett felújítási munka</t>
  </si>
  <si>
    <t>Vörösmarty Mihály Könyvtár</t>
  </si>
  <si>
    <t>Polgármesteri Hivatal épületeit érintő felújítások</t>
  </si>
  <si>
    <t>Vis Maior</t>
  </si>
  <si>
    <t>5, Egyéb működési célú kiadások</t>
  </si>
  <si>
    <t>3. Előző évi működési célú költségvetési  maradvány igénybevétele</t>
  </si>
  <si>
    <t>Állami hozzájárulás jogcíme</t>
  </si>
  <si>
    <t>Támogatás mértéke (Ft)</t>
  </si>
  <si>
    <t>Jogosultság alapja (fő)</t>
  </si>
  <si>
    <t>Állami hozzájárulás összege (eFt)</t>
  </si>
  <si>
    <t>Nem közművel összegyűjtött háztartási szennyvíz ártalmatlanítása</t>
  </si>
  <si>
    <t>2. sz. melléklet II.1.</t>
  </si>
  <si>
    <t>2. sz. melléklet II.2.</t>
  </si>
  <si>
    <t>Óvodaműködtetési támogatás</t>
  </si>
  <si>
    <t>Szociális étkeztetés</t>
  </si>
  <si>
    <t>Időskorúak nappali intézményi ellátása</t>
  </si>
  <si>
    <t>Fogyatékos és demens személyek nappali intézményi ellátása</t>
  </si>
  <si>
    <t>Hajléktalanok nappali intézményi ellátása</t>
  </si>
  <si>
    <t>Hajléktalanok átmeneti intézményei</t>
  </si>
  <si>
    <t>2. sz. melléklet III.4.a)</t>
  </si>
  <si>
    <t>2. sz. melléklet III.4.b)</t>
  </si>
  <si>
    <t xml:space="preserve">2. sz. melléklet IV.1.a) </t>
  </si>
  <si>
    <t>2. sz. melléklet összesen:</t>
  </si>
  <si>
    <t>Tájékoztató Székesfehérvár Megyei Jogú Város Önkormányzat és  Költségvetési szervei</t>
  </si>
  <si>
    <t>Költségvetési szervek</t>
  </si>
  <si>
    <t>b/1</t>
  </si>
  <si>
    <t>c/1</t>
  </si>
  <si>
    <t>d/1</t>
  </si>
  <si>
    <t>1, Helyi önkormányzatok működésének általános támogatása</t>
  </si>
  <si>
    <t xml:space="preserve">4, Települési önkormányzatok kulturális feladatainak támogatása </t>
  </si>
  <si>
    <t>5, Működési célú központosított előirányzatok</t>
  </si>
  <si>
    <t>6, Önkormányzatok működési támogatásai összesen (1+2+3+4+5):</t>
  </si>
  <si>
    <t>B111</t>
  </si>
  <si>
    <t>B112</t>
  </si>
  <si>
    <t>B113</t>
  </si>
  <si>
    <t>B114</t>
  </si>
  <si>
    <t>B115</t>
  </si>
  <si>
    <t>B11</t>
  </si>
  <si>
    <t>B21</t>
  </si>
  <si>
    <t>B34</t>
  </si>
  <si>
    <t>B351</t>
  </si>
  <si>
    <t>B354</t>
  </si>
  <si>
    <t>B355</t>
  </si>
  <si>
    <t>B35</t>
  </si>
  <si>
    <t>B36</t>
  </si>
  <si>
    <t>B404</t>
  </si>
  <si>
    <t>B408</t>
  </si>
  <si>
    <t>B52</t>
  </si>
  <si>
    <t>11, Általános tartalék</t>
  </si>
  <si>
    <t>12, Céltartalék</t>
  </si>
  <si>
    <t>13, Tartalékok összesen:</t>
  </si>
  <si>
    <t>14,Költségvetési kiadások összesen:</t>
  </si>
  <si>
    <t>K9</t>
  </si>
  <si>
    <t>~ ebből: Tulajdonosi bevételek</t>
  </si>
  <si>
    <t xml:space="preserve">              Kiszámlázott általános forgalmi adó, és általános forgalmi adó visszatérítése</t>
  </si>
  <si>
    <t>B406-B407</t>
  </si>
  <si>
    <t xml:space="preserve">              Kamatbevételek</t>
  </si>
  <si>
    <t>B813</t>
  </si>
  <si>
    <t>FORRÁSOK</t>
  </si>
  <si>
    <t>Épületek bérl. díj bevétele</t>
  </si>
  <si>
    <t>Ebből:</t>
  </si>
  <si>
    <t>Lakások</t>
  </si>
  <si>
    <t>Nem lakás célú helyiségek</t>
  </si>
  <si>
    <t>Nem lakáscélú helyiségek bérleti díj ÁFA bevétele</t>
  </si>
  <si>
    <t>Önkormányzati egyéb bevételből biztosított forrás</t>
  </si>
  <si>
    <t>ÖSSZES FORRÁS</t>
  </si>
  <si>
    <t>FELHASZNÁLÁSOK</t>
  </si>
  <si>
    <t>Önkormányzati ingatlankezelés üzemeltetési költsége</t>
  </si>
  <si>
    <t>Önkormányzati ingatlankezelés alapdíja</t>
  </si>
  <si>
    <t>Önkormányzati ingatlankezelés egyéb díja</t>
  </si>
  <si>
    <t>~ebből közös költség</t>
  </si>
  <si>
    <t>ÁFA befizetés</t>
  </si>
  <si>
    <t>ÖSSZES FELHASZNÁLÁS</t>
  </si>
  <si>
    <t>Összeg</t>
  </si>
  <si>
    <t>~ Méltányossági törlés</t>
  </si>
  <si>
    <t>2003. évi XCII. Törvény 134.§</t>
  </si>
  <si>
    <t>1. Költségvetési bevételek mindösszesen</t>
  </si>
  <si>
    <t>2. Költségvetési kiadások mindösszesen</t>
  </si>
  <si>
    <t>I. Költségvetési bevételek</t>
  </si>
  <si>
    <t>III. Költségvetési kiadások</t>
  </si>
  <si>
    <t>V. Költségvetési egyenleg I-III.</t>
  </si>
  <si>
    <t>VI. Finanszírozási egyenleg II-IV.</t>
  </si>
  <si>
    <t>VII. Egyenleg V-VI.</t>
  </si>
  <si>
    <t>Székesfehérvár Megyei Jogú Város Önkormányzat és  Költségvetési szervei</t>
  </si>
  <si>
    <t>(B1-B7)</t>
  </si>
  <si>
    <t>1. Maradvány igénybevétele</t>
  </si>
  <si>
    <t>Műszaki ellenőrzések kerete</t>
  </si>
  <si>
    <t>7, Egyéb működési célú támogatások bevételei államháztartáson belülről</t>
  </si>
  <si>
    <t>B16</t>
  </si>
  <si>
    <t>8, Működési célú támogatások államháztartáson belülről összesen (6+7):</t>
  </si>
  <si>
    <t>9, Felhalmozási célú önkormányzati támogatások</t>
  </si>
  <si>
    <t>B25</t>
  </si>
  <si>
    <t>10, Egyéb felhalmozási célú támogatások bevételei államháztartáson belülről</t>
  </si>
  <si>
    <t>11, Felhalmozási célú támogatások államháztartáson belülről összesen: (9+10)</t>
  </si>
  <si>
    <t xml:space="preserve">              Közbiztonsági problémák társadalmi kezelése</t>
  </si>
  <si>
    <t>Anyakönyvi népesség-nyilvántartási és okmánykibocsátási tevékenység</t>
  </si>
  <si>
    <t xml:space="preserve">           Fehérvári Versünnep, a Költészet Napja - Fehérvár Médiacentrum Kft.</t>
  </si>
  <si>
    <t xml:space="preserve"> - Kulturális feladatokhoz kapcsolódó egyéb rendezvények</t>
  </si>
  <si>
    <t>Sportszakosztályi és csarnoküzemeltetési támogatások</t>
  </si>
  <si>
    <t>Egyéb sportcélú támogatások</t>
  </si>
  <si>
    <t>~ ebből: Civil nap megrendezési költségei</t>
  </si>
  <si>
    <t xml:space="preserve">              Önkormányzati kitüntetések, címek</t>
  </si>
  <si>
    <t xml:space="preserve">              Lakásbérlők és Lakástulajdonosok Érdekvédelmi Egyesülete</t>
  </si>
  <si>
    <t xml:space="preserve">              Alba Regia Nyugdíjas Egyesület</t>
  </si>
  <si>
    <t xml:space="preserve">              Széna Egyesület a Családokért</t>
  </si>
  <si>
    <t xml:space="preserve">              Szegényeket Támogató Alapítvány</t>
  </si>
  <si>
    <t xml:space="preserve">              Ifjúság A Jövő Családjaiért Kulturális Közhasznú Egyesület</t>
  </si>
  <si>
    <t xml:space="preserve">              Székesfehérvári Egyházmegye-Belvárosi templomok turisztikai célú támogatása</t>
  </si>
  <si>
    <t xml:space="preserve">              Székesfehérvári Városszépítő- és Védő Egyesület</t>
  </si>
  <si>
    <t xml:space="preserve">              Magyar Hadisírgondozó Szövetség</t>
  </si>
  <si>
    <t xml:space="preserve">              Fehérvári Tűzoltó Egyesület</t>
  </si>
  <si>
    <t>Lakáselidegenítés kiadásai</t>
  </si>
  <si>
    <t xml:space="preserve">           Primavera Vegyeskórus Egyesület</t>
  </si>
  <si>
    <t xml:space="preserve">           Székesfehérvár-Tác Önkormányzati Társulás működésével kapcsolatos költségekre</t>
  </si>
  <si>
    <t xml:space="preserve">           "Ars Musica" Zenebarátok Egyesülete</t>
  </si>
  <si>
    <t>Cím</t>
  </si>
  <si>
    <t>Egyéb felhalmozási célú kiadások</t>
  </si>
  <si>
    <t>Költségvetési kiadások összesen</t>
  </si>
  <si>
    <t>Finanszírozási kiadások</t>
  </si>
  <si>
    <t>Kiadások  összesen</t>
  </si>
  <si>
    <t>K5</t>
  </si>
  <si>
    <t>g.</t>
  </si>
  <si>
    <t>j</t>
  </si>
  <si>
    <t>k.</t>
  </si>
  <si>
    <t>l.=i.+j.+k.</t>
  </si>
  <si>
    <t>m.=h.+l.</t>
  </si>
  <si>
    <t>o.=m.+n.</t>
  </si>
  <si>
    <t>p.</t>
  </si>
  <si>
    <t>q.</t>
  </si>
  <si>
    <t>r.</t>
  </si>
  <si>
    <t>Humán Szolgáltató Intézet</t>
  </si>
  <si>
    <t>Frim Jakab Képességfejlesztő Szakosított Otthon</t>
  </si>
  <si>
    <t>Eü. Ellátás összesen</t>
  </si>
  <si>
    <t>_</t>
  </si>
  <si>
    <t>Százszorszép Bölcsőde</t>
  </si>
  <si>
    <t>Napraforgó Bölcsőde</t>
  </si>
  <si>
    <t>Bölcsőde összesen</t>
  </si>
  <si>
    <t>Árpád Úti Óvoda</t>
  </si>
  <si>
    <t>Felsővárosi Óvoda</t>
  </si>
  <si>
    <t>Hosszúsétatéri Óvoda</t>
  </si>
  <si>
    <t>Maroshegyi Óvoda</t>
  </si>
  <si>
    <t>Szárazréti Óvoda</t>
  </si>
  <si>
    <t>Szivárvány Óvoda</t>
  </si>
  <si>
    <t>Óvodák összesen</t>
  </si>
  <si>
    <t>Humán Szolg. összesen</t>
  </si>
  <si>
    <t>Kríziskezelő Központ</t>
  </si>
  <si>
    <t>Szociális ellátás összesen</t>
  </si>
  <si>
    <t xml:space="preserve">Székesfehérvári Intézményi Központ </t>
  </si>
  <si>
    <t>Városi Levéltár és Kutatóintézet</t>
  </si>
  <si>
    <t>Szent István Király Múzeum</t>
  </si>
  <si>
    <t>Vörösmarty Színház</t>
  </si>
  <si>
    <t>A Szabadművelődés Háza</t>
  </si>
  <si>
    <t>Kulturális ellátás összesen</t>
  </si>
  <si>
    <t>Intézmények összesen:</t>
  </si>
  <si>
    <t xml:space="preserve">Polgármesteri Hivatal </t>
  </si>
  <si>
    <t>~ Kötelező feladat</t>
  </si>
  <si>
    <t>~ Önként vállalt feladat</t>
  </si>
  <si>
    <t>Működési célú támogatások államháztartáson belülről</t>
  </si>
  <si>
    <t>Felhalmozási célú támogatások államháztartáson belülről</t>
  </si>
  <si>
    <t xml:space="preserve"> Közhatalmi bevételek</t>
  </si>
  <si>
    <t>Működési célú átvett pénzeszközök</t>
  </si>
  <si>
    <t>Felhalmozási célú átvett pénzeszközök</t>
  </si>
  <si>
    <t>Költségvetési  bevételek összesen</t>
  </si>
  <si>
    <t>Önkormányzati támogatás</t>
  </si>
  <si>
    <t>Maradvány igénybevétele</t>
  </si>
  <si>
    <t>(B1+B3+B4+B6)</t>
  </si>
  <si>
    <t>(B2+B5+B7)</t>
  </si>
  <si>
    <t>j.=c.+e +f.+h.</t>
  </si>
  <si>
    <t>k.=d.+g.+i.</t>
  </si>
  <si>
    <t>l.=j.+k.</t>
  </si>
  <si>
    <t>n.=l.+m.</t>
  </si>
  <si>
    <t>o.</t>
  </si>
  <si>
    <t>Eü. ellátás összesen</t>
  </si>
  <si>
    <t xml:space="preserve">Humán Szolgáltató összesen </t>
  </si>
  <si>
    <t>Szoc. ellátás összesen</t>
  </si>
  <si>
    <t>Élelmezés</t>
  </si>
  <si>
    <t>Élelmezés  ÁFA</t>
  </si>
  <si>
    <t>Székesfehérvári Intézményi Központ</t>
  </si>
  <si>
    <t xml:space="preserve">           Vox Mirabilis Közhasznú Kulturális Egyesület</t>
  </si>
  <si>
    <t>Egyéb működési célú kiadások</t>
  </si>
  <si>
    <t>Egyéb felhalmozási célú  kiadások</t>
  </si>
  <si>
    <t>9, Egyéb felhalmozási célú kiadások</t>
  </si>
  <si>
    <t>K5(k512)</t>
  </si>
  <si>
    <t>K1-8.</t>
  </si>
  <si>
    <t>K1-5.</t>
  </si>
  <si>
    <t>K6-8.</t>
  </si>
  <si>
    <t>(K1-8.)</t>
  </si>
  <si>
    <t>B1-7.</t>
  </si>
  <si>
    <t>o.=g.+k.+n.</t>
  </si>
  <si>
    <t xml:space="preserve">Lakáselidegenítés kiadásai </t>
  </si>
  <si>
    <t>Közlekedési kiadások</t>
  </si>
  <si>
    <t>~ ebből: HEROSZ Egyesület</t>
  </si>
  <si>
    <t>Költségvetési szervek összesen:</t>
  </si>
  <si>
    <t>KÖLTSÉGVETÉSI SZERVEK</t>
  </si>
  <si>
    <t xml:space="preserve"> Eü. ellátás összesen</t>
  </si>
  <si>
    <t>Felhalmozási célú támogatások bevételei államháztartáson belülről</t>
  </si>
  <si>
    <t>Működési költségvetési kiadások összesen:</t>
  </si>
  <si>
    <t>Működési költségvetési bevételek összesen:</t>
  </si>
  <si>
    <t>Működési költségvetési kiadások</t>
  </si>
  <si>
    <t>Működési költségvetési bevételek</t>
  </si>
  <si>
    <t>Felhalmozási költségvetési kiadások</t>
  </si>
  <si>
    <t>Felhalmozási költségvetési bevételek</t>
  </si>
  <si>
    <t xml:space="preserve">Felhalmozási bevételek </t>
  </si>
  <si>
    <t>Működési költségvetési bevételek-kiadások egyenlege</t>
  </si>
  <si>
    <t>Felhalmozási költségvetési bevételek- kiadások egyenlege</t>
  </si>
  <si>
    <t>Felhalmozási költségvetési kiadások összesen:</t>
  </si>
  <si>
    <t>Felhalmozási költségvetési bevételek összesen:</t>
  </si>
  <si>
    <t>Működési finanszírozási kiadások</t>
  </si>
  <si>
    <t>Működési finanszírozási bevételek</t>
  </si>
  <si>
    <t>Működési finanszírozási bevételek-kiadások egyenlege</t>
  </si>
  <si>
    <t>Működési finanszírozási kiadások összesen:</t>
  </si>
  <si>
    <t>Működési finanszírozási bevételek összesen:</t>
  </si>
  <si>
    <t>Működési egyenleg</t>
  </si>
  <si>
    <t>Felhalmozási finanszírozási kiadások</t>
  </si>
  <si>
    <t>Felhalmozási finanszírozási kiadások összesen:</t>
  </si>
  <si>
    <t>Felhalmozási finanszírozási bevételek</t>
  </si>
  <si>
    <t>Felhalmozási finanszírozási bevételek összesen:</t>
  </si>
  <si>
    <t>Felhalmozási egyenleg</t>
  </si>
  <si>
    <t>Finanszírozási kiadások összesen:</t>
  </si>
  <si>
    <t>Finanszírozási bevételek összesen:</t>
  </si>
  <si>
    <t>Egyenleg</t>
  </si>
  <si>
    <t>Finanszírozási bevételek-kiadások egyenlege</t>
  </si>
  <si>
    <t>Felhalmozási finanszírozási bevételek-kiadások egyenlege</t>
  </si>
  <si>
    <t>Pályázat tervezett kiírása</t>
  </si>
  <si>
    <t>Pályázat célja</t>
  </si>
  <si>
    <t>Maximálisan felosztható összeg</t>
  </si>
  <si>
    <t>Támogatási keretek, alapok</t>
  </si>
  <si>
    <t>2. Irányító szervi támogatás</t>
  </si>
  <si>
    <t>Irányító szervi támogatás folyósítása</t>
  </si>
  <si>
    <t xml:space="preserve">Irányító szervi támogatás </t>
  </si>
  <si>
    <t>I. Költségvetési egyenleg (1-2) az Áht. szerint</t>
  </si>
  <si>
    <t>6. Irányító szervi támogatás</t>
  </si>
  <si>
    <t>B816</t>
  </si>
  <si>
    <t>3, Települési önkormányzatok szociális, gyermekjóléti és gyermekétkeztetési feladatainak támogatása</t>
  </si>
  <si>
    <t>K915</t>
  </si>
  <si>
    <t>I. Költségvetési egyenleg (1-2) az Áht. Szerint</t>
  </si>
  <si>
    <t>2. sz. melléklet III.3.b)</t>
  </si>
  <si>
    <t>2. sz. melléklet III.5.b)</t>
  </si>
  <si>
    <t>2. sz. melléklet I.2.</t>
  </si>
  <si>
    <t>Megyeszékhely megyei jogú városok közművelődési feladatainak támogatása</t>
  </si>
  <si>
    <t>Székesfehérváron megvalósuló szociális és esélyegyenlőségi programok támogatása</t>
  </si>
  <si>
    <t>Székesfehérvári civil szervezetek működési költségeinek támogatása</t>
  </si>
  <si>
    <t>Akadálymentesítéshez, lift kialakításához kapcsolódó munkák</t>
  </si>
  <si>
    <t>Tartalék keret</t>
  </si>
  <si>
    <t>K5 (K501-K512)</t>
  </si>
  <si>
    <t>K5 (K513)</t>
  </si>
  <si>
    <t>2, Települési önkormányzatok egyes köznevelési feladatainak támogatása</t>
  </si>
  <si>
    <t>5, Működési célú költségvetési támogatások és kiegészítő támogatások</t>
  </si>
  <si>
    <t>Nyítnikék Bölcsőde</t>
  </si>
  <si>
    <t>Rákóczi Utcai Óvoda</t>
  </si>
  <si>
    <t>Tolnai Utcai Óvoda</t>
  </si>
  <si>
    <t>Alba Regia Szimfonikus Zenekar</t>
  </si>
  <si>
    <t>(B1-B8)</t>
  </si>
  <si>
    <t>Egyéb felhalmozási kiadások</t>
  </si>
  <si>
    <t>(K1-K5)</t>
  </si>
  <si>
    <t>(K6-K8)</t>
  </si>
  <si>
    <t>(K1-K9)</t>
  </si>
  <si>
    <t>Projektzárás alatt</t>
  </si>
  <si>
    <t>Kistelepülési könyvtári és közművelődési kiegészítő támogatás (Vörösmarty Könyvtár)</t>
  </si>
  <si>
    <t xml:space="preserve">VÁROSFEJLESZTÉS </t>
  </si>
  <si>
    <t xml:space="preserve">           Alba Regia Táncegyesület - közszolgáltatási szerződés</t>
  </si>
  <si>
    <t xml:space="preserve">           Alba Regia Táncegyesület - programok és működési támogatás</t>
  </si>
  <si>
    <t xml:space="preserve">           Gárdonyi Géza Művelődési Ház és Könyvtár Egyesület</t>
  </si>
  <si>
    <t xml:space="preserve">             Alba Regia SC Kft. Kosárlabda Szakosztály</t>
  </si>
  <si>
    <t xml:space="preserve">             Delfin Sportegyesület- működésre</t>
  </si>
  <si>
    <t xml:space="preserve">             Laroco Motorsport Klub Veszprém-Fehérvár rally megrendezése</t>
  </si>
  <si>
    <t xml:space="preserve">             Pro Rekreatione Közhasznú Nonprofit Kft.- Velence-tavi Vízi Sportiskola működési támogatás</t>
  </si>
  <si>
    <t xml:space="preserve">           Fehérvári Programszervező Kft.</t>
  </si>
  <si>
    <t>Projekt megnevezése</t>
  </si>
  <si>
    <t>Önkormányzati feladatellátást szolgáló támogatási keret</t>
  </si>
  <si>
    <t>Bevétel összesen*</t>
  </si>
  <si>
    <t>Kiadás összesen*</t>
  </si>
  <si>
    <t>* Megjegyzés: Tartalmazza a finanszírozási célú bevételeket és kiadásokat, kivéve az irányító szervi támogatást a duplikáció elkerülése okán.</t>
  </si>
  <si>
    <t>~ ebből: Székesfehérvári Többcélú Kistérségi Társulás feladatellátásához való működési hozzájárulás</t>
  </si>
  <si>
    <t>Lakáselidegenítés tervezett előirányzatainak felhasználása (eFt-ban)</t>
  </si>
  <si>
    <t>BEVÉTELEK</t>
  </si>
  <si>
    <t>Tárgyévi lakásértékesítések bevételei</t>
  </si>
  <si>
    <t>Előző években értékesített lakások tárgyévi törlesztő részlete</t>
  </si>
  <si>
    <t>KIADÁSOK</t>
  </si>
  <si>
    <t>Életjáradék lakásért</t>
  </si>
  <si>
    <t>Fehérvári Programszervező Kft. által szervezett önkormányzati rendezvények részbeni fedezetének biztosítására</t>
  </si>
  <si>
    <t>2. sz. melléklet II.4.</t>
  </si>
  <si>
    <t>2. sz. melléklet III.3.a)</t>
  </si>
  <si>
    <t>Rászoruló gyermekek intézményen kívüli szünidei étkeztetésének támogatása</t>
  </si>
  <si>
    <t>Feladat megnevezése</t>
  </si>
  <si>
    <t>Csapadékcsatorna üzemeltetés</t>
  </si>
  <si>
    <t>Székesfehérvári Sóstó Természetvédelmi Terület és Vidámparki Csónakázótó rehabilitációjára, figyelemmel a 1285/2015.(IV.30.) Korm. Határozatra, valamint a megvalósítás ütemezésére</t>
  </si>
  <si>
    <t>Belvárosi épületek rekonstrukcióját szolgáló fejlesztési alap (visszatérítendő támogatás)</t>
  </si>
  <si>
    <t>544/2015. (VII.23.) kgy.határozathoz kapcsolódó fejlesztési keret</t>
  </si>
  <si>
    <t>Székesfehérvár-Csala 22 kV-os vezeték kiváltása</t>
  </si>
  <si>
    <t>köt PH</t>
  </si>
  <si>
    <t>köt.int.</t>
  </si>
  <si>
    <t>önk.v.PH</t>
  </si>
  <si>
    <t>önk.int.</t>
  </si>
  <si>
    <t>mindössz.</t>
  </si>
  <si>
    <t>állami PH</t>
  </si>
  <si>
    <t>Autóbusz-hálózat átalakításával összefüggő feladatok</t>
  </si>
  <si>
    <t>kötelező össz.</t>
  </si>
  <si>
    <t>önként v.össz.</t>
  </si>
  <si>
    <t>Államigazgatási feladat</t>
  </si>
  <si>
    <t>Államigaz-gatási feladat</t>
  </si>
  <si>
    <t>álláshely</t>
  </si>
  <si>
    <t>Székesfehérvári Mikrovállalkozások Kamattámogatási Programja</t>
  </si>
  <si>
    <t>Közműellátási és egyéb városüzemeltetési feladatok</t>
  </si>
  <si>
    <t>Álláshely</t>
  </si>
  <si>
    <t>6, Működési költségvetési kiadások összesen</t>
  </si>
  <si>
    <t>10, Felhalmozási költségvetési kiadások összesen</t>
  </si>
  <si>
    <t>6, Működési költségvetési kiadások  összesen:</t>
  </si>
  <si>
    <t>10, Felhalmozási költségvetési kiadások összesen:</t>
  </si>
  <si>
    <t>Működési költségvetési kiadások összesen</t>
  </si>
  <si>
    <t>Felhalmozási költségvetési kiadások összesen</t>
  </si>
  <si>
    <t>Előző évi felhalmozási célú költségvetési maradvány igénybevétele</t>
  </si>
  <si>
    <t>Előző évi működési célú költségvetési maradvány igénybevétele</t>
  </si>
  <si>
    <t>K914</t>
  </si>
  <si>
    <t>Házi segítségnyújtás-személyi gondozás</t>
  </si>
  <si>
    <t>A települési önkormányzatok által biztosított egyes szociális szakosított ellátások, valamint a gyermekek átmeneti gondosásával kapcsolatos feladatok támogatása- A finanszírozás szempontjából elismert szakmai dolgozók bértámogatása</t>
  </si>
  <si>
    <t>48/2015. (XI.30.) Önkormányzati rendelet 4.§ (1)</t>
  </si>
  <si>
    <t>Gyöngyvirág Óvoda-Székesfehérvár</t>
  </si>
  <si>
    <t>Közösségi terek tervezése, létrehozása</t>
  </si>
  <si>
    <t>Székesfehérvár szennyvíztisztító telep biogáz vonalának fejlesztése</t>
  </si>
  <si>
    <t>Palotavárosi tavak sport és rekreációs célú hasznosítása</t>
  </si>
  <si>
    <t>Államháztartáson belüli megelőlegezések visszafizetése</t>
  </si>
  <si>
    <t>Integrált Területi Program (ITP) felújításai</t>
  </si>
  <si>
    <t>Integrált Területi Program (ITP) felújításai összesen:</t>
  </si>
  <si>
    <t>Árpád-ház programhoz kapcsolódó tervezési, előkészítési feladatok figyelemmel az 1315/2016.(VII.1.) Korm.határozatra</t>
  </si>
  <si>
    <t>Fel nem osztott keret</t>
  </si>
  <si>
    <t>Szolidaritási hozzájárulás</t>
  </si>
  <si>
    <t>Viziközmű-fejlesztési Alap</t>
  </si>
  <si>
    <t>~ ebből: Városrészi közbiztonsági feladatok támogatása</t>
  </si>
  <si>
    <t xml:space="preserve">              Térfigyelő kamerarendszer bővítése (Közbiztonság növelését szolgáló fejlesztések megvalósítása)</t>
  </si>
  <si>
    <t>~ ebből: Helyi közösségi közlekedés finanszírozási kerete</t>
  </si>
  <si>
    <t xml:space="preserve">              Önálló Főiskolai Közalapítvány támogatása</t>
  </si>
  <si>
    <t xml:space="preserve">              Mozgássérültek Fejér Megyei Egyesülete által fenntartott Viktória Rehabilitációs Központ egészségügyi és szociális ellátásának támogatása</t>
  </si>
  <si>
    <t xml:space="preserve">              Székesfehérvár Fejlődéséért Alapítvány támogatása</t>
  </si>
  <si>
    <t xml:space="preserve">           Bory-Vár Alapítvány támogatása</t>
  </si>
  <si>
    <t>~ ebből: Fehérvár FC Kft.</t>
  </si>
  <si>
    <t xml:space="preserve">             Alba Volán Sportclub Öttusa Szakosztály</t>
  </si>
  <si>
    <t xml:space="preserve">             Fehérvár Enthroners Sportegyesület</t>
  </si>
  <si>
    <t xml:space="preserve">             Fehérvár Frizbi Sportegyesület</t>
  </si>
  <si>
    <t>TÁMOGATÁSI ALAPOK (KERETEK, ALAPOK)</t>
  </si>
  <si>
    <t>2020. év</t>
  </si>
  <si>
    <t>I. Európai uniós és hazai forrásból megvalósuló projektekkel kapcsolatos kiadások</t>
  </si>
  <si>
    <t>Segítő Fehérvár program</t>
  </si>
  <si>
    <t>Felsőváros vízrendezése II. üteme</t>
  </si>
  <si>
    <t>II. Egyéb beruházási, felhalmozási kiadások</t>
  </si>
  <si>
    <t>Alba Geotrade Zrt. – központi közműnyilvántartás és alaptérkép vezetése</t>
  </si>
  <si>
    <t>II. Egyéb beruházási, felhalmozási kiadások összesen</t>
  </si>
  <si>
    <t>III. Helyi közösségi közlekedéssel kapcsolatos kiadások</t>
  </si>
  <si>
    <t>III. Helyi közösségi közlekedéssel kapcsolatos kiadások összesen</t>
  </si>
  <si>
    <t>Projekt összköltség</t>
  </si>
  <si>
    <t>2015. évi támogatás</t>
  </si>
  <si>
    <t>2016. évi támogatás</t>
  </si>
  <si>
    <t>2017. évi támogatás</t>
  </si>
  <si>
    <t>2018. évi támogatás</t>
  </si>
  <si>
    <t>2019. évi támogatás</t>
  </si>
  <si>
    <t>2020. évi támogatás</t>
  </si>
  <si>
    <t>Kisléptékű közlekedési célú fejlesztés a munkaerő mobilitás és a gazdaságfejlesztés érdekében</t>
  </si>
  <si>
    <t>Helyi foglalkoztatási együttműködések Székesfehérvár és járása területén</t>
  </si>
  <si>
    <t>* megjegyzés: a projekt összege Áfá-t nem tartalmaz.</t>
  </si>
  <si>
    <t>Államháztartáson belüli megelőlegezések</t>
  </si>
  <si>
    <t>1, Személyi juttatások</t>
  </si>
  <si>
    <t>4, Ellátottak pénzbeli juttatásai</t>
  </si>
  <si>
    <t>Ellátottak pénzbeli juttatásai</t>
  </si>
  <si>
    <t>3, Dologi kiadások</t>
  </si>
  <si>
    <t>Egyenleg (I-II.)</t>
  </si>
  <si>
    <t>Budai u. 56/a ingatlan felújítása (Csemete Gyermekcentrum Bölcsőde)</t>
  </si>
  <si>
    <t xml:space="preserve">              Kégl György Program - Egészségügyi feladatok</t>
  </si>
  <si>
    <t xml:space="preserve">              Kégl György Program - Fejér Megyei Szent György Egyetemi Oktató Kórház működési és fejlesztési támogatása</t>
  </si>
  <si>
    <t>Fejlesztési kiadások, Viziközmű-fejlesztési Alap</t>
  </si>
  <si>
    <t xml:space="preserve">              Székesfehérvári Tankerületi Központ- oktatásszakmai munkájának támogatása</t>
  </si>
  <si>
    <t xml:space="preserve">              Székesfehérvári Szakképzési Centrum - oktatásszakmai munkájának támogatása</t>
  </si>
  <si>
    <t xml:space="preserve">           Kákics Kulturális Egyesület</t>
  </si>
  <si>
    <t xml:space="preserve">              Alba Civitan Rehabilitációs Nonprofit Kft. támogatása</t>
  </si>
  <si>
    <t>1000 fa ültetése projekt</t>
  </si>
  <si>
    <t>Óvodapedagógusok és az óvodapedagógusok nevelőmunkáját közvetlenül segítők bértámogatása</t>
  </si>
  <si>
    <t>Kiegészítő támogatás az óvodapedagógusok és pedagógus szakképzettséggel rendelkező segítők minősítéséből adódó többletkiadásokhoz</t>
  </si>
  <si>
    <t>Család - és gyermekjóléti szolgálat</t>
  </si>
  <si>
    <t>Család- és gyermekjóléti központ</t>
  </si>
  <si>
    <t>Házi segítségnyújtás-szociális segítség</t>
  </si>
  <si>
    <t>A települési önkormányzatok által biztosított egyes szociális szakosított ellátások, valamint a gyermekek átmeneti gondosásával kapcsolatos feladatok támogatása- Intézményüzemeltetési támogatás</t>
  </si>
  <si>
    <t>Intézményi gyermekétkeztetés támogatása - Az intézményi gyermekétkeztetés kapcsán az étkeztetési feladatot ellátók után járó bértámogatás</t>
  </si>
  <si>
    <t>Intézményi gyermekétkeztetés támogatása - Az intézményi gyermekétkeztetés üzemeltetési támogatása</t>
  </si>
  <si>
    <t>A rászoruló gyermekek szünidei étkeztetésének támogatása</t>
  </si>
  <si>
    <t>Megyei hatókörű városi könyvtár kistelepülési könyvtári célú kiegészítő támogatása</t>
  </si>
  <si>
    <t xml:space="preserve">              Vörösmarty Mihály Könyvtár támogatása</t>
  </si>
  <si>
    <t>Alba Geotrade Zrt. EKN. Vezetés, bemérések</t>
  </si>
  <si>
    <t>Székesfehérvári Stadionrekonstrukciós program megvalósítására, figyelemmel a 1285/2015.(IV.30.) Korm. Határozatra, valamint a megvalósítás ütemezésére</t>
  </si>
  <si>
    <t>Városmester üzemeltetés, fejlesztés</t>
  </si>
  <si>
    <t>Parkolóház kialakítására (282/2017.(IV.7.) kgy.hat.alapján)</t>
  </si>
  <si>
    <t>Gárdonyi Géza Művelődési Ház és Könyvtár felújítására irányuló beruházás előkészítése (1841/2017.(XI.10.) Kormány határozat alapján)</t>
  </si>
  <si>
    <t>Fekete Sas Szálló rekonstrukciójához és fejlesztéséhez szükséges előkészítő és tervezési feladatok</t>
  </si>
  <si>
    <t>Velencei Gyermek- és Ifjúsági Tábor fejlesztése</t>
  </si>
  <si>
    <t>A belváros élhetőségének javítását szolgáló Zichy-liget projekt tervezése</t>
  </si>
  <si>
    <t>Felsőváros vízrendezése I. ütem</t>
  </si>
  <si>
    <t>Bölcsődei intézmények eszközfejlesztése</t>
  </si>
  <si>
    <t>Óvodai udvarok megújítása</t>
  </si>
  <si>
    <t>Innovatív Szociális Szolgáltató Központ kialakítása Székesfehérváron</t>
  </si>
  <si>
    <t>Tervfelülvizsgálatok, közműegyeztetések</t>
  </si>
  <si>
    <t>Gyöngyvirág Óvoda</t>
  </si>
  <si>
    <t>Épület felújítása és eszközbeszerzés a TOP 6.6.1-16 kódszámú pályázati felhívás keretében</t>
  </si>
  <si>
    <t>Gyermekorvosi rendelő és védőnői tanácsadó átalakítása, bővítése, felújítása a TOP 6.2.1-16 kódszámú pályázati felhívás keretében</t>
  </si>
  <si>
    <t>Felnőtt háziorvosi rendelő felújítása</t>
  </si>
  <si>
    <t>Bory-vár épületdiagnosztikai és tartószerkezeti vizsgálat</t>
  </si>
  <si>
    <t>Az Önkormányzat költségvetési kiadásai feladatonkénti bontásban
(eFt-ban)</t>
  </si>
  <si>
    <t xml:space="preserve">             Vadmadárkórház Természetvédelmi Alapítvány a Vadon Élő Madarak Megmentéséért</t>
  </si>
  <si>
    <t>Közműellátási feladatok</t>
  </si>
  <si>
    <t xml:space="preserve">              "Aranyeső" Alapítvány az egészséges emberért támogatása - Hétpettyes Óvoda</t>
  </si>
  <si>
    <t xml:space="preserve">              "Lánczos Kornél-Szekfű Gyula" Ösztöndíj Közalapítvány támogatása</t>
  </si>
  <si>
    <t xml:space="preserve">              Tóth István és Tóth Terézia Ösztöndíj Közalapítvány támogatása</t>
  </si>
  <si>
    <t xml:space="preserve">              "Alba Regia" tanulmányi ösztöndíj</t>
  </si>
  <si>
    <t xml:space="preserve">              Fehérvári Pályakezdő Orvosok Egyesülete támogatása</t>
  </si>
  <si>
    <t xml:space="preserve">              Segítő Fehérvár program</t>
  </si>
  <si>
    <t xml:space="preserve">           Városi rendezvények</t>
  </si>
  <si>
    <t xml:space="preserve">           "Szín-Tér"/Színjátszó-Versmondó/ Egyesület </t>
  </si>
  <si>
    <t xml:space="preserve">         Könyvkiadás</t>
  </si>
  <si>
    <t xml:space="preserve">         Kulturális célú kiadások év közben jelentkező többletfeladatok</t>
  </si>
  <si>
    <t xml:space="preserve">         Jazz Fesztivál megrendezése- M.A.P.! Workshop Kft.</t>
  </si>
  <si>
    <t xml:space="preserve">         Székelyföldi Verstábor - Fortis Hungarorum Kulturális Egyesület</t>
  </si>
  <si>
    <t xml:space="preserve">         Magyar Zsidó Kulturális Egyesület</t>
  </si>
  <si>
    <t xml:space="preserve">         Bálok támogatása </t>
  </si>
  <si>
    <t xml:space="preserve">             Fehérvár AV 19 Sport Club Jégkorong Szakosztály</t>
  </si>
  <si>
    <t>~ ebből: Fehérvár AV 19 Sport Club  - Ingatlan üzemeltetésével, fejlesztésével összefüggő költségekhez</t>
  </si>
  <si>
    <t xml:space="preserve">             Track&amp;Race - Sportügynökség Korlátolt Felelősségű Társaság - "Gyulai István Memorial-Atlétikai Magyar Nagydíj" </t>
  </si>
  <si>
    <t xml:space="preserve">             Alba Regia Atlétikai Klub - Országos atlétikai versenyek megrendezésére</t>
  </si>
  <si>
    <t xml:space="preserve">             Felsővárosi Fésüs Röplabda Akadémia Fehérvár</t>
  </si>
  <si>
    <t xml:space="preserve">            "Fehérvár Kiskút Teniszklub" Sportegyesület </t>
  </si>
  <si>
    <t>2021. év</t>
  </si>
  <si>
    <t>I. Európai uniós és hazai forrásból megvalósuló projektekkel kapcsolatos kiadások összesen</t>
  </si>
  <si>
    <t>2021. évi támogatás</t>
  </si>
  <si>
    <t xml:space="preserve">Maroshegyi Óvoda bővítése </t>
  </si>
  <si>
    <t>32.</t>
  </si>
  <si>
    <t>33.</t>
  </si>
  <si>
    <t>34.</t>
  </si>
  <si>
    <t>35.</t>
  </si>
  <si>
    <t>36.</t>
  </si>
  <si>
    <t>37.</t>
  </si>
  <si>
    <t>x</t>
  </si>
  <si>
    <t>Víziközmű-fejlesztési Alap</t>
  </si>
  <si>
    <t xml:space="preserve">              Fejér Megyei Rendőr-Főkapitányság - Székesfehérvári Rendőrkapitányság működésére</t>
  </si>
  <si>
    <t xml:space="preserve">              Színes Diploma átadó ünnepség megrendezésére - Pedagógusok Szakszervezete Fejér Megyei Szervezete</t>
  </si>
  <si>
    <t xml:space="preserve">           Székesfehérvári Turisztikai Közhasznú Nonprofit Kft. - működéshez</t>
  </si>
  <si>
    <t>Felújítási kiadások</t>
  </si>
  <si>
    <t>Költségvetési szervek működési költségeinek  tartalék kerete, valamint az új illetve átszervezéssel érintett intézmények megalakulásával és átszervezésével kapcsolatos eseti költségeinek fedezetére</t>
  </si>
  <si>
    <t>12, Építményadó</t>
  </si>
  <si>
    <t>13, Vagyoni típusú adók összesen: (12)</t>
  </si>
  <si>
    <t>14, Iparűzési adó</t>
  </si>
  <si>
    <t>15, Értékesítési és forgalmi adók (14)</t>
  </si>
  <si>
    <t>16, Gépjárműadó</t>
  </si>
  <si>
    <t>17, Idegenforgalmi adó</t>
  </si>
  <si>
    <t>21, Adópótlék, adóbírság</t>
  </si>
  <si>
    <t>22, Szabálysértési pénz és helyszíni bírság és közigazgatási bírság</t>
  </si>
  <si>
    <t>23, Egyéb bírság</t>
  </si>
  <si>
    <t>26, Működési bevételek</t>
  </si>
  <si>
    <t>27, Ingatlanok értékesítése</t>
  </si>
  <si>
    <t>28, Felhalmozási bevételek összesen (27):</t>
  </si>
  <si>
    <t>29, Működési célú átvett pénzeszközök</t>
  </si>
  <si>
    <t>30, Felhalmozási célú átvett pénzeszközök</t>
  </si>
  <si>
    <t>33, Költségvetési bevételek összesen (31+32):</t>
  </si>
  <si>
    <t>31, Működési költségvetési bevételek összesen (8+25+26+29):</t>
  </si>
  <si>
    <t>32, Felhalmozási költségvetési bevételek összesen (11+28+30):</t>
  </si>
  <si>
    <t>Záró Pénzkészlet (Nyitó pénzkészlet + Bevétel-Kiadás különbözete)</t>
  </si>
  <si>
    <t>ITP keretében megvalósuló fejlesztések</t>
  </si>
  <si>
    <t>2022. év</t>
  </si>
  <si>
    <t>II. Finanszírozási egyenleg (8-9)</t>
  </si>
  <si>
    <t>Székesfehérvári gyermekek táboroztatásának és programjainak támogatása</t>
  </si>
  <si>
    <t>Székesfehérvári civil szervezetek eszköz- és infrastruktúrafejlesztéssel kapcsolatos költségeinek támogatása</t>
  </si>
  <si>
    <t>Időskorúakat segítő szervezetek támogatása</t>
  </si>
  <si>
    <t>Környezetvédelmi Nevelési Alap - szemléletformálást segítő előadások, pályázatok, pedagógiai továbbképzések támogatása</t>
  </si>
  <si>
    <t>Bartók Béla tér fejlesztése</t>
  </si>
  <si>
    <t>2. sz. melléklet II.5.</t>
  </si>
  <si>
    <t>Nemzetiségi pótlék</t>
  </si>
  <si>
    <t>Óvodai és iskolai szociális segítő tevékenység támogatása</t>
  </si>
  <si>
    <t>Siklósi Gyula Várostörténeti Kutatóközpont</t>
  </si>
  <si>
    <t>Székesfehérvári Balett Színház</t>
  </si>
  <si>
    <t xml:space="preserve"> INTÉZMÉNYEK</t>
  </si>
  <si>
    <t xml:space="preserve">Működési célú átvett pénzeszköz, OEP </t>
  </si>
  <si>
    <t>Felhalmozási célú átvett pénzeszköz</t>
  </si>
  <si>
    <t>Működési bevételek összesen</t>
  </si>
  <si>
    <t>Bevétel  összesen</t>
  </si>
  <si>
    <t>Állami (államigaz-gatási feladatok)</t>
  </si>
  <si>
    <t>B5.</t>
  </si>
  <si>
    <t>B6.</t>
  </si>
  <si>
    <t>B7.</t>
  </si>
  <si>
    <t>Nyitnikék  Bölcsőde</t>
  </si>
  <si>
    <t>Belvárosi Brunszvik Teréz Óvoda</t>
  </si>
  <si>
    <t>~ Állami (államigazgatási feladat)</t>
  </si>
  <si>
    <t>köt.Humán</t>
  </si>
  <si>
    <t>köt.Frim</t>
  </si>
  <si>
    <t>össz.</t>
  </si>
  <si>
    <t>önk.v.Humán</t>
  </si>
  <si>
    <t>Önk.v.Frim</t>
  </si>
  <si>
    <t>Személyi juttatás</t>
  </si>
  <si>
    <t>Dologi kiadás</t>
  </si>
  <si>
    <t>Ellátottak pénzbeni juttatásai</t>
  </si>
  <si>
    <t>Egyéb működési célú  kiadás</t>
  </si>
  <si>
    <t>Működési kiadások összesen</t>
  </si>
  <si>
    <t>Felújítás</t>
  </si>
  <si>
    <t>Felhalmozási kiadások összesen</t>
  </si>
  <si>
    <t>Állami (államigazgatási feladatok)</t>
  </si>
  <si>
    <t>Nyitnikék Bölcsőde</t>
  </si>
  <si>
    <t>Vörösmarty Mihály Általános Iskola</t>
  </si>
  <si>
    <t xml:space="preserve">Napraforgó Bölcsőde </t>
  </si>
  <si>
    <t>Hosszúsétatéri Óvoda Tóvárosi Tagóvoda</t>
  </si>
  <si>
    <t>Tolnai utcai Óvoda</t>
  </si>
  <si>
    <t>Konyha épületrész belső felújítási munkái tervdokumentáció alapján</t>
  </si>
  <si>
    <t xml:space="preserve">Nyitnikék Bölcsőde </t>
  </si>
  <si>
    <t>Felsővárosi Óvoda Ybl Miklós Tagóvoda</t>
  </si>
  <si>
    <t>Udvari szervízjárda és emeleti felnőtt vizesblokk felújítása</t>
  </si>
  <si>
    <t>Fűtési rendszer felújítása</t>
  </si>
  <si>
    <t>Tornacsarnok nyílászáróinak és sportpadlójának cseréje</t>
  </si>
  <si>
    <t>Oromfal felújítás</t>
  </si>
  <si>
    <t>Elektromos és statikai tervezési munkák</t>
  </si>
  <si>
    <t>Nemzeti Szabadidős-Egészség Sportpark Program önkormányzati saját erő (194/2018.(III.19.) kgy.hat.alapján)</t>
  </si>
  <si>
    <t>Csóri karsztakna védelembe helyezése előkészítő feladatok</t>
  </si>
  <si>
    <t>Székesfehérvár, Juharfa utca 7899/68 helyrajzi számú ingatlanon álló épület és kerítés felújítási munkái</t>
  </si>
  <si>
    <t>Önerős fejlesztések összesen</t>
  </si>
  <si>
    <t>MVP, egyedi projektek</t>
  </si>
  <si>
    <t>MVP, egyedi projektek összesen:</t>
  </si>
  <si>
    <t>Támogatásból megvalósuló fejlesztések összesen</t>
  </si>
  <si>
    <t>2022. évi támogatás</t>
  </si>
  <si>
    <t>Háziorvosi és fogorvosi rendelő felújítása, fejlesztése</t>
  </si>
  <si>
    <t>Alagsori szint talajvíz elleni szigeteléséhez és felújításához kapcsolódó tervezési feladat</t>
  </si>
  <si>
    <t>Udvari babakocsi és kerékpár tároló kialakítása,
megsüllyedt és balesteveszélyes térkő burkolat helyreállítása</t>
  </si>
  <si>
    <t>Tetőhéjazat csere</t>
  </si>
  <si>
    <t>3db vizesblokk felújítása, ereszcsatorna és bölcsőde álmennyezet lapok cseréje/pótlása</t>
  </si>
  <si>
    <t>Járásszékhely múzeumok szakmai támogatása</t>
  </si>
  <si>
    <t xml:space="preserve">             Jubileumi jutalom, jogszabályból fakadó személyi jellegű többlet kifizetések kerete</t>
  </si>
  <si>
    <t xml:space="preserve">             Intézményi kafetéria juttatás fedezetére</t>
  </si>
  <si>
    <t xml:space="preserve">             Költségvetési szervek működési költségeinek  tartalék kerete, valamint az új illetve átszervezéssel érintett intézmények megalakulásával és átszervezésével kapcsolatos eseti költségeinek fedezetére</t>
  </si>
  <si>
    <t xml:space="preserve">             Rászoruló gyermekek intézményen kívüli szünidei étkeztetésének támogatása</t>
  </si>
  <si>
    <t xml:space="preserve">      </t>
  </si>
  <si>
    <t xml:space="preserve">             Óvodai és iskolai szociális segítő tevékenység támogatása</t>
  </si>
  <si>
    <t xml:space="preserve">             Járásszékhely múzeumok szakmai támogatása</t>
  </si>
  <si>
    <t xml:space="preserve">             Katonai Főváros Program kerete</t>
  </si>
  <si>
    <t xml:space="preserve">             Önkormányzati feladatellátást szolgáló támogatási keret</t>
  </si>
  <si>
    <t xml:space="preserve">             Helyi közösségi közlekedés viteldíjához kapcsolódó intézkedések kerete</t>
  </si>
  <si>
    <t xml:space="preserve">          Fehérvári Zenei Napok- FEZEN Művészeti és Jószolgálati Alapítvány</t>
  </si>
  <si>
    <t xml:space="preserve">         Államalapító Szent István Érdemrend és Díj Alapítvány</t>
  </si>
  <si>
    <t>~ ebből: Magyar Labdarúgó Szövetség Fejér Megyei Igazgatósága - "Alba Liga" kispályás labdarúgó bajnokság támogatása</t>
  </si>
  <si>
    <t xml:space="preserve">              Székesfehérvári felsőoktatási intézmények támogatása</t>
  </si>
  <si>
    <t xml:space="preserve">           Vasutas Országos Közművelődési és Szabadidő Egyesület Vörösmarty Mihály Művelődési Ház és Könyvtár</t>
  </si>
  <si>
    <t xml:space="preserve">          Quartettissimo Fesztivál- Károlyi József Alapítvány</t>
  </si>
  <si>
    <t xml:space="preserve">              Kábítószerügyi Egyeztető Fórum</t>
  </si>
  <si>
    <t xml:space="preserve">              Vadásztölténygyári Vasas Ifjúsági és Sport Egyesület- Futballfesztivál megrendezésének támogatása</t>
  </si>
  <si>
    <t xml:space="preserve">              Maroshegyi Ifjúsági Egyesület</t>
  </si>
  <si>
    <t xml:space="preserve">              Egészség és Kultúra Egyesület - Fehérvár Feszt megrendezésének támogatása </t>
  </si>
  <si>
    <t xml:space="preserve">              Egészség és Kultúra Egyesület - Skate Park és szurkolói klub működtetése</t>
  </si>
  <si>
    <t xml:space="preserve">              Székesfehérvári Városszépítő- és Védő Egyesület - Székesfehérvár Hosszútemető műemlék jellegű sírjainak karbantartására, felújítására</t>
  </si>
  <si>
    <t xml:space="preserve">              Ifjúsági feladatok és a Székesfehérvári Diáktanács működése</t>
  </si>
  <si>
    <t xml:space="preserve">              Helyi identitás és kohézió erősítése</t>
  </si>
  <si>
    <t xml:space="preserve">              Székesfehérvári Szerb Nemzetiségi Önkormányzat- Szerb templom karbantartásához, felújításához, nyitvatartásához</t>
  </si>
  <si>
    <t xml:space="preserve">              Székesfehérvári Szociális Alapítvány</t>
  </si>
  <si>
    <t xml:space="preserve">              Székesfehérvári Érzékenyítő Program</t>
  </si>
  <si>
    <t xml:space="preserve">              Gaja Környezetvédő Egyesület működési támogatása</t>
  </si>
  <si>
    <t xml:space="preserve">              Önkormányzati közalapítványok támogatása (379/2016. (V.27.) kgy. hat. alapján)</t>
  </si>
  <si>
    <t xml:space="preserve">              Katonai Emlékpark Közhasznú Nonprofit Kft.- A Katonai Emlékpark kiemelt- elsősorban pedagógiai-programjainak támogatása</t>
  </si>
  <si>
    <t xml:space="preserve">              1956-os Magyar Szabadságharcosok Világszövetsége Egyesület</t>
  </si>
  <si>
    <t xml:space="preserve">              Honvédség és Társadalom Baráti Kör Székesfehérvári Szervezete</t>
  </si>
  <si>
    <t xml:space="preserve">              Dévai Szent Ferenc Alapítvány- Szent Imre Iskolaház működéséhez támogatás</t>
  </si>
  <si>
    <t xml:space="preserve">              Fehérvári Civil Központ üzemeltetése</t>
  </si>
  <si>
    <t xml:space="preserve">              Civil Centrum Közhasznú Alapítvány - Esélykör működtetése</t>
  </si>
  <si>
    <t xml:space="preserve">              Magyar Vöröskereszt Fejér Megyei Szervezete</t>
  </si>
  <si>
    <t xml:space="preserve">              Tarsoly Ifjúságért Egyesület</t>
  </si>
  <si>
    <t xml:space="preserve">              Nagycsaládosok Országos Egyesülete - székesfehérvári csoport támogatása</t>
  </si>
  <si>
    <t xml:space="preserve">              Vasútmodell kiállítás üzemeltetésének támogatása</t>
  </si>
  <si>
    <t xml:space="preserve">              Prosperis Alba Kutatóközpont Nonprofit Kft.</t>
  </si>
  <si>
    <t xml:space="preserve">              Székesfehérvári Zsidó Hitközség</t>
  </si>
  <si>
    <t xml:space="preserve">              Állatotthonok működési támogatása - ASKA Alapítvány</t>
  </si>
  <si>
    <t xml:space="preserve">              Állatotthonok működési támogatása - FEMA Állatmentő és Állatvédelmi Egyesület</t>
  </si>
  <si>
    <t xml:space="preserve">              Smart Grant Alapítvány</t>
  </si>
  <si>
    <t xml:space="preserve">              Digitális kompetencia fejlesztése - okos osztályterem pilot program keretében (Székesfehérvár Fejlődéséért Alapítvány)</t>
  </si>
  <si>
    <t xml:space="preserve">              Digitális kompetencia fejlesztése - digitális felnőttképzési pilot program keretében (Székesfehérvár Fejlődéséért Alapítvány)</t>
  </si>
  <si>
    <t xml:space="preserve">         Nemzeti és állami ünnepeink</t>
  </si>
  <si>
    <t xml:space="preserve">         Emléktábla elhelyezéséhez támogatás</t>
  </si>
  <si>
    <t xml:space="preserve">         Városrészi rendezvények</t>
  </si>
  <si>
    <t xml:space="preserve">         Trianon Centenárium</t>
  </si>
  <si>
    <t xml:space="preserve">             Fehérvári Sakk Egyesület</t>
  </si>
  <si>
    <t xml:space="preserve">             MÁV Előre Sport Club </t>
  </si>
  <si>
    <t xml:space="preserve">             Év közben jelentkező sportcélú kiadások</t>
  </si>
  <si>
    <t xml:space="preserve">             Free Spirit Tánc-Sport Egyesület</t>
  </si>
  <si>
    <t xml:space="preserve">             Fehérvári Vizilabda Sportegyesület- uszoda fejlesztéssel kapcsolatos tervek elkészítéséhez támogatás (230/2018.(IV.20.) kgy.hat.alapján)</t>
  </si>
  <si>
    <t xml:space="preserve">           Babamúzeum jogdíja</t>
  </si>
  <si>
    <t xml:space="preserve">           Réber Hagyaték</t>
  </si>
  <si>
    <t>~ ebből: Ingatlangazdálkodási Alap</t>
  </si>
  <si>
    <t xml:space="preserve">             MOL Aréna Sóstó üzemeltetési feladatainak ellátására (Székesfehérvári Városfejlesztési Kft.)</t>
  </si>
  <si>
    <t xml:space="preserve">              Székesfehérvári Születési Támogatási Program - települési támogatás</t>
  </si>
  <si>
    <t xml:space="preserve">              Informatikai fejlesztés</t>
  </si>
  <si>
    <t>Kulturális Alap</t>
  </si>
  <si>
    <t>Egészségügyi Alap</t>
  </si>
  <si>
    <t>Sport Alap</t>
  </si>
  <si>
    <t>Ifjúsági Alap</t>
  </si>
  <si>
    <t>Nemzetiségi Alap</t>
  </si>
  <si>
    <t>Önkormányzati tulajdonú lakás- és nem lakáscélú helyiségek üzemeltetési költségei és azok forrásai
2020. évben
(eFt-ban)</t>
  </si>
  <si>
    <t>2020. évi tervezett   előirányzat</t>
  </si>
  <si>
    <t>2020. évi eredeti előirányzat</t>
  </si>
  <si>
    <t>2020. évi terv (eFt-ban)</t>
  </si>
  <si>
    <t>2019. évi alap maradványa</t>
  </si>
  <si>
    <t>Kamatbevétel 2020.</t>
  </si>
  <si>
    <t>Bírságok 2020.</t>
  </si>
  <si>
    <t>Talajterhelési díj 2020.</t>
  </si>
  <si>
    <t>2020. évi összes bevétel:</t>
  </si>
  <si>
    <t>Székesfehérvár zöldfelületi elemeinek növelése</t>
  </si>
  <si>
    <t>Környezetvédelmi program kidolgozása</t>
  </si>
  <si>
    <t>Környezetvédelmi feladatok összesen:</t>
  </si>
  <si>
    <t>Bankköltség, forgalmi jutalék</t>
  </si>
  <si>
    <t>Kiadások összesen:</t>
  </si>
  <si>
    <t>összevont 2020. évi kiadásairól eFt-ban</t>
  </si>
  <si>
    <t>összevont 2020. évi bevételeiről eFt-ban</t>
  </si>
  <si>
    <t>összevont 2020. évi bevételi és kiadási  egyenlege eFt-ban</t>
  </si>
  <si>
    <t>2020. évi előirányzat</t>
  </si>
  <si>
    <t>2020. február 15-ét követően</t>
  </si>
  <si>
    <t>2020. március 28-át követően</t>
  </si>
  <si>
    <t>Székesfehérvár történelmi értékeit és hagyományait bemutató programok támogatása</t>
  </si>
  <si>
    <t>2020. április 25-ét követően</t>
  </si>
  <si>
    <t xml:space="preserve">Székesfehérváron megrendezett környezetvédelmi és klimavédelmi programok megvalósitásának támogatása </t>
  </si>
  <si>
    <t>Székesfehérváron megvalósuló önkéntes programok támogatása</t>
  </si>
  <si>
    <t>2020. június 20-át követően</t>
  </si>
  <si>
    <t>Székesfehérváron megvalósuló lakóközösségi  családi  programok támogatása</t>
  </si>
  <si>
    <r>
      <t xml:space="preserve">1 000
</t>
    </r>
    <r>
      <rPr>
        <sz val="10"/>
        <rFont val="Times New Roman"/>
        <family val="1"/>
        <charset val="238"/>
      </rPr>
      <t>és az 1-8. sorszámú pályázatokon fel nem osztott összeg</t>
    </r>
  </si>
  <si>
    <t>phmar</t>
  </si>
  <si>
    <t>2020. évre áthúzódó
(1)</t>
  </si>
  <si>
    <t>2020. évi előirányzat     (2)</t>
  </si>
  <si>
    <t>2020. év összesen 
(3)=(1)+(2)</t>
  </si>
  <si>
    <t>Fejlesztési kiadások 2020. évi feladatonkénti megbontása
(eFt-ban)</t>
  </si>
  <si>
    <t>2023. év</t>
  </si>
  <si>
    <t>Városház tér 1-2. épület, Várkörút 1/a. épület karbantartás</t>
  </si>
  <si>
    <t>Műhely épület felújítása</t>
  </si>
  <si>
    <t>TÁVHŐ szolgáltatáshoz új hőközpont építése</t>
  </si>
  <si>
    <t>Új hőközpont építése miatt a belső fűtési hálózat és HMV vezetékek cseréje, korszerűsítése</t>
  </si>
  <si>
    <t>Villamoshálózat tervezés</t>
  </si>
  <si>
    <t>Régi ívóvíz vezeték hálózatának felújítása</t>
  </si>
  <si>
    <t>Villamoshálózat korszerüsítése</t>
  </si>
  <si>
    <t>Terasz burkolat csere, szigetelés, csapadékvíz elvezetés megoldása</t>
  </si>
  <si>
    <t>Tolnai utcai Óvoda Sziget utcai Tagóvoda</t>
  </si>
  <si>
    <t>Fűtési rendszer felújításának tervezése</t>
  </si>
  <si>
    <t>Gazdasági részen jelentkező falvizesedés kivizsgálása és kivitelezés</t>
  </si>
  <si>
    <t>Udvar fejlesztés terv alapján</t>
  </si>
  <si>
    <t>Homlokzati FENFA nyílászárók cseréje II. ütem</t>
  </si>
  <si>
    <t>Medencetér felújítása</t>
  </si>
  <si>
    <t>Tác Gorsium-épület körüli csapadékvíz elvezetési probléma megoldása</t>
  </si>
  <si>
    <t>Tetőszerkezet cseréje</t>
  </si>
  <si>
    <t>Akadálymentesítéshez kapcsolódó munkák</t>
  </si>
  <si>
    <t>Saára Gyula program - Útépítések, felújítások</t>
  </si>
  <si>
    <t>Saára Gyula és Ybl Miklós program végrehajtásához kapcsolódó feladatok</t>
  </si>
  <si>
    <t xml:space="preserve">Pályázat előkészítésére és önerő keret </t>
  </si>
  <si>
    <t>Saára Gyula program - Közösségi közlekedés fejlesztése</t>
  </si>
  <si>
    <t>Új sor: Székesfehérvári közösségi közlekedési stratégia elkészítése, a közösségi közlekedéssel kapcsolatos feladatok</t>
  </si>
  <si>
    <t>Városüzemeltetéssel kapcsolatos feladatok</t>
  </si>
  <si>
    <t>Térinformatika</t>
  </si>
  <si>
    <t>Csapadékelvezetés, Szennyvízelvezetés</t>
  </si>
  <si>
    <t>Egyéb fejlesztések</t>
  </si>
  <si>
    <t>Sportcsarnok, egyéb létesítmények, felszíni parkolók, zöldfelület építésének önkormányzati önrésze (76/2018.(II.8.) kgy.hat.alapján)</t>
  </si>
  <si>
    <t>Felsővárosi Tájház kialakítása – Kertalja utca II. ütem</t>
  </si>
  <si>
    <t>Székesfehérvár, Mura utca 2. ingatlanon elhelyezsére kerülő raktárkonténer telepítésének költsége és bérleti díja (654/2018.(X.12.) kgy.hat.alapján</t>
  </si>
  <si>
    <t>Elektromos gépjárművek beszerzése</t>
  </si>
  <si>
    <t xml:space="preserve">Országos Futópálya-építési Program (9196 hrsz.alatti Halesz ligetben) - 424/2019. (VI.21.) kgy.határozat alapján </t>
  </si>
  <si>
    <t>Kégl és Távirda utca felújítása</t>
  </si>
  <si>
    <t>Székesfehérvár 428 hrsz-ú ingatlanon álló épület építészeti, műszaki felmérése, hasznosítási elemzések</t>
  </si>
  <si>
    <t>Szemünk Fénye Program</t>
  </si>
  <si>
    <t>Királyi Bazilika köveinek elszállítása</t>
  </si>
  <si>
    <t>Bevétel</t>
  </si>
  <si>
    <t>Kiadás</t>
  </si>
  <si>
    <t>Műk.</t>
  </si>
  <si>
    <t>Felh.</t>
  </si>
  <si>
    <t>Bev-Kiadás</t>
  </si>
  <si>
    <t>K9 szabad mar.</t>
  </si>
  <si>
    <t>fin.bev,</t>
  </si>
  <si>
    <t>2019.teljesítés</t>
  </si>
  <si>
    <t>maradvány</t>
  </si>
  <si>
    <t>összes VTZ</t>
  </si>
  <si>
    <t>Kültéri kézilabdapálya építésére pályázati önrész biztosítása</t>
  </si>
  <si>
    <t xml:space="preserve">              Fejér Megyei Katasztrófavédelmi Igazgatóság - Polgári Védelmi Kirendeltségének 2020. évi támogatására</t>
  </si>
  <si>
    <t xml:space="preserve">            Alba Volán Sporclub - Öttusa Európa Bajnokság</t>
  </si>
  <si>
    <t xml:space="preserve">             Bridge Club Székesfehérvár </t>
  </si>
  <si>
    <t xml:space="preserve">             Felsővárosi Fésüs Röplabda Akadémia Fehérvár (234/2019.(IV.26.) kgy. határozat alapján</t>
  </si>
  <si>
    <t xml:space="preserve">             Giro d'Italia székesfehérvári szakaszához kapcsolódó költségek</t>
  </si>
  <si>
    <t xml:space="preserve">             Alba Triatlon és Szabadidő Sportegyesület - triatlon és futóverseny szervezése</t>
  </si>
  <si>
    <t xml:space="preserve">              Magyarországi Zsidó Hitközségek Szövetsége</t>
  </si>
  <si>
    <t xml:space="preserve">              Magyar Máltai Szeretetszolgálat Egyesület</t>
  </si>
  <si>
    <t xml:space="preserve">              Ausztráliai tűzvész által okozott károk enyhítését célzó adományozásra</t>
  </si>
  <si>
    <t xml:space="preserve">              V. Adventi Jótékonysági Futás és a IX. Székesfehérvári Jótékonysági Estély (674/2019.(XI.7.) kgy.hat.alapján)</t>
  </si>
  <si>
    <t xml:space="preserve">              Ciszterci Szent István Gimnázium - 2020. évi jubileumi programok</t>
  </si>
  <si>
    <t xml:space="preserve">              HPV 9 komponensű oltóanyag beszerzése a székesfehérvári lakóhellyel rendelkező 2020. évben 12. életévüket betöltő fiú gyermekek részére Humán Szolgáltató Intézeten keresztül</t>
  </si>
  <si>
    <t xml:space="preserve">              Házi gyermekorvosok és iskolaorvosok szolgálatának működtetése</t>
  </si>
  <si>
    <t xml:space="preserve">              Autizmussal élő fiatal felnőttek nappali ellátásának megszervezése</t>
  </si>
  <si>
    <t xml:space="preserve">             Állami és uniós fejlesztések előző évben biztosított, tárgyévben fel nem használt támogatás része</t>
  </si>
  <si>
    <t xml:space="preserve">         Alba Regia Teátrum Alapítvány a Vörösmarty Színházért </t>
  </si>
  <si>
    <t xml:space="preserve">         Országos Diákparlament</t>
  </si>
  <si>
    <t xml:space="preserve">         Burján Zsigmond - "Szégyen" munkacímű filmalkotás felhasználási jogának megvásárlása</t>
  </si>
  <si>
    <t xml:space="preserve">         Kossuth udvari órajáték bővítése adventi időszakban</t>
  </si>
  <si>
    <t xml:space="preserve">          Kültéri természetfotó kiállítás Városház téren</t>
  </si>
  <si>
    <t xml:space="preserve">          XVI. Alba Regia Nemzetközi Gyermekkórus Fesztivál </t>
  </si>
  <si>
    <t xml:space="preserve">          Székesfehérvári Egyházmegye - Szent II. János Pál pápa szobor állítása</t>
  </si>
  <si>
    <t xml:space="preserve">          Székely Vásár</t>
  </si>
  <si>
    <t xml:space="preserve">          "Királyi utakon Horvátországban" című film elkészítéséhez támogatás</t>
  </si>
  <si>
    <t>~ ebből: Települési támogatás</t>
  </si>
  <si>
    <t xml:space="preserve">Székesfehérvár területén fenntartható városi közlekedés fejlesztés </t>
  </si>
  <si>
    <t>Helyi közösségfejlesztés Székesfehérváron</t>
  </si>
  <si>
    <t>Székesfehérvári Középiskolai Campus kialakítása</t>
  </si>
  <si>
    <t>Déli összekötőút megépítése</t>
  </si>
  <si>
    <t>Zöld Város - Fehérvár Tüdeje II. ütem</t>
  </si>
  <si>
    <t>19. melléklet</t>
  </si>
  <si>
    <t>Támogatás össz</t>
  </si>
  <si>
    <t>Berényi út felújításának II. üteme</t>
  </si>
  <si>
    <t>2023. évi támogatás</t>
  </si>
  <si>
    <t>Multifunkcionális csarnok megvalósítása (teljes körű tervezés, előkészítés)</t>
  </si>
  <si>
    <t>Székesfehérvári Stadionrekonstrukciós program megvalósítására, figyelemmel a 1285/2015.(IV.30.) Korm. Határozatra, valamint a megvalósítás ütemezésére * (nettó finanszírozás)</t>
  </si>
  <si>
    <t>Berényi II. ütem vízrendezése</t>
  </si>
  <si>
    <t>Szent István Király Múzeum épületének rekonstrukciója előkészítése 1793/2017.(XI.8)Korm.hat.</t>
  </si>
  <si>
    <t>Zöld város - Fehérvár Tüdeje II. ütem</t>
  </si>
  <si>
    <t>Székesfehérvári Sóstó Természetvédelmi Terület és Vidámparki Csónakázótó rehabilitációjára, figyelemmel a 1285/2015.(IV.30.) Korm. határozatra, valamint a megvalósítás ütemezésére</t>
  </si>
  <si>
    <t>Szent István Király Múzeum épületének rekonstrukciója előkészítése 1793/2017.(XI.8) Korm.hat.</t>
  </si>
  <si>
    <t>Székesfehérvár Középiskolai Campus</t>
  </si>
  <si>
    <t>Berényi út felújítása II.ütem</t>
  </si>
  <si>
    <t>Zöld Város Fehérvár Tüdeje II.ütem</t>
  </si>
  <si>
    <t>Távirda-Kégl Gy. utcai csapadékcsatorna rekonstrukciója</t>
  </si>
  <si>
    <t>2020. évi költségvetési törvény melléklete</t>
  </si>
  <si>
    <t>180 m3</t>
  </si>
  <si>
    <t>2. sz. melléklet III.2.a)</t>
  </si>
  <si>
    <t>2. sz. melléklet III.2.b)</t>
  </si>
  <si>
    <t>2. sz. melléklet III.2.c)</t>
  </si>
  <si>
    <t>2. sz. melléklet III.2.da)</t>
  </si>
  <si>
    <t>2. sz. melléklet III.2.db)</t>
  </si>
  <si>
    <t>2. sz. melléklet III.2.f)</t>
  </si>
  <si>
    <t>2. sz. melléklet III.2.g)</t>
  </si>
  <si>
    <t>2. sz. melléklet III.2.i)</t>
  </si>
  <si>
    <t>2. sz. melléklet III.2.k)</t>
  </si>
  <si>
    <t>2. sz. melléklet III.2.n)</t>
  </si>
  <si>
    <t>2. sz. melléklet III.5.aa)</t>
  </si>
  <si>
    <t>2. sz. melléklet III.5.ab)</t>
  </si>
  <si>
    <t>Bölcsőde, mini bölcsőde támogatása - A finanszírozás szempontjából elismert szakmai dolgozók bértámogatása</t>
  </si>
  <si>
    <t>Bölcsődei üzemeltetési támogatás</t>
  </si>
  <si>
    <t>2. sz. melléklet IV.1.e)</t>
  </si>
  <si>
    <t xml:space="preserve">3. sz. melléklet I.13.a) </t>
  </si>
  <si>
    <t>Települési önkormányzatok kulturális feladatainak kiegészítő támogatása -Megyei hatókörű városi múzeumok feladatainak támogatása</t>
  </si>
  <si>
    <t xml:space="preserve">3. sz. melléklet I.13.b) </t>
  </si>
  <si>
    <t>Települési önkormányzatok kulturális feladatainak kiegészítő támogatása - Megyei hatókörű városi könyvtárak feladatainak támogatása</t>
  </si>
  <si>
    <t>3. sz. melléklet I.13.e)</t>
  </si>
  <si>
    <t>Települési önkormányzatok kulturális feladatainak kiegészítő támogatása - Színházművészeti szervezetek támogatása</t>
  </si>
  <si>
    <t>3. sz. melléklet I.13.d)</t>
  </si>
  <si>
    <t>Települési önkormányzatok kulturális feladatainak kiegészítő támogatása - érdekeltségnövelő támogatás</t>
  </si>
  <si>
    <t>3. számú melléklet összesen</t>
  </si>
  <si>
    <t>Lakóépület teljes vagy részleges felújításának részbeni fedezetére- Székesfehérvári Városfejlesztési Kft. 2020. évi üzleti tervében kerül biztosításra</t>
  </si>
  <si>
    <t xml:space="preserve">Székesfehérvár területén fenntartható városi közlekedésfejlesztés </t>
  </si>
  <si>
    <t>Székesfehérvári Turisztikai Közhasznú Nonprofit Kft. 2020. évi működési támogatás részbeni fedezetének biztosítására</t>
  </si>
  <si>
    <t>Kossuth Zsuzsanna Szociális Intézmény</t>
  </si>
  <si>
    <t>Csók István Képtár homlokzatának helyreállítása, árkádsor alatti világítás kiépítése lépcső helyreállítással</t>
  </si>
  <si>
    <t>Kisfaludi Közösségi Ház elektromoshálozat fejlesztés, vezetékezés</t>
  </si>
  <si>
    <t xml:space="preserve">              Alba Volán Zrt. 504/2012.(VIII.17.) kgy.hat. .I. 1. b. pontja alapján történő finanszírozására (jelenleg: Volánbusz Zrt.)</t>
  </si>
  <si>
    <t>Feketehegy-Szárazréti Idősek Otthona (korábbi III. számú Idősek Otthona, telephelyintézmény) lépcsőházi acél üvegportál cseréje műanyag szerkezetre, hőtükrös fóliázással</t>
  </si>
  <si>
    <t>Feketehegy-Szárazréti Idősek Otthona (korábbi III. számú Idősek Otthona, telephelyintézmény)  tűzvédelmi átalakítás</t>
  </si>
  <si>
    <t>Hosszúsétatéri Idősek Otthona (korábbi II. számú Idősek Otthona, telephelyintézmény) homlokzati javítás</t>
  </si>
  <si>
    <t>Kossuth Zsuzsanna Szociális Intézmény (korábbi ESZI székhelyintézmény) tetőtér beépítési munkáival készülő férőhely bővítés feladataira</t>
  </si>
  <si>
    <t>Kossuth Zsuzsanna Szociális Intézmény ((korábbi ESZI székhelyintézmény) villamos hálózat rekonstrukciója kiviteli terv alapján (tervezés és kivitelezés)</t>
  </si>
  <si>
    <t>Feketehegy-Szárazréti Idősek Otthona (korábbi III. számú Idősek Otthona, telephelyintézmény) villamos és gépészeti rendszerének felújításával kapcsolatos tervezési és kivitelezési feladatok, valamint a Maroshegyi Gondozási Központ (korábbi IV. számú Gndozási Központ, telephelyintézmény) bővítésével kapcsolatos tervezési feladatok</t>
  </si>
  <si>
    <t>Kossuth Zsuzsanna Szociális Intézmény (korábbi ESZI székhelyintézmény) villamoshálózat korszerűsítéséhez és a fűtési rendszer átalakításához, valamint az ingatlanon található 2. számú épület tetőtérbeépítésével kapcsolatos tervezési feladatok</t>
  </si>
  <si>
    <t xml:space="preserve">             Kistelepülési könyvtári és közművelődési kiegészítő támogatás (Vörösmarty Mihály Könyvtár)</t>
  </si>
  <si>
    <t xml:space="preserve">              Állatotthonok működési támogatása - HEROSZ Fehérvári Állatotthona</t>
  </si>
  <si>
    <t>Alba Volán Zrt. - 2006. január 1. napjától 2012. december 31. napjáig terjedő időszak veszteségének kiegyenlése (jelenleg Volánbusz Zrt.)</t>
  </si>
  <si>
    <t xml:space="preserve">Farkasvermi utca 40. szám alatti rendelő </t>
  </si>
  <si>
    <t>Mészöly Géza utca 5. szám alatti rendelő</t>
  </si>
  <si>
    <t xml:space="preserve">Székesfehérvár, Bőrgyár u. 2. szám alatti ingatlan </t>
  </si>
  <si>
    <t>Batthyány utca 12. szám alatti rendelő</t>
  </si>
  <si>
    <t>Ybl lakótelepi rendelő</t>
  </si>
  <si>
    <t>Szekfű Gyula utca 9. szám alatti rendelő</t>
  </si>
  <si>
    <t xml:space="preserve">Kríziskezelő Központ </t>
  </si>
  <si>
    <t>Kikindai utca 8. szám alatt lévő 1. számú és 3. számú lakás vizesblokkok felújítása, kazáncsere</t>
  </si>
  <si>
    <t>Tanmalom (Székesfehérvár 8655/1 hrsz)</t>
  </si>
  <si>
    <t xml:space="preserve">              Helyi közösségfejlesztés Székesfehérváron</t>
  </si>
  <si>
    <t>Arany János utca 10. szám alatti ingatlan felújításával kapcsolatos tervezési feladatok</t>
  </si>
  <si>
    <t>Jókai utca 2. épület fal sótlanítás és falszárítás dokumentáció</t>
  </si>
  <si>
    <t>Prohászka Ottokár út 32/a. épület bontási terve</t>
  </si>
  <si>
    <t>Székesfehérvár, Városház tér 1. szám alatti épület tartószerkezeti véleményezése, épületenergetika, elektromos felújítás költségbecslése</t>
  </si>
  <si>
    <t>Szent István Király Múzeum épületének rekonstrukciója előkészítése - önerő kerete</t>
  </si>
  <si>
    <t>Költségvetési szervek 2020. évi kiadási előirányzatán</t>
  </si>
  <si>
    <t>belül a kiemlelt dologi előirányzatok (e Ft-ban)</t>
  </si>
  <si>
    <t xml:space="preserve">Energia </t>
  </si>
  <si>
    <t>Energia ÁFA</t>
  </si>
  <si>
    <t xml:space="preserve"> Mesevilág Bölcsőde</t>
  </si>
  <si>
    <t xml:space="preserve"> Szeder Bölcsőde</t>
  </si>
  <si>
    <t xml:space="preserve"> Tündérkert Bölcsőde</t>
  </si>
  <si>
    <t>Belvárosi Brunszvik T. Óvoda</t>
  </si>
  <si>
    <t>Humán Szolgáltatás összesen</t>
  </si>
  <si>
    <t>Alba Bástya Család- és Gyermekjóléti Központ</t>
  </si>
  <si>
    <t>Városi Levéltár</t>
  </si>
  <si>
    <t>Siklósi Gyula Várostörténeti Kutatóintézet</t>
  </si>
  <si>
    <t>Alba Regi Szimfónilus Zenekar</t>
  </si>
  <si>
    <t>Intézmények összesen :</t>
  </si>
  <si>
    <t>Polgármesteri Hivatallal mindösszesen</t>
  </si>
  <si>
    <t>2020. január 1.</t>
  </si>
  <si>
    <t>2020. június 15.</t>
  </si>
  <si>
    <t>2020. szeptember 1.</t>
  </si>
  <si>
    <t>Mesevilág Bölcsőde</t>
  </si>
  <si>
    <t>Szeder Bölcsőde</t>
  </si>
  <si>
    <t>Tündérkert Bölcsőde</t>
  </si>
  <si>
    <t>Költségvetési szervek 2020. évi kiadási előirányzatai (ezer Ft)</t>
  </si>
  <si>
    <t>Költségvetési szervek 2020. évi bevételi előirányzatai (ezer Ft)</t>
  </si>
  <si>
    <t>Saára Gyula progam - Útfelújítás viziközmű fejlesztési alaphoz kapcsolódó feladatai</t>
  </si>
  <si>
    <t>Saára Gyula program - Közlekedésbiztonság</t>
  </si>
  <si>
    <t>Saára Gyula program - Csapadékvíz elvezetése, árvíz-belvíz védekezés</t>
  </si>
  <si>
    <t>Udvar fejlesztés, térkövezés</t>
  </si>
  <si>
    <t>Szent István Király Múzeum épületének rekonstrukciója megvalósítása 1006/2020.(I.29) Korm.határozat alapján</t>
  </si>
  <si>
    <t xml:space="preserve">              Év közben jelentkező, társadalmi kapcsolatokkal összefüggő kiadások</t>
  </si>
  <si>
    <t xml:space="preserve">              Egészségügyi célú kiadások, év közben jelentkező többletfeladatok</t>
  </si>
  <si>
    <t xml:space="preserve">              Magyar Szórvány Napja</t>
  </si>
  <si>
    <t>Állami és Uniós fejlesztések előző évben biztosított tárgyévben fel nem használt támogatás része</t>
  </si>
  <si>
    <t>Déli összekötőút megépítése -  támogatói előleg visszautalása</t>
  </si>
  <si>
    <t>Katonai Főváros Program keret</t>
  </si>
  <si>
    <t xml:space="preserve">Szekfű Gyula utcai rendelőépület fejlesztése </t>
  </si>
  <si>
    <t xml:space="preserve">Távirda-Kégl Gy. utcai csapadékcsatorna rekonstrukciója </t>
  </si>
  <si>
    <t xml:space="preserve">Rákóczi Utcai Óvoda </t>
  </si>
  <si>
    <t>Százszorszép Bölcsőde felújítása -Épület felújítása és eszközbeszerzés a TOP 6.6.1-16 kódszámú pályázati felhívás keretében</t>
  </si>
  <si>
    <t>Batthyány utca 12. szám alatti rendelő - Felnőtt háziorvosi rendelő felújítása</t>
  </si>
  <si>
    <t>Ybl lakótelepi rendelő - Gyermekorvosi rendelő és védőnői tanácsadó átalakítása, bővítése, felújítása a TOP 6.2.1-16 kódszámú pályázati felhívás keretében</t>
  </si>
  <si>
    <t>Szekfű Gyula utca 9. szám alatti rendelőt - Háziorvosi és fogorvosi rendelő felújítása, fejlesztése</t>
  </si>
  <si>
    <t>Szent István Király Múzeum épületének rekonstrukciója megvalósítása 1006/2020.(I.29.) Korm.határozat értelmében</t>
  </si>
  <si>
    <t xml:space="preserve">Bartók Béla tér fejlesztése </t>
  </si>
  <si>
    <t>Arany János Óvoda, Általános Iskola, Szakiskola, Készségfejlesztő Iskola és Egységes Gyógypedagógiai Módszertani Intézménye
Felújítási munkálatokkal kapcsolatos feladatok</t>
  </si>
  <si>
    <t xml:space="preserve">Székesfehérvári Tankerületi Központ </t>
  </si>
  <si>
    <t>Székesfehérvári Teleki Blanka Gimnázium és Általános Iskola
Kémia terem és szertár felújítás</t>
  </si>
  <si>
    <t>Kodály Zoltán Általános Iskola, Gimnázium és Alapfokú Művészeti Iskola
Külső homlokzat felújítása</t>
  </si>
  <si>
    <t xml:space="preserve">3. sz. melléklet I.13.g) </t>
  </si>
  <si>
    <t>Települési önkormányzatok kulturális feladatainak kiegészítő támogatása - Zeneművészeti szervezetek támogatása</t>
  </si>
  <si>
    <t xml:space="preserve">              Alba Regia Szimfonikus Zenekar   </t>
  </si>
  <si>
    <t>ezt elrejteni</t>
  </si>
  <si>
    <t>Ybl Miklós-program: Intézményfelújítások, fejlesztések</t>
  </si>
  <si>
    <t>Költségvetési szerveket érintő felújítási, fejlesztési kiadások 2020. évben
(eFt-ban)</t>
  </si>
  <si>
    <t>Korlátozási kártalanítás, idegen ingatlanokon lévő viziközművek szolgalmi rendezése</t>
  </si>
  <si>
    <t>Székesfehérvár Város és Térsége Szennyvízcsatorna Hálózat Bővítési Önkormányzati Társulás 2020. évi önkormányzati önrésze</t>
  </si>
  <si>
    <t>Bevétel-Kiadás különbözet havi bontásban (maradvány igénybevételével)</t>
  </si>
  <si>
    <t>Nyitó pénzkészlet (maradvány nélkül)</t>
  </si>
  <si>
    <t xml:space="preserve">              Kégl György Program: oltástámogatási program</t>
  </si>
  <si>
    <t>Felújítási kiadások (Költségvetési szerveket érintő felújítási, fejlesztési kiadások)</t>
  </si>
  <si>
    <t>7. Finanszírozási bevételek összesen (5+6):</t>
  </si>
  <si>
    <t>8. Finanszírozási kiadások összesen:</t>
  </si>
  <si>
    <t xml:space="preserve">18, Talajterhelési díj </t>
  </si>
  <si>
    <t>19, Egyéb áruhasználati és szolgáltatási adók (17+18)</t>
  </si>
  <si>
    <t>20, Termékek és szolgáltatások adói összesen (15+16+19):</t>
  </si>
  <si>
    <t>24, Egyéb közhatalmi bevételek összesen (21+22+23):</t>
  </si>
  <si>
    <t>25, Közhatalmi bevételek összesen (13+20+24):</t>
  </si>
  <si>
    <t>15, Államháztartáson belüli megelőlegezések visszafizetése</t>
  </si>
  <si>
    <t>16, Irányító szervi támogatás folyósítása</t>
  </si>
  <si>
    <t>17, Finanszírozási kiadások összesen:</t>
  </si>
  <si>
    <t>18, Talajterhelési díj</t>
  </si>
  <si>
    <t>II. Finanszírozási bevételek összesen (1+2)</t>
  </si>
  <si>
    <t>1. Államháztartáson belüli megelőlegezések visszafizetése</t>
  </si>
  <si>
    <t>2. Irányító szervi támogatás folyósítása</t>
  </si>
  <si>
    <t>IV. Finanszírozási kiadások összesen (1+2)</t>
  </si>
  <si>
    <t>„Az ország bölcsője” kiemelt székesfehérvári alprogram első szakaszának megvalósításáról és a második szakasz egyes fejlesztési elemeinek bemutatásáról szóló 1469/2017. (VII.25.) Kormányhatározat értelmében</t>
  </si>
  <si>
    <t>„Az ország bölcsője” kiemelt székesfehérvári alprogram első szakaszának megvalósításáról és a második szakasz egyes fejlesztési elemeinek bemutatásáról szóló 1469/2017. (VII.25.) értelmében</t>
  </si>
  <si>
    <t xml:space="preserve"> az 5/2020.(II.17.)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</si>
</sst>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F_t_-;\-* #,##0.00\ _F_t_-;_-* &quot;-&quot;??\ _F_t_-;_-@_-"/>
    <numFmt numFmtId="165" formatCode="_-* #,##0_-;\-* #,##0_-;_-* &quot;-&quot;??_-;_-@_-"/>
  </numFmts>
  <fonts count="84" x14ac:knownFonts="1">
    <font>
      <sz val="1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sz val="12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2"/>
      <charset val="238"/>
    </font>
    <font>
      <b/>
      <i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2"/>
      <name val="Times New Roman CE"/>
    </font>
    <font>
      <b/>
      <sz val="10"/>
      <name val="Times New Roman CE"/>
      <charset val="238"/>
    </font>
    <font>
      <i/>
      <sz val="12"/>
      <name val="Times New Roman CE"/>
      <family val="1"/>
      <charset val="238"/>
    </font>
    <font>
      <sz val="8"/>
      <name val="Times New Roman"/>
      <family val="2"/>
      <charset val="238"/>
    </font>
    <font>
      <b/>
      <sz val="14"/>
      <name val="Times New Roman CE"/>
      <charset val="238"/>
    </font>
    <font>
      <b/>
      <sz val="9"/>
      <name val="Times New Roman CE"/>
      <charset val="238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sz val="11"/>
      <name val="Times New Roman CE"/>
    </font>
    <font>
      <b/>
      <sz val="12"/>
      <name val="Times New Roman CE"/>
    </font>
    <font>
      <b/>
      <sz val="11"/>
      <name val="Times New Roman CE"/>
    </font>
    <font>
      <b/>
      <sz val="10"/>
      <name val="Times New Roman CE"/>
      <family val="1"/>
      <charset val="238"/>
    </font>
    <font>
      <sz val="11"/>
      <name val="Times New Roman CE"/>
      <family val="1"/>
      <charset val="238"/>
    </font>
    <font>
      <sz val="11"/>
      <name val="Times New Roman CE"/>
      <charset val="238"/>
    </font>
    <font>
      <sz val="10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color rgb="FFFF0000"/>
      <name val="Times New Roman"/>
      <family val="2"/>
      <charset val="238"/>
    </font>
    <font>
      <sz val="11"/>
      <color rgb="FFFF0000"/>
      <name val="Times New Roman"/>
      <family val="2"/>
      <charset val="238"/>
    </font>
    <font>
      <b/>
      <i/>
      <sz val="12"/>
      <color indexed="8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8"/>
      <name val="Times New Roman CE"/>
      <charset val="238"/>
    </font>
    <font>
      <sz val="11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charset val="238"/>
    </font>
    <font>
      <b/>
      <sz val="11"/>
      <name val="Times New Roman CE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1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</borders>
  <cellStyleXfs count="219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22" fillId="3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24" fillId="20" borderId="1" applyNumberFormat="0" applyAlignment="0" applyProtection="0"/>
    <xf numFmtId="0" fontId="15" fillId="21" borderId="2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20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164" fontId="6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0" fillId="7" borderId="1" applyNumberFormat="0" applyAlignment="0" applyProtection="0"/>
    <xf numFmtId="0" fontId="4" fillId="22" borderId="7" applyNumberFormat="0" applyFont="0" applyAlignment="0" applyProtection="0"/>
    <xf numFmtId="0" fontId="26" fillId="22" borderId="7" applyNumberFormat="0" applyFont="0" applyAlignment="0" applyProtection="0"/>
    <xf numFmtId="0" fontId="26" fillId="22" borderId="7" applyNumberFormat="0" applyFont="0" applyAlignment="0" applyProtection="0"/>
    <xf numFmtId="0" fontId="7" fillId="22" borderId="7" applyNumberFormat="0" applyFont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7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63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4" fillId="0" borderId="0"/>
    <xf numFmtId="0" fontId="26" fillId="0" borderId="0"/>
    <xf numFmtId="0" fontId="62" fillId="0" borderId="0"/>
    <xf numFmtId="0" fontId="8" fillId="0" borderId="0"/>
    <xf numFmtId="0" fontId="26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27" fillId="0" borderId="0"/>
    <xf numFmtId="0" fontId="7" fillId="0" borderId="0"/>
    <xf numFmtId="0" fontId="63" fillId="0" borderId="0"/>
    <xf numFmtId="0" fontId="63" fillId="0" borderId="0"/>
    <xf numFmtId="0" fontId="28" fillId="0" borderId="0"/>
    <xf numFmtId="0" fontId="26" fillId="0" borderId="0"/>
    <xf numFmtId="0" fontId="46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7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7" fillId="0" borderId="0"/>
    <xf numFmtId="0" fontId="26" fillId="0" borderId="0"/>
    <xf numFmtId="0" fontId="47" fillId="0" borderId="0"/>
    <xf numFmtId="0" fontId="27" fillId="0" borderId="0"/>
    <xf numFmtId="0" fontId="26" fillId="0" borderId="0"/>
    <xf numFmtId="0" fontId="47" fillId="0" borderId="0"/>
    <xf numFmtId="0" fontId="26" fillId="0" borderId="0"/>
    <xf numFmtId="0" fontId="8" fillId="22" borderId="7" applyNumberFormat="0" applyFont="0" applyAlignment="0" applyProtection="0"/>
    <xf numFmtId="0" fontId="19" fillId="20" borderId="8" applyNumberForma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11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4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</cellStyleXfs>
  <cellXfs count="1055">
    <xf numFmtId="0" fontId="0" fillId="0" borderId="0" xfId="0"/>
    <xf numFmtId="0" fontId="30" fillId="0" borderId="0" xfId="189" applyFont="1" applyFill="1"/>
    <xf numFmtId="0" fontId="29" fillId="0" borderId="10" xfId="182" applyFont="1" applyFill="1" applyBorder="1" applyAlignment="1">
      <alignment horizontal="center" wrapText="1"/>
    </xf>
    <xf numFmtId="3" fontId="29" fillId="0" borderId="10" xfId="182" applyNumberFormat="1" applyFont="1" applyFill="1" applyBorder="1" applyAlignment="1">
      <alignment horizontal="center"/>
    </xf>
    <xf numFmtId="3" fontId="29" fillId="0" borderId="11" xfId="175" applyNumberFormat="1" applyFont="1" applyFill="1" applyBorder="1" applyAlignment="1">
      <alignment wrapText="1"/>
    </xf>
    <xf numFmtId="0" fontId="30" fillId="0" borderId="11" xfId="175" applyFont="1" applyFill="1" applyBorder="1"/>
    <xf numFmtId="3" fontId="30" fillId="0" borderId="11" xfId="189" applyNumberFormat="1" applyFont="1" applyFill="1" applyBorder="1"/>
    <xf numFmtId="3" fontId="29" fillId="0" borderId="11" xfId="189" applyNumberFormat="1" applyFont="1" applyFill="1" applyBorder="1"/>
    <xf numFmtId="3" fontId="29" fillId="0" borderId="13" xfId="175" applyNumberFormat="1" applyFont="1" applyFill="1" applyBorder="1" applyAlignment="1">
      <alignment wrapText="1"/>
    </xf>
    <xf numFmtId="3" fontId="29" fillId="0" borderId="14" xfId="189" applyNumberFormat="1" applyFont="1" applyFill="1" applyBorder="1"/>
    <xf numFmtId="3" fontId="29" fillId="0" borderId="15" xfId="189" applyNumberFormat="1" applyFont="1" applyFill="1" applyBorder="1"/>
    <xf numFmtId="3" fontId="29" fillId="0" borderId="0" xfId="189" applyNumberFormat="1" applyFont="1" applyFill="1"/>
    <xf numFmtId="3" fontId="4" fillId="0" borderId="20" xfId="183" applyNumberFormat="1" applyFont="1" applyFill="1" applyBorder="1"/>
    <xf numFmtId="3" fontId="4" fillId="0" borderId="11" xfId="183" applyNumberFormat="1" applyFont="1" applyFill="1" applyBorder="1"/>
    <xf numFmtId="3" fontId="5" fillId="0" borderId="11" xfId="183" applyNumberFormat="1" applyFont="1" applyFill="1" applyBorder="1"/>
    <xf numFmtId="3" fontId="39" fillId="0" borderId="11" xfId="183" applyNumberFormat="1" applyFont="1" applyFill="1" applyBorder="1"/>
    <xf numFmtId="3" fontId="40" fillId="0" borderId="20" xfId="183" applyNumberFormat="1" applyFont="1" applyFill="1" applyBorder="1"/>
    <xf numFmtId="3" fontId="40" fillId="0" borderId="11" xfId="183" applyNumberFormat="1" applyFont="1" applyFill="1" applyBorder="1"/>
    <xf numFmtId="3" fontId="40" fillId="0" borderId="21" xfId="183" applyNumberFormat="1" applyFont="1" applyFill="1" applyBorder="1"/>
    <xf numFmtId="3" fontId="42" fillId="0" borderId="11" xfId="183" applyNumberFormat="1" applyFont="1" applyFill="1" applyBorder="1"/>
    <xf numFmtId="3" fontId="42" fillId="0" borderId="20" xfId="183" applyNumberFormat="1" applyFont="1" applyFill="1" applyBorder="1"/>
    <xf numFmtId="3" fontId="6" fillId="0" borderId="20" xfId="183" applyNumberFormat="1" applyFont="1" applyFill="1" applyBorder="1"/>
    <xf numFmtId="3" fontId="6" fillId="0" borderId="11" xfId="183" applyNumberFormat="1" applyFont="1" applyFill="1" applyBorder="1"/>
    <xf numFmtId="3" fontId="6" fillId="0" borderId="21" xfId="183" applyNumberFormat="1" applyFont="1" applyFill="1" applyBorder="1"/>
    <xf numFmtId="3" fontId="42" fillId="0" borderId="21" xfId="183" applyNumberFormat="1" applyFont="1" applyFill="1" applyBorder="1"/>
    <xf numFmtId="3" fontId="41" fillId="0" borderId="11" xfId="183" applyNumberFormat="1" applyFont="1" applyFill="1" applyBorder="1"/>
    <xf numFmtId="0" fontId="40" fillId="0" borderId="11" xfId="183" applyFont="1" applyFill="1" applyBorder="1" applyAlignment="1">
      <alignment wrapText="1"/>
    </xf>
    <xf numFmtId="0" fontId="28" fillId="0" borderId="0" xfId="174" applyFont="1" applyFill="1"/>
    <xf numFmtId="3" fontId="5" fillId="0" borderId="42" xfId="183" applyNumberFormat="1" applyFont="1" applyFill="1" applyBorder="1"/>
    <xf numFmtId="3" fontId="5" fillId="0" borderId="43" xfId="183" applyNumberFormat="1" applyFont="1" applyFill="1" applyBorder="1"/>
    <xf numFmtId="3" fontId="5" fillId="0" borderId="10" xfId="183" applyNumberFormat="1" applyFont="1" applyFill="1" applyBorder="1"/>
    <xf numFmtId="3" fontId="4" fillId="0" borderId="44" xfId="183" applyNumberFormat="1" applyFont="1" applyFill="1" applyBorder="1"/>
    <xf numFmtId="3" fontId="4" fillId="0" borderId="45" xfId="183" applyNumberFormat="1" applyFont="1" applyFill="1" applyBorder="1"/>
    <xf numFmtId="3" fontId="5" fillId="0" borderId="44" xfId="183" applyNumberFormat="1" applyFont="1" applyFill="1" applyBorder="1"/>
    <xf numFmtId="3" fontId="39" fillId="0" borderId="46" xfId="183" applyNumberFormat="1" applyFont="1" applyFill="1" applyBorder="1"/>
    <xf numFmtId="3" fontId="39" fillId="0" borderId="47" xfId="183" applyNumberFormat="1" applyFont="1" applyFill="1" applyBorder="1"/>
    <xf numFmtId="3" fontId="39" fillId="0" borderId="10" xfId="183" applyNumberFormat="1" applyFont="1" applyFill="1" applyBorder="1"/>
    <xf numFmtId="3" fontId="42" fillId="0" borderId="10" xfId="183" applyNumberFormat="1" applyFont="1" applyFill="1" applyBorder="1"/>
    <xf numFmtId="3" fontId="39" fillId="0" borderId="0" xfId="183" applyNumberFormat="1" applyFont="1" applyFill="1" applyBorder="1"/>
    <xf numFmtId="3" fontId="29" fillId="0" borderId="0" xfId="174" applyNumberFormat="1" applyFont="1" applyFill="1" applyBorder="1"/>
    <xf numFmtId="3" fontId="30" fillId="0" borderId="22" xfId="174" applyNumberFormat="1" applyFont="1" applyFill="1" applyBorder="1"/>
    <xf numFmtId="0" fontId="40" fillId="0" borderId="0" xfId="173" applyFont="1"/>
    <xf numFmtId="0" fontId="40" fillId="0" borderId="11" xfId="173" applyFont="1" applyBorder="1" applyAlignment="1">
      <alignment wrapText="1"/>
    </xf>
    <xf numFmtId="3" fontId="40" fillId="0" borderId="11" xfId="173" applyNumberFormat="1" applyFont="1" applyBorder="1"/>
    <xf numFmtId="3" fontId="5" fillId="0" borderId="11" xfId="173" applyNumberFormat="1" applyFont="1" applyBorder="1"/>
    <xf numFmtId="0" fontId="40" fillId="0" borderId="11" xfId="173" applyFont="1" applyBorder="1"/>
    <xf numFmtId="0" fontId="5" fillId="0" borderId="11" xfId="173" applyFont="1" applyBorder="1"/>
    <xf numFmtId="0" fontId="5" fillId="0" borderId="0" xfId="173" applyFont="1"/>
    <xf numFmtId="3" fontId="40" fillId="0" borderId="0" xfId="173" applyNumberFormat="1" applyFont="1"/>
    <xf numFmtId="3" fontId="48" fillId="0" borderId="39" xfId="0" applyNumberFormat="1" applyFont="1" applyFill="1" applyBorder="1" applyAlignment="1">
      <alignment horizontal="center" vertical="center" wrapText="1"/>
    </xf>
    <xf numFmtId="3" fontId="5" fillId="0" borderId="35" xfId="0" applyNumberFormat="1" applyFont="1" applyFill="1" applyBorder="1"/>
    <xf numFmtId="3" fontId="5" fillId="0" borderId="65" xfId="0" applyNumberFormat="1" applyFont="1" applyFill="1" applyBorder="1"/>
    <xf numFmtId="3" fontId="5" fillId="0" borderId="62" xfId="0" applyNumberFormat="1" applyFont="1" applyFill="1" applyBorder="1"/>
    <xf numFmtId="0" fontId="39" fillId="0" borderId="10" xfId="179" applyFont="1" applyFill="1" applyBorder="1" applyAlignment="1">
      <alignment horizontal="center"/>
    </xf>
    <xf numFmtId="3" fontId="39" fillId="0" borderId="10" xfId="179" applyNumberFormat="1" applyFont="1" applyFill="1" applyBorder="1" applyAlignment="1">
      <alignment horizontal="center" wrapText="1"/>
    </xf>
    <xf numFmtId="3" fontId="39" fillId="0" borderId="22" xfId="179" applyNumberFormat="1" applyFont="1" applyFill="1" applyBorder="1" applyAlignment="1">
      <alignment wrapText="1"/>
    </xf>
    <xf numFmtId="0" fontId="39" fillId="0" borderId="0" xfId="179" applyFont="1" applyFill="1"/>
    <xf numFmtId="3" fontId="39" fillId="0" borderId="16" xfId="179" applyNumberFormat="1" applyFont="1" applyFill="1" applyBorder="1" applyAlignment="1">
      <alignment wrapText="1"/>
    </xf>
    <xf numFmtId="3" fontId="39" fillId="0" borderId="18" xfId="179" applyNumberFormat="1" applyFont="1" applyFill="1" applyBorder="1"/>
    <xf numFmtId="3" fontId="49" fillId="0" borderId="22" xfId="179" applyNumberFormat="1" applyFont="1" applyFill="1" applyBorder="1" applyAlignment="1">
      <alignment wrapText="1"/>
    </xf>
    <xf numFmtId="3" fontId="49" fillId="0" borderId="25" xfId="179" applyNumberFormat="1" applyFont="1" applyFill="1" applyBorder="1"/>
    <xf numFmtId="0" fontId="49" fillId="0" borderId="0" xfId="179" applyFont="1" applyFill="1"/>
    <xf numFmtId="3" fontId="40" fillId="0" borderId="25" xfId="179" applyNumberFormat="1" applyFont="1" applyFill="1" applyBorder="1"/>
    <xf numFmtId="3" fontId="49" fillId="0" borderId="89" xfId="179" applyNumberFormat="1" applyFont="1" applyFill="1" applyBorder="1" applyAlignment="1">
      <alignment wrapText="1"/>
    </xf>
    <xf numFmtId="3" fontId="49" fillId="0" borderId="90" xfId="179" applyNumberFormat="1" applyFont="1" applyFill="1" applyBorder="1"/>
    <xf numFmtId="0" fontId="4" fillId="0" borderId="89" xfId="179" applyFont="1" applyFill="1" applyBorder="1"/>
    <xf numFmtId="3" fontId="4" fillId="0" borderId="27" xfId="179" applyNumberFormat="1" applyFont="1" applyFill="1" applyBorder="1"/>
    <xf numFmtId="3" fontId="6" fillId="0" borderId="22" xfId="179" applyNumberFormat="1" applyFont="1" applyFill="1" applyBorder="1" applyAlignment="1">
      <alignment wrapText="1"/>
    </xf>
    <xf numFmtId="0" fontId="6" fillId="0" borderId="22" xfId="184" applyFont="1" applyFill="1" applyBorder="1" applyAlignment="1">
      <alignment wrapText="1"/>
    </xf>
    <xf numFmtId="3" fontId="6" fillId="0" borderId="25" xfId="179" applyNumberFormat="1" applyFont="1" applyFill="1" applyBorder="1"/>
    <xf numFmtId="3" fontId="41" fillId="0" borderId="10" xfId="179" applyNumberFormat="1" applyFont="1" applyFill="1" applyBorder="1" applyAlignment="1">
      <alignment wrapText="1"/>
    </xf>
    <xf numFmtId="3" fontId="41" fillId="0" borderId="10" xfId="179" applyNumberFormat="1" applyFont="1" applyFill="1" applyBorder="1"/>
    <xf numFmtId="0" fontId="41" fillId="0" borderId="0" xfId="179" applyFont="1" applyFill="1"/>
    <xf numFmtId="0" fontId="4" fillId="0" borderId="0" xfId="179" applyFont="1" applyFill="1"/>
    <xf numFmtId="0" fontId="5" fillId="0" borderId="10" xfId="179" applyFont="1" applyFill="1" applyBorder="1" applyAlignment="1">
      <alignment horizontal="center" wrapText="1"/>
    </xf>
    <xf numFmtId="3" fontId="39" fillId="0" borderId="10" xfId="179" applyNumberFormat="1" applyFont="1" applyFill="1" applyBorder="1" applyAlignment="1">
      <alignment wrapText="1"/>
    </xf>
    <xf numFmtId="3" fontId="39" fillId="0" borderId="10" xfId="179" applyNumberFormat="1" applyFont="1" applyFill="1" applyBorder="1"/>
    <xf numFmtId="3" fontId="5" fillId="0" borderId="41" xfId="179" applyNumberFormat="1" applyFont="1" applyFill="1" applyBorder="1"/>
    <xf numFmtId="3" fontId="5" fillId="0" borderId="10" xfId="179" applyNumberFormat="1" applyFont="1" applyFill="1" applyBorder="1"/>
    <xf numFmtId="3" fontId="4" fillId="0" borderId="0" xfId="179" applyNumberFormat="1" applyFont="1" applyFill="1" applyAlignment="1">
      <alignment wrapText="1"/>
    </xf>
    <xf numFmtId="3" fontId="4" fillId="0" borderId="0" xfId="179" applyNumberFormat="1" applyFont="1" applyFill="1"/>
    <xf numFmtId="3" fontId="5" fillId="0" borderId="0" xfId="179" applyNumberFormat="1" applyFont="1" applyFill="1"/>
    <xf numFmtId="0" fontId="29" fillId="0" borderId="0" xfId="186" applyFont="1" applyFill="1" applyBorder="1" applyAlignment="1">
      <alignment wrapText="1"/>
    </xf>
    <xf numFmtId="3" fontId="30" fillId="0" borderId="0" xfId="186" applyNumberFormat="1" applyFont="1" applyFill="1" applyBorder="1"/>
    <xf numFmtId="3" fontId="30" fillId="0" borderId="0" xfId="186" applyNumberFormat="1" applyFont="1" applyFill="1"/>
    <xf numFmtId="0" fontId="30" fillId="0" borderId="0" xfId="186" applyFont="1" applyFill="1"/>
    <xf numFmtId="0" fontId="29" fillId="0" borderId="31" xfId="186" applyFont="1" applyFill="1" applyBorder="1" applyAlignment="1">
      <alignment horizontal="center"/>
    </xf>
    <xf numFmtId="3" fontId="29" fillId="0" borderId="32" xfId="186" applyNumberFormat="1" applyFont="1" applyFill="1" applyBorder="1" applyAlignment="1">
      <alignment horizontal="center"/>
    </xf>
    <xf numFmtId="3" fontId="29" fillId="0" borderId="33" xfId="186" applyNumberFormat="1" applyFont="1" applyFill="1" applyBorder="1" applyAlignment="1">
      <alignment horizontal="center"/>
    </xf>
    <xf numFmtId="0" fontId="29" fillId="0" borderId="0" xfId="186" applyFont="1" applyFill="1" applyAlignment="1">
      <alignment horizontal="center"/>
    </xf>
    <xf numFmtId="0" fontId="30" fillId="0" borderId="35" xfId="186" applyFont="1" applyFill="1" applyBorder="1" applyAlignment="1">
      <alignment wrapText="1"/>
    </xf>
    <xf numFmtId="3" fontId="30" fillId="0" borderId="24" xfId="186" applyNumberFormat="1" applyFont="1" applyFill="1" applyBorder="1"/>
    <xf numFmtId="3" fontId="30" fillId="0" borderId="34" xfId="186" applyNumberFormat="1" applyFont="1" applyFill="1" applyBorder="1"/>
    <xf numFmtId="0" fontId="29" fillId="0" borderId="36" xfId="186" applyFont="1" applyFill="1" applyBorder="1" applyAlignment="1">
      <alignment wrapText="1"/>
    </xf>
    <xf numFmtId="3" fontId="29" fillId="0" borderId="37" xfId="186" applyNumberFormat="1" applyFont="1" applyFill="1" applyBorder="1"/>
    <xf numFmtId="3" fontId="29" fillId="0" borderId="0" xfId="186" applyNumberFormat="1" applyFont="1" applyFill="1"/>
    <xf numFmtId="0" fontId="29" fillId="0" borderId="0" xfId="186" applyFont="1" applyFill="1"/>
    <xf numFmtId="3" fontId="29" fillId="0" borderId="0" xfId="186" applyNumberFormat="1" applyFont="1" applyFill="1" applyBorder="1"/>
    <xf numFmtId="0" fontId="29" fillId="0" borderId="0" xfId="186" applyFont="1" applyFill="1" applyBorder="1" applyAlignment="1">
      <alignment horizontal="left" wrapText="1"/>
    </xf>
    <xf numFmtId="0" fontId="30" fillId="0" borderId="31" xfId="186" applyFont="1" applyFill="1" applyBorder="1" applyAlignment="1">
      <alignment horizontal="left" wrapText="1"/>
    </xf>
    <xf numFmtId="3" fontId="30" fillId="0" borderId="33" xfId="186" applyNumberFormat="1" applyFont="1" applyFill="1" applyBorder="1"/>
    <xf numFmtId="3" fontId="4" fillId="0" borderId="94" xfId="183" applyNumberFormat="1" applyFont="1" applyFill="1" applyBorder="1"/>
    <xf numFmtId="3" fontId="39" fillId="0" borderId="95" xfId="183" applyNumberFormat="1" applyFont="1" applyFill="1" applyBorder="1"/>
    <xf numFmtId="0" fontId="40" fillId="0" borderId="49" xfId="183" applyFont="1" applyFill="1" applyBorder="1" applyAlignment="1">
      <alignment wrapText="1"/>
    </xf>
    <xf numFmtId="3" fontId="40" fillId="0" borderId="49" xfId="183" applyNumberFormat="1" applyFont="1" applyFill="1" applyBorder="1"/>
    <xf numFmtId="0" fontId="40" fillId="0" borderId="11" xfId="173" applyFont="1" applyFill="1" applyBorder="1"/>
    <xf numFmtId="3" fontId="40" fillId="0" borderId="12" xfId="173" applyNumberFormat="1" applyFont="1" applyFill="1" applyBorder="1"/>
    <xf numFmtId="0" fontId="40" fillId="0" borderId="0" xfId="173" applyFont="1" applyFill="1"/>
    <xf numFmtId="0" fontId="6" fillId="0" borderId="96" xfId="173" applyFont="1" applyFill="1" applyBorder="1"/>
    <xf numFmtId="3" fontId="6" fillId="0" borderId="58" xfId="173" applyNumberFormat="1" applyFont="1" applyFill="1" applyBorder="1"/>
    <xf numFmtId="0" fontId="6" fillId="0" borderId="0" xfId="173" applyFont="1" applyFill="1"/>
    <xf numFmtId="0" fontId="6" fillId="0" borderId="0" xfId="0" applyFont="1" applyFill="1"/>
    <xf numFmtId="0" fontId="40" fillId="0" borderId="11" xfId="173" applyNumberFormat="1" applyFont="1" applyFill="1" applyBorder="1"/>
    <xf numFmtId="0" fontId="6" fillId="0" borderId="15" xfId="173" applyNumberFormat="1" applyFont="1" applyFill="1" applyBorder="1"/>
    <xf numFmtId="3" fontId="39" fillId="0" borderId="44" xfId="183" applyNumberFormat="1" applyFont="1" applyFill="1" applyBorder="1"/>
    <xf numFmtId="3" fontId="29" fillId="0" borderId="20" xfId="174" applyNumberFormat="1" applyFont="1" applyFill="1" applyBorder="1" applyAlignment="1">
      <alignment wrapText="1"/>
    </xf>
    <xf numFmtId="3" fontId="39" fillId="0" borderId="45" xfId="183" applyNumberFormat="1" applyFont="1" applyFill="1" applyBorder="1"/>
    <xf numFmtId="0" fontId="40" fillId="0" borderId="0" xfId="171" applyFont="1"/>
    <xf numFmtId="3" fontId="39" fillId="0" borderId="97" xfId="171" applyNumberFormat="1" applyFont="1" applyBorder="1" applyAlignment="1">
      <alignment horizontal="centerContinuous" vertical="center"/>
    </xf>
    <xf numFmtId="3" fontId="39" fillId="0" borderId="98" xfId="171" applyNumberFormat="1" applyFont="1" applyBorder="1" applyAlignment="1">
      <alignment horizontal="centerContinuous" vertical="center"/>
    </xf>
    <xf numFmtId="3" fontId="39" fillId="0" borderId="99" xfId="171" applyNumberFormat="1" applyFont="1" applyBorder="1" applyAlignment="1">
      <alignment horizontal="left"/>
    </xf>
    <xf numFmtId="3" fontId="49" fillId="0" borderId="24" xfId="171" applyNumberFormat="1" applyFont="1" applyBorder="1" applyAlignment="1">
      <alignment horizontal="left"/>
    </xf>
    <xf numFmtId="3" fontId="6" fillId="0" borderId="34" xfId="104" applyNumberFormat="1" applyFont="1" applyFill="1" applyBorder="1"/>
    <xf numFmtId="3" fontId="39" fillId="0" borderId="35" xfId="171" applyNumberFormat="1" applyFont="1" applyBorder="1" applyAlignment="1">
      <alignment horizontal="left"/>
    </xf>
    <xf numFmtId="3" fontId="40" fillId="0" borderId="24" xfId="171" applyNumberFormat="1" applyFont="1" applyBorder="1" applyAlignment="1">
      <alignment horizontal="left"/>
    </xf>
    <xf numFmtId="3" fontId="39" fillId="0" borderId="34" xfId="104" applyNumberFormat="1" applyFont="1" applyFill="1" applyBorder="1"/>
    <xf numFmtId="3" fontId="39" fillId="0" borderId="78" xfId="171" applyNumberFormat="1" applyFont="1" applyBorder="1" applyAlignment="1">
      <alignment horizontal="left"/>
    </xf>
    <xf numFmtId="3" fontId="40" fillId="0" borderId="81" xfId="171" applyNumberFormat="1" applyFont="1" applyBorder="1" applyAlignment="1">
      <alignment horizontal="left"/>
    </xf>
    <xf numFmtId="3" fontId="39" fillId="0" borderId="36" xfId="171" applyNumberFormat="1" applyFont="1" applyBorder="1"/>
    <xf numFmtId="3" fontId="39" fillId="0" borderId="37" xfId="171" applyNumberFormat="1" applyFont="1" applyBorder="1"/>
    <xf numFmtId="3" fontId="39" fillId="0" borderId="0" xfId="171" applyNumberFormat="1" applyFont="1" applyBorder="1"/>
    <xf numFmtId="3" fontId="39" fillId="0" borderId="31" xfId="171" applyNumberFormat="1" applyFont="1" applyBorder="1" applyAlignment="1">
      <alignment horizontal="centerContinuous" vertical="center"/>
    </xf>
    <xf numFmtId="3" fontId="7" fillId="0" borderId="0" xfId="171" applyNumberFormat="1" applyFont="1" applyFill="1" applyBorder="1"/>
    <xf numFmtId="0" fontId="7" fillId="0" borderId="0" xfId="171" applyFont="1"/>
    <xf numFmtId="0" fontId="30" fillId="0" borderId="0" xfId="191" applyFont="1"/>
    <xf numFmtId="0" fontId="26" fillId="0" borderId="0" xfId="191"/>
    <xf numFmtId="0" fontId="29" fillId="0" borderId="39" xfId="191" applyFont="1" applyBorder="1" applyAlignment="1">
      <alignment horizontal="center"/>
    </xf>
    <xf numFmtId="0" fontId="27" fillId="0" borderId="0" xfId="188"/>
    <xf numFmtId="3" fontId="27" fillId="0" borderId="0" xfId="188" applyNumberFormat="1"/>
    <xf numFmtId="0" fontId="27" fillId="0" borderId="0" xfId="188" applyAlignment="1">
      <alignment wrapText="1"/>
    </xf>
    <xf numFmtId="3" fontId="30" fillId="0" borderId="24" xfId="174" applyNumberFormat="1" applyFont="1" applyFill="1" applyBorder="1"/>
    <xf numFmtId="3" fontId="30" fillId="0" borderId="20" xfId="174" applyNumberFormat="1" applyFont="1" applyFill="1" applyBorder="1"/>
    <xf numFmtId="0" fontId="5" fillId="0" borderId="0" xfId="0" applyFont="1"/>
    <xf numFmtId="3" fontId="5" fillId="0" borderId="15" xfId="173" applyNumberFormat="1" applyFont="1" applyBorder="1"/>
    <xf numFmtId="0" fontId="5" fillId="0" borderId="11" xfId="173" applyFont="1" applyBorder="1" applyAlignment="1">
      <alignment horizontal="left"/>
    </xf>
    <xf numFmtId="0" fontId="5" fillId="0" borderId="11" xfId="173" applyFont="1" applyBorder="1" applyAlignment="1">
      <alignment horizontal="left" wrapText="1"/>
    </xf>
    <xf numFmtId="0" fontId="5" fillId="0" borderId="44" xfId="173" applyNumberFormat="1" applyFont="1" applyFill="1" applyBorder="1"/>
    <xf numFmtId="3" fontId="5" fillId="0" borderId="44" xfId="173" applyNumberFormat="1" applyFont="1" applyBorder="1"/>
    <xf numFmtId="0" fontId="5" fillId="0" borderId="15" xfId="173" applyFont="1" applyBorder="1"/>
    <xf numFmtId="0" fontId="40" fillId="0" borderId="42" xfId="173" applyFont="1" applyBorder="1"/>
    <xf numFmtId="0" fontId="5" fillId="0" borderId="42" xfId="173" applyFont="1" applyBorder="1" applyAlignment="1">
      <alignment horizontal="left"/>
    </xf>
    <xf numFmtId="0" fontId="5" fillId="0" borderId="49" xfId="173" applyFont="1" applyBorder="1" applyAlignment="1">
      <alignment horizontal="left" wrapText="1"/>
    </xf>
    <xf numFmtId="0" fontId="5" fillId="0" borderId="100" xfId="173" applyFont="1" applyBorder="1" applyAlignment="1">
      <alignment horizontal="left" wrapText="1"/>
    </xf>
    <xf numFmtId="3" fontId="39" fillId="0" borderId="10" xfId="173" applyNumberFormat="1" applyFont="1" applyBorder="1" applyAlignment="1">
      <alignment horizontal="center"/>
    </xf>
    <xf numFmtId="3" fontId="5" fillId="0" borderId="42" xfId="173" applyNumberFormat="1" applyFont="1" applyBorder="1"/>
    <xf numFmtId="3" fontId="5" fillId="0" borderId="11" xfId="173" applyNumberFormat="1" applyFont="1" applyFill="1" applyBorder="1"/>
    <xf numFmtId="0" fontId="39" fillId="0" borderId="101" xfId="173" applyFont="1" applyBorder="1" applyAlignment="1">
      <alignment wrapText="1"/>
    </xf>
    <xf numFmtId="0" fontId="5" fillId="0" borderId="101" xfId="173" applyFont="1" applyBorder="1" applyAlignment="1">
      <alignment horizontal="center"/>
    </xf>
    <xf numFmtId="3" fontId="42" fillId="0" borderId="44" xfId="183" applyNumberFormat="1" applyFont="1" applyFill="1" applyBorder="1"/>
    <xf numFmtId="0" fontId="6" fillId="0" borderId="62" xfId="157" applyFont="1" applyFill="1" applyBorder="1" applyAlignment="1">
      <alignment wrapText="1"/>
    </xf>
    <xf numFmtId="3" fontId="42" fillId="0" borderId="96" xfId="173" applyNumberFormat="1" applyFont="1" applyFill="1" applyBorder="1"/>
    <xf numFmtId="0" fontId="53" fillId="0" borderId="14" xfId="187" applyFont="1" applyBorder="1" applyAlignment="1">
      <alignment horizontal="center" vertical="center" wrapText="1"/>
    </xf>
    <xf numFmtId="3" fontId="53" fillId="0" borderId="10" xfId="190" applyNumberFormat="1" applyFont="1" applyBorder="1" applyAlignment="1">
      <alignment horizontal="center" vertical="center" wrapText="1"/>
    </xf>
    <xf numFmtId="0" fontId="53" fillId="0" borderId="10" xfId="190" applyFont="1" applyBorder="1" applyAlignment="1">
      <alignment horizontal="center" vertical="center" wrapText="1"/>
    </xf>
    <xf numFmtId="3" fontId="54" fillId="0" borderId="10" xfId="190" applyNumberFormat="1" applyFont="1" applyBorder="1" applyAlignment="1">
      <alignment horizontal="center" vertical="center" wrapText="1"/>
    </xf>
    <xf numFmtId="3" fontId="53" fillId="0" borderId="47" xfId="190" applyNumberFormat="1" applyFont="1" applyBorder="1" applyAlignment="1">
      <alignment horizontal="center" vertical="center" wrapText="1"/>
    </xf>
    <xf numFmtId="0" fontId="53" fillId="0" borderId="10" xfId="190" applyFont="1" applyBorder="1" applyAlignment="1">
      <alignment horizontal="right"/>
    </xf>
    <xf numFmtId="3" fontId="55" fillId="0" borderId="71" xfId="190" applyNumberFormat="1" applyFont="1" applyBorder="1" applyAlignment="1">
      <alignment horizontal="center"/>
    </xf>
    <xf numFmtId="3" fontId="55" fillId="0" borderId="24" xfId="190" applyNumberFormat="1" applyFont="1" applyBorder="1" applyAlignment="1">
      <alignment horizontal="center"/>
    </xf>
    <xf numFmtId="3" fontId="57" fillId="0" borderId="50" xfId="190" applyNumberFormat="1" applyFont="1" applyBorder="1" applyAlignment="1">
      <alignment horizontal="center" vertical="top"/>
    </xf>
    <xf numFmtId="3" fontId="55" fillId="0" borderId="23" xfId="190" applyNumberFormat="1" applyFont="1" applyBorder="1" applyAlignment="1">
      <alignment horizontal="center"/>
    </xf>
    <xf numFmtId="3" fontId="58" fillId="0" borderId="47" xfId="190" applyNumberFormat="1" applyFont="1" applyBorder="1" applyAlignment="1">
      <alignment horizontal="center" vertical="center" wrapText="1"/>
    </xf>
    <xf numFmtId="3" fontId="54" fillId="0" borderId="47" xfId="190" applyNumberFormat="1" applyFont="1" applyBorder="1" applyAlignment="1">
      <alignment horizontal="center" vertical="center" wrapText="1"/>
    </xf>
    <xf numFmtId="0" fontId="58" fillId="0" borderId="14" xfId="187" applyFont="1" applyBorder="1" applyAlignment="1">
      <alignment horizontal="center" wrapText="1"/>
    </xf>
    <xf numFmtId="3" fontId="58" fillId="0" borderId="47" xfId="190" applyNumberFormat="1" applyFont="1" applyBorder="1" applyAlignment="1">
      <alignment horizontal="center"/>
    </xf>
    <xf numFmtId="3" fontId="58" fillId="0" borderId="10" xfId="190" applyNumberFormat="1" applyFont="1" applyBorder="1" applyAlignment="1">
      <alignment horizontal="center"/>
    </xf>
    <xf numFmtId="3" fontId="48" fillId="0" borderId="10" xfId="190" applyNumberFormat="1" applyFont="1" applyBorder="1" applyAlignment="1">
      <alignment horizontal="center"/>
    </xf>
    <xf numFmtId="3" fontId="48" fillId="0" borderId="47" xfId="190" applyNumberFormat="1" applyFont="1" applyBorder="1" applyAlignment="1">
      <alignment horizontal="center"/>
    </xf>
    <xf numFmtId="0" fontId="55" fillId="0" borderId="21" xfId="187" applyFont="1" applyBorder="1" applyAlignment="1">
      <alignment wrapText="1"/>
    </xf>
    <xf numFmtId="3" fontId="55" fillId="0" borderId="71" xfId="190" applyNumberFormat="1" applyFont="1" applyBorder="1"/>
    <xf numFmtId="3" fontId="55" fillId="0" borderId="24" xfId="190" applyNumberFormat="1" applyFont="1" applyBorder="1"/>
    <xf numFmtId="3" fontId="55" fillId="0" borderId="25" xfId="190" applyNumberFormat="1" applyFont="1" applyBorder="1"/>
    <xf numFmtId="0" fontId="57" fillId="0" borderId="14" xfId="187" applyFont="1" applyBorder="1" applyAlignment="1">
      <alignment wrapText="1"/>
    </xf>
    <xf numFmtId="3" fontId="57" fillId="0" borderId="10" xfId="190" applyNumberFormat="1" applyFont="1" applyBorder="1"/>
    <xf numFmtId="0" fontId="55" fillId="0" borderId="43" xfId="187" applyFont="1" applyBorder="1" applyAlignment="1">
      <alignment wrapText="1"/>
    </xf>
    <xf numFmtId="3" fontId="55" fillId="0" borderId="23" xfId="190" applyNumberFormat="1" applyFont="1" applyBorder="1"/>
    <xf numFmtId="0" fontId="60" fillId="0" borderId="14" xfId="187" applyFont="1" applyBorder="1" applyAlignment="1">
      <alignment wrapText="1"/>
    </xf>
    <xf numFmtId="3" fontId="60" fillId="0" borderId="10" xfId="190" applyNumberFormat="1" applyFont="1" applyBorder="1"/>
    <xf numFmtId="0" fontId="59" fillId="0" borderId="96" xfId="190" applyFont="1" applyBorder="1" applyAlignment="1">
      <alignment horizontal="right"/>
    </xf>
    <xf numFmtId="3" fontId="55" fillId="0" borderId="0" xfId="190" applyNumberFormat="1" applyFont="1"/>
    <xf numFmtId="0" fontId="39" fillId="0" borderId="13" xfId="173" applyFont="1" applyFill="1" applyBorder="1"/>
    <xf numFmtId="0" fontId="39" fillId="0" borderId="46" xfId="173" applyFont="1" applyFill="1" applyBorder="1"/>
    <xf numFmtId="3" fontId="42" fillId="0" borderId="10" xfId="173" applyNumberFormat="1" applyFont="1" applyFill="1" applyBorder="1"/>
    <xf numFmtId="3" fontId="30" fillId="0" borderId="54" xfId="189" applyNumberFormat="1" applyFont="1" applyFill="1" applyBorder="1"/>
    <xf numFmtId="3" fontId="41" fillId="0" borderId="0" xfId="179" applyNumberFormat="1" applyFont="1" applyFill="1" applyBorder="1" applyAlignment="1">
      <alignment wrapText="1"/>
    </xf>
    <xf numFmtId="3" fontId="41" fillId="0" borderId="0" xfId="179" applyNumberFormat="1" applyFont="1" applyFill="1" applyBorder="1"/>
    <xf numFmtId="3" fontId="39" fillId="0" borderId="0" xfId="179" applyNumberFormat="1" applyFont="1" applyFill="1" applyBorder="1" applyAlignment="1">
      <alignment wrapText="1"/>
    </xf>
    <xf numFmtId="3" fontId="39" fillId="0" borderId="0" xfId="179" applyNumberFormat="1" applyFont="1" applyFill="1" applyBorder="1"/>
    <xf numFmtId="3" fontId="6" fillId="0" borderId="28" xfId="179" applyNumberFormat="1" applyFont="1" applyFill="1" applyBorder="1" applyAlignment="1">
      <alignment wrapText="1"/>
    </xf>
    <xf numFmtId="3" fontId="49" fillId="0" borderId="30" xfId="179" applyNumberFormat="1" applyFont="1" applyFill="1" applyBorder="1"/>
    <xf numFmtId="3" fontId="5" fillId="0" borderId="0" xfId="179" applyNumberFormat="1" applyFont="1" applyFill="1" applyBorder="1"/>
    <xf numFmtId="0" fontId="33" fillId="0" borderId="0" xfId="186" applyFont="1" applyFill="1"/>
    <xf numFmtId="3" fontId="33" fillId="0" borderId="0" xfId="186" applyNumberFormat="1" applyFont="1" applyFill="1"/>
    <xf numFmtId="3" fontId="30" fillId="0" borderId="25" xfId="174" applyNumberFormat="1" applyFont="1" applyFill="1" applyBorder="1"/>
    <xf numFmtId="0" fontId="41" fillId="0" borderId="99" xfId="171" applyFont="1" applyBorder="1" applyAlignment="1">
      <alignment horizontal="right"/>
    </xf>
    <xf numFmtId="3" fontId="41" fillId="0" borderId="99" xfId="171" applyNumberFormat="1" applyFont="1" applyBorder="1" applyAlignment="1">
      <alignment horizontal="left"/>
    </xf>
    <xf numFmtId="3" fontId="39" fillId="0" borderId="24" xfId="171" applyNumberFormat="1" applyFont="1" applyBorder="1"/>
    <xf numFmtId="3" fontId="30" fillId="0" borderId="21" xfId="174" applyNumberFormat="1" applyFont="1" applyFill="1" applyBorder="1" applyAlignment="1">
      <alignment wrapText="1"/>
    </xf>
    <xf numFmtId="3" fontId="30" fillId="0" borderId="89" xfId="174" applyNumberFormat="1" applyFont="1" applyFill="1" applyBorder="1"/>
    <xf numFmtId="3" fontId="30" fillId="0" borderId="81" xfId="174" applyNumberFormat="1" applyFont="1" applyFill="1" applyBorder="1"/>
    <xf numFmtId="3" fontId="30" fillId="0" borderId="45" xfId="174" applyNumberFormat="1" applyFont="1" applyFill="1" applyBorder="1"/>
    <xf numFmtId="3" fontId="30" fillId="0" borderId="94" xfId="174" applyNumberFormat="1" applyFont="1" applyFill="1" applyBorder="1"/>
    <xf numFmtId="3" fontId="30" fillId="0" borderId="90" xfId="174" applyNumberFormat="1" applyFont="1" applyFill="1" applyBorder="1"/>
    <xf numFmtId="3" fontId="25" fillId="0" borderId="89" xfId="174" applyNumberFormat="1" applyFont="1" applyFill="1" applyBorder="1"/>
    <xf numFmtId="3" fontId="25" fillId="0" borderId="81" xfId="174" applyNumberFormat="1" applyFont="1" applyFill="1" applyBorder="1"/>
    <xf numFmtId="3" fontId="25" fillId="0" borderId="45" xfId="174" applyNumberFormat="1" applyFont="1" applyFill="1" applyBorder="1"/>
    <xf numFmtId="3" fontId="25" fillId="0" borderId="94" xfId="174" applyNumberFormat="1" applyFont="1" applyFill="1" applyBorder="1"/>
    <xf numFmtId="3" fontId="25" fillId="0" borderId="90" xfId="174" applyNumberFormat="1" applyFont="1" applyFill="1" applyBorder="1"/>
    <xf numFmtId="3" fontId="29" fillId="0" borderId="89" xfId="174" applyNumberFormat="1" applyFont="1" applyFill="1" applyBorder="1"/>
    <xf numFmtId="3" fontId="29" fillId="0" borderId="81" xfId="174" applyNumberFormat="1" applyFont="1" applyFill="1" applyBorder="1"/>
    <xf numFmtId="3" fontId="29" fillId="0" borderId="45" xfId="174" applyNumberFormat="1" applyFont="1" applyFill="1" applyBorder="1"/>
    <xf numFmtId="3" fontId="29" fillId="0" borderId="94" xfId="174" applyNumberFormat="1" applyFont="1" applyFill="1" applyBorder="1"/>
    <xf numFmtId="3" fontId="29" fillId="0" borderId="90" xfId="174" applyNumberFormat="1" applyFont="1" applyFill="1" applyBorder="1"/>
    <xf numFmtId="0" fontId="40" fillId="0" borderId="11" xfId="185" applyFont="1" applyFill="1" applyBorder="1" applyAlignment="1">
      <alignment wrapText="1"/>
    </xf>
    <xf numFmtId="3" fontId="29" fillId="0" borderId="100" xfId="174" applyNumberFormat="1" applyFont="1" applyFill="1" applyBorder="1" applyAlignment="1">
      <alignment wrapText="1"/>
    </xf>
    <xf numFmtId="3" fontId="29" fillId="0" borderId="17" xfId="174" applyNumberFormat="1" applyFont="1" applyFill="1" applyBorder="1" applyAlignment="1">
      <alignment wrapText="1"/>
    </xf>
    <xf numFmtId="3" fontId="25" fillId="0" borderId="20" xfId="174" applyNumberFormat="1" applyFont="1" applyFill="1" applyBorder="1" applyAlignment="1">
      <alignment wrapText="1"/>
    </xf>
    <xf numFmtId="3" fontId="25" fillId="0" borderId="24" xfId="174" applyNumberFormat="1" applyFont="1" applyFill="1" applyBorder="1" applyAlignment="1">
      <alignment wrapText="1"/>
    </xf>
    <xf numFmtId="3" fontId="25" fillId="0" borderId="24" xfId="174" applyNumberFormat="1" applyFont="1" applyFill="1" applyBorder="1"/>
    <xf numFmtId="3" fontId="29" fillId="0" borderId="24" xfId="174" applyNumberFormat="1" applyFont="1" applyFill="1" applyBorder="1" applyAlignment="1">
      <alignment wrapText="1"/>
    </xf>
    <xf numFmtId="3" fontId="30" fillId="0" borderId="94" xfId="174" applyNumberFormat="1" applyFont="1" applyFill="1" applyBorder="1" applyAlignment="1">
      <alignment wrapText="1"/>
    </xf>
    <xf numFmtId="3" fontId="30" fillId="0" borderId="81" xfId="174" applyNumberFormat="1" applyFont="1" applyFill="1" applyBorder="1" applyAlignment="1">
      <alignment wrapText="1"/>
    </xf>
    <xf numFmtId="3" fontId="25" fillId="0" borderId="94" xfId="174" applyNumberFormat="1" applyFont="1" applyFill="1" applyBorder="1" applyAlignment="1">
      <alignment wrapText="1"/>
    </xf>
    <xf numFmtId="3" fontId="25" fillId="0" borderId="81" xfId="174" applyNumberFormat="1" applyFont="1" applyFill="1" applyBorder="1" applyAlignment="1">
      <alignment wrapText="1"/>
    </xf>
    <xf numFmtId="3" fontId="29" fillId="0" borderId="18" xfId="174" applyNumberFormat="1" applyFont="1" applyFill="1" applyBorder="1" applyAlignment="1">
      <alignment wrapText="1"/>
    </xf>
    <xf numFmtId="3" fontId="25" fillId="0" borderId="25" xfId="174" applyNumberFormat="1" applyFont="1" applyFill="1" applyBorder="1" applyAlignment="1">
      <alignment wrapText="1"/>
    </xf>
    <xf numFmtId="3" fontId="25" fillId="0" borderId="25" xfId="174" applyNumberFormat="1" applyFont="1" applyFill="1" applyBorder="1"/>
    <xf numFmtId="3" fontId="29" fillId="0" borderId="25" xfId="174" applyNumberFormat="1" applyFont="1" applyFill="1" applyBorder="1" applyAlignment="1">
      <alignment wrapText="1"/>
    </xf>
    <xf numFmtId="3" fontId="30" fillId="0" borderId="90" xfId="174" applyNumberFormat="1" applyFont="1" applyFill="1" applyBorder="1" applyAlignment="1">
      <alignment wrapText="1"/>
    </xf>
    <xf numFmtId="3" fontId="25" fillId="0" borderId="90" xfId="174" applyNumberFormat="1" applyFont="1" applyFill="1" applyBorder="1" applyAlignment="1">
      <alignment wrapText="1"/>
    </xf>
    <xf numFmtId="0" fontId="5" fillId="0" borderId="0" xfId="173" applyFont="1" applyFill="1"/>
    <xf numFmtId="3" fontId="5" fillId="0" borderId="49" xfId="185" applyNumberFormat="1" applyFont="1" applyBorder="1" applyAlignment="1">
      <alignment horizontal="right" wrapText="1"/>
    </xf>
    <xf numFmtId="0" fontId="40" fillId="0" borderId="44" xfId="173" applyFont="1" applyBorder="1" applyAlignment="1">
      <alignment wrapText="1"/>
    </xf>
    <xf numFmtId="3" fontId="6" fillId="0" borderId="58" xfId="179" applyNumberFormat="1" applyFont="1" applyFill="1" applyBorder="1" applyAlignment="1">
      <alignment wrapText="1"/>
    </xf>
    <xf numFmtId="3" fontId="6" fillId="0" borderId="12" xfId="179" applyNumberFormat="1" applyFont="1" applyFill="1" applyBorder="1" applyAlignment="1">
      <alignment wrapText="1"/>
    </xf>
    <xf numFmtId="0" fontId="58" fillId="0" borderId="10" xfId="190" applyFont="1" applyBorder="1" applyAlignment="1">
      <alignment horizontal="center"/>
    </xf>
    <xf numFmtId="0" fontId="59" fillId="0" borderId="42" xfId="190" applyFont="1" applyBorder="1" applyAlignment="1">
      <alignment horizontal="right"/>
    </xf>
    <xf numFmtId="0" fontId="59" fillId="0" borderId="10" xfId="190" applyFont="1" applyBorder="1" applyAlignment="1">
      <alignment horizontal="right"/>
    </xf>
    <xf numFmtId="3" fontId="60" fillId="0" borderId="54" xfId="190" applyNumberFormat="1" applyFont="1" applyBorder="1"/>
    <xf numFmtId="0" fontId="0" fillId="0" borderId="34" xfId="0" applyFont="1" applyFill="1" applyBorder="1" applyAlignment="1">
      <alignment wrapText="1"/>
    </xf>
    <xf numFmtId="4" fontId="42" fillId="0" borderId="10" xfId="173" applyNumberFormat="1" applyFont="1" applyFill="1" applyBorder="1"/>
    <xf numFmtId="3" fontId="49" fillId="0" borderId="58" xfId="179" applyNumberFormat="1" applyFont="1" applyFill="1" applyBorder="1" applyAlignment="1">
      <alignment wrapText="1"/>
    </xf>
    <xf numFmtId="3" fontId="49" fillId="0" borderId="54" xfId="179" applyNumberFormat="1" applyFont="1" applyFill="1" applyBorder="1"/>
    <xf numFmtId="0" fontId="42" fillId="0" borderId="115" xfId="179" applyFont="1" applyFill="1" applyBorder="1" applyAlignment="1">
      <alignment wrapText="1"/>
    </xf>
    <xf numFmtId="0" fontId="42" fillId="0" borderId="66" xfId="178" applyFont="1" applyFill="1" applyBorder="1" applyAlignment="1">
      <alignment wrapText="1"/>
    </xf>
    <xf numFmtId="3" fontId="29" fillId="0" borderId="39" xfId="189" applyNumberFormat="1" applyFont="1" applyFill="1" applyBorder="1" applyAlignment="1">
      <alignment horizontal="center" wrapText="1"/>
    </xf>
    <xf numFmtId="0" fontId="42" fillId="0" borderId="39" xfId="178" applyFont="1" applyFill="1" applyBorder="1" applyAlignment="1">
      <alignment wrapText="1"/>
    </xf>
    <xf numFmtId="3" fontId="42" fillId="0" borderId="73" xfId="178" applyNumberFormat="1" applyFont="1" applyFill="1" applyBorder="1"/>
    <xf numFmtId="0" fontId="61" fillId="0" borderId="0" xfId="178" applyFont="1" applyFill="1" applyAlignment="1">
      <alignment wrapText="1"/>
    </xf>
    <xf numFmtId="0" fontId="61" fillId="0" borderId="0" xfId="178" applyFont="1" applyFill="1"/>
    <xf numFmtId="0" fontId="61" fillId="0" borderId="0" xfId="178" applyFont="1" applyFill="1" applyAlignment="1"/>
    <xf numFmtId="0" fontId="30" fillId="0" borderId="78" xfId="186" applyFont="1" applyFill="1" applyBorder="1" applyAlignment="1">
      <alignment wrapText="1"/>
    </xf>
    <xf numFmtId="3" fontId="30" fillId="0" borderId="81" xfId="186" applyNumberFormat="1" applyFont="1" applyFill="1" applyBorder="1"/>
    <xf numFmtId="0" fontId="29" fillId="0" borderId="24" xfId="186" applyFont="1" applyFill="1" applyBorder="1" applyAlignment="1">
      <alignment wrapText="1"/>
    </xf>
    <xf numFmtId="3" fontId="29" fillId="0" borderId="24" xfId="186" applyNumberFormat="1" applyFont="1" applyFill="1" applyBorder="1"/>
    <xf numFmtId="3" fontId="29" fillId="0" borderId="24" xfId="186" applyNumberFormat="1" applyFont="1" applyFill="1" applyBorder="1" applyAlignment="1"/>
    <xf numFmtId="0" fontId="56" fillId="0" borderId="24" xfId="187" applyFont="1" applyBorder="1" applyAlignment="1">
      <alignment wrapText="1"/>
    </xf>
    <xf numFmtId="0" fontId="57" fillId="0" borderId="24" xfId="187" applyFont="1" applyBorder="1" applyAlignment="1">
      <alignment wrapText="1"/>
    </xf>
    <xf numFmtId="3" fontId="5" fillId="0" borderId="34" xfId="0" applyNumberFormat="1" applyFont="1" applyFill="1" applyBorder="1" applyAlignment="1">
      <alignment wrapText="1"/>
    </xf>
    <xf numFmtId="3" fontId="29" fillId="0" borderId="38" xfId="186" applyNumberFormat="1" applyFont="1" applyFill="1" applyBorder="1"/>
    <xf numFmtId="3" fontId="25" fillId="0" borderId="120" xfId="174" applyNumberFormat="1" applyFont="1" applyFill="1" applyBorder="1"/>
    <xf numFmtId="0" fontId="29" fillId="0" borderId="11" xfId="209" applyFont="1" applyFill="1" applyBorder="1" applyAlignment="1">
      <alignment wrapText="1"/>
    </xf>
    <xf numFmtId="0" fontId="30" fillId="0" borderId="11" xfId="209" applyFont="1" applyFill="1" applyBorder="1" applyAlignment="1">
      <alignment wrapText="1"/>
    </xf>
    <xf numFmtId="3" fontId="30" fillId="0" borderId="62" xfId="212" applyNumberFormat="1" applyFont="1" applyFill="1" applyBorder="1"/>
    <xf numFmtId="3" fontId="29" fillId="0" borderId="62" xfId="212" applyNumberFormat="1" applyFont="1" applyFill="1" applyBorder="1"/>
    <xf numFmtId="3" fontId="29" fillId="0" borderId="83" xfId="212" applyNumberFormat="1" applyFont="1" applyFill="1" applyBorder="1"/>
    <xf numFmtId="3" fontId="6" fillId="0" borderId="89" xfId="179" applyNumberFormat="1" applyFont="1" applyFill="1" applyBorder="1" applyAlignment="1">
      <alignment wrapText="1"/>
    </xf>
    <xf numFmtId="3" fontId="40" fillId="0" borderId="121" xfId="179" applyNumberFormat="1" applyFont="1" applyFill="1" applyBorder="1"/>
    <xf numFmtId="0" fontId="41" fillId="0" borderId="35" xfId="171" applyFont="1" applyFill="1" applyBorder="1" applyAlignment="1">
      <alignment horizontal="right"/>
    </xf>
    <xf numFmtId="3" fontId="49" fillId="0" borderId="24" xfId="171" applyNumberFormat="1" applyFont="1" applyFill="1" applyBorder="1"/>
    <xf numFmtId="0" fontId="40" fillId="0" borderId="0" xfId="171" applyFont="1" applyFill="1"/>
    <xf numFmtId="3" fontId="49" fillId="0" borderId="35" xfId="171" applyNumberFormat="1" applyFont="1" applyFill="1" applyBorder="1" applyAlignment="1">
      <alignment wrapText="1"/>
    </xf>
    <xf numFmtId="3" fontId="49" fillId="0" borderId="24" xfId="171" applyNumberFormat="1" applyFont="1" applyFill="1" applyBorder="1" applyAlignment="1">
      <alignment wrapText="1"/>
    </xf>
    <xf numFmtId="3" fontId="30" fillId="0" borderId="11" xfId="174" applyNumberFormat="1" applyFont="1" applyFill="1" applyBorder="1" applyAlignment="1">
      <alignment wrapText="1"/>
    </xf>
    <xf numFmtId="3" fontId="30" fillId="0" borderId="20" xfId="174" applyNumberFormat="1" applyFont="1" applyFill="1" applyBorder="1" applyAlignment="1">
      <alignment wrapText="1"/>
    </xf>
    <xf numFmtId="3" fontId="30" fillId="0" borderId="24" xfId="174" applyNumberFormat="1" applyFont="1" applyFill="1" applyBorder="1" applyAlignment="1">
      <alignment wrapText="1"/>
    </xf>
    <xf numFmtId="3" fontId="30" fillId="0" borderId="25" xfId="174" applyNumberFormat="1" applyFont="1" applyFill="1" applyBorder="1" applyAlignment="1">
      <alignment wrapText="1"/>
    </xf>
    <xf numFmtId="3" fontId="30" fillId="0" borderId="22" xfId="174" applyNumberFormat="1" applyFont="1" applyFill="1" applyBorder="1" applyAlignment="1">
      <alignment wrapText="1"/>
    </xf>
    <xf numFmtId="0" fontId="30" fillId="0" borderId="68" xfId="191" applyFont="1" applyFill="1" applyBorder="1" applyAlignment="1">
      <alignment wrapText="1"/>
    </xf>
    <xf numFmtId="0" fontId="30" fillId="0" borderId="35" xfId="191" applyFont="1" applyFill="1" applyBorder="1" applyAlignment="1">
      <alignment wrapText="1"/>
    </xf>
    <xf numFmtId="0" fontId="29" fillId="0" borderId="39" xfId="191" applyFont="1" applyFill="1" applyBorder="1"/>
    <xf numFmtId="0" fontId="30" fillId="0" borderId="0" xfId="191" applyFont="1" applyFill="1"/>
    <xf numFmtId="3" fontId="30" fillId="0" borderId="0" xfId="191" applyNumberFormat="1" applyFont="1" applyFill="1"/>
    <xf numFmtId="0" fontId="5" fillId="0" borderId="102" xfId="210" applyFont="1" applyFill="1" applyBorder="1" applyAlignment="1">
      <alignment horizontal="center" wrapText="1"/>
    </xf>
    <xf numFmtId="3" fontId="5" fillId="0" borderId="34" xfId="210" applyNumberFormat="1" applyFont="1" applyFill="1" applyBorder="1" applyAlignment="1"/>
    <xf numFmtId="3" fontId="5" fillId="0" borderId="34" xfId="210" applyNumberFormat="1" applyFont="1" applyFill="1" applyBorder="1" applyAlignment="1">
      <alignment horizontal="center"/>
    </xf>
    <xf numFmtId="0" fontId="4" fillId="0" borderId="62" xfId="210" applyFont="1" applyFill="1" applyBorder="1" applyAlignment="1">
      <alignment wrapText="1"/>
    </xf>
    <xf numFmtId="3" fontId="4" fillId="0" borderId="34" xfId="210" applyNumberFormat="1" applyFont="1" applyFill="1" applyBorder="1" applyAlignment="1">
      <alignment horizontal="center"/>
    </xf>
    <xf numFmtId="3" fontId="5" fillId="0" borderId="34" xfId="210" applyNumberFormat="1" applyFont="1" applyFill="1" applyBorder="1"/>
    <xf numFmtId="3" fontId="4" fillId="0" borderId="34" xfId="210" applyNumberFormat="1" applyFont="1" applyFill="1" applyBorder="1" applyAlignment="1"/>
    <xf numFmtId="0" fontId="6" fillId="0" borderId="62" xfId="210" applyFont="1" applyFill="1" applyBorder="1" applyAlignment="1">
      <alignment wrapText="1"/>
    </xf>
    <xf numFmtId="3" fontId="6" fillId="0" borderId="108" xfId="210" applyNumberFormat="1" applyFont="1" applyFill="1" applyBorder="1" applyAlignment="1"/>
    <xf numFmtId="3" fontId="5" fillId="0" borderId="34" xfId="210" applyNumberFormat="1" applyFont="1" applyFill="1" applyBorder="1" applyAlignment="1">
      <alignment wrapText="1"/>
    </xf>
    <xf numFmtId="3" fontId="5" fillId="0" borderId="34" xfId="210" applyNumberFormat="1" applyFont="1" applyFill="1" applyBorder="1" applyAlignment="1">
      <alignment horizontal="center" wrapText="1"/>
    </xf>
    <xf numFmtId="3" fontId="5" fillId="0" borderId="73" xfId="210" applyNumberFormat="1" applyFont="1" applyFill="1" applyBorder="1"/>
    <xf numFmtId="3" fontId="5" fillId="0" borderId="73" xfId="210" applyNumberFormat="1" applyFont="1" applyFill="1" applyBorder="1" applyAlignment="1">
      <alignment horizontal="center"/>
    </xf>
    <xf numFmtId="3" fontId="4" fillId="0" borderId="34" xfId="210" applyNumberFormat="1" applyFont="1" applyFill="1" applyBorder="1"/>
    <xf numFmtId="3" fontId="6" fillId="0" borderId="109" xfId="210" applyNumberFormat="1" applyFont="1" applyFill="1" applyBorder="1" applyAlignment="1"/>
    <xf numFmtId="3" fontId="5" fillId="0" borderId="39" xfId="210" applyNumberFormat="1" applyFont="1" applyFill="1" applyBorder="1"/>
    <xf numFmtId="3" fontId="5" fillId="0" borderId="39" xfId="210" applyNumberFormat="1" applyFont="1" applyFill="1" applyBorder="1" applyAlignment="1">
      <alignment horizontal="center"/>
    </xf>
    <xf numFmtId="3" fontId="30" fillId="0" borderId="21" xfId="189" applyNumberFormat="1" applyFont="1" applyFill="1" applyBorder="1"/>
    <xf numFmtId="3" fontId="29" fillId="0" borderId="96" xfId="175" applyNumberFormat="1" applyFont="1" applyFill="1" applyBorder="1" applyAlignment="1">
      <alignment wrapText="1"/>
    </xf>
    <xf numFmtId="3" fontId="29" fillId="0" borderId="54" xfId="189" applyNumberFormat="1" applyFont="1" applyFill="1" applyBorder="1"/>
    <xf numFmtId="3" fontId="30" fillId="0" borderId="11" xfId="175" applyNumberFormat="1" applyFont="1" applyFill="1" applyBorder="1" applyAlignment="1">
      <alignment wrapText="1"/>
    </xf>
    <xf numFmtId="0" fontId="29" fillId="0" borderId="11" xfId="209" applyFont="1" applyFill="1" applyBorder="1"/>
    <xf numFmtId="0" fontId="30" fillId="0" borderId="96" xfId="209" applyFont="1" applyFill="1" applyBorder="1" applyAlignment="1">
      <alignment wrapText="1"/>
    </xf>
    <xf numFmtId="0" fontId="29" fillId="0" borderId="15" xfId="209" applyFont="1" applyFill="1" applyBorder="1"/>
    <xf numFmtId="3" fontId="35" fillId="0" borderId="80" xfId="177" applyNumberFormat="1" applyFont="1" applyFill="1" applyBorder="1"/>
    <xf numFmtId="3" fontId="40" fillId="0" borderId="11" xfId="183" applyNumberFormat="1" applyFont="1" applyFill="1" applyBorder="1" applyAlignment="1">
      <alignment horizontal="center"/>
    </xf>
    <xf numFmtId="0" fontId="39" fillId="0" borderId="11" xfId="183" applyFont="1" applyFill="1" applyBorder="1" applyAlignment="1">
      <alignment wrapText="1"/>
    </xf>
    <xf numFmtId="3" fontId="40" fillId="0" borderId="42" xfId="183" applyNumberFormat="1" applyFont="1" applyFill="1" applyBorder="1"/>
    <xf numFmtId="0" fontId="35" fillId="0" borderId="108" xfId="177" applyFont="1" applyFill="1" applyBorder="1" applyAlignment="1">
      <alignment wrapText="1"/>
    </xf>
    <xf numFmtId="3" fontId="25" fillId="0" borderId="20" xfId="174" applyNumberFormat="1" applyFont="1" applyFill="1" applyBorder="1"/>
    <xf numFmtId="3" fontId="25" fillId="0" borderId="22" xfId="174" applyNumberFormat="1" applyFont="1" applyFill="1" applyBorder="1" applyAlignment="1">
      <alignment wrapText="1"/>
    </xf>
    <xf numFmtId="3" fontId="30" fillId="0" borderId="45" xfId="174" applyNumberFormat="1" applyFont="1" applyFill="1" applyBorder="1" applyAlignment="1">
      <alignment wrapText="1"/>
    </xf>
    <xf numFmtId="0" fontId="5" fillId="0" borderId="99" xfId="210" applyFont="1" applyFill="1" applyBorder="1" applyAlignment="1">
      <alignment horizontal="right"/>
    </xf>
    <xf numFmtId="3" fontId="30" fillId="0" borderId="21" xfId="174" applyNumberFormat="1" applyFont="1" applyFill="1" applyBorder="1"/>
    <xf numFmtId="3" fontId="35" fillId="0" borderId="40" xfId="177" applyNumberFormat="1" applyFont="1" applyFill="1" applyBorder="1"/>
    <xf numFmtId="3" fontId="25" fillId="0" borderId="62" xfId="212" applyNumberFormat="1" applyFont="1" applyFill="1" applyBorder="1" applyAlignment="1"/>
    <xf numFmtId="3" fontId="40" fillId="0" borderId="30" xfId="179" applyNumberFormat="1" applyFont="1" applyFill="1" applyBorder="1"/>
    <xf numFmtId="0" fontId="64" fillId="0" borderId="0" xfId="214" applyFont="1"/>
    <xf numFmtId="0" fontId="64" fillId="0" borderId="0" xfId="214" applyFont="1" applyAlignment="1">
      <alignment wrapText="1"/>
    </xf>
    <xf numFmtId="0" fontId="65" fillId="0" borderId="39" xfId="214" applyFont="1" applyBorder="1" applyAlignment="1">
      <alignment horizontal="center" vertical="center" wrapText="1"/>
    </xf>
    <xf numFmtId="0" fontId="65" fillId="0" borderId="39" xfId="214" applyFont="1" applyBorder="1" applyAlignment="1">
      <alignment horizontal="center" vertical="center"/>
    </xf>
    <xf numFmtId="0" fontId="64" fillId="0" borderId="0" xfId="214" applyFont="1" applyAlignment="1">
      <alignment horizontal="center"/>
    </xf>
    <xf numFmtId="0" fontId="4" fillId="0" borderId="0" xfId="210" applyFont="1" applyFill="1"/>
    <xf numFmtId="3" fontId="5" fillId="0" borderId="107" xfId="210" applyNumberFormat="1" applyFont="1" applyFill="1" applyBorder="1" applyAlignment="1"/>
    <xf numFmtId="3" fontId="4" fillId="0" borderId="77" xfId="210" applyNumberFormat="1" applyFont="1" applyFill="1" applyBorder="1" applyAlignment="1"/>
    <xf numFmtId="3" fontId="6" fillId="0" borderId="108" xfId="210" applyNumberFormat="1" applyFont="1" applyFill="1" applyBorder="1" applyAlignment="1">
      <alignment horizontal="center"/>
    </xf>
    <xf numFmtId="3" fontId="4" fillId="0" borderId="108" xfId="210" applyNumberFormat="1" applyFont="1" applyFill="1" applyBorder="1" applyAlignment="1">
      <alignment horizontal="center"/>
    </xf>
    <xf numFmtId="3" fontId="6" fillId="0" borderId="109" xfId="210" applyNumberFormat="1" applyFont="1" applyFill="1" applyBorder="1" applyAlignment="1">
      <alignment horizontal="center"/>
    </xf>
    <xf numFmtId="0" fontId="39" fillId="0" borderId="33" xfId="171" applyFont="1" applyFill="1" applyBorder="1" applyAlignment="1">
      <alignment horizontal="center" vertical="center" wrapText="1"/>
    </xf>
    <xf numFmtId="3" fontId="39" fillId="0" borderId="38" xfId="104" applyNumberFormat="1" applyFont="1" applyFill="1" applyBorder="1"/>
    <xf numFmtId="3" fontId="40" fillId="0" borderId="0" xfId="171" applyNumberFormat="1" applyFont="1" applyFill="1"/>
    <xf numFmtId="3" fontId="39" fillId="0" borderId="34" xfId="104" applyNumberFormat="1" applyFont="1" applyFill="1" applyBorder="1" applyAlignment="1">
      <alignment horizontal="right"/>
    </xf>
    <xf numFmtId="0" fontId="4" fillId="0" borderId="0" xfId="178" applyFont="1" applyFill="1"/>
    <xf numFmtId="3" fontId="29" fillId="0" borderId="39" xfId="191" applyNumberFormat="1" applyFont="1" applyFill="1" applyBorder="1"/>
    <xf numFmtId="3" fontId="57" fillId="24" borderId="10" xfId="190" applyNumberFormat="1" applyFont="1" applyFill="1" applyBorder="1"/>
    <xf numFmtId="3" fontId="55" fillId="24" borderId="23" xfId="190" applyNumberFormat="1" applyFont="1" applyFill="1" applyBorder="1"/>
    <xf numFmtId="3" fontId="56" fillId="0" borderId="24" xfId="190" applyNumberFormat="1" applyFont="1" applyBorder="1"/>
    <xf numFmtId="3" fontId="57" fillId="0" borderId="24" xfId="190" applyNumberFormat="1" applyFont="1" applyBorder="1"/>
    <xf numFmtId="3" fontId="30" fillId="0" borderId="71" xfId="174" applyNumberFormat="1" applyFont="1" applyFill="1" applyBorder="1"/>
    <xf numFmtId="3" fontId="29" fillId="0" borderId="0" xfId="186" applyNumberFormat="1" applyFont="1" applyFill="1" applyAlignment="1">
      <alignment horizontal="center"/>
    </xf>
    <xf numFmtId="3" fontId="30" fillId="0" borderId="34" xfId="210" applyNumberFormat="1" applyFont="1" applyFill="1" applyBorder="1" applyAlignment="1"/>
    <xf numFmtId="0" fontId="33" fillId="0" borderId="99" xfId="210" applyFont="1" applyFill="1" applyBorder="1" applyAlignment="1">
      <alignment horizontal="right"/>
    </xf>
    <xf numFmtId="3" fontId="25" fillId="0" borderId="34" xfId="210" applyNumberFormat="1" applyFont="1" applyFill="1" applyBorder="1" applyAlignment="1">
      <alignment horizontal="center"/>
    </xf>
    <xf numFmtId="0" fontId="25" fillId="0" borderId="0" xfId="157" applyFont="1" applyFill="1"/>
    <xf numFmtId="3" fontId="25" fillId="0" borderId="108" xfId="210" applyNumberFormat="1" applyFont="1" applyFill="1" applyBorder="1" applyAlignment="1">
      <alignment horizontal="center"/>
    </xf>
    <xf numFmtId="0" fontId="29" fillId="0" borderId="99" xfId="210" applyFont="1" applyFill="1" applyBorder="1" applyAlignment="1">
      <alignment horizontal="right"/>
    </xf>
    <xf numFmtId="0" fontId="30" fillId="0" borderId="0" xfId="157" applyFont="1" applyFill="1"/>
    <xf numFmtId="0" fontId="25" fillId="0" borderId="62" xfId="157" applyFont="1" applyFill="1" applyBorder="1" applyAlignment="1">
      <alignment wrapText="1"/>
    </xf>
    <xf numFmtId="0" fontId="25" fillId="0" borderId="62" xfId="210" applyFont="1" applyFill="1" applyBorder="1" applyAlignment="1">
      <alignment wrapText="1"/>
    </xf>
    <xf numFmtId="0" fontId="25" fillId="0" borderId="62" xfId="157" applyFont="1" applyFill="1" applyBorder="1" applyAlignment="1">
      <alignment horizontal="left" wrapText="1"/>
    </xf>
    <xf numFmtId="0" fontId="5" fillId="0" borderId="62" xfId="210" applyFont="1" applyFill="1" applyBorder="1" applyAlignment="1">
      <alignment wrapText="1"/>
    </xf>
    <xf numFmtId="3" fontId="6" fillId="0" borderId="34" xfId="210" applyNumberFormat="1" applyFont="1" applyFill="1" applyBorder="1" applyAlignment="1"/>
    <xf numFmtId="3" fontId="6" fillId="0" borderId="34" xfId="21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31" fillId="0" borderId="31" xfId="188" applyFont="1" applyBorder="1"/>
    <xf numFmtId="0" fontId="31" fillId="0" borderId="32" xfId="188" applyFont="1" applyBorder="1" applyAlignment="1">
      <alignment horizontal="center" wrapText="1"/>
    </xf>
    <xf numFmtId="3" fontId="31" fillId="0" borderId="33" xfId="188" applyNumberFormat="1" applyFont="1" applyBorder="1" applyAlignment="1">
      <alignment horizontal="center" wrapText="1"/>
    </xf>
    <xf numFmtId="0" fontId="31" fillId="0" borderId="0" xfId="188" applyFont="1"/>
    <xf numFmtId="165" fontId="31" fillId="0" borderId="0" xfId="215" applyNumberFormat="1" applyFont="1"/>
    <xf numFmtId="0" fontId="27" fillId="0" borderId="35" xfId="188" applyBorder="1"/>
    <xf numFmtId="0" fontId="27" fillId="0" borderId="24" xfId="188" applyBorder="1" applyAlignment="1">
      <alignment wrapText="1"/>
    </xf>
    <xf numFmtId="3" fontId="27" fillId="0" borderId="34" xfId="188" applyNumberFormat="1" applyBorder="1"/>
    <xf numFmtId="165" fontId="27" fillId="0" borderId="0" xfId="215" applyNumberFormat="1" applyFont="1"/>
    <xf numFmtId="3" fontId="32" fillId="0" borderId="34" xfId="188" applyNumberFormat="1" applyFont="1" applyBorder="1"/>
    <xf numFmtId="0" fontId="31" fillId="0" borderId="35" xfId="188" applyFont="1" applyBorder="1"/>
    <xf numFmtId="0" fontId="31" fillId="0" borderId="24" xfId="188" applyFont="1" applyBorder="1" applyAlignment="1">
      <alignment wrapText="1"/>
    </xf>
    <xf numFmtId="3" fontId="31" fillId="0" borderId="34" xfId="188" applyNumberFormat="1" applyFont="1" applyBorder="1"/>
    <xf numFmtId="0" fontId="32" fillId="0" borderId="24" xfId="188" applyFont="1" applyBorder="1" applyAlignment="1">
      <alignment wrapText="1"/>
    </xf>
    <xf numFmtId="3" fontId="34" fillId="0" borderId="34" xfId="188" applyNumberFormat="1" applyFont="1" applyBorder="1" applyAlignment="1">
      <alignment horizontal="right" wrapText="1"/>
    </xf>
    <xf numFmtId="0" fontId="68" fillId="0" borderId="0" xfId="188" applyFont="1"/>
    <xf numFmtId="165" fontId="27" fillId="0" borderId="0" xfId="215" applyNumberFormat="1" applyFont="1" applyBorder="1"/>
    <xf numFmtId="3" fontId="27" fillId="0" borderId="34" xfId="188" applyNumberFormat="1" applyBorder="1" applyAlignment="1">
      <alignment horizontal="right"/>
    </xf>
    <xf numFmtId="165" fontId="66" fillId="0" borderId="0" xfId="215" applyNumberFormat="1" applyFont="1" applyBorder="1"/>
    <xf numFmtId="0" fontId="66" fillId="0" borderId="0" xfId="188" applyFont="1"/>
    <xf numFmtId="0" fontId="69" fillId="0" borderId="0" xfId="188" applyFont="1" applyAlignment="1">
      <alignment wrapText="1"/>
    </xf>
    <xf numFmtId="3" fontId="31" fillId="0" borderId="0" xfId="188" applyNumberFormat="1" applyFont="1"/>
    <xf numFmtId="0" fontId="70" fillId="0" borderId="0" xfId="188" applyFont="1"/>
    <xf numFmtId="0" fontId="34" fillId="0" borderId="24" xfId="188" applyFont="1" applyBorder="1" applyAlignment="1">
      <alignment wrapText="1"/>
    </xf>
    <xf numFmtId="3" fontId="34" fillId="0" borderId="34" xfId="188" applyNumberFormat="1" applyFont="1" applyBorder="1"/>
    <xf numFmtId="0" fontId="31" fillId="0" borderId="37" xfId="188" applyFont="1" applyBorder="1" applyAlignment="1">
      <alignment wrapText="1"/>
    </xf>
    <xf numFmtId="3" fontId="31" fillId="0" borderId="38" xfId="188" applyNumberFormat="1" applyFont="1" applyBorder="1"/>
    <xf numFmtId="165" fontId="71" fillId="0" borderId="0" xfId="215" applyNumberFormat="1" applyFont="1" applyBorder="1"/>
    <xf numFmtId="0" fontId="72" fillId="0" borderId="24" xfId="0" applyFont="1" applyBorder="1" applyAlignment="1">
      <alignment horizontal="center" vertical="center" wrapText="1"/>
    </xf>
    <xf numFmtId="0" fontId="73" fillId="0" borderId="0" xfId="0" applyFont="1" applyAlignment="1">
      <alignment wrapText="1"/>
    </xf>
    <xf numFmtId="0" fontId="74" fillId="24" borderId="24" xfId="0" applyFont="1" applyFill="1" applyBorder="1" applyAlignment="1">
      <alignment horizontal="center" vertical="center" wrapText="1"/>
    </xf>
    <xf numFmtId="0" fontId="74" fillId="0" borderId="24" xfId="0" applyFont="1" applyBorder="1" applyAlignment="1">
      <alignment horizontal="left" vertical="center" wrapText="1"/>
    </xf>
    <xf numFmtId="0" fontId="74" fillId="0" borderId="24" xfId="0" applyFont="1" applyBorder="1" applyAlignment="1">
      <alignment horizontal="center" vertical="center" wrapText="1"/>
    </xf>
    <xf numFmtId="0" fontId="74" fillId="0" borderId="81" xfId="0" applyFont="1" applyBorder="1" applyAlignment="1">
      <alignment vertical="center" wrapText="1"/>
    </xf>
    <xf numFmtId="0" fontId="73" fillId="0" borderId="135" xfId="0" applyFont="1" applyBorder="1" applyAlignment="1">
      <alignment horizontal="center" wrapText="1"/>
    </xf>
    <xf numFmtId="0" fontId="6" fillId="0" borderId="0" xfId="173" applyFont="1" applyFill="1" applyAlignment="1">
      <alignment horizontal="right"/>
    </xf>
    <xf numFmtId="3" fontId="39" fillId="0" borderId="0" xfId="171" applyNumberFormat="1" applyFont="1" applyBorder="1" applyAlignment="1">
      <alignment wrapText="1"/>
    </xf>
    <xf numFmtId="3" fontId="28" fillId="0" borderId="0" xfId="174" applyNumberFormat="1" applyFont="1" applyFill="1"/>
    <xf numFmtId="3" fontId="75" fillId="0" borderId="0" xfId="174" applyNumberFormat="1" applyFont="1"/>
    <xf numFmtId="0" fontId="45" fillId="0" borderId="24" xfId="174" applyFont="1" applyFill="1" applyBorder="1"/>
    <xf numFmtId="3" fontId="45" fillId="0" borderId="24" xfId="174" applyNumberFormat="1" applyFont="1" applyFill="1" applyBorder="1"/>
    <xf numFmtId="3" fontId="25" fillId="0" borderId="108" xfId="210" applyNumberFormat="1" applyFont="1" applyFill="1" applyBorder="1" applyAlignment="1"/>
    <xf numFmtId="0" fontId="4" fillId="0" borderId="0" xfId="210" applyFont="1" applyFill="1" applyAlignment="1">
      <alignment horizontal="center"/>
    </xf>
    <xf numFmtId="0" fontId="5" fillId="0" borderId="102" xfId="210" applyFont="1" applyFill="1" applyBorder="1" applyAlignment="1">
      <alignment horizontal="center"/>
    </xf>
    <xf numFmtId="3" fontId="5" fillId="0" borderId="103" xfId="210" applyNumberFormat="1" applyFont="1" applyFill="1" applyBorder="1" applyAlignment="1">
      <alignment horizontal="center" wrapText="1"/>
    </xf>
    <xf numFmtId="0" fontId="5" fillId="0" borderId="97" xfId="210" applyFont="1" applyFill="1" applyBorder="1" applyAlignment="1">
      <alignment horizontal="right"/>
    </xf>
    <xf numFmtId="3" fontId="5" fillId="0" borderId="105" xfId="210" applyNumberFormat="1" applyFont="1" applyFill="1" applyBorder="1" applyAlignment="1">
      <alignment wrapText="1"/>
    </xf>
    <xf numFmtId="3" fontId="5" fillId="0" borderId="107" xfId="210" applyNumberFormat="1" applyFont="1" applyFill="1" applyBorder="1" applyAlignment="1">
      <alignment horizontal="center"/>
    </xf>
    <xf numFmtId="3" fontId="5" fillId="0" borderId="62" xfId="210" applyNumberFormat="1" applyFont="1" applyFill="1" applyBorder="1" applyAlignment="1">
      <alignment wrapText="1"/>
    </xf>
    <xf numFmtId="3" fontId="25" fillId="0" borderId="34" xfId="210" applyNumberFormat="1" applyFont="1" applyFill="1" applyBorder="1" applyAlignment="1"/>
    <xf numFmtId="0" fontId="4" fillId="0" borderId="62" xfId="157" applyFont="1" applyFill="1" applyBorder="1" applyAlignment="1">
      <alignment wrapText="1"/>
    </xf>
    <xf numFmtId="0" fontId="5" fillId="0" borderId="62" xfId="210" applyFont="1" applyFill="1" applyBorder="1" applyAlignment="1">
      <alignment horizontal="right"/>
    </xf>
    <xf numFmtId="0" fontId="5" fillId="0" borderId="39" xfId="210" applyFont="1" applyFill="1" applyBorder="1" applyAlignment="1">
      <alignment wrapText="1"/>
    </xf>
    <xf numFmtId="3" fontId="4" fillId="0" borderId="77" xfId="210" applyNumberFormat="1" applyFont="1" applyFill="1" applyBorder="1" applyAlignment="1">
      <alignment horizontal="center"/>
    </xf>
    <xf numFmtId="0" fontId="5" fillId="0" borderId="83" xfId="210" applyFont="1" applyFill="1" applyBorder="1" applyAlignment="1">
      <alignment horizontal="right"/>
    </xf>
    <xf numFmtId="0" fontId="5" fillId="0" borderId="104" xfId="210" applyFont="1" applyFill="1" applyBorder="1" applyAlignment="1">
      <alignment horizontal="right"/>
    </xf>
    <xf numFmtId="3" fontId="4" fillId="0" borderId="0" xfId="210" applyNumberFormat="1" applyFont="1" applyFill="1"/>
    <xf numFmtId="3" fontId="4" fillId="0" borderId="0" xfId="210" applyNumberFormat="1" applyFont="1" applyFill="1" applyAlignment="1">
      <alignment horizontal="center"/>
    </xf>
    <xf numFmtId="0" fontId="29" fillId="0" borderId="10" xfId="176" applyFont="1" applyFill="1" applyBorder="1" applyAlignment="1">
      <alignment horizontal="center" vertical="center" wrapText="1"/>
    </xf>
    <xf numFmtId="3" fontId="29" fillId="0" borderId="10" xfId="189" applyNumberFormat="1" applyFont="1" applyFill="1" applyBorder="1" applyAlignment="1">
      <alignment horizontal="center" vertical="center" wrapText="1"/>
    </xf>
    <xf numFmtId="0" fontId="30" fillId="0" borderId="0" xfId="189" applyFont="1" applyFill="1" applyAlignment="1">
      <alignment horizontal="center" vertical="center"/>
    </xf>
    <xf numFmtId="3" fontId="35" fillId="0" borderId="34" xfId="177" applyNumberFormat="1" applyFont="1" applyFill="1" applyBorder="1"/>
    <xf numFmtId="3" fontId="75" fillId="0" borderId="0" xfId="174" applyNumberFormat="1" applyFont="1" applyAlignment="1"/>
    <xf numFmtId="3" fontId="77" fillId="0" borderId="0" xfId="174" applyNumberFormat="1" applyFont="1" applyAlignment="1"/>
    <xf numFmtId="165" fontId="26" fillId="0" borderId="0" xfId="216" applyNumberFormat="1" applyFont="1"/>
    <xf numFmtId="165" fontId="26" fillId="0" borderId="0" xfId="191" applyNumberFormat="1"/>
    <xf numFmtId="165" fontId="78" fillId="0" borderId="0" xfId="191" applyNumberFormat="1" applyFont="1"/>
    <xf numFmtId="3" fontId="29" fillId="0" borderId="39" xfId="191" applyNumberFormat="1" applyFont="1" applyFill="1" applyBorder="1" applyAlignment="1">
      <alignment horizontal="center"/>
    </xf>
    <xf numFmtId="3" fontId="30" fillId="0" borderId="77" xfId="191" applyNumberFormat="1" applyFont="1" applyFill="1" applyBorder="1"/>
    <xf numFmtId="3" fontId="30" fillId="0" borderId="34" xfId="191" applyNumberFormat="1" applyFont="1" applyFill="1" applyBorder="1"/>
    <xf numFmtId="0" fontId="1" fillId="0" borderId="0" xfId="217"/>
    <xf numFmtId="0" fontId="1" fillId="0" borderId="0" xfId="217" applyAlignment="1">
      <alignment horizontal="center" wrapText="1"/>
    </xf>
    <xf numFmtId="3" fontId="80" fillId="0" borderId="0" xfId="172" applyNumberFormat="1" applyFont="1" applyAlignment="1">
      <alignment horizontal="left"/>
    </xf>
    <xf numFmtId="3" fontId="80" fillId="0" borderId="0" xfId="172" applyNumberFormat="1" applyFont="1" applyAlignment="1">
      <alignment horizontal="right"/>
    </xf>
    <xf numFmtId="3" fontId="79" fillId="0" borderId="0" xfId="172" applyNumberFormat="1" applyFont="1" applyAlignment="1">
      <alignment horizontal="left"/>
    </xf>
    <xf numFmtId="3" fontId="79" fillId="0" borderId="0" xfId="172" applyNumberFormat="1" applyFont="1" applyAlignment="1">
      <alignment horizontal="right"/>
    </xf>
    <xf numFmtId="3" fontId="79" fillId="0" borderId="11" xfId="172" applyNumberFormat="1" applyFont="1" applyBorder="1" applyAlignment="1">
      <alignment horizontal="left"/>
    </xf>
    <xf numFmtId="3" fontId="79" fillId="0" borderId="11" xfId="172" applyNumberFormat="1" applyFont="1" applyBorder="1" applyAlignment="1">
      <alignment horizontal="right"/>
    </xf>
    <xf numFmtId="0" fontId="55" fillId="0" borderId="0" xfId="190" applyFont="1"/>
    <xf numFmtId="0" fontId="53" fillId="0" borderId="0" xfId="190" applyFont="1" applyAlignment="1">
      <alignment horizontal="center"/>
    </xf>
    <xf numFmtId="0" fontId="58" fillId="0" borderId="0" xfId="190" applyFont="1" applyAlignment="1">
      <alignment horizontal="center"/>
    </xf>
    <xf numFmtId="3" fontId="55" fillId="0" borderId="25" xfId="190" applyNumberFormat="1" applyFont="1" applyBorder="1" applyAlignment="1">
      <alignment horizontal="center"/>
    </xf>
    <xf numFmtId="0" fontId="59" fillId="24" borderId="42" xfId="190" applyFont="1" applyFill="1" applyBorder="1" applyAlignment="1">
      <alignment horizontal="right"/>
    </xf>
    <xf numFmtId="0" fontId="55" fillId="24" borderId="45" xfId="187" applyFont="1" applyFill="1" applyBorder="1" applyAlignment="1">
      <alignment wrapText="1"/>
    </xf>
    <xf numFmtId="3" fontId="55" fillId="24" borderId="81" xfId="190" applyNumberFormat="1" applyFont="1" applyFill="1" applyBorder="1"/>
    <xf numFmtId="3" fontId="55" fillId="24" borderId="24" xfId="190" applyNumberFormat="1" applyFont="1" applyFill="1" applyBorder="1"/>
    <xf numFmtId="3" fontId="55" fillId="24" borderId="71" xfId="190" applyNumberFormat="1" applyFont="1" applyFill="1" applyBorder="1"/>
    <xf numFmtId="3" fontId="55" fillId="24" borderId="25" xfId="190" applyNumberFormat="1" applyFont="1" applyFill="1" applyBorder="1"/>
    <xf numFmtId="3" fontId="55" fillId="24" borderId="71" xfId="190" applyNumberFormat="1" applyFont="1" applyFill="1" applyBorder="1" applyAlignment="1">
      <alignment horizontal="center"/>
    </xf>
    <xf numFmtId="3" fontId="55" fillId="24" borderId="24" xfId="190" applyNumberFormat="1" applyFont="1" applyFill="1" applyBorder="1" applyAlignment="1">
      <alignment horizontal="center"/>
    </xf>
    <xf numFmtId="3" fontId="55" fillId="24" borderId="25" xfId="190" applyNumberFormat="1" applyFont="1" applyFill="1" applyBorder="1" applyAlignment="1">
      <alignment horizontal="center"/>
    </xf>
    <xf numFmtId="0" fontId="55" fillId="24" borderId="0" xfId="190" applyFont="1" applyFill="1"/>
    <xf numFmtId="0" fontId="57" fillId="0" borderId="0" xfId="190" applyFont="1"/>
    <xf numFmtId="0" fontId="55" fillId="24" borderId="21" xfId="187" applyFont="1" applyFill="1" applyBorder="1" applyAlignment="1">
      <alignment wrapText="1"/>
    </xf>
    <xf numFmtId="0" fontId="40" fillId="24" borderId="21" xfId="187" applyFont="1" applyFill="1" applyBorder="1" applyAlignment="1">
      <alignment wrapText="1"/>
    </xf>
    <xf numFmtId="0" fontId="59" fillId="24" borderId="10" xfId="190" applyFont="1" applyFill="1" applyBorder="1" applyAlignment="1">
      <alignment horizontal="right"/>
    </xf>
    <xf numFmtId="0" fontId="57" fillId="24" borderId="14" xfId="187" applyFont="1" applyFill="1" applyBorder="1" applyAlignment="1">
      <alignment wrapText="1"/>
    </xf>
    <xf numFmtId="3" fontId="57" fillId="24" borderId="50" xfId="190" applyNumberFormat="1" applyFont="1" applyFill="1" applyBorder="1" applyAlignment="1">
      <alignment horizontal="center" vertical="top"/>
    </xf>
    <xf numFmtId="3" fontId="60" fillId="24" borderId="14" xfId="190" applyNumberFormat="1" applyFont="1" applyFill="1" applyBorder="1" applyAlignment="1">
      <alignment horizontal="center"/>
    </xf>
    <xf numFmtId="3" fontId="56" fillId="24" borderId="14" xfId="190" applyNumberFormat="1" applyFont="1" applyFill="1" applyBorder="1"/>
    <xf numFmtId="0" fontId="57" fillId="24" borderId="0" xfId="190" applyFont="1" applyFill="1"/>
    <xf numFmtId="0" fontId="55" fillId="0" borderId="42" xfId="190" applyFont="1" applyBorder="1" applyAlignment="1">
      <alignment horizontal="right"/>
    </xf>
    <xf numFmtId="0" fontId="55" fillId="24" borderId="43" xfId="187" applyFont="1" applyFill="1" applyBorder="1" applyAlignment="1">
      <alignment wrapText="1"/>
    </xf>
    <xf numFmtId="0" fontId="59" fillId="0" borderId="0" xfId="190" applyFont="1" applyAlignment="1">
      <alignment horizontal="right"/>
    </xf>
    <xf numFmtId="0" fontId="53" fillId="0" borderId="0" xfId="190" applyFont="1" applyAlignment="1">
      <alignment horizontal="right"/>
    </xf>
    <xf numFmtId="0" fontId="4" fillId="0" borderId="24" xfId="187" applyFont="1" applyBorder="1" applyAlignment="1">
      <alignment wrapText="1"/>
    </xf>
    <xf numFmtId="3" fontId="4" fillId="0" borderId="24" xfId="190" applyNumberFormat="1" applyFont="1" applyBorder="1"/>
    <xf numFmtId="3" fontId="60" fillId="0" borderId="24" xfId="190" applyNumberFormat="1" applyFont="1" applyBorder="1"/>
    <xf numFmtId="0" fontId="55" fillId="0" borderId="0" xfId="187" applyFont="1" applyAlignment="1">
      <alignment wrapText="1"/>
    </xf>
    <xf numFmtId="3" fontId="64" fillId="0" borderId="0" xfId="214" applyNumberFormat="1" applyFont="1"/>
    <xf numFmtId="0" fontId="35" fillId="0" borderId="24" xfId="177" applyFont="1" applyFill="1" applyBorder="1" applyAlignment="1">
      <alignment wrapText="1"/>
    </xf>
    <xf numFmtId="0" fontId="35" fillId="0" borderId="81" xfId="177" applyFont="1" applyFill="1" applyBorder="1" applyAlignment="1">
      <alignment wrapText="1"/>
    </xf>
    <xf numFmtId="3" fontId="5" fillId="0" borderId="41" xfId="183" applyNumberFormat="1" applyFont="1" applyFill="1" applyBorder="1" applyAlignment="1">
      <alignment horizontal="center" wrapText="1"/>
    </xf>
    <xf numFmtId="3" fontId="53" fillId="0" borderId="41" xfId="190" applyNumberFormat="1" applyFont="1" applyBorder="1" applyAlignment="1">
      <alignment horizontal="center" vertical="center" wrapText="1"/>
    </xf>
    <xf numFmtId="0" fontId="39" fillId="0" borderId="10" xfId="183" applyFont="1" applyFill="1" applyBorder="1" applyAlignment="1">
      <alignment horizontal="center" wrapText="1"/>
    </xf>
    <xf numFmtId="0" fontId="39" fillId="0" borderId="41" xfId="183" applyFont="1" applyFill="1" applyBorder="1" applyAlignment="1">
      <alignment horizontal="center" wrapText="1"/>
    </xf>
    <xf numFmtId="3" fontId="5" fillId="0" borderId="10" xfId="183" applyNumberFormat="1" applyFont="1" applyFill="1" applyBorder="1" applyAlignment="1">
      <alignment horizontal="center" wrapText="1"/>
    </xf>
    <xf numFmtId="0" fontId="41" fillId="0" borderId="11" xfId="183" applyFont="1" applyFill="1" applyBorder="1" applyAlignment="1">
      <alignment wrapText="1"/>
    </xf>
    <xf numFmtId="0" fontId="43" fillId="0" borderId="0" xfId="174" applyFont="1" applyFill="1"/>
    <xf numFmtId="0" fontId="40" fillId="0" borderId="44" xfId="183" applyFont="1" applyFill="1" applyBorder="1" applyAlignment="1">
      <alignment wrapText="1"/>
    </xf>
    <xf numFmtId="0" fontId="44" fillId="0" borderId="0" xfId="174" applyFont="1" applyFill="1"/>
    <xf numFmtId="0" fontId="39" fillId="0" borderId="44" xfId="183" applyFont="1" applyFill="1" applyBorder="1" applyAlignment="1">
      <alignment wrapText="1"/>
    </xf>
    <xf numFmtId="0" fontId="45" fillId="0" borderId="0" xfId="174" applyFont="1" applyFill="1"/>
    <xf numFmtId="0" fontId="40" fillId="0" borderId="42" xfId="183" applyFont="1" applyFill="1" applyBorder="1" applyAlignment="1">
      <alignment wrapText="1"/>
    </xf>
    <xf numFmtId="0" fontId="39" fillId="0" borderId="11" xfId="183" applyFont="1" applyFill="1" applyBorder="1" applyAlignment="1">
      <alignment horizontal="left" wrapText="1"/>
    </xf>
    <xf numFmtId="0" fontId="39" fillId="0" borderId="42" xfId="183" applyFont="1" applyFill="1" applyBorder="1" applyAlignment="1">
      <alignment wrapText="1"/>
    </xf>
    <xf numFmtId="3" fontId="5" fillId="0" borderId="19" xfId="183" applyNumberFormat="1" applyFont="1" applyFill="1" applyBorder="1"/>
    <xf numFmtId="3" fontId="39" fillId="0" borderId="94" xfId="183" applyNumberFormat="1" applyFont="1" applyFill="1" applyBorder="1"/>
    <xf numFmtId="0" fontId="39" fillId="0" borderId="10" xfId="183" applyFont="1" applyFill="1" applyBorder="1" applyAlignment="1">
      <alignment wrapText="1"/>
    </xf>
    <xf numFmtId="0" fontId="39" fillId="0" borderId="46" xfId="183" applyFont="1" applyFill="1" applyBorder="1" applyAlignment="1">
      <alignment wrapText="1"/>
    </xf>
    <xf numFmtId="0" fontId="29" fillId="0" borderId="49" xfId="174" applyFont="1" applyFill="1" applyBorder="1" applyAlignment="1">
      <alignment wrapText="1"/>
    </xf>
    <xf numFmtId="3" fontId="29" fillId="0" borderId="16" xfId="174" applyNumberFormat="1" applyFont="1" applyFill="1" applyBorder="1"/>
    <xf numFmtId="3" fontId="29" fillId="0" borderId="17" xfId="174" applyNumberFormat="1" applyFont="1" applyFill="1" applyBorder="1"/>
    <xf numFmtId="3" fontId="29" fillId="0" borderId="112" xfId="174" applyNumberFormat="1" applyFont="1" applyFill="1" applyBorder="1"/>
    <xf numFmtId="3" fontId="29" fillId="0" borderId="18" xfId="174" applyNumberFormat="1" applyFont="1" applyFill="1" applyBorder="1"/>
    <xf numFmtId="3" fontId="29" fillId="0" borderId="100" xfId="174" applyNumberFormat="1" applyFont="1" applyFill="1" applyBorder="1"/>
    <xf numFmtId="3" fontId="25" fillId="0" borderId="11" xfId="174" applyNumberFormat="1" applyFont="1" applyFill="1" applyBorder="1" applyAlignment="1">
      <alignment wrapText="1"/>
    </xf>
    <xf numFmtId="3" fontId="29" fillId="0" borderId="11" xfId="174" applyNumberFormat="1" applyFont="1" applyFill="1" applyBorder="1" applyAlignment="1">
      <alignment wrapText="1"/>
    </xf>
    <xf numFmtId="3" fontId="30" fillId="0" borderId="44" xfId="174" applyNumberFormat="1" applyFont="1" applyFill="1" applyBorder="1" applyAlignment="1">
      <alignment wrapText="1"/>
    </xf>
    <xf numFmtId="3" fontId="25" fillId="0" borderId="44" xfId="174" applyNumberFormat="1" applyFont="1" applyFill="1" applyBorder="1" applyAlignment="1">
      <alignment wrapText="1"/>
    </xf>
    <xf numFmtId="3" fontId="29" fillId="0" borderId="15" xfId="174" applyNumberFormat="1" applyFont="1" applyFill="1" applyBorder="1"/>
    <xf numFmtId="3" fontId="29" fillId="0" borderId="28" xfId="174" applyNumberFormat="1" applyFont="1" applyFill="1" applyBorder="1"/>
    <xf numFmtId="3" fontId="29" fillId="0" borderId="29" xfId="174" applyNumberFormat="1" applyFont="1" applyFill="1" applyBorder="1"/>
    <xf numFmtId="3" fontId="29" fillId="0" borderId="113" xfId="174" applyNumberFormat="1" applyFont="1" applyFill="1" applyBorder="1"/>
    <xf numFmtId="3" fontId="29" fillId="0" borderId="114" xfId="174" applyNumberFormat="1" applyFont="1" applyFill="1" applyBorder="1"/>
    <xf numFmtId="3" fontId="29" fillId="0" borderId="30" xfId="174" applyNumberFormat="1" applyFont="1" applyFill="1" applyBorder="1"/>
    <xf numFmtId="3" fontId="30" fillId="0" borderId="0" xfId="174" applyNumberFormat="1" applyFont="1" applyFill="1"/>
    <xf numFmtId="3" fontId="30" fillId="0" borderId="0" xfId="174" applyNumberFormat="1" applyFont="1" applyFill="1" applyAlignment="1"/>
    <xf numFmtId="3" fontId="30" fillId="0" borderId="0" xfId="174" applyNumberFormat="1" applyFont="1" applyFill="1" applyBorder="1"/>
    <xf numFmtId="0" fontId="30" fillId="0" borderId="0" xfId="174" applyFont="1" applyFill="1"/>
    <xf numFmtId="3" fontId="30" fillId="0" borderId="0" xfId="183" applyNumberFormat="1" applyFont="1" applyFill="1" applyBorder="1" applyAlignment="1">
      <alignment wrapText="1"/>
    </xf>
    <xf numFmtId="0" fontId="25" fillId="0" borderId="0" xfId="174" applyFont="1" applyFill="1" applyBorder="1"/>
    <xf numFmtId="0" fontId="30" fillId="0" borderId="0" xfId="174" applyFont="1" applyFill="1" applyBorder="1"/>
    <xf numFmtId="0" fontId="33" fillId="0" borderId="0" xfId="174" applyFont="1" applyFill="1" applyBorder="1"/>
    <xf numFmtId="0" fontId="40" fillId="0" borderId="0" xfId="174" applyFont="1" applyFill="1" applyBorder="1"/>
    <xf numFmtId="0" fontId="40" fillId="0" borderId="0" xfId="174" applyFont="1" applyFill="1"/>
    <xf numFmtId="0" fontId="39" fillId="0" borderId="10" xfId="173" applyFont="1" applyFill="1" applyBorder="1" applyAlignment="1">
      <alignment horizontal="centerContinuous"/>
    </xf>
    <xf numFmtId="0" fontId="39" fillId="0" borderId="41" xfId="173" applyFont="1" applyFill="1" applyBorder="1" applyAlignment="1">
      <alignment horizontal="centerContinuous"/>
    </xf>
    <xf numFmtId="3" fontId="39" fillId="0" borderId="10" xfId="173" applyNumberFormat="1" applyFont="1" applyFill="1" applyBorder="1" applyAlignment="1">
      <alignment horizontal="centerContinuous" wrapText="1"/>
    </xf>
    <xf numFmtId="0" fontId="40" fillId="0" borderId="0" xfId="173" applyFont="1" applyFill="1" applyAlignment="1">
      <alignment horizontal="centerContinuous"/>
    </xf>
    <xf numFmtId="0" fontId="39" fillId="0" borderId="91" xfId="173" applyFont="1" applyFill="1" applyBorder="1" applyAlignment="1">
      <alignment horizontal="center" wrapText="1"/>
    </xf>
    <xf numFmtId="0" fontId="39" fillId="0" borderId="50" xfId="173" applyFont="1" applyFill="1" applyBorder="1" applyAlignment="1">
      <alignment horizontal="centerContinuous" wrapText="1"/>
    </xf>
    <xf numFmtId="3" fontId="39" fillId="0" borderId="50" xfId="173" applyNumberFormat="1" applyFont="1" applyFill="1" applyBorder="1" applyAlignment="1">
      <alignment horizontal="centerContinuous" wrapText="1"/>
    </xf>
    <xf numFmtId="3" fontId="39" fillId="0" borderId="51" xfId="173" applyNumberFormat="1" applyFont="1" applyFill="1" applyBorder="1" applyAlignment="1">
      <alignment horizontal="centerContinuous" wrapText="1"/>
    </xf>
    <xf numFmtId="0" fontId="40" fillId="0" borderId="0" xfId="173" applyFont="1" applyFill="1" applyAlignment="1">
      <alignment horizontal="centerContinuous" wrapText="1"/>
    </xf>
    <xf numFmtId="0" fontId="39" fillId="0" borderId="52" xfId="173" applyFont="1" applyFill="1" applyBorder="1" applyAlignment="1">
      <alignment horizontal="centerContinuous" wrapText="1"/>
    </xf>
    <xf numFmtId="0" fontId="39" fillId="0" borderId="53" xfId="173" applyFont="1" applyFill="1" applyBorder="1" applyAlignment="1">
      <alignment horizontal="centerContinuous" wrapText="1"/>
    </xf>
    <xf numFmtId="3" fontId="39" fillId="0" borderId="53" xfId="173" applyNumberFormat="1" applyFont="1" applyFill="1" applyBorder="1" applyAlignment="1">
      <alignment horizontal="centerContinuous" wrapText="1"/>
    </xf>
    <xf numFmtId="3" fontId="39" fillId="0" borderId="54" xfId="173" applyNumberFormat="1" applyFont="1" applyFill="1" applyBorder="1" applyAlignment="1">
      <alignment horizontal="centerContinuous" wrapText="1"/>
    </xf>
    <xf numFmtId="0" fontId="40" fillId="0" borderId="55" xfId="173" applyFont="1" applyFill="1" applyBorder="1"/>
    <xf numFmtId="3" fontId="40" fillId="0" borderId="55" xfId="173" applyNumberFormat="1" applyFont="1" applyFill="1" applyBorder="1"/>
    <xf numFmtId="3" fontId="40" fillId="0" borderId="56" xfId="173" applyNumberFormat="1" applyFont="1" applyFill="1" applyBorder="1"/>
    <xf numFmtId="3" fontId="40" fillId="0" borderId="57" xfId="173" applyNumberFormat="1" applyFont="1" applyFill="1" applyBorder="1"/>
    <xf numFmtId="3" fontId="40" fillId="0" borderId="58" xfId="173" applyNumberFormat="1" applyFont="1" applyFill="1" applyBorder="1"/>
    <xf numFmtId="3" fontId="5" fillId="0" borderId="59" xfId="173" applyNumberFormat="1" applyFont="1" applyFill="1" applyBorder="1"/>
    <xf numFmtId="3" fontId="5" fillId="0" borderId="60" xfId="173" applyNumberFormat="1" applyFont="1" applyFill="1" applyBorder="1"/>
    <xf numFmtId="3" fontId="5" fillId="0" borderId="61" xfId="173" applyNumberFormat="1" applyFont="1" applyFill="1" applyBorder="1"/>
    <xf numFmtId="3" fontId="5" fillId="0" borderId="51" xfId="173" applyNumberFormat="1" applyFont="1" applyFill="1" applyBorder="1"/>
    <xf numFmtId="0" fontId="40" fillId="0" borderId="11" xfId="173" applyFont="1" applyFill="1" applyBorder="1" applyAlignment="1">
      <alignment wrapText="1"/>
    </xf>
    <xf numFmtId="3" fontId="40" fillId="0" borderId="11" xfId="173" applyNumberFormat="1" applyFont="1" applyFill="1" applyBorder="1"/>
    <xf numFmtId="3" fontId="5" fillId="0" borderId="12" xfId="173" applyNumberFormat="1" applyFont="1" applyFill="1" applyBorder="1"/>
    <xf numFmtId="3" fontId="5" fillId="0" borderId="62" xfId="173" applyNumberFormat="1" applyFont="1" applyFill="1" applyBorder="1"/>
    <xf numFmtId="3" fontId="5" fillId="0" borderId="63" xfId="173" applyNumberFormat="1" applyFont="1" applyFill="1" applyBorder="1"/>
    <xf numFmtId="3" fontId="40" fillId="0" borderId="64" xfId="173" applyNumberFormat="1" applyFont="1" applyFill="1" applyBorder="1"/>
    <xf numFmtId="3" fontId="5" fillId="0" borderId="64" xfId="173" applyNumberFormat="1" applyFont="1" applyFill="1" applyBorder="1"/>
    <xf numFmtId="3" fontId="5" fillId="0" borderId="65" xfId="173" applyNumberFormat="1" applyFont="1" applyFill="1" applyBorder="1"/>
    <xf numFmtId="3" fontId="5" fillId="0" borderId="54" xfId="173" applyNumberFormat="1" applyFont="1" applyFill="1" applyBorder="1"/>
    <xf numFmtId="0" fontId="5" fillId="0" borderId="11" xfId="173" applyFont="1" applyFill="1" applyBorder="1" applyAlignment="1">
      <alignment wrapText="1"/>
    </xf>
    <xf numFmtId="0" fontId="5" fillId="0" borderId="11" xfId="173" applyFont="1" applyFill="1" applyBorder="1"/>
    <xf numFmtId="3" fontId="41" fillId="0" borderId="11" xfId="173" applyNumberFormat="1" applyFont="1" applyFill="1" applyBorder="1"/>
    <xf numFmtId="0" fontId="5" fillId="0" borderId="12" xfId="173" applyFont="1" applyFill="1" applyBorder="1"/>
    <xf numFmtId="3" fontId="41" fillId="0" borderId="12" xfId="173" applyNumberFormat="1" applyFont="1" applyFill="1" applyBorder="1"/>
    <xf numFmtId="3" fontId="41" fillId="0" borderId="62" xfId="173" applyNumberFormat="1" applyFont="1" applyFill="1" applyBorder="1"/>
    <xf numFmtId="3" fontId="41" fillId="0" borderId="21" xfId="173" applyNumberFormat="1" applyFont="1" applyFill="1" applyBorder="1"/>
    <xf numFmtId="0" fontId="6" fillId="0" borderId="15" xfId="173" applyFont="1" applyFill="1" applyBorder="1"/>
    <xf numFmtId="3" fontId="6" fillId="0" borderId="15" xfId="173" applyNumberFormat="1" applyFont="1" applyFill="1" applyBorder="1"/>
    <xf numFmtId="0" fontId="39" fillId="0" borderId="10" xfId="173" applyFont="1" applyFill="1" applyBorder="1"/>
    <xf numFmtId="0" fontId="5" fillId="0" borderId="46" xfId="173" applyFont="1" applyFill="1" applyBorder="1"/>
    <xf numFmtId="3" fontId="5" fillId="0" borderId="10" xfId="173" applyNumberFormat="1" applyFont="1" applyFill="1" applyBorder="1"/>
    <xf numFmtId="3" fontId="40" fillId="0" borderId="0" xfId="173" applyNumberFormat="1" applyFont="1" applyFill="1"/>
    <xf numFmtId="3" fontId="5" fillId="0" borderId="10" xfId="183" applyNumberFormat="1" applyFont="1" applyFill="1" applyBorder="1" applyAlignment="1">
      <alignment horizontal="center"/>
    </xf>
    <xf numFmtId="3" fontId="5" fillId="0" borderId="41" xfId="183" applyNumberFormat="1" applyFont="1" applyFill="1" applyBorder="1" applyAlignment="1">
      <alignment horizontal="center"/>
    </xf>
    <xf numFmtId="3" fontId="43" fillId="0" borderId="0" xfId="174" applyNumberFormat="1" applyFont="1" applyFill="1"/>
    <xf numFmtId="3" fontId="44" fillId="0" borderId="0" xfId="174" applyNumberFormat="1" applyFont="1" applyFill="1"/>
    <xf numFmtId="3" fontId="45" fillId="0" borderId="0" xfId="174" applyNumberFormat="1" applyFont="1" applyFill="1"/>
    <xf numFmtId="0" fontId="39" fillId="0" borderId="48" xfId="183" applyFont="1" applyFill="1" applyBorder="1" applyAlignment="1">
      <alignment wrapText="1"/>
    </xf>
    <xf numFmtId="0" fontId="39" fillId="0" borderId="0" xfId="183" applyFont="1" applyFill="1" applyBorder="1" applyAlignment="1">
      <alignment wrapText="1"/>
    </xf>
    <xf numFmtId="3" fontId="29" fillId="0" borderId="24" xfId="174" applyNumberFormat="1" applyFont="1" applyFill="1" applyBorder="1"/>
    <xf numFmtId="3" fontId="30" fillId="0" borderId="19" xfId="174" applyNumberFormat="1" applyFont="1" applyFill="1" applyBorder="1"/>
    <xf numFmtId="3" fontId="39" fillId="0" borderId="41" xfId="173" applyNumberFormat="1" applyFont="1" applyFill="1" applyBorder="1" applyAlignment="1">
      <alignment horizontal="center" wrapText="1"/>
    </xf>
    <xf numFmtId="3" fontId="39" fillId="0" borderId="10" xfId="173" applyNumberFormat="1" applyFont="1" applyFill="1" applyBorder="1" applyAlignment="1">
      <alignment horizontal="center"/>
    </xf>
    <xf numFmtId="0" fontId="39" fillId="0" borderId="10" xfId="173" applyFont="1" applyFill="1" applyBorder="1" applyAlignment="1">
      <alignment horizontal="centerContinuous" wrapText="1"/>
    </xf>
    <xf numFmtId="0" fontId="39" fillId="0" borderId="93" xfId="173" applyFont="1" applyFill="1" applyBorder="1" applyAlignment="1">
      <alignment horizontal="centerContinuous" wrapText="1"/>
    </xf>
    <xf numFmtId="3" fontId="5" fillId="0" borderId="42" xfId="173" applyNumberFormat="1" applyFont="1" applyFill="1" applyBorder="1"/>
    <xf numFmtId="3" fontId="5" fillId="0" borderId="46" xfId="173" applyNumberFormat="1" applyFont="1" applyFill="1" applyBorder="1"/>
    <xf numFmtId="0" fontId="5" fillId="0" borderId="39" xfId="209" applyFont="1" applyFill="1" applyBorder="1" applyAlignment="1">
      <alignment horizontal="center" vertical="center" wrapText="1"/>
    </xf>
    <xf numFmtId="0" fontId="5" fillId="0" borderId="72" xfId="209" applyFont="1" applyFill="1" applyBorder="1" applyAlignment="1">
      <alignment vertical="center"/>
    </xf>
    <xf numFmtId="0" fontId="5" fillId="0" borderId="92" xfId="209" applyFont="1" applyFill="1" applyBorder="1" applyAlignment="1">
      <alignment vertical="center" wrapText="1"/>
    </xf>
    <xf numFmtId="3" fontId="5" fillId="0" borderId="76" xfId="209" applyNumberFormat="1" applyFont="1" applyFill="1" applyBorder="1" applyAlignment="1">
      <alignment vertical="center"/>
    </xf>
    <xf numFmtId="3" fontId="5" fillId="0" borderId="67" xfId="209" applyNumberFormat="1" applyFont="1" applyFill="1" applyBorder="1" applyAlignment="1">
      <alignment vertical="center"/>
    </xf>
    <xf numFmtId="3" fontId="4" fillId="0" borderId="34" xfId="209" applyNumberFormat="1" applyFont="1" applyFill="1" applyBorder="1" applyAlignment="1">
      <alignment vertical="center"/>
    </xf>
    <xf numFmtId="0" fontId="5" fillId="0" borderId="71" xfId="209" applyFont="1" applyFill="1" applyBorder="1"/>
    <xf numFmtId="0" fontId="5" fillId="0" borderId="20" xfId="209" applyFont="1" applyFill="1" applyBorder="1" applyAlignment="1">
      <alignment vertical="center" wrapText="1"/>
    </xf>
    <xf numFmtId="0" fontId="5" fillId="0" borderId="20" xfId="209" applyFont="1" applyFill="1" applyBorder="1"/>
    <xf numFmtId="3" fontId="5" fillId="0" borderId="40" xfId="209" applyNumberFormat="1" applyFont="1" applyFill="1" applyBorder="1"/>
    <xf numFmtId="0" fontId="5" fillId="0" borderId="0" xfId="209" applyFont="1" applyFill="1"/>
    <xf numFmtId="0" fontId="40" fillId="0" borderId="0" xfId="190" applyFont="1" applyFill="1"/>
    <xf numFmtId="0" fontId="40" fillId="0" borderId="66" xfId="190" applyFont="1" applyFill="1" applyBorder="1"/>
    <xf numFmtId="0" fontId="53" fillId="0" borderId="10" xfId="190" applyFont="1" applyFill="1" applyBorder="1" applyAlignment="1">
      <alignment horizontal="center"/>
    </xf>
    <xf numFmtId="0" fontId="53" fillId="0" borderId="14" xfId="187" applyFont="1" applyFill="1" applyBorder="1" applyAlignment="1">
      <alignment horizontal="center" vertical="center" wrapText="1"/>
    </xf>
    <xf numFmtId="3" fontId="53" fillId="0" borderId="14" xfId="190" applyNumberFormat="1" applyFont="1" applyFill="1" applyBorder="1" applyAlignment="1">
      <alignment horizontal="center" vertical="center" wrapText="1"/>
    </xf>
    <xf numFmtId="3" fontId="53" fillId="0" borderId="10" xfId="190" applyNumberFormat="1" applyFont="1" applyFill="1" applyBorder="1" applyAlignment="1">
      <alignment horizontal="center" vertical="center" wrapText="1"/>
    </xf>
    <xf numFmtId="0" fontId="53" fillId="0" borderId="10" xfId="190" applyFont="1" applyFill="1" applyBorder="1" applyAlignment="1">
      <alignment horizontal="center" vertical="center" wrapText="1"/>
    </xf>
    <xf numFmtId="3" fontId="53" fillId="0" borderId="41" xfId="190" applyNumberFormat="1" applyFont="1" applyFill="1" applyBorder="1" applyAlignment="1">
      <alignment horizontal="center" vertical="center" wrapText="1"/>
    </xf>
    <xf numFmtId="3" fontId="54" fillId="0" borderId="10" xfId="190" applyNumberFormat="1" applyFont="1" applyFill="1" applyBorder="1" applyAlignment="1">
      <alignment horizontal="center" vertical="center" wrapText="1"/>
    </xf>
    <xf numFmtId="3" fontId="52" fillId="0" borderId="10" xfId="190" applyNumberFormat="1" applyFont="1" applyFill="1" applyBorder="1" applyAlignment="1">
      <alignment horizontal="center" vertical="center" wrapText="1"/>
    </xf>
    <xf numFmtId="0" fontId="40" fillId="0" borderId="10" xfId="190" applyFont="1" applyFill="1" applyBorder="1" applyAlignment="1">
      <alignment horizontal="right"/>
    </xf>
    <xf numFmtId="3" fontId="53" fillId="0" borderId="47" xfId="190" applyNumberFormat="1" applyFont="1" applyFill="1" applyBorder="1" applyAlignment="1">
      <alignment horizontal="center" vertical="center" wrapText="1"/>
    </xf>
    <xf numFmtId="3" fontId="53" fillId="0" borderId="95" xfId="190" applyNumberFormat="1" applyFont="1" applyFill="1" applyBorder="1" applyAlignment="1">
      <alignment horizontal="center" vertical="center" wrapText="1"/>
    </xf>
    <xf numFmtId="0" fontId="53" fillId="0" borderId="10" xfId="190" applyFont="1" applyFill="1" applyBorder="1" applyAlignment="1">
      <alignment horizontal="right"/>
    </xf>
    <xf numFmtId="0" fontId="53" fillId="0" borderId="14" xfId="187" applyFont="1" applyFill="1" applyBorder="1" applyAlignment="1">
      <alignment horizontal="center" wrapText="1"/>
    </xf>
    <xf numFmtId="3" fontId="53" fillId="0" borderId="47" xfId="190" applyNumberFormat="1" applyFont="1" applyFill="1" applyBorder="1" applyAlignment="1">
      <alignment horizontal="center"/>
    </xf>
    <xf numFmtId="3" fontId="53" fillId="0" borderId="10" xfId="190" applyNumberFormat="1" applyFont="1" applyFill="1" applyBorder="1" applyAlignment="1">
      <alignment horizontal="center"/>
    </xf>
    <xf numFmtId="3" fontId="53" fillId="0" borderId="95" xfId="190" applyNumberFormat="1" applyFont="1" applyFill="1" applyBorder="1" applyAlignment="1">
      <alignment horizontal="center"/>
    </xf>
    <xf numFmtId="0" fontId="40" fillId="0" borderId="42" xfId="190" applyFont="1" applyFill="1" applyBorder="1" applyAlignment="1">
      <alignment horizontal="right"/>
    </xf>
    <xf numFmtId="3" fontId="55" fillId="0" borderId="71" xfId="190" applyNumberFormat="1" applyFont="1" applyFill="1" applyBorder="1" applyAlignment="1">
      <alignment horizontal="center"/>
    </xf>
    <xf numFmtId="3" fontId="55" fillId="0" borderId="24" xfId="190" applyNumberFormat="1" applyFont="1" applyFill="1" applyBorder="1" applyAlignment="1">
      <alignment horizontal="center"/>
    </xf>
    <xf numFmtId="0" fontId="56" fillId="0" borderId="14" xfId="187" applyFont="1" applyFill="1" applyBorder="1" applyAlignment="1">
      <alignment wrapText="1"/>
    </xf>
    <xf numFmtId="3" fontId="56" fillId="0" borderId="10" xfId="190" applyNumberFormat="1" applyFont="1" applyFill="1" applyBorder="1"/>
    <xf numFmtId="3" fontId="57" fillId="0" borderId="10" xfId="190" applyNumberFormat="1" applyFont="1" applyFill="1" applyBorder="1" applyAlignment="1">
      <alignment horizontal="center"/>
    </xf>
    <xf numFmtId="3" fontId="55" fillId="0" borderId="23" xfId="190" applyNumberFormat="1" applyFont="1" applyFill="1" applyBorder="1" applyAlignment="1">
      <alignment horizontal="center"/>
    </xf>
    <xf numFmtId="0" fontId="40" fillId="0" borderId="21" xfId="187" applyFont="1" applyFill="1" applyBorder="1" applyAlignment="1">
      <alignment wrapText="1"/>
    </xf>
    <xf numFmtId="3" fontId="40" fillId="0" borderId="40" xfId="190" applyNumberFormat="1" applyFont="1" applyFill="1" applyBorder="1"/>
    <xf numFmtId="3" fontId="40" fillId="0" borderId="24" xfId="190" applyNumberFormat="1" applyFont="1" applyFill="1" applyBorder="1"/>
    <xf numFmtId="3" fontId="40" fillId="0" borderId="81" xfId="190" applyNumberFormat="1" applyFont="1" applyFill="1" applyBorder="1"/>
    <xf numFmtId="3" fontId="40" fillId="0" borderId="71" xfId="190" applyNumberFormat="1" applyFont="1" applyFill="1" applyBorder="1"/>
    <xf numFmtId="3" fontId="56" fillId="0" borderId="14" xfId="190" applyNumberFormat="1" applyFont="1" applyFill="1" applyBorder="1"/>
    <xf numFmtId="3" fontId="57" fillId="0" borderId="14" xfId="190" applyNumberFormat="1" applyFont="1" applyFill="1" applyBorder="1" applyAlignment="1">
      <alignment horizontal="center"/>
    </xf>
    <xf numFmtId="0" fontId="4" fillId="0" borderId="14" xfId="187" applyFont="1" applyFill="1" applyBorder="1" applyAlignment="1">
      <alignment wrapText="1"/>
    </xf>
    <xf numFmtId="3" fontId="4" fillId="0" borderId="14" xfId="190" applyNumberFormat="1" applyFont="1" applyFill="1" applyBorder="1"/>
    <xf numFmtId="0" fontId="40" fillId="0" borderId="0" xfId="190" applyFont="1" applyFill="1" applyAlignment="1">
      <alignment horizontal="right"/>
    </xf>
    <xf numFmtId="0" fontId="56" fillId="0" borderId="0" xfId="187" applyFont="1" applyFill="1" applyAlignment="1">
      <alignment wrapText="1"/>
    </xf>
    <xf numFmtId="3" fontId="56" fillId="0" borderId="0" xfId="190" applyNumberFormat="1" applyFont="1" applyFill="1"/>
    <xf numFmtId="3" fontId="57" fillId="0" borderId="0" xfId="190" applyNumberFormat="1" applyFont="1" applyFill="1" applyAlignment="1">
      <alignment horizontal="center"/>
    </xf>
    <xf numFmtId="0" fontId="39" fillId="0" borderId="0" xfId="190" applyFont="1" applyFill="1" applyAlignment="1">
      <alignment horizontal="right"/>
    </xf>
    <xf numFmtId="0" fontId="56" fillId="0" borderId="24" xfId="187" applyFont="1" applyFill="1" applyBorder="1" applyAlignment="1">
      <alignment wrapText="1"/>
    </xf>
    <xf numFmtId="3" fontId="56" fillId="0" borderId="24" xfId="190" applyNumberFormat="1" applyFont="1" applyFill="1" applyBorder="1"/>
    <xf numFmtId="3" fontId="5" fillId="0" borderId="24" xfId="190" applyNumberFormat="1" applyFont="1" applyFill="1" applyBorder="1"/>
    <xf numFmtId="0" fontId="73" fillId="0" borderId="0" xfId="217" applyFont="1" applyFill="1"/>
    <xf numFmtId="0" fontId="82" fillId="0" borderId="0" xfId="217" applyFont="1" applyFill="1"/>
    <xf numFmtId="0" fontId="47" fillId="0" borderId="21" xfId="187" applyFont="1" applyFill="1" applyBorder="1" applyAlignment="1">
      <alignment wrapText="1"/>
    </xf>
    <xf numFmtId="3" fontId="47" fillId="0" borderId="40" xfId="190" applyNumberFormat="1" applyFont="1" applyFill="1" applyBorder="1"/>
    <xf numFmtId="3" fontId="47" fillId="0" borderId="24" xfId="190" applyNumberFormat="1" applyFont="1" applyFill="1" applyBorder="1"/>
    <xf numFmtId="3" fontId="47" fillId="0" borderId="71" xfId="190" applyNumberFormat="1" applyFont="1" applyFill="1" applyBorder="1"/>
    <xf numFmtId="3" fontId="47" fillId="0" borderId="90" xfId="190" applyNumberFormat="1" applyFont="1" applyFill="1" applyBorder="1"/>
    <xf numFmtId="0" fontId="47" fillId="0" borderId="45" xfId="187" applyFont="1" applyFill="1" applyBorder="1" applyAlignment="1">
      <alignment wrapText="1"/>
    </xf>
    <xf numFmtId="3" fontId="47" fillId="0" borderId="80" xfId="190" applyNumberFormat="1" applyFont="1" applyFill="1" applyBorder="1"/>
    <xf numFmtId="3" fontId="47" fillId="0" borderId="81" xfId="190" applyNumberFormat="1" applyFont="1" applyFill="1" applyBorder="1"/>
    <xf numFmtId="3" fontId="47" fillId="0" borderId="82" xfId="190" applyNumberFormat="1" applyFont="1" applyFill="1" applyBorder="1"/>
    <xf numFmtId="0" fontId="47" fillId="0" borderId="43" xfId="187" applyFont="1" applyFill="1" applyBorder="1" applyAlignment="1">
      <alignment wrapText="1"/>
    </xf>
    <xf numFmtId="3" fontId="47" fillId="0" borderId="69" xfId="190" applyNumberFormat="1" applyFont="1" applyFill="1" applyBorder="1"/>
    <xf numFmtId="3" fontId="47" fillId="0" borderId="23" xfId="190" applyNumberFormat="1" applyFont="1" applyFill="1" applyBorder="1"/>
    <xf numFmtId="3" fontId="47" fillId="0" borderId="26" xfId="190" applyNumberFormat="1" applyFont="1" applyFill="1" applyBorder="1"/>
    <xf numFmtId="3" fontId="47" fillId="0" borderId="70" xfId="190" applyNumberFormat="1" applyFont="1" applyFill="1" applyBorder="1"/>
    <xf numFmtId="3" fontId="73" fillId="0" borderId="0" xfId="217" applyNumberFormat="1" applyFont="1" applyFill="1"/>
    <xf numFmtId="3" fontId="47" fillId="0" borderId="90" xfId="190" applyNumberFormat="1" applyFont="1" applyFill="1" applyBorder="1" applyAlignment="1">
      <alignment horizontal="center"/>
    </xf>
    <xf numFmtId="0" fontId="47" fillId="0" borderId="24" xfId="187" applyFont="1" applyFill="1" applyBorder="1" applyAlignment="1">
      <alignment wrapText="1"/>
    </xf>
    <xf numFmtId="0" fontId="73" fillId="0" borderId="0" xfId="217" applyFont="1" applyFill="1" applyAlignment="1">
      <alignment horizontal="center"/>
    </xf>
    <xf numFmtId="3" fontId="47" fillId="0" borderId="0" xfId="190" applyNumberFormat="1" applyFont="1" applyFill="1"/>
    <xf numFmtId="3" fontId="73" fillId="0" borderId="0" xfId="217" applyNumberFormat="1" applyFont="1" applyFill="1" applyAlignment="1">
      <alignment horizontal="center"/>
    </xf>
    <xf numFmtId="0" fontId="82" fillId="0" borderId="0" xfId="217" applyFont="1" applyFill="1" applyAlignment="1">
      <alignment horizontal="center"/>
    </xf>
    <xf numFmtId="0" fontId="73" fillId="0" borderId="0" xfId="217" applyFont="1" applyFill="1" applyAlignment="1">
      <alignment horizontal="right"/>
    </xf>
    <xf numFmtId="0" fontId="82" fillId="0" borderId="0" xfId="217" applyFont="1" applyFill="1" applyAlignment="1">
      <alignment horizontal="right"/>
    </xf>
    <xf numFmtId="0" fontId="47" fillId="0" borderId="0" xfId="190" applyFont="1" applyFill="1"/>
    <xf numFmtId="0" fontId="47" fillId="0" borderId="0" xfId="187" applyFont="1" applyFill="1" applyAlignment="1">
      <alignment wrapText="1"/>
    </xf>
    <xf numFmtId="0" fontId="4" fillId="0" borderId="11" xfId="183" applyFont="1" applyFill="1" applyBorder="1" applyAlignment="1">
      <alignment wrapText="1"/>
    </xf>
    <xf numFmtId="3" fontId="4" fillId="0" borderId="42" xfId="183" applyNumberFormat="1" applyFont="1" applyFill="1" applyBorder="1"/>
    <xf numFmtId="3" fontId="4" fillId="0" borderId="19" xfId="183" applyNumberFormat="1" applyFont="1" applyFill="1" applyBorder="1"/>
    <xf numFmtId="3" fontId="4" fillId="0" borderId="43" xfId="183" applyNumberFormat="1" applyFont="1" applyFill="1" applyBorder="1"/>
    <xf numFmtId="3" fontId="4" fillId="0" borderId="42" xfId="173" applyNumberFormat="1" applyFont="1" applyFill="1" applyBorder="1"/>
    <xf numFmtId="0" fontId="4" fillId="0" borderId="96" xfId="173" applyFont="1" applyFill="1" applyBorder="1"/>
    <xf numFmtId="3" fontId="4" fillId="0" borderId="96" xfId="173" applyNumberFormat="1" applyFont="1" applyFill="1" applyBorder="1"/>
    <xf numFmtId="0" fontId="4" fillId="0" borderId="15" xfId="173" applyFont="1" applyFill="1" applyBorder="1"/>
    <xf numFmtId="3" fontId="4" fillId="0" borderId="15" xfId="173" applyNumberFormat="1" applyFont="1" applyFill="1" applyBorder="1"/>
    <xf numFmtId="3" fontId="4" fillId="0" borderId="11" xfId="173" applyNumberFormat="1" applyFont="1" applyFill="1" applyBorder="1"/>
    <xf numFmtId="0" fontId="4" fillId="0" borderId="0" xfId="0" applyFont="1" applyFill="1"/>
    <xf numFmtId="3" fontId="4" fillId="0" borderId="0" xfId="183" applyNumberFormat="1" applyFont="1" applyFill="1" applyBorder="1" applyAlignment="1">
      <alignment horizontal="right"/>
    </xf>
    <xf numFmtId="0" fontId="28" fillId="0" borderId="24" xfId="174" applyFont="1" applyFill="1" applyBorder="1"/>
    <xf numFmtId="3" fontId="28" fillId="0" borderId="24" xfId="174" applyNumberFormat="1" applyFont="1" applyFill="1" applyBorder="1"/>
    <xf numFmtId="3" fontId="28" fillId="0" borderId="19" xfId="174" applyNumberFormat="1" applyFont="1" applyFill="1" applyBorder="1"/>
    <xf numFmtId="3" fontId="28" fillId="0" borderId="0" xfId="174" applyNumberFormat="1" applyFont="1" applyFill="1" applyBorder="1"/>
    <xf numFmtId="3" fontId="43" fillId="0" borderId="19" xfId="174" applyNumberFormat="1" applyFont="1" applyFill="1" applyBorder="1"/>
    <xf numFmtId="0" fontId="4" fillId="0" borderId="0" xfId="173" applyFont="1" applyFill="1"/>
    <xf numFmtId="0" fontId="4" fillId="0" borderId="0" xfId="209" applyFont="1" applyFill="1" applyAlignment="1">
      <alignment vertical="center"/>
    </xf>
    <xf numFmtId="0" fontId="4" fillId="0" borderId="35" xfId="209" applyFont="1" applyFill="1" applyBorder="1" applyAlignment="1">
      <alignment vertical="center"/>
    </xf>
    <xf numFmtId="0" fontId="4" fillId="0" borderId="23" xfId="209" applyFont="1" applyFill="1" applyBorder="1" applyAlignment="1">
      <alignment vertical="center" wrapText="1"/>
    </xf>
    <xf numFmtId="0" fontId="4" fillId="0" borderId="24" xfId="209" applyFont="1" applyFill="1" applyBorder="1" applyAlignment="1">
      <alignment horizontal="center" vertical="center"/>
    </xf>
    <xf numFmtId="3" fontId="4" fillId="0" borderId="24" xfId="209" applyNumberFormat="1" applyFont="1" applyFill="1" applyBorder="1" applyAlignment="1">
      <alignment horizontal="center" vertical="center"/>
    </xf>
    <xf numFmtId="3" fontId="4" fillId="0" borderId="0" xfId="209" applyNumberFormat="1" applyFont="1" applyFill="1" applyAlignment="1">
      <alignment vertical="center"/>
    </xf>
    <xf numFmtId="0" fontId="4" fillId="0" borderId="24" xfId="209" applyFont="1" applyFill="1" applyBorder="1" applyAlignment="1">
      <alignment vertical="center" wrapText="1"/>
    </xf>
    <xf numFmtId="2" fontId="4" fillId="0" borderId="24" xfId="209" applyNumberFormat="1" applyFont="1" applyFill="1" applyBorder="1" applyAlignment="1">
      <alignment horizontal="center" vertical="center"/>
    </xf>
    <xf numFmtId="1" fontId="4" fillId="0" borderId="24" xfId="209" applyNumberFormat="1" applyFont="1" applyFill="1" applyBorder="1" applyAlignment="1">
      <alignment horizontal="center" vertical="center"/>
    </xf>
    <xf numFmtId="0" fontId="4" fillId="0" borderId="0" xfId="209" applyFont="1" applyFill="1"/>
    <xf numFmtId="0" fontId="4" fillId="0" borderId="0" xfId="209" applyFont="1" applyFill="1" applyAlignment="1">
      <alignment wrapText="1"/>
    </xf>
    <xf numFmtId="3" fontId="4" fillId="0" borderId="24" xfId="209" applyNumberFormat="1" applyFont="1" applyFill="1" applyBorder="1" applyAlignment="1">
      <alignment vertical="center"/>
    </xf>
    <xf numFmtId="0" fontId="4" fillId="0" borderId="24" xfId="209" applyFont="1" applyFill="1" applyBorder="1" applyAlignment="1">
      <alignment vertical="center"/>
    </xf>
    <xf numFmtId="0" fontId="4" fillId="0" borderId="0" xfId="209" applyFont="1" applyFill="1" applyAlignment="1">
      <alignment vertical="center" wrapText="1"/>
    </xf>
    <xf numFmtId="3" fontId="4" fillId="0" borderId="0" xfId="209" applyNumberFormat="1" applyFont="1" applyFill="1"/>
    <xf numFmtId="0" fontId="47" fillId="0" borderId="24" xfId="187" applyFont="1" applyBorder="1" applyAlignment="1">
      <alignment wrapText="1"/>
    </xf>
    <xf numFmtId="0" fontId="73" fillId="0" borderId="0" xfId="217" applyFont="1" applyAlignment="1">
      <alignment horizontal="center"/>
    </xf>
    <xf numFmtId="3" fontId="47" fillId="0" borderId="24" xfId="190" applyNumberFormat="1" applyFont="1" applyBorder="1"/>
    <xf numFmtId="0" fontId="82" fillId="0" borderId="0" xfId="217" applyFont="1" applyAlignment="1">
      <alignment horizontal="center"/>
    </xf>
    <xf numFmtId="0" fontId="53" fillId="0" borderId="10" xfId="187" applyFont="1" applyFill="1" applyBorder="1" applyAlignment="1">
      <alignment horizontal="center" vertical="center" wrapText="1"/>
    </xf>
    <xf numFmtId="3" fontId="29" fillId="0" borderId="10" xfId="172" applyNumberFormat="1" applyFont="1" applyFill="1" applyBorder="1" applyAlignment="1">
      <alignment horizontal="left"/>
    </xf>
    <xf numFmtId="2" fontId="29" fillId="0" borderId="10" xfId="172" applyNumberFormat="1" applyFont="1" applyFill="1" applyBorder="1" applyAlignment="1">
      <alignment horizontal="center"/>
    </xf>
    <xf numFmtId="2" fontId="72" fillId="0" borderId="10" xfId="172" applyNumberFormat="1" applyFont="1" applyFill="1" applyBorder="1" applyAlignment="1">
      <alignment horizontal="center"/>
    </xf>
    <xf numFmtId="3" fontId="30" fillId="0" borderId="42" xfId="172" applyNumberFormat="1" applyFont="1" applyFill="1" applyBorder="1" applyAlignment="1">
      <alignment horizontal="left"/>
    </xf>
    <xf numFmtId="4" fontId="30" fillId="0" borderId="21" xfId="218" applyNumberFormat="1" applyFont="1" applyFill="1" applyBorder="1" applyAlignment="1">
      <alignment horizontal="center"/>
    </xf>
    <xf numFmtId="3" fontId="30" fillId="0" borderId="11" xfId="172" applyNumberFormat="1" applyFont="1" applyFill="1" applyBorder="1" applyAlignment="1">
      <alignment horizontal="left" wrapText="1"/>
    </xf>
    <xf numFmtId="4" fontId="29" fillId="0" borderId="10" xfId="172" applyNumberFormat="1" applyFont="1" applyFill="1" applyBorder="1" applyAlignment="1">
      <alignment horizontal="center"/>
    </xf>
    <xf numFmtId="3" fontId="30" fillId="0" borderId="11" xfId="172" applyNumberFormat="1" applyFont="1" applyFill="1" applyBorder="1" applyAlignment="1">
      <alignment horizontal="left"/>
    </xf>
    <xf numFmtId="3" fontId="30" fillId="0" borderId="11" xfId="172" applyNumberFormat="1" applyFont="1" applyFill="1" applyBorder="1"/>
    <xf numFmtId="4" fontId="29" fillId="0" borderId="10" xfId="172" applyNumberFormat="1" applyFont="1" applyFill="1" applyBorder="1" applyAlignment="1">
      <alignment horizontal="left"/>
    </xf>
    <xf numFmtId="3" fontId="30" fillId="0" borderId="22" xfId="172" applyNumberFormat="1" applyFont="1" applyFill="1" applyBorder="1" applyAlignment="1">
      <alignment horizontal="left"/>
    </xf>
    <xf numFmtId="2" fontId="30" fillId="0" borderId="11" xfId="172" applyNumberFormat="1" applyFont="1" applyFill="1" applyBorder="1" applyAlignment="1">
      <alignment horizontal="center"/>
    </xf>
    <xf numFmtId="3" fontId="30" fillId="0" borderId="0" xfId="172" applyNumberFormat="1" applyFont="1" applyFill="1" applyAlignment="1">
      <alignment horizontal="left"/>
    </xf>
    <xf numFmtId="0" fontId="4" fillId="0" borderId="0" xfId="214" applyFont="1" applyFill="1"/>
    <xf numFmtId="3" fontId="48" fillId="0" borderId="66" xfId="0" applyNumberFormat="1" applyFont="1" applyFill="1" applyBorder="1" applyAlignment="1">
      <alignment horizontal="center" vertical="center" wrapText="1"/>
    </xf>
    <xf numFmtId="3" fontId="48" fillId="0" borderId="67" xfId="0" applyNumberFormat="1" applyFont="1" applyFill="1" applyBorder="1" applyAlignment="1">
      <alignment horizontal="center" vertical="center" wrapText="1"/>
    </xf>
    <xf numFmtId="3" fontId="48" fillId="0" borderId="76" xfId="0" applyNumberFormat="1" applyFont="1" applyFill="1" applyBorder="1" applyAlignment="1">
      <alignment horizontal="center" vertical="center" wrapText="1"/>
    </xf>
    <xf numFmtId="3" fontId="5" fillId="0" borderId="39" xfId="0" applyNumberFormat="1" applyFont="1" applyFill="1" applyBorder="1" applyAlignment="1">
      <alignment horizontal="center" vertical="center"/>
    </xf>
    <xf numFmtId="3" fontId="5" fillId="0" borderId="66" xfId="0" applyNumberFormat="1" applyFont="1" applyFill="1" applyBorder="1" applyAlignment="1">
      <alignment horizontal="center" vertical="center"/>
    </xf>
    <xf numFmtId="3" fontId="5" fillId="0" borderId="67" xfId="0" applyNumberFormat="1" applyFont="1" applyFill="1" applyBorder="1" applyAlignment="1">
      <alignment horizontal="center" vertical="center"/>
    </xf>
    <xf numFmtId="3" fontId="5" fillId="0" borderId="76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68" xfId="0" applyNumberFormat="1" applyFont="1" applyFill="1" applyBorder="1"/>
    <xf numFmtId="3" fontId="5" fillId="0" borderId="33" xfId="0" applyNumberFormat="1" applyFont="1" applyFill="1" applyBorder="1" applyAlignment="1">
      <alignment wrapText="1"/>
    </xf>
    <xf numFmtId="3" fontId="5" fillId="0" borderId="69" xfId="0" applyNumberFormat="1" applyFont="1" applyFill="1" applyBorder="1"/>
    <xf numFmtId="3" fontId="5" fillId="0" borderId="19" xfId="0" applyNumberFormat="1" applyFont="1" applyFill="1" applyBorder="1"/>
    <xf numFmtId="3" fontId="5" fillId="0" borderId="105" xfId="0" applyNumberFormat="1" applyFont="1" applyFill="1" applyBorder="1"/>
    <xf numFmtId="3" fontId="5" fillId="0" borderId="0" xfId="0" applyNumberFormat="1" applyFont="1" applyFill="1"/>
    <xf numFmtId="3" fontId="5" fillId="0" borderId="40" xfId="0" applyNumberFormat="1" applyFont="1" applyFill="1" applyBorder="1"/>
    <xf numFmtId="3" fontId="5" fillId="0" borderId="24" xfId="0" applyNumberFormat="1" applyFont="1" applyFill="1" applyBorder="1"/>
    <xf numFmtId="3" fontId="5" fillId="0" borderId="20" xfId="0" applyNumberFormat="1" applyFont="1" applyFill="1" applyBorder="1"/>
    <xf numFmtId="3" fontId="5" fillId="0" borderId="71" xfId="0" applyNumberFormat="1" applyFont="1" applyFill="1" applyBorder="1"/>
    <xf numFmtId="0" fontId="5" fillId="0" borderId="34" xfId="0" applyFont="1" applyFill="1" applyBorder="1" applyAlignment="1">
      <alignment wrapText="1"/>
    </xf>
    <xf numFmtId="3" fontId="5" fillId="0" borderId="108" xfId="0" applyNumberFormat="1" applyFont="1" applyFill="1" applyBorder="1"/>
    <xf numFmtId="3" fontId="0" fillId="0" borderId="24" xfId="0" applyNumberFormat="1" applyFont="1" applyFill="1" applyBorder="1"/>
    <xf numFmtId="3" fontId="5" fillId="0" borderId="36" xfId="0" applyNumberFormat="1" applyFont="1" applyFill="1" applyBorder="1"/>
    <xf numFmtId="3" fontId="5" fillId="0" borderId="72" xfId="0" applyNumberFormat="1" applyFont="1" applyFill="1" applyBorder="1"/>
    <xf numFmtId="3" fontId="5" fillId="0" borderId="73" xfId="0" applyNumberFormat="1" applyFont="1" applyFill="1" applyBorder="1" applyAlignment="1">
      <alignment wrapText="1"/>
    </xf>
    <xf numFmtId="3" fontId="5" fillId="0" borderId="74" xfId="0" applyNumberFormat="1" applyFont="1" applyFill="1" applyBorder="1"/>
    <xf numFmtId="3" fontId="5" fillId="0" borderId="75" xfId="0" applyNumberFormat="1" applyFont="1" applyFill="1" applyBorder="1"/>
    <xf numFmtId="3" fontId="5" fillId="0" borderId="76" xfId="0" applyNumberFormat="1" applyFont="1" applyFill="1" applyBorder="1"/>
    <xf numFmtId="3" fontId="5" fillId="0" borderId="39" xfId="0" applyNumberFormat="1" applyFont="1" applyFill="1" applyBorder="1"/>
    <xf numFmtId="3" fontId="5" fillId="0" borderId="77" xfId="0" applyNumberFormat="1" applyFont="1" applyFill="1" applyBorder="1" applyAlignment="1">
      <alignment wrapText="1"/>
    </xf>
    <xf numFmtId="0" fontId="0" fillId="0" borderId="34" xfId="180" applyFont="1" applyFill="1" applyBorder="1" applyAlignment="1">
      <alignment wrapText="1"/>
    </xf>
    <xf numFmtId="3" fontId="5" fillId="0" borderId="78" xfId="0" applyNumberFormat="1" applyFont="1" applyFill="1" applyBorder="1"/>
    <xf numFmtId="3" fontId="5" fillId="0" borderId="79" xfId="0" applyNumberFormat="1" applyFont="1" applyFill="1" applyBorder="1" applyAlignment="1">
      <alignment wrapText="1"/>
    </xf>
    <xf numFmtId="3" fontId="5" fillId="0" borderId="83" xfId="0" applyNumberFormat="1" applyFont="1" applyFill="1" applyBorder="1"/>
    <xf numFmtId="3" fontId="5" fillId="0" borderId="80" xfId="0" applyNumberFormat="1" applyFont="1" applyFill="1" applyBorder="1"/>
    <xf numFmtId="3" fontId="5" fillId="0" borderId="82" xfId="0" applyNumberFormat="1" applyFont="1" applyFill="1" applyBorder="1"/>
    <xf numFmtId="3" fontId="5" fillId="0" borderId="84" xfId="0" applyNumberFormat="1" applyFont="1" applyFill="1" applyBorder="1"/>
    <xf numFmtId="3" fontId="5" fillId="0" borderId="85" xfId="0" applyNumberFormat="1" applyFont="1" applyFill="1" applyBorder="1" applyAlignment="1">
      <alignment wrapText="1"/>
    </xf>
    <xf numFmtId="3" fontId="5" fillId="0" borderId="86" xfId="0" applyNumberFormat="1" applyFont="1" applyFill="1" applyBorder="1"/>
    <xf numFmtId="3" fontId="5" fillId="0" borderId="88" xfId="0" applyNumberFormat="1" applyFont="1" applyFill="1" applyBorder="1"/>
    <xf numFmtId="3" fontId="5" fillId="0" borderId="87" xfId="0" applyNumberFormat="1" applyFont="1" applyFill="1" applyBorder="1"/>
    <xf numFmtId="3" fontId="0" fillId="0" borderId="0" xfId="0" applyNumberFormat="1" applyFont="1" applyFill="1"/>
    <xf numFmtId="3" fontId="0" fillId="0" borderId="39" xfId="0" applyNumberFormat="1" applyFont="1" applyFill="1" applyBorder="1" applyAlignment="1">
      <alignment wrapText="1"/>
    </xf>
    <xf numFmtId="3" fontId="0" fillId="0" borderId="0" xfId="0" applyNumberFormat="1" applyFont="1" applyFill="1" applyAlignment="1">
      <alignment wrapText="1"/>
    </xf>
    <xf numFmtId="3" fontId="0" fillId="0" borderId="62" xfId="0" applyNumberFormat="1" applyFont="1" applyFill="1" applyBorder="1"/>
    <xf numFmtId="3" fontId="0" fillId="0" borderId="35" xfId="0" applyNumberFormat="1" applyFont="1" applyFill="1" applyBorder="1"/>
    <xf numFmtId="3" fontId="0" fillId="0" borderId="34" xfId="0" applyNumberFormat="1" applyFont="1" applyFill="1" applyBorder="1" applyAlignment="1">
      <alignment wrapText="1"/>
    </xf>
    <xf numFmtId="3" fontId="0" fillId="0" borderId="40" xfId="0" applyNumberFormat="1" applyFont="1" applyFill="1" applyBorder="1"/>
    <xf numFmtId="3" fontId="0" fillId="0" borderId="20" xfId="0" applyNumberFormat="1" applyFont="1" applyFill="1" applyBorder="1"/>
    <xf numFmtId="3" fontId="0" fillId="0" borderId="71" xfId="0" applyNumberFormat="1" applyFont="1" applyFill="1" applyBorder="1"/>
    <xf numFmtId="3" fontId="0" fillId="0" borderId="68" xfId="0" applyNumberFormat="1" applyFont="1" applyFill="1" applyBorder="1"/>
    <xf numFmtId="3" fontId="0" fillId="0" borderId="69" xfId="0" applyNumberFormat="1" applyFont="1" applyFill="1" applyBorder="1"/>
    <xf numFmtId="3" fontId="0" fillId="0" borderId="23" xfId="0" applyNumberFormat="1" applyFont="1" applyFill="1" applyBorder="1"/>
    <xf numFmtId="3" fontId="0" fillId="0" borderId="70" xfId="0" applyNumberFormat="1" applyFont="1" applyFill="1" applyBorder="1"/>
    <xf numFmtId="3" fontId="0" fillId="0" borderId="65" xfId="0" applyNumberFormat="1" applyFont="1" applyFill="1" applyBorder="1"/>
    <xf numFmtId="3" fontId="0" fillId="0" borderId="80" xfId="0" applyNumberFormat="1" applyFont="1" applyFill="1" applyBorder="1"/>
    <xf numFmtId="3" fontId="0" fillId="0" borderId="81" xfId="0" applyNumberFormat="1" applyFont="1" applyFill="1" applyBorder="1"/>
    <xf numFmtId="3" fontId="0" fillId="0" borderId="82" xfId="0" applyNumberFormat="1" applyFont="1" applyFill="1" applyBorder="1"/>
    <xf numFmtId="0" fontId="26" fillId="0" borderId="0" xfId="157" applyFont="1" applyFill="1"/>
    <xf numFmtId="0" fontId="4" fillId="0" borderId="65" xfId="210" applyFont="1" applyFill="1" applyBorder="1" applyAlignment="1">
      <alignment wrapText="1"/>
    </xf>
    <xf numFmtId="0" fontId="4" fillId="0" borderId="83" xfId="210" applyFont="1" applyFill="1" applyBorder="1" applyAlignment="1">
      <alignment wrapText="1"/>
    </xf>
    <xf numFmtId="0" fontId="5" fillId="0" borderId="0" xfId="210" applyFont="1" applyFill="1"/>
    <xf numFmtId="0" fontId="26" fillId="0" borderId="0" xfId="157" applyFont="1" applyFill="1" applyAlignment="1">
      <alignment wrapText="1"/>
    </xf>
    <xf numFmtId="0" fontId="4" fillId="0" borderId="0" xfId="178" applyFont="1" applyFill="1" applyAlignment="1">
      <alignment wrapText="1"/>
    </xf>
    <xf numFmtId="0" fontId="4" fillId="0" borderId="116" xfId="178" applyFont="1" applyFill="1" applyBorder="1" applyAlignment="1">
      <alignment wrapText="1"/>
    </xf>
    <xf numFmtId="3" fontId="4" fillId="0" borderId="62" xfId="178" applyNumberFormat="1" applyFont="1" applyFill="1" applyBorder="1" applyAlignment="1"/>
    <xf numFmtId="0" fontId="4" fillId="0" borderId="62" xfId="178" applyFont="1" applyFill="1" applyBorder="1" applyAlignment="1">
      <alignment horizontal="left" wrapText="1"/>
    </xf>
    <xf numFmtId="3" fontId="4" fillId="0" borderId="104" xfId="178" applyNumberFormat="1" applyFont="1" applyFill="1" applyBorder="1" applyAlignment="1"/>
    <xf numFmtId="3" fontId="4" fillId="0" borderId="0" xfId="178" applyNumberFormat="1" applyFont="1" applyFill="1"/>
    <xf numFmtId="3" fontId="30" fillId="0" borderId="111" xfId="0" applyNumberFormat="1" applyFont="1" applyFill="1" applyBorder="1" applyAlignment="1">
      <alignment horizontal="right" vertical="center" wrapText="1"/>
    </xf>
    <xf numFmtId="0" fontId="4" fillId="0" borderId="83" xfId="178" applyFont="1" applyFill="1" applyBorder="1" applyAlignment="1">
      <alignment horizontal="left" wrapText="1"/>
    </xf>
    <xf numFmtId="3" fontId="30" fillId="0" borderId="125" xfId="0" applyNumberFormat="1" applyFont="1" applyFill="1" applyBorder="1" applyAlignment="1">
      <alignment horizontal="right" vertical="center" wrapText="1"/>
    </xf>
    <xf numFmtId="165" fontId="64" fillId="0" borderId="0" xfId="216" applyNumberFormat="1" applyFont="1" applyFill="1"/>
    <xf numFmtId="3" fontId="4" fillId="0" borderId="25" xfId="179" applyNumberFormat="1" applyFont="1" applyFill="1" applyBorder="1"/>
    <xf numFmtId="3" fontId="4" fillId="0" borderId="18" xfId="179" applyNumberFormat="1" applyFont="1" applyFill="1" applyBorder="1"/>
    <xf numFmtId="0" fontId="35" fillId="0" borderId="0" xfId="177" applyFont="1" applyFill="1"/>
    <xf numFmtId="0" fontId="35" fillId="0" borderId="0" xfId="177" applyFont="1" applyFill="1" applyAlignment="1">
      <alignment wrapText="1"/>
    </xf>
    <xf numFmtId="0" fontId="36" fillId="0" borderId="0" xfId="177" applyFont="1" applyFill="1" applyAlignment="1">
      <alignment horizontal="right"/>
    </xf>
    <xf numFmtId="0" fontId="36" fillId="0" borderId="136" xfId="177" applyFont="1" applyFill="1" applyBorder="1" applyAlignment="1">
      <alignment horizontal="center" vertical="center" wrapText="1"/>
    </xf>
    <xf numFmtId="0" fontId="36" fillId="0" borderId="0" xfId="177" applyFont="1" applyFill="1"/>
    <xf numFmtId="0" fontId="36" fillId="0" borderId="111" xfId="177" applyFont="1" applyFill="1" applyBorder="1" applyAlignment="1">
      <alignment horizontal="center" vertical="center" wrapText="1"/>
    </xf>
    <xf numFmtId="0" fontId="36" fillId="0" borderId="67" xfId="177" applyFont="1" applyFill="1" applyBorder="1" applyAlignment="1">
      <alignment horizontal="center" wrapText="1"/>
    </xf>
    <xf numFmtId="0" fontId="36" fillId="0" borderId="39" xfId="177" applyFont="1" applyFill="1" applyBorder="1" applyAlignment="1">
      <alignment horizontal="center" wrapText="1"/>
    </xf>
    <xf numFmtId="0" fontId="36" fillId="0" borderId="0" xfId="177" applyFont="1" applyFill="1" applyAlignment="1">
      <alignment wrapText="1"/>
    </xf>
    <xf numFmtId="0" fontId="35" fillId="0" borderId="78" xfId="177" applyFont="1" applyFill="1" applyBorder="1"/>
    <xf numFmtId="0" fontId="35" fillId="0" borderId="123" xfId="177" applyFont="1" applyFill="1" applyBorder="1" applyAlignment="1">
      <alignment wrapText="1"/>
    </xf>
    <xf numFmtId="3" fontId="35" fillId="0" borderId="24" xfId="177" applyNumberFormat="1" applyFont="1" applyFill="1" applyBorder="1"/>
    <xf numFmtId="0" fontId="35" fillId="0" borderId="35" xfId="177" applyFont="1" applyFill="1" applyBorder="1"/>
    <xf numFmtId="0" fontId="36" fillId="0" borderId="39" xfId="177" applyFont="1" applyFill="1" applyBorder="1"/>
    <xf numFmtId="0" fontId="36" fillId="0" borderId="39" xfId="177" applyFont="1" applyFill="1" applyBorder="1" applyAlignment="1">
      <alignment wrapText="1"/>
    </xf>
    <xf numFmtId="3" fontId="36" fillId="0" borderId="67" xfId="177" applyNumberFormat="1" applyFont="1" applyFill="1" applyBorder="1"/>
    <xf numFmtId="3" fontId="36" fillId="0" borderId="0" xfId="177" applyNumberFormat="1" applyFont="1" applyFill="1"/>
    <xf numFmtId="0" fontId="37" fillId="0" borderId="0" xfId="177" applyFont="1" applyFill="1" applyAlignment="1">
      <alignment wrapText="1"/>
    </xf>
    <xf numFmtId="3" fontId="35" fillId="0" borderId="0" xfId="177" applyNumberFormat="1" applyFont="1" applyFill="1" applyAlignment="1">
      <alignment wrapText="1"/>
    </xf>
    <xf numFmtId="3" fontId="74" fillId="0" borderId="0" xfId="174" applyNumberFormat="1" applyFont="1" applyFill="1" applyAlignment="1"/>
    <xf numFmtId="0" fontId="29" fillId="0" borderId="16" xfId="181" applyFont="1" applyFill="1" applyBorder="1" applyAlignment="1">
      <alignment horizontal="center"/>
    </xf>
    <xf numFmtId="0" fontId="29" fillId="0" borderId="17" xfId="181" applyFont="1" applyFill="1" applyBorder="1" applyAlignment="1">
      <alignment horizontal="center"/>
    </xf>
    <xf numFmtId="3" fontId="29" fillId="0" borderId="17" xfId="181" applyNumberFormat="1" applyFont="1" applyFill="1" applyBorder="1" applyAlignment="1">
      <alignment horizontal="center"/>
    </xf>
    <xf numFmtId="3" fontId="29" fillId="0" borderId="17" xfId="181" applyNumberFormat="1" applyFont="1" applyFill="1" applyBorder="1" applyAlignment="1">
      <alignment horizontal="center" wrapText="1"/>
    </xf>
    <xf numFmtId="3" fontId="29" fillId="0" borderId="18" xfId="181" applyNumberFormat="1" applyFont="1" applyFill="1" applyBorder="1" applyAlignment="1">
      <alignment horizontal="center"/>
    </xf>
    <xf numFmtId="0" fontId="29" fillId="0" borderId="0" xfId="181" applyFont="1" applyFill="1" applyAlignment="1">
      <alignment horizontal="center"/>
    </xf>
    <xf numFmtId="0" fontId="30" fillId="0" borderId="12" xfId="181" applyFont="1" applyFill="1" applyBorder="1" applyAlignment="1">
      <alignment wrapText="1"/>
    </xf>
    <xf numFmtId="0" fontId="30" fillId="0" borderId="19" xfId="181" applyFont="1" applyFill="1" applyBorder="1"/>
    <xf numFmtId="3" fontId="30" fillId="0" borderId="19" xfId="181" applyNumberFormat="1" applyFont="1" applyFill="1" applyBorder="1"/>
    <xf numFmtId="3" fontId="30" fillId="0" borderId="20" xfId="181" applyNumberFormat="1" applyFont="1" applyFill="1" applyBorder="1"/>
    <xf numFmtId="3" fontId="30" fillId="0" borderId="21" xfId="181" applyNumberFormat="1" applyFont="1" applyFill="1" applyBorder="1"/>
    <xf numFmtId="0" fontId="30" fillId="0" borderId="0" xfId="181" applyFont="1" applyFill="1"/>
    <xf numFmtId="0" fontId="33" fillId="0" borderId="22" xfId="181" applyFont="1" applyFill="1" applyBorder="1" applyAlignment="1">
      <alignment wrapText="1"/>
    </xf>
    <xf numFmtId="0" fontId="25" fillId="0" borderId="23" xfId="181" applyFont="1" applyFill="1" applyBorder="1"/>
    <xf numFmtId="3" fontId="25" fillId="0" borderId="23" xfId="181" applyNumberFormat="1" applyFont="1" applyFill="1" applyBorder="1"/>
    <xf numFmtId="3" fontId="25" fillId="0" borderId="24" xfId="181" applyNumberFormat="1" applyFont="1" applyFill="1" applyBorder="1"/>
    <xf numFmtId="3" fontId="25" fillId="0" borderId="25" xfId="181" applyNumberFormat="1" applyFont="1" applyFill="1" applyBorder="1"/>
    <xf numFmtId="0" fontId="25" fillId="0" borderId="0" xfId="181" applyFont="1" applyFill="1"/>
    <xf numFmtId="0" fontId="25" fillId="0" borderId="26" xfId="181" applyFont="1" applyFill="1" applyBorder="1"/>
    <xf numFmtId="0" fontId="30" fillId="0" borderId="22" xfId="181" applyFont="1" applyFill="1" applyBorder="1" applyAlignment="1">
      <alignment wrapText="1"/>
    </xf>
    <xf numFmtId="0" fontId="30" fillId="0" borderId="23" xfId="181" applyFont="1" applyFill="1" applyBorder="1" applyAlignment="1">
      <alignment wrapText="1"/>
    </xf>
    <xf numFmtId="3" fontId="30" fillId="0" borderId="23" xfId="181" applyNumberFormat="1" applyFont="1" applyFill="1" applyBorder="1"/>
    <xf numFmtId="3" fontId="30" fillId="0" borderId="25" xfId="181" applyNumberFormat="1" applyFont="1" applyFill="1" applyBorder="1"/>
    <xf numFmtId="0" fontId="30" fillId="0" borderId="26" xfId="181" applyFont="1" applyFill="1" applyBorder="1"/>
    <xf numFmtId="0" fontId="33" fillId="0" borderId="126" xfId="181" applyFont="1" applyFill="1" applyBorder="1" applyAlignment="1">
      <alignment wrapText="1"/>
    </xf>
    <xf numFmtId="0" fontId="33" fillId="0" borderId="37" xfId="181" applyFont="1" applyFill="1" applyBorder="1"/>
    <xf numFmtId="3" fontId="33" fillId="0" borderId="37" xfId="181" applyNumberFormat="1" applyFont="1" applyFill="1" applyBorder="1"/>
    <xf numFmtId="3" fontId="33" fillId="0" borderId="127" xfId="181" applyNumberFormat="1" applyFont="1" applyFill="1" applyBorder="1"/>
    <xf numFmtId="0" fontId="33" fillId="0" borderId="0" xfId="181" applyFont="1" applyFill="1"/>
    <xf numFmtId="0" fontId="33" fillId="0" borderId="26" xfId="181" applyFont="1" applyFill="1" applyBorder="1"/>
    <xf numFmtId="0" fontId="33" fillId="0" borderId="128" xfId="181" applyFont="1" applyFill="1" applyBorder="1" applyAlignment="1">
      <alignment wrapText="1"/>
    </xf>
    <xf numFmtId="3" fontId="25" fillId="0" borderId="27" xfId="181" applyNumberFormat="1" applyFont="1" applyFill="1" applyBorder="1"/>
    <xf numFmtId="0" fontId="30" fillId="0" borderId="24" xfId="181" applyFont="1" applyFill="1" applyBorder="1"/>
    <xf numFmtId="3" fontId="30" fillId="0" borderId="24" xfId="181" applyNumberFormat="1" applyFont="1" applyFill="1" applyBorder="1"/>
    <xf numFmtId="0" fontId="33" fillId="0" borderId="129" xfId="181" applyFont="1" applyFill="1" applyBorder="1"/>
    <xf numFmtId="3" fontId="33" fillId="0" borderId="129" xfId="181" applyNumberFormat="1" applyFont="1" applyFill="1" applyBorder="1"/>
    <xf numFmtId="3" fontId="33" fillId="0" borderId="130" xfId="181" applyNumberFormat="1" applyFont="1" applyFill="1" applyBorder="1"/>
    <xf numFmtId="0" fontId="33" fillId="0" borderId="23" xfId="181" applyFont="1" applyFill="1" applyBorder="1"/>
    <xf numFmtId="3" fontId="33" fillId="0" borderId="23" xfId="181" applyNumberFormat="1" applyFont="1" applyFill="1" applyBorder="1"/>
    <xf numFmtId="3" fontId="33" fillId="0" borderId="27" xfId="181" applyNumberFormat="1" applyFont="1" applyFill="1" applyBorder="1"/>
    <xf numFmtId="0" fontId="29" fillId="0" borderId="131" xfId="181" applyFont="1" applyFill="1" applyBorder="1" applyAlignment="1">
      <alignment horizontal="center" wrapText="1"/>
    </xf>
    <xf numFmtId="0" fontId="29" fillId="0" borderId="75" xfId="181" applyFont="1" applyFill="1" applyBorder="1"/>
    <xf numFmtId="3" fontId="29" fillId="0" borderId="75" xfId="181" applyNumberFormat="1" applyFont="1" applyFill="1" applyBorder="1"/>
    <xf numFmtId="3" fontId="29" fillId="0" borderId="132" xfId="181" applyNumberFormat="1" applyFont="1" applyFill="1" applyBorder="1"/>
    <xf numFmtId="0" fontId="29" fillId="0" borderId="64" xfId="181" applyFont="1" applyFill="1" applyBorder="1"/>
    <xf numFmtId="3" fontId="30" fillId="0" borderId="43" xfId="181" applyNumberFormat="1" applyFont="1" applyFill="1" applyBorder="1"/>
    <xf numFmtId="0" fontId="30" fillId="0" borderId="24" xfId="181" applyFont="1" applyFill="1" applyBorder="1" applyAlignment="1">
      <alignment wrapText="1"/>
    </xf>
    <xf numFmtId="0" fontId="30" fillId="0" borderId="23" xfId="181" applyFont="1" applyFill="1" applyBorder="1"/>
    <xf numFmtId="0" fontId="30" fillId="0" borderId="126" xfId="181" applyFont="1" applyFill="1" applyBorder="1" applyAlignment="1">
      <alignment wrapText="1"/>
    </xf>
    <xf numFmtId="0" fontId="30" fillId="0" borderId="37" xfId="181" applyFont="1" applyFill="1" applyBorder="1" applyAlignment="1">
      <alignment wrapText="1"/>
    </xf>
    <xf numFmtId="3" fontId="30" fillId="0" borderId="37" xfId="181" applyNumberFormat="1" applyFont="1" applyFill="1" applyBorder="1"/>
    <xf numFmtId="3" fontId="30" fillId="0" borderId="133" xfId="181" applyNumberFormat="1" applyFont="1" applyFill="1" applyBorder="1"/>
    <xf numFmtId="0" fontId="29" fillId="0" borderId="134" xfId="181" applyFont="1" applyFill="1" applyBorder="1" applyAlignment="1">
      <alignment horizontal="center"/>
    </xf>
    <xf numFmtId="0" fontId="30" fillId="0" borderId="129" xfId="181" applyFont="1" applyFill="1" applyBorder="1"/>
    <xf numFmtId="3" fontId="29" fillId="0" borderId="129" xfId="181" applyNumberFormat="1" applyFont="1" applyFill="1" applyBorder="1"/>
    <xf numFmtId="3" fontId="29" fillId="0" borderId="130" xfId="181" applyNumberFormat="1" applyFont="1" applyFill="1" applyBorder="1"/>
    <xf numFmtId="0" fontId="29" fillId="0" borderId="64" xfId="181" applyFont="1" applyFill="1" applyBorder="1" applyAlignment="1">
      <alignment horizontal="center"/>
    </xf>
    <xf numFmtId="3" fontId="29" fillId="0" borderId="23" xfId="181" applyNumberFormat="1" applyFont="1" applyFill="1" applyBorder="1"/>
    <xf numFmtId="3" fontId="29" fillId="0" borderId="43" xfId="181" applyNumberFormat="1" applyFont="1" applyFill="1" applyBorder="1"/>
    <xf numFmtId="0" fontId="29" fillId="0" borderId="22" xfId="181" applyFont="1" applyFill="1" applyBorder="1" applyAlignment="1">
      <alignment horizontal="center" wrapText="1"/>
    </xf>
    <xf numFmtId="3" fontId="29" fillId="0" borderId="24" xfId="181" applyNumberFormat="1" applyFont="1" applyFill="1" applyBorder="1"/>
    <xf numFmtId="3" fontId="29" fillId="0" borderId="25" xfId="181" applyNumberFormat="1" applyFont="1" applyFill="1" applyBorder="1"/>
    <xf numFmtId="0" fontId="29" fillId="0" borderId="28" xfId="181" applyFont="1" applyFill="1" applyBorder="1" applyAlignment="1">
      <alignment horizontal="center"/>
    </xf>
    <xf numFmtId="0" fontId="30" fillId="0" borderId="29" xfId="181" applyFont="1" applyFill="1" applyBorder="1"/>
    <xf numFmtId="3" fontId="29" fillId="0" borderId="29" xfId="181" applyNumberFormat="1" applyFont="1" applyFill="1" applyBorder="1"/>
    <xf numFmtId="3" fontId="29" fillId="0" borderId="30" xfId="181" applyNumberFormat="1" applyFont="1" applyFill="1" applyBorder="1"/>
    <xf numFmtId="3" fontId="30" fillId="0" borderId="0" xfId="181" applyNumberFormat="1" applyFont="1" applyFill="1"/>
    <xf numFmtId="0" fontId="29" fillId="0" borderId="0" xfId="209" applyFont="1" applyAlignment="1">
      <alignment wrapText="1"/>
    </xf>
    <xf numFmtId="0" fontId="30" fillId="0" borderId="0" xfId="209" applyFont="1"/>
    <xf numFmtId="3" fontId="30" fillId="0" borderId="0" xfId="209" applyNumberFormat="1" applyFont="1"/>
    <xf numFmtId="0" fontId="29" fillId="0" borderId="65" xfId="209" applyFont="1" applyBorder="1" applyAlignment="1">
      <alignment wrapText="1"/>
    </xf>
    <xf numFmtId="3" fontId="29" fillId="0" borderId="109" xfId="0" applyNumberFormat="1" applyFont="1" applyBorder="1"/>
    <xf numFmtId="3" fontId="29" fillId="0" borderId="0" xfId="0" applyNumberFormat="1" applyFont="1"/>
    <xf numFmtId="0" fontId="30" fillId="0" borderId="0" xfId="157" applyFont="1"/>
    <xf numFmtId="0" fontId="29" fillId="0" borderId="62" xfId="209" applyFont="1" applyBorder="1"/>
    <xf numFmtId="3" fontId="29" fillId="0" borderId="108" xfId="0" applyNumberFormat="1" applyFont="1" applyBorder="1"/>
    <xf numFmtId="0" fontId="29" fillId="0" borderId="62" xfId="209" applyFont="1" applyBorder="1" applyAlignment="1">
      <alignment wrapText="1"/>
    </xf>
    <xf numFmtId="3" fontId="29" fillId="0" borderId="108" xfId="212" applyNumberFormat="1" applyFont="1" applyFill="1" applyBorder="1"/>
    <xf numFmtId="0" fontId="30" fillId="0" borderId="62" xfId="0" applyFont="1" applyBorder="1" applyAlignment="1">
      <alignment wrapText="1"/>
    </xf>
    <xf numFmtId="3" fontId="30" fillId="0" borderId="108" xfId="0" applyNumberFormat="1" applyFont="1" applyBorder="1"/>
    <xf numFmtId="3" fontId="30" fillId="0" borderId="0" xfId="0" applyNumberFormat="1" applyFont="1"/>
    <xf numFmtId="0" fontId="30" fillId="0" borderId="62" xfId="209" applyFont="1" applyBorder="1" applyAlignment="1">
      <alignment wrapText="1"/>
    </xf>
    <xf numFmtId="3" fontId="30" fillId="0" borderId="108" xfId="212" applyNumberFormat="1" applyFont="1" applyFill="1" applyBorder="1"/>
    <xf numFmtId="3" fontId="30" fillId="0" borderId="0" xfId="212" applyNumberFormat="1" applyFont="1" applyFill="1" applyBorder="1"/>
    <xf numFmtId="0" fontId="33" fillId="0" borderId="62" xfId="209" applyFont="1" applyBorder="1" applyAlignment="1">
      <alignment wrapText="1"/>
    </xf>
    <xf numFmtId="0" fontId="30" fillId="0" borderId="116" xfId="209" applyFont="1" applyBorder="1" applyAlignment="1">
      <alignment wrapText="1"/>
    </xf>
    <xf numFmtId="3" fontId="30" fillId="0" borderId="125" xfId="0" applyNumberFormat="1" applyFont="1" applyBorder="1"/>
    <xf numFmtId="0" fontId="29" fillId="0" borderId="39" xfId="209" applyFont="1" applyBorder="1" applyAlignment="1">
      <alignment wrapText="1"/>
    </xf>
    <xf numFmtId="0" fontId="30" fillId="0" borderId="65" xfId="209" applyFont="1" applyBorder="1" applyAlignment="1">
      <alignment wrapText="1"/>
    </xf>
    <xf numFmtId="3" fontId="30" fillId="0" borderId="109" xfId="209" applyNumberFormat="1" applyFont="1" applyBorder="1" applyAlignment="1">
      <alignment wrapText="1"/>
    </xf>
    <xf numFmtId="3" fontId="30" fillId="0" borderId="0" xfId="209" applyNumberFormat="1" applyFont="1" applyAlignment="1">
      <alignment wrapText="1"/>
    </xf>
    <xf numFmtId="3" fontId="30" fillId="0" borderId="108" xfId="209" applyNumberFormat="1" applyFont="1" applyBorder="1" applyAlignment="1">
      <alignment wrapText="1"/>
    </xf>
    <xf numFmtId="0" fontId="30" fillId="0" borderId="62" xfId="214" applyFont="1" applyBorder="1" applyAlignment="1">
      <alignment wrapText="1"/>
    </xf>
    <xf numFmtId="3" fontId="29" fillId="0" borderId="108" xfId="209" applyNumberFormat="1" applyFont="1" applyBorder="1" applyAlignment="1">
      <alignment wrapText="1"/>
    </xf>
    <xf numFmtId="3" fontId="29" fillId="0" borderId="0" xfId="209" applyNumberFormat="1" applyFont="1" applyAlignment="1">
      <alignment wrapText="1"/>
    </xf>
    <xf numFmtId="0" fontId="30" fillId="0" borderId="83" xfId="209" applyFont="1" applyBorder="1" applyAlignment="1">
      <alignment wrapText="1"/>
    </xf>
    <xf numFmtId="3" fontId="30" fillId="0" borderId="123" xfId="209" applyNumberFormat="1" applyFont="1" applyBorder="1" applyAlignment="1">
      <alignment wrapText="1"/>
    </xf>
    <xf numFmtId="3" fontId="29" fillId="0" borderId="67" xfId="209" applyNumberFormat="1" applyFont="1" applyBorder="1" applyAlignment="1">
      <alignment wrapText="1"/>
    </xf>
    <xf numFmtId="0" fontId="29" fillId="0" borderId="116" xfId="209" applyFont="1" applyBorder="1" applyAlignment="1">
      <alignment wrapText="1"/>
    </xf>
    <xf numFmtId="3" fontId="29" fillId="0" borderId="125" xfId="209" applyNumberFormat="1" applyFont="1" applyBorder="1" applyAlignment="1">
      <alignment wrapText="1"/>
    </xf>
    <xf numFmtId="3" fontId="29" fillId="0" borderId="39" xfId="210" applyNumberFormat="1" applyFont="1" applyBorder="1" applyAlignment="1">
      <alignment horizontal="center" vertical="center" wrapText="1"/>
    </xf>
    <xf numFmtId="0" fontId="30" fillId="0" borderId="125" xfId="157" applyFont="1" applyBorder="1"/>
    <xf numFmtId="0" fontId="30" fillId="0" borderId="108" xfId="209" applyFont="1" applyBorder="1" applyAlignment="1">
      <alignment wrapText="1"/>
    </xf>
    <xf numFmtId="0" fontId="29" fillId="0" borderId="108" xfId="209" applyFont="1" applyBorder="1" applyAlignment="1">
      <alignment wrapText="1"/>
    </xf>
    <xf numFmtId="3" fontId="29" fillId="0" borderId="62" xfId="209" applyNumberFormat="1" applyFont="1" applyBorder="1" applyAlignment="1">
      <alignment wrapText="1"/>
    </xf>
    <xf numFmtId="0" fontId="29" fillId="0" borderId="0" xfId="209" applyFont="1"/>
    <xf numFmtId="0" fontId="30" fillId="0" borderId="40" xfId="0" applyFont="1" applyBorder="1" applyAlignment="1">
      <alignment wrapText="1"/>
    </xf>
    <xf numFmtId="0" fontId="29" fillId="0" borderId="83" xfId="209" applyFont="1" applyBorder="1" applyAlignment="1">
      <alignment wrapText="1"/>
    </xf>
    <xf numFmtId="0" fontId="30" fillId="0" borderId="0" xfId="209" applyFont="1" applyAlignment="1">
      <alignment wrapText="1"/>
    </xf>
    <xf numFmtId="0" fontId="30" fillId="0" borderId="62" xfId="209" applyFont="1" applyBorder="1"/>
    <xf numFmtId="3" fontId="29" fillId="0" borderId="62" xfId="209" applyNumberFormat="1" applyFont="1" applyBorder="1"/>
    <xf numFmtId="0" fontId="29" fillId="0" borderId="118" xfId="209" applyFont="1" applyBorder="1"/>
    <xf numFmtId="0" fontId="29" fillId="0" borderId="122" xfId="209" applyFont="1" applyBorder="1"/>
    <xf numFmtId="3" fontId="29" fillId="0" borderId="39" xfId="209" applyNumberFormat="1" applyFont="1" applyBorder="1" applyAlignment="1">
      <alignment wrapText="1"/>
    </xf>
    <xf numFmtId="0" fontId="75" fillId="0" borderId="0" xfId="209" applyFont="1"/>
    <xf numFmtId="3" fontId="75" fillId="0" borderId="0" xfId="209" applyNumberFormat="1" applyFont="1"/>
    <xf numFmtId="3" fontId="72" fillId="0" borderId="39" xfId="172" applyNumberFormat="1" applyFont="1" applyBorder="1" applyAlignment="1">
      <alignment horizontal="left" vertical="center" wrapText="1"/>
    </xf>
    <xf numFmtId="3" fontId="72" fillId="0" borderId="39" xfId="172" applyNumberFormat="1" applyFont="1" applyBorder="1" applyAlignment="1">
      <alignment horizontal="center" vertical="center" wrapText="1"/>
    </xf>
    <xf numFmtId="0" fontId="30" fillId="0" borderId="63" xfId="187" applyFont="1" applyBorder="1" applyAlignment="1">
      <alignment wrapText="1"/>
    </xf>
    <xf numFmtId="3" fontId="30" fillId="0" borderId="42" xfId="172" applyNumberFormat="1" applyFont="1" applyBorder="1" applyAlignment="1">
      <alignment horizontal="right"/>
    </xf>
    <xf numFmtId="3" fontId="30" fillId="0" borderId="137" xfId="172" applyNumberFormat="1" applyFont="1" applyBorder="1" applyAlignment="1">
      <alignment horizontal="right"/>
    </xf>
    <xf numFmtId="0" fontId="74" fillId="0" borderId="138" xfId="187" applyFont="1" applyBorder="1" applyAlignment="1">
      <alignment wrapText="1"/>
    </xf>
    <xf numFmtId="0" fontId="29" fillId="0" borderId="139" xfId="187" applyFont="1" applyBorder="1" applyAlignment="1">
      <alignment wrapText="1"/>
    </xf>
    <xf numFmtId="3" fontId="29" fillId="0" borderId="10" xfId="172" applyNumberFormat="1" applyFont="1" applyBorder="1" applyAlignment="1">
      <alignment horizontal="right"/>
    </xf>
    <xf numFmtId="3" fontId="29" fillId="0" borderId="124" xfId="172" applyNumberFormat="1" applyFont="1" applyBorder="1" applyAlignment="1">
      <alignment horizontal="right"/>
    </xf>
    <xf numFmtId="0" fontId="30" fillId="0" borderId="140" xfId="187" applyFont="1" applyBorder="1" applyAlignment="1">
      <alignment wrapText="1"/>
    </xf>
    <xf numFmtId="0" fontId="74" fillId="0" borderId="140" xfId="187" applyFont="1" applyBorder="1" applyAlignment="1">
      <alignment wrapText="1"/>
    </xf>
    <xf numFmtId="3" fontId="29" fillId="0" borderId="139" xfId="172" applyNumberFormat="1" applyFont="1" applyBorder="1" applyAlignment="1">
      <alignment horizontal="left"/>
    </xf>
    <xf numFmtId="3" fontId="29" fillId="0" borderId="141" xfId="172" applyNumberFormat="1" applyFont="1" applyBorder="1" applyAlignment="1">
      <alignment horizontal="left"/>
    </xf>
    <xf numFmtId="3" fontId="29" fillId="0" borderId="91" xfId="172" applyNumberFormat="1" applyFont="1" applyBorder="1" applyAlignment="1">
      <alignment horizontal="right"/>
    </xf>
    <xf numFmtId="3" fontId="29" fillId="0" borderId="142" xfId="172" applyNumberFormat="1" applyFont="1" applyBorder="1" applyAlignment="1">
      <alignment horizontal="right"/>
    </xf>
    <xf numFmtId="3" fontId="30" fillId="0" borderId="32" xfId="186" applyNumberFormat="1" applyFont="1" applyFill="1" applyBorder="1"/>
    <xf numFmtId="3" fontId="6" fillId="0" borderId="0" xfId="173" applyNumberFormat="1" applyFont="1" applyFill="1" applyBorder="1"/>
    <xf numFmtId="0" fontId="40" fillId="0" borderId="0" xfId="173" applyFont="1" applyFill="1" applyBorder="1"/>
    <xf numFmtId="4" fontId="30" fillId="0" borderId="49" xfId="218" applyNumberFormat="1" applyFont="1" applyFill="1" applyBorder="1" applyAlignment="1">
      <alignment horizontal="center"/>
    </xf>
    <xf numFmtId="4" fontId="30" fillId="0" borderId="11" xfId="218" applyNumberFormat="1" applyFont="1" applyFill="1" applyBorder="1" applyAlignment="1">
      <alignment horizontal="center"/>
    </xf>
    <xf numFmtId="4" fontId="30" fillId="0" borderId="15" xfId="218" applyNumberFormat="1" applyFont="1" applyFill="1" applyBorder="1" applyAlignment="1">
      <alignment horizontal="center"/>
    </xf>
    <xf numFmtId="0" fontId="78" fillId="0" borderId="0" xfId="157" applyFont="1" applyFill="1"/>
    <xf numFmtId="0" fontId="0" fillId="0" borderId="62" xfId="210" applyFont="1" applyFill="1" applyBorder="1" applyAlignment="1">
      <alignment wrapText="1"/>
    </xf>
    <xf numFmtId="3" fontId="27" fillId="0" borderId="34" xfId="188" applyNumberFormat="1" applyFill="1" applyBorder="1"/>
    <xf numFmtId="0" fontId="27" fillId="0" borderId="0" xfId="188" applyFill="1"/>
    <xf numFmtId="165" fontId="27" fillId="0" borderId="0" xfId="215" applyNumberFormat="1" applyFont="1" applyFill="1"/>
    <xf numFmtId="0" fontId="75" fillId="0" borderId="0" xfId="186" applyFont="1" applyFill="1"/>
    <xf numFmtId="0" fontId="0" fillId="0" borderId="96" xfId="173" applyFont="1" applyFill="1" applyBorder="1" applyAlignment="1">
      <alignment wrapText="1"/>
    </xf>
    <xf numFmtId="0" fontId="0" fillId="0" borderId="15" xfId="173" applyFont="1" applyFill="1" applyBorder="1" applyAlignment="1">
      <alignment wrapText="1"/>
    </xf>
    <xf numFmtId="3" fontId="5" fillId="0" borderId="145" xfId="210" applyNumberFormat="1" applyFont="1" applyFill="1" applyBorder="1" applyAlignment="1">
      <alignment horizontal="center" wrapText="1"/>
    </xf>
    <xf numFmtId="3" fontId="5" fillId="0" borderId="146" xfId="210" applyNumberFormat="1" applyFont="1" applyFill="1" applyBorder="1" applyAlignment="1">
      <alignment horizontal="center"/>
    </xf>
    <xf numFmtId="3" fontId="5" fillId="0" borderId="25" xfId="210" applyNumberFormat="1" applyFont="1" applyFill="1" applyBorder="1" applyAlignment="1">
      <alignment horizontal="center"/>
    </xf>
    <xf numFmtId="3" fontId="4" fillId="0" borderId="25" xfId="210" applyNumberFormat="1" applyFont="1" applyFill="1" applyBorder="1" applyAlignment="1">
      <alignment horizontal="center"/>
    </xf>
    <xf numFmtId="3" fontId="25" fillId="0" borderId="25" xfId="210" applyNumberFormat="1" applyFont="1" applyFill="1" applyBorder="1" applyAlignment="1">
      <alignment horizontal="center"/>
    </xf>
    <xf numFmtId="3" fontId="25" fillId="0" borderId="21" xfId="210" applyNumberFormat="1" applyFont="1" applyFill="1" applyBorder="1" applyAlignment="1">
      <alignment horizontal="center"/>
    </xf>
    <xf numFmtId="3" fontId="6" fillId="0" borderId="21" xfId="210" applyNumberFormat="1" applyFont="1" applyFill="1" applyBorder="1" applyAlignment="1">
      <alignment horizontal="center"/>
    </xf>
    <xf numFmtId="3" fontId="5" fillId="0" borderId="25" xfId="210" applyNumberFormat="1" applyFont="1" applyFill="1" applyBorder="1" applyAlignment="1">
      <alignment horizontal="center" wrapText="1"/>
    </xf>
    <xf numFmtId="3" fontId="6" fillId="0" borderId="25" xfId="210" applyNumberFormat="1" applyFont="1" applyFill="1" applyBorder="1" applyAlignment="1">
      <alignment horizontal="center"/>
    </xf>
    <xf numFmtId="3" fontId="25" fillId="0" borderId="63" xfId="210" applyNumberFormat="1" applyFont="1" applyFill="1" applyBorder="1" applyAlignment="1">
      <alignment horizontal="center"/>
    </xf>
    <xf numFmtId="3" fontId="4" fillId="0" borderId="21" xfId="210" applyNumberFormat="1" applyFont="1" applyFill="1" applyBorder="1" applyAlignment="1">
      <alignment horizontal="center"/>
    </xf>
    <xf numFmtId="3" fontId="5" fillId="0" borderId="132" xfId="210" applyNumberFormat="1" applyFont="1" applyFill="1" applyBorder="1" applyAlignment="1">
      <alignment horizontal="center"/>
    </xf>
    <xf numFmtId="3" fontId="4" fillId="0" borderId="27" xfId="210" applyNumberFormat="1" applyFont="1" applyFill="1" applyBorder="1" applyAlignment="1">
      <alignment horizontal="center"/>
    </xf>
    <xf numFmtId="3" fontId="6" fillId="0" borderId="43" xfId="210" applyNumberFormat="1" applyFont="1" applyFill="1" applyBorder="1" applyAlignment="1">
      <alignment horizontal="center"/>
    </xf>
    <xf numFmtId="3" fontId="5" fillId="0" borderId="144" xfId="210" applyNumberFormat="1" applyFont="1" applyFill="1" applyBorder="1" applyAlignment="1">
      <alignment horizontal="center"/>
    </xf>
    <xf numFmtId="3" fontId="5" fillId="0" borderId="106" xfId="210" applyNumberFormat="1" applyFont="1" applyFill="1" applyBorder="1" applyAlignment="1">
      <alignment horizontal="center" wrapText="1"/>
    </xf>
    <xf numFmtId="3" fontId="25" fillId="0" borderId="108" xfId="210" applyNumberFormat="1" applyFont="1" applyFill="1" applyBorder="1" applyAlignment="1">
      <alignment wrapText="1"/>
    </xf>
    <xf numFmtId="3" fontId="25" fillId="0" borderId="108" xfId="157" applyNumberFormat="1" applyFont="1" applyFill="1" applyBorder="1" applyAlignment="1">
      <alignment wrapText="1"/>
    </xf>
    <xf numFmtId="3" fontId="25" fillId="0" borderId="108" xfId="157" applyNumberFormat="1" applyFont="1" applyFill="1" applyBorder="1" applyAlignment="1">
      <alignment horizontal="right" wrapText="1"/>
    </xf>
    <xf numFmtId="3" fontId="29" fillId="0" borderId="67" xfId="0" applyNumberFormat="1" applyFont="1" applyFill="1" applyBorder="1"/>
    <xf numFmtId="0" fontId="29" fillId="0" borderId="39" xfId="214" applyFont="1" applyBorder="1" applyAlignment="1">
      <alignment horizontal="center" vertical="center" wrapText="1"/>
    </xf>
    <xf numFmtId="0" fontId="29" fillId="0" borderId="67" xfId="214" applyFont="1" applyBorder="1" applyAlignment="1">
      <alignment horizontal="center" vertical="center"/>
    </xf>
    <xf numFmtId="0" fontId="30" fillId="0" borderId="0" xfId="214" applyFont="1" applyAlignment="1">
      <alignment horizontal="center"/>
    </xf>
    <xf numFmtId="3" fontId="33" fillId="0" borderId="0" xfId="212" applyNumberFormat="1" applyFont="1" applyFill="1" applyBorder="1"/>
    <xf numFmtId="3" fontId="29" fillId="0" borderId="0" xfId="212" applyNumberFormat="1" applyFont="1" applyFill="1" applyBorder="1"/>
    <xf numFmtId="3" fontId="5" fillId="0" borderId="41" xfId="183" applyNumberFormat="1" applyFont="1" applyFill="1" applyBorder="1" applyAlignment="1">
      <alignment horizontal="center" wrapText="1"/>
    </xf>
    <xf numFmtId="3" fontId="5" fillId="0" borderId="93" xfId="183" applyNumberFormat="1" applyFont="1" applyFill="1" applyBorder="1" applyAlignment="1">
      <alignment horizontal="center" wrapText="1"/>
    </xf>
    <xf numFmtId="3" fontId="5" fillId="0" borderId="14" xfId="183" applyNumberFormat="1" applyFont="1" applyFill="1" applyBorder="1" applyAlignment="1">
      <alignment horizontal="center" wrapText="1"/>
    </xf>
    <xf numFmtId="3" fontId="5" fillId="0" borderId="41" xfId="183" applyNumberFormat="1" applyFont="1" applyFill="1" applyBorder="1" applyAlignment="1">
      <alignment horizontal="center"/>
    </xf>
    <xf numFmtId="3" fontId="5" fillId="0" borderId="93" xfId="183" applyNumberFormat="1" applyFont="1" applyFill="1" applyBorder="1" applyAlignment="1">
      <alignment horizontal="center"/>
    </xf>
    <xf numFmtId="3" fontId="5" fillId="0" borderId="14" xfId="183" applyNumberFormat="1" applyFont="1" applyFill="1" applyBorder="1" applyAlignment="1">
      <alignment horizontal="center"/>
    </xf>
    <xf numFmtId="3" fontId="39" fillId="0" borderId="41" xfId="173" applyNumberFormat="1" applyFont="1" applyFill="1" applyBorder="1" applyAlignment="1">
      <alignment horizontal="center"/>
    </xf>
    <xf numFmtId="3" fontId="39" fillId="0" borderId="93" xfId="173" applyNumberFormat="1" applyFont="1" applyFill="1" applyBorder="1" applyAlignment="1">
      <alignment horizontal="center"/>
    </xf>
    <xf numFmtId="3" fontId="39" fillId="0" borderId="14" xfId="173" applyNumberFormat="1" applyFont="1" applyFill="1" applyBorder="1" applyAlignment="1">
      <alignment horizontal="center"/>
    </xf>
    <xf numFmtId="3" fontId="39" fillId="0" borderId="41" xfId="173" applyNumberFormat="1" applyFont="1" applyFill="1" applyBorder="1" applyAlignment="1">
      <alignment horizontal="center" wrapText="1"/>
    </xf>
    <xf numFmtId="3" fontId="39" fillId="0" borderId="93" xfId="173" applyNumberFormat="1" applyFont="1" applyFill="1" applyBorder="1" applyAlignment="1">
      <alignment horizontal="center" wrapText="1"/>
    </xf>
    <xf numFmtId="3" fontId="39" fillId="0" borderId="14" xfId="173" applyNumberFormat="1" applyFont="1" applyFill="1" applyBorder="1" applyAlignment="1">
      <alignment horizontal="center" wrapText="1"/>
    </xf>
    <xf numFmtId="0" fontId="39" fillId="0" borderId="101" xfId="183" applyFont="1" applyFill="1" applyBorder="1" applyAlignment="1">
      <alignment horizontal="center" wrapText="1"/>
    </xf>
    <xf numFmtId="0" fontId="39" fillId="0" borderId="46" xfId="183" applyFont="1" applyFill="1" applyBorder="1" applyAlignment="1">
      <alignment horizontal="center" wrapText="1"/>
    </xf>
    <xf numFmtId="0" fontId="5" fillId="0" borderId="0" xfId="173" applyFont="1" applyFill="1" applyAlignment="1">
      <alignment horizontal="center"/>
    </xf>
    <xf numFmtId="0" fontId="39" fillId="0" borderId="101" xfId="173" applyFont="1" applyFill="1" applyBorder="1" applyAlignment="1">
      <alignment horizontal="center" wrapText="1"/>
    </xf>
    <xf numFmtId="0" fontId="39" fillId="0" borderId="46" xfId="173" applyFont="1" applyFill="1" applyBorder="1" applyAlignment="1">
      <alignment horizontal="center" wrapText="1"/>
    </xf>
    <xf numFmtId="0" fontId="5" fillId="0" borderId="0" xfId="173" applyFont="1" applyAlignment="1">
      <alignment horizontal="center"/>
    </xf>
    <xf numFmtId="0" fontId="5" fillId="0" borderId="39" xfId="209" applyFont="1" applyFill="1" applyBorder="1" applyAlignment="1">
      <alignment horizontal="center" vertical="center"/>
    </xf>
    <xf numFmtId="0" fontId="81" fillId="0" borderId="0" xfId="190" applyFont="1" applyAlignment="1">
      <alignment horizontal="center" vertical="center"/>
    </xf>
    <xf numFmtId="3" fontId="53" fillId="0" borderId="41" xfId="190" applyNumberFormat="1" applyFont="1" applyBorder="1" applyAlignment="1">
      <alignment horizontal="center" vertical="center" wrapText="1"/>
    </xf>
    <xf numFmtId="3" fontId="53" fillId="0" borderId="14" xfId="190" applyNumberFormat="1" applyFont="1" applyBorder="1" applyAlignment="1">
      <alignment horizontal="center" vertical="center" wrapText="1"/>
    </xf>
    <xf numFmtId="3" fontId="58" fillId="0" borderId="41" xfId="190" applyNumberFormat="1" applyFont="1" applyBorder="1" applyAlignment="1">
      <alignment horizontal="center"/>
    </xf>
    <xf numFmtId="3" fontId="58" fillId="0" borderId="14" xfId="190" applyNumberFormat="1" applyFont="1" applyBorder="1" applyAlignment="1">
      <alignment horizontal="center"/>
    </xf>
    <xf numFmtId="0" fontId="5" fillId="0" borderId="0" xfId="190" applyFont="1" applyFill="1" applyAlignment="1">
      <alignment horizontal="center" vertical="center"/>
    </xf>
    <xf numFmtId="2" fontId="29" fillId="0" borderId="41" xfId="172" applyNumberFormat="1" applyFont="1" applyFill="1" applyBorder="1" applyAlignment="1">
      <alignment horizontal="center" wrapText="1"/>
    </xf>
    <xf numFmtId="2" fontId="29" fillId="0" borderId="93" xfId="172" applyNumberFormat="1" applyFont="1" applyFill="1" applyBorder="1" applyAlignment="1">
      <alignment horizontal="center" wrapText="1"/>
    </xf>
    <xf numFmtId="0" fontId="73" fillId="0" borderId="14" xfId="217" applyFont="1" applyFill="1" applyBorder="1" applyAlignment="1">
      <alignment horizontal="center" wrapText="1"/>
    </xf>
    <xf numFmtId="0" fontId="67" fillId="0" borderId="0" xfId="157" applyFont="1" applyFill="1" applyAlignment="1">
      <alignment horizontal="center" wrapText="1"/>
    </xf>
    <xf numFmtId="0" fontId="29" fillId="0" borderId="0" xfId="209" applyFont="1" applyAlignment="1">
      <alignment horizontal="center" wrapText="1"/>
    </xf>
    <xf numFmtId="0" fontId="51" fillId="0" borderId="0" xfId="178" applyFont="1" applyFill="1" applyAlignment="1">
      <alignment horizontal="center" wrapText="1"/>
    </xf>
    <xf numFmtId="0" fontId="65" fillId="0" borderId="0" xfId="214" applyFont="1" applyAlignment="1">
      <alignment horizontal="center" wrapText="1"/>
    </xf>
    <xf numFmtId="0" fontId="29" fillId="0" borderId="136" xfId="210" applyFont="1" applyBorder="1" applyAlignment="1">
      <alignment horizontal="center" wrapText="1"/>
    </xf>
    <xf numFmtId="0" fontId="29" fillId="0" borderId="117" xfId="210" applyFont="1" applyBorder="1" applyAlignment="1">
      <alignment horizontal="center" wrapText="1"/>
    </xf>
    <xf numFmtId="0" fontId="29" fillId="0" borderId="143" xfId="209" applyFont="1" applyBorder="1" applyAlignment="1">
      <alignment horizontal="center" wrapText="1"/>
    </xf>
    <xf numFmtId="0" fontId="29" fillId="0" borderId="20" xfId="209" applyFont="1" applyBorder="1" applyAlignment="1">
      <alignment horizontal="center" wrapText="1"/>
    </xf>
    <xf numFmtId="0" fontId="29" fillId="0" borderId="39" xfId="209" applyFont="1" applyBorder="1" applyAlignment="1">
      <alignment horizontal="center" wrapText="1"/>
    </xf>
    <xf numFmtId="3" fontId="39" fillId="0" borderId="99" xfId="171" applyNumberFormat="1" applyFont="1" applyBorder="1" applyAlignment="1">
      <alignment horizontal="left" wrapText="1"/>
    </xf>
    <xf numFmtId="3" fontId="39" fillId="0" borderId="40" xfId="171" applyNumberFormat="1" applyFont="1" applyBorder="1" applyAlignment="1">
      <alignment horizontal="left" wrapText="1"/>
    </xf>
    <xf numFmtId="3" fontId="39" fillId="0" borderId="99" xfId="171" applyNumberFormat="1" applyFont="1" applyBorder="1" applyAlignment="1">
      <alignment horizontal="left"/>
    </xf>
    <xf numFmtId="3" fontId="39" fillId="0" borderId="40" xfId="171" applyNumberFormat="1" applyFont="1" applyBorder="1" applyAlignment="1">
      <alignment horizontal="left"/>
    </xf>
    <xf numFmtId="12" fontId="39" fillId="0" borderId="118" xfId="171" applyNumberFormat="1" applyFont="1" applyBorder="1" applyAlignment="1">
      <alignment horizontal="left" wrapText="1"/>
    </xf>
    <xf numFmtId="12" fontId="39" fillId="0" borderId="119" xfId="171" applyNumberFormat="1" applyFont="1" applyBorder="1" applyAlignment="1">
      <alignment horizontal="left" wrapText="1"/>
    </xf>
    <xf numFmtId="0" fontId="51" fillId="0" borderId="0" xfId="171" applyFont="1" applyAlignment="1">
      <alignment horizontal="center" wrapText="1"/>
    </xf>
    <xf numFmtId="3" fontId="41" fillId="0" borderId="10" xfId="179" applyNumberFormat="1" applyFont="1" applyFill="1" applyBorder="1" applyAlignment="1">
      <alignment horizontal="center" wrapText="1"/>
    </xf>
    <xf numFmtId="0" fontId="42" fillId="0" borderId="101" xfId="179" applyFont="1" applyFill="1" applyBorder="1" applyAlignment="1">
      <alignment horizontal="center" wrapText="1"/>
    </xf>
    <xf numFmtId="0" fontId="42" fillId="0" borderId="96" xfId="179" applyFont="1" applyFill="1" applyBorder="1" applyAlignment="1">
      <alignment horizontal="center" wrapText="1"/>
    </xf>
    <xf numFmtId="0" fontId="42" fillId="0" borderId="46" xfId="179" applyFont="1" applyFill="1" applyBorder="1" applyAlignment="1">
      <alignment horizontal="center" wrapText="1"/>
    </xf>
    <xf numFmtId="0" fontId="41" fillId="0" borderId="101" xfId="179" applyFont="1" applyFill="1" applyBorder="1" applyAlignment="1">
      <alignment horizontal="center" wrapText="1"/>
    </xf>
    <xf numFmtId="0" fontId="41" fillId="0" borderId="96" xfId="179" applyFont="1" applyFill="1" applyBorder="1" applyAlignment="1">
      <alignment horizontal="center" wrapText="1"/>
    </xf>
    <xf numFmtId="0" fontId="41" fillId="0" borderId="46" xfId="179" applyFont="1" applyFill="1" applyBorder="1" applyAlignment="1">
      <alignment horizontal="center" wrapText="1"/>
    </xf>
    <xf numFmtId="3" fontId="5" fillId="0" borderId="10" xfId="179" applyNumberFormat="1" applyFont="1" applyFill="1" applyBorder="1" applyAlignment="1">
      <alignment horizontal="center" wrapText="1"/>
    </xf>
    <xf numFmtId="0" fontId="36" fillId="0" borderId="66" xfId="177" applyFont="1" applyFill="1" applyBorder="1" applyAlignment="1">
      <alignment horizontal="center"/>
    </xf>
    <xf numFmtId="0" fontId="36" fillId="0" borderId="76" xfId="177" applyFont="1" applyFill="1" applyBorder="1" applyAlignment="1">
      <alignment horizontal="center"/>
    </xf>
    <xf numFmtId="0" fontId="36" fillId="0" borderId="67" xfId="177" applyFont="1" applyFill="1" applyBorder="1" applyAlignment="1">
      <alignment horizontal="center"/>
    </xf>
    <xf numFmtId="0" fontId="35" fillId="0" borderId="0" xfId="177" applyFont="1" applyFill="1" applyAlignment="1">
      <alignment horizontal="left" wrapText="1"/>
    </xf>
    <xf numFmtId="0" fontId="36" fillId="0" borderId="102" xfId="177" applyFont="1" applyFill="1" applyBorder="1" applyAlignment="1">
      <alignment horizontal="center" vertical="center"/>
    </xf>
    <xf numFmtId="0" fontId="35" fillId="0" borderId="110" xfId="177" applyFont="1" applyFill="1" applyBorder="1" applyAlignment="1">
      <alignment vertical="center"/>
    </xf>
    <xf numFmtId="0" fontId="36" fillId="0" borderId="102" xfId="177" applyFont="1" applyFill="1" applyBorder="1" applyAlignment="1">
      <alignment horizontal="center" vertical="center" wrapText="1"/>
    </xf>
    <xf numFmtId="0" fontId="35" fillId="0" borderId="110" xfId="177" applyFont="1" applyFill="1" applyBorder="1" applyAlignment="1">
      <alignment vertical="center" wrapText="1"/>
    </xf>
    <xf numFmtId="0" fontId="36" fillId="0" borderId="110" xfId="177" applyFont="1" applyFill="1" applyBorder="1" applyAlignment="1">
      <alignment horizontal="center" vertical="center" wrapText="1"/>
    </xf>
    <xf numFmtId="3" fontId="29" fillId="0" borderId="0" xfId="172" applyNumberFormat="1" applyFont="1" applyAlignment="1">
      <alignment horizontal="center" wrapText="1"/>
    </xf>
    <xf numFmtId="0" fontId="83" fillId="0" borderId="0" xfId="217" applyFont="1" applyAlignment="1">
      <alignment horizontal="center" wrapText="1"/>
    </xf>
    <xf numFmtId="0" fontId="72" fillId="0" borderId="24" xfId="0" applyFont="1" applyBorder="1" applyAlignment="1">
      <alignment horizontal="center" vertical="center" wrapText="1"/>
    </xf>
    <xf numFmtId="0" fontId="74" fillId="0" borderId="24" xfId="0" applyFont="1" applyBorder="1" applyAlignment="1">
      <alignment horizontal="left" vertical="center" wrapText="1"/>
    </xf>
    <xf numFmtId="3" fontId="74" fillId="0" borderId="24" xfId="0" applyNumberFormat="1" applyFont="1" applyBorder="1" applyAlignment="1">
      <alignment horizontal="center" vertical="center" wrapText="1"/>
    </xf>
    <xf numFmtId="0" fontId="74" fillId="0" borderId="71" xfId="0" applyFont="1" applyBorder="1" applyAlignment="1">
      <alignment horizontal="left" vertical="center" wrapText="1"/>
    </xf>
    <xf numFmtId="0" fontId="74" fillId="0" borderId="40" xfId="0" applyFont="1" applyBorder="1" applyAlignment="1">
      <alignment horizontal="left" vertical="center" wrapText="1"/>
    </xf>
    <xf numFmtId="3" fontId="74" fillId="0" borderId="71" xfId="0" applyNumberFormat="1" applyFont="1" applyBorder="1" applyAlignment="1">
      <alignment horizontal="center" vertical="center" wrapText="1"/>
    </xf>
    <xf numFmtId="3" fontId="74" fillId="0" borderId="40" xfId="0" applyNumberFormat="1" applyFont="1" applyBorder="1" applyAlignment="1">
      <alignment horizontal="center" vertical="center" wrapText="1"/>
    </xf>
    <xf numFmtId="0" fontId="74" fillId="0" borderId="82" xfId="0" applyFont="1" applyBorder="1" applyAlignment="1">
      <alignment horizontal="left" vertical="center" wrapText="1"/>
    </xf>
    <xf numFmtId="0" fontId="74" fillId="0" borderId="80" xfId="0" applyFont="1" applyBorder="1" applyAlignment="1">
      <alignment horizontal="left" vertical="center" wrapText="1"/>
    </xf>
    <xf numFmtId="3" fontId="74" fillId="0" borderId="82" xfId="0" applyNumberFormat="1" applyFont="1" applyBorder="1" applyAlignment="1">
      <alignment horizontal="center" vertical="center" wrapText="1"/>
    </xf>
    <xf numFmtId="3" fontId="74" fillId="0" borderId="80" xfId="0" applyNumberFormat="1" applyFont="1" applyBorder="1" applyAlignment="1">
      <alignment horizontal="center" vertical="center" wrapText="1"/>
    </xf>
    <xf numFmtId="0" fontId="31" fillId="0" borderId="99" xfId="188" applyFont="1" applyBorder="1" applyAlignment="1">
      <alignment horizontal="left"/>
    </xf>
    <xf numFmtId="0" fontId="31" fillId="0" borderId="20" xfId="188" applyFont="1" applyBorder="1" applyAlignment="1">
      <alignment horizontal="left"/>
    </xf>
    <xf numFmtId="0" fontId="31" fillId="0" borderId="108" xfId="188" applyFont="1" applyBorder="1" applyAlignment="1">
      <alignment horizontal="left"/>
    </xf>
  </cellXfs>
  <cellStyles count="219">
    <cellStyle name="20% - 1. jelölőszín" xfId="1" builtinId="30" customBuiltin="1"/>
    <cellStyle name="20% - 1. jelölőszín 2" xfId="2" xr:uid="{00000000-0005-0000-0000-000003000000}"/>
    <cellStyle name="20% - 1. jelölőszín 3" xfId="3" xr:uid="{00000000-0005-0000-0000-000004000000}"/>
    <cellStyle name="20% - 2. jelölőszín" xfId="4" builtinId="34" customBuiltin="1"/>
    <cellStyle name="20% - 2. jelölőszín 2" xfId="5" xr:uid="{00000000-0005-0000-0000-000006000000}"/>
    <cellStyle name="20% - 2. jelölőszín 3" xfId="6" xr:uid="{00000000-0005-0000-0000-000007000000}"/>
    <cellStyle name="20% - 3. jelölőszín" xfId="7" builtinId="38" customBuiltin="1"/>
    <cellStyle name="20% - 3. jelölőszín 2" xfId="8" xr:uid="{00000000-0005-0000-0000-000009000000}"/>
    <cellStyle name="20% - 3. jelölőszín 3" xfId="9" xr:uid="{00000000-0005-0000-0000-00000A000000}"/>
    <cellStyle name="20% - 4. jelölőszín" xfId="10" builtinId="42" customBuiltin="1"/>
    <cellStyle name="20% - 4. jelölőszín 2" xfId="11" xr:uid="{00000000-0005-0000-0000-00000C000000}"/>
    <cellStyle name="20% - 4. jelölőszín 3" xfId="12" xr:uid="{00000000-0005-0000-0000-00000D000000}"/>
    <cellStyle name="20% - 5. jelölőszín" xfId="13" builtinId="46" customBuiltin="1"/>
    <cellStyle name="20% - 5. jelölőszín 2" xfId="14" xr:uid="{00000000-0005-0000-0000-00000F000000}"/>
    <cellStyle name="20% - 5. jelölőszín 3" xfId="15" xr:uid="{00000000-0005-0000-0000-000010000000}"/>
    <cellStyle name="20% - 6. jelölőszín" xfId="16" builtinId="50" customBuiltin="1"/>
    <cellStyle name="20% - 6. jelölőszín 2" xfId="17" xr:uid="{00000000-0005-0000-0000-000012000000}"/>
    <cellStyle name="20% - 6. jelölőszín 3" xfId="18" xr:uid="{00000000-0005-0000-0000-000013000000}"/>
    <cellStyle name="20% - Accent1" xfId="19" xr:uid="{00000000-0005-0000-0000-000014000000}"/>
    <cellStyle name="20% - Accent2" xfId="20" xr:uid="{00000000-0005-0000-0000-000015000000}"/>
    <cellStyle name="20% - Accent3" xfId="21" xr:uid="{00000000-0005-0000-0000-000016000000}"/>
    <cellStyle name="20% - Accent4" xfId="22" xr:uid="{00000000-0005-0000-0000-000017000000}"/>
    <cellStyle name="20% - Accent5" xfId="23" xr:uid="{00000000-0005-0000-0000-000018000000}"/>
    <cellStyle name="20% - Accent6" xfId="24" xr:uid="{00000000-0005-0000-0000-000019000000}"/>
    <cellStyle name="40% - 1. jelölőszín" xfId="25" builtinId="31" customBuiltin="1"/>
    <cellStyle name="40% - 1. jelölőszín 2" xfId="26" xr:uid="{00000000-0005-0000-0000-00001D000000}"/>
    <cellStyle name="40% - 1. jelölőszín 3" xfId="27" xr:uid="{00000000-0005-0000-0000-00001E000000}"/>
    <cellStyle name="40% - 2. jelölőszín" xfId="28" builtinId="35" customBuiltin="1"/>
    <cellStyle name="40% - 2. jelölőszín 2" xfId="29" xr:uid="{00000000-0005-0000-0000-000020000000}"/>
    <cellStyle name="40% - 2. jelölőszín 3" xfId="30" xr:uid="{00000000-0005-0000-0000-000021000000}"/>
    <cellStyle name="40% - 3. jelölőszín" xfId="31" builtinId="39" customBuiltin="1"/>
    <cellStyle name="40% - 3. jelölőszín 2" xfId="32" xr:uid="{00000000-0005-0000-0000-000023000000}"/>
    <cellStyle name="40% - 3. jelölőszín 3" xfId="33" xr:uid="{00000000-0005-0000-0000-000024000000}"/>
    <cellStyle name="40% - 4. jelölőszín" xfId="34" builtinId="43" customBuiltin="1"/>
    <cellStyle name="40% - 4. jelölőszín 2" xfId="35" xr:uid="{00000000-0005-0000-0000-000026000000}"/>
    <cellStyle name="40% - 4. jelölőszín 3" xfId="36" xr:uid="{00000000-0005-0000-0000-000027000000}"/>
    <cellStyle name="40% - 5. jelölőszín" xfId="37" builtinId="47" customBuiltin="1"/>
    <cellStyle name="40% - 5. jelölőszín 2" xfId="38" xr:uid="{00000000-0005-0000-0000-000029000000}"/>
    <cellStyle name="40% - 5. jelölőszín 3" xfId="39" xr:uid="{00000000-0005-0000-0000-00002A000000}"/>
    <cellStyle name="40% - 6. jelölőszín" xfId="40" builtinId="51" customBuiltin="1"/>
    <cellStyle name="40% - 6. jelölőszín 2" xfId="41" xr:uid="{00000000-0005-0000-0000-00002C000000}"/>
    <cellStyle name="40% - 6. jelölőszín 3" xfId="42" xr:uid="{00000000-0005-0000-0000-00002D000000}"/>
    <cellStyle name="40% - Accent1" xfId="43" xr:uid="{00000000-0005-0000-0000-00002E000000}"/>
    <cellStyle name="40% - Accent2" xfId="44" xr:uid="{00000000-0005-0000-0000-00002F000000}"/>
    <cellStyle name="40% - Accent3" xfId="45" xr:uid="{00000000-0005-0000-0000-000030000000}"/>
    <cellStyle name="40% - Accent4" xfId="46" xr:uid="{00000000-0005-0000-0000-000031000000}"/>
    <cellStyle name="40% - Accent5" xfId="47" xr:uid="{00000000-0005-0000-0000-000032000000}"/>
    <cellStyle name="40% - Accent6" xfId="48" xr:uid="{00000000-0005-0000-0000-000033000000}"/>
    <cellStyle name="60% - 1. jelölőszín" xfId="49" builtinId="32" customBuiltin="1"/>
    <cellStyle name="60% - 1. jelölőszín 2" xfId="50" xr:uid="{00000000-0005-0000-0000-000037000000}"/>
    <cellStyle name="60% - 1. jelölőszín 3" xfId="51" xr:uid="{00000000-0005-0000-0000-000038000000}"/>
    <cellStyle name="60% - 2. jelölőszín" xfId="52" builtinId="36" customBuiltin="1"/>
    <cellStyle name="60% - 2. jelölőszín 2" xfId="53" xr:uid="{00000000-0005-0000-0000-00003A000000}"/>
    <cellStyle name="60% - 2. jelölőszín 3" xfId="54" xr:uid="{00000000-0005-0000-0000-00003B000000}"/>
    <cellStyle name="60% - 3. jelölőszín" xfId="55" builtinId="40" customBuiltin="1"/>
    <cellStyle name="60% - 3. jelölőszín 2" xfId="56" xr:uid="{00000000-0005-0000-0000-00003D000000}"/>
    <cellStyle name="60% - 3. jelölőszín 3" xfId="57" xr:uid="{00000000-0005-0000-0000-00003E000000}"/>
    <cellStyle name="60% - 4. jelölőszín" xfId="58" builtinId="44" customBuiltin="1"/>
    <cellStyle name="60% - 4. jelölőszín 2" xfId="59" xr:uid="{00000000-0005-0000-0000-000040000000}"/>
    <cellStyle name="60% - 4. jelölőszín 3" xfId="60" xr:uid="{00000000-0005-0000-0000-000041000000}"/>
    <cellStyle name="60% - 5. jelölőszín" xfId="61" builtinId="48" customBuiltin="1"/>
    <cellStyle name="60% - 5. jelölőszín 2" xfId="62" xr:uid="{00000000-0005-0000-0000-000043000000}"/>
    <cellStyle name="60% - 5. jelölőszín 3" xfId="63" xr:uid="{00000000-0005-0000-0000-000044000000}"/>
    <cellStyle name="60% - 6. jelölőszín" xfId="64" builtinId="52" customBuiltin="1"/>
    <cellStyle name="60% - 6. jelölőszín 2" xfId="65" xr:uid="{00000000-0005-0000-0000-000046000000}"/>
    <cellStyle name="60% - 6. jelölőszín 3" xfId="66" xr:uid="{00000000-0005-0000-0000-000047000000}"/>
    <cellStyle name="60% - Accent1" xfId="67" xr:uid="{00000000-0005-0000-0000-000048000000}"/>
    <cellStyle name="60% - Accent2" xfId="68" xr:uid="{00000000-0005-0000-0000-000049000000}"/>
    <cellStyle name="60% - Accent3" xfId="69" xr:uid="{00000000-0005-0000-0000-00004A000000}"/>
    <cellStyle name="60% - Accent4" xfId="70" xr:uid="{00000000-0005-0000-0000-00004B000000}"/>
    <cellStyle name="60% - Accent5" xfId="71" xr:uid="{00000000-0005-0000-0000-00004C000000}"/>
    <cellStyle name="60% - Accent6" xfId="72" xr:uid="{00000000-0005-0000-0000-00004D000000}"/>
    <cellStyle name="Accent1" xfId="73" xr:uid="{00000000-0005-0000-0000-00004E000000}"/>
    <cellStyle name="Accent2" xfId="74" xr:uid="{00000000-0005-0000-0000-00004F000000}"/>
    <cellStyle name="Accent3" xfId="75" xr:uid="{00000000-0005-0000-0000-000050000000}"/>
    <cellStyle name="Accent4" xfId="76" xr:uid="{00000000-0005-0000-0000-000051000000}"/>
    <cellStyle name="Accent5" xfId="77" xr:uid="{00000000-0005-0000-0000-000052000000}"/>
    <cellStyle name="Accent6" xfId="78" xr:uid="{00000000-0005-0000-0000-000053000000}"/>
    <cellStyle name="Bad" xfId="79" xr:uid="{00000000-0005-0000-0000-000054000000}"/>
    <cellStyle name="Bevitel" xfId="80" builtinId="20" customBuiltin="1"/>
    <cellStyle name="Bevitel 2" xfId="81" xr:uid="{00000000-0005-0000-0000-000056000000}"/>
    <cellStyle name="Bevitel 3" xfId="82" xr:uid="{00000000-0005-0000-0000-000057000000}"/>
    <cellStyle name="Calculation" xfId="83" xr:uid="{00000000-0005-0000-0000-000058000000}"/>
    <cellStyle name="Check Cell" xfId="84" xr:uid="{00000000-0005-0000-0000-000059000000}"/>
    <cellStyle name="Cím" xfId="85" builtinId="15" customBuiltin="1"/>
    <cellStyle name="Cím 2" xfId="86" xr:uid="{00000000-0005-0000-0000-00005B000000}"/>
    <cellStyle name="Cím 3" xfId="87" xr:uid="{00000000-0005-0000-0000-00005C000000}"/>
    <cellStyle name="Címsor 1" xfId="88" builtinId="16" customBuiltin="1"/>
    <cellStyle name="Címsor 1 2" xfId="89" xr:uid="{00000000-0005-0000-0000-00005E000000}"/>
    <cellStyle name="Címsor 1 3" xfId="90" xr:uid="{00000000-0005-0000-0000-00005F000000}"/>
    <cellStyle name="Címsor 2" xfId="91" builtinId="17" customBuiltin="1"/>
    <cellStyle name="Címsor 2 2" xfId="92" xr:uid="{00000000-0005-0000-0000-000061000000}"/>
    <cellStyle name="Címsor 2 3" xfId="93" xr:uid="{00000000-0005-0000-0000-000062000000}"/>
    <cellStyle name="Címsor 3" xfId="94" builtinId="18" customBuiltin="1"/>
    <cellStyle name="Címsor 3 2" xfId="95" xr:uid="{00000000-0005-0000-0000-000064000000}"/>
    <cellStyle name="Címsor 3 3" xfId="96" xr:uid="{00000000-0005-0000-0000-000065000000}"/>
    <cellStyle name="Címsor 4" xfId="97" builtinId="19" customBuiltin="1"/>
    <cellStyle name="Címsor 4 2" xfId="98" xr:uid="{00000000-0005-0000-0000-000067000000}"/>
    <cellStyle name="Címsor 4 3" xfId="99" xr:uid="{00000000-0005-0000-0000-000068000000}"/>
    <cellStyle name="Ellenőrzőcella" xfId="100" builtinId="23" customBuiltin="1"/>
    <cellStyle name="Ellenőrzőcella 2" xfId="101" xr:uid="{00000000-0005-0000-0000-00006A000000}"/>
    <cellStyle name="Ellenőrzőcella 3" xfId="102" xr:uid="{00000000-0005-0000-0000-00006B000000}"/>
    <cellStyle name="Explanatory Text" xfId="103" xr:uid="{00000000-0005-0000-0000-00006C000000}"/>
    <cellStyle name="Ezres" xfId="216" builtinId="3"/>
    <cellStyle name="Ezres 2" xfId="104" xr:uid="{00000000-0005-0000-0000-00006E000000}"/>
    <cellStyle name="Ezres 2 2" xfId="212" xr:uid="{00000000-0005-0000-0000-00006F000000}"/>
    <cellStyle name="Ezres 3" xfId="105" xr:uid="{00000000-0005-0000-0000-000070000000}"/>
    <cellStyle name="Ezres 4" xfId="215" xr:uid="{00000000-0005-0000-0000-000071000000}"/>
    <cellStyle name="Figyelmeztetés" xfId="106" builtinId="11" customBuiltin="1"/>
    <cellStyle name="Figyelmeztetés 2" xfId="107" xr:uid="{00000000-0005-0000-0000-000073000000}"/>
    <cellStyle name="Figyelmeztetés 3" xfId="108" xr:uid="{00000000-0005-0000-0000-000074000000}"/>
    <cellStyle name="Good" xfId="109" xr:uid="{00000000-0005-0000-0000-000075000000}"/>
    <cellStyle name="Heading 1" xfId="110" xr:uid="{00000000-0005-0000-0000-000076000000}"/>
    <cellStyle name="Heading 2" xfId="111" xr:uid="{00000000-0005-0000-0000-000077000000}"/>
    <cellStyle name="Heading 3" xfId="112" xr:uid="{00000000-0005-0000-0000-000078000000}"/>
    <cellStyle name="Heading 4" xfId="113" xr:uid="{00000000-0005-0000-0000-000079000000}"/>
    <cellStyle name="Hivatkozott cella" xfId="114" builtinId="24" customBuiltin="1"/>
    <cellStyle name="Hivatkozott cella 2" xfId="115" xr:uid="{00000000-0005-0000-0000-00007B000000}"/>
    <cellStyle name="Hivatkozott cella 3" xfId="116" xr:uid="{00000000-0005-0000-0000-00007C000000}"/>
    <cellStyle name="Input" xfId="117" xr:uid="{00000000-0005-0000-0000-00007D000000}"/>
    <cellStyle name="Jegyzet" xfId="118" builtinId="10" customBuiltin="1"/>
    <cellStyle name="Jegyzet 2" xfId="119" xr:uid="{00000000-0005-0000-0000-00007F000000}"/>
    <cellStyle name="Jegyzet 3" xfId="120" xr:uid="{00000000-0005-0000-0000-000080000000}"/>
    <cellStyle name="Jegyzet 4" xfId="121" xr:uid="{00000000-0005-0000-0000-000081000000}"/>
    <cellStyle name="Jelölőszín (1) 2" xfId="123" xr:uid="{00000000-0005-0000-0000-000082000000}"/>
    <cellStyle name="Jelölőszín (1) 3" xfId="124" xr:uid="{00000000-0005-0000-0000-000083000000}"/>
    <cellStyle name="Jelölőszín (2) 2" xfId="126" xr:uid="{00000000-0005-0000-0000-000084000000}"/>
    <cellStyle name="Jelölőszín (2) 3" xfId="127" xr:uid="{00000000-0005-0000-0000-000085000000}"/>
    <cellStyle name="Jelölőszín (3) 2" xfId="129" xr:uid="{00000000-0005-0000-0000-000086000000}"/>
    <cellStyle name="Jelölőszín (3) 3" xfId="130" xr:uid="{00000000-0005-0000-0000-000087000000}"/>
    <cellStyle name="Jelölőszín (4) 2" xfId="132" xr:uid="{00000000-0005-0000-0000-000088000000}"/>
    <cellStyle name="Jelölőszín (4) 3" xfId="133" xr:uid="{00000000-0005-0000-0000-000089000000}"/>
    <cellStyle name="Jelölőszín (5) 2" xfId="135" xr:uid="{00000000-0005-0000-0000-00008A000000}"/>
    <cellStyle name="Jelölőszín (5) 3" xfId="136" xr:uid="{00000000-0005-0000-0000-00008B000000}"/>
    <cellStyle name="Jelölőszín (6) 2" xfId="138" xr:uid="{00000000-0005-0000-0000-00008C000000}"/>
    <cellStyle name="Jelölőszín (6) 3" xfId="139" xr:uid="{00000000-0005-0000-0000-00008D000000}"/>
    <cellStyle name="Jelölőszín 1" xfId="122" builtinId="29" customBuiltin="1"/>
    <cellStyle name="Jelölőszín 2" xfId="125" builtinId="33" customBuiltin="1"/>
    <cellStyle name="Jelölőszín 3" xfId="128" builtinId="37" customBuiltin="1"/>
    <cellStyle name="Jelölőszín 4" xfId="131" builtinId="41" customBuiltin="1"/>
    <cellStyle name="Jelölőszín 5" xfId="134" builtinId="45" customBuiltin="1"/>
    <cellStyle name="Jelölőszín 6" xfId="137" builtinId="49" customBuiltin="1"/>
    <cellStyle name="Jó" xfId="140" builtinId="26" customBuiltin="1"/>
    <cellStyle name="Jó 2" xfId="141" xr:uid="{00000000-0005-0000-0000-00008F000000}"/>
    <cellStyle name="Jó 3" xfId="142" xr:uid="{00000000-0005-0000-0000-000090000000}"/>
    <cellStyle name="Kimenet" xfId="143" builtinId="21" customBuiltin="1"/>
    <cellStyle name="Kimenet 2" xfId="144" xr:uid="{00000000-0005-0000-0000-000092000000}"/>
    <cellStyle name="Kimenet 3" xfId="145" xr:uid="{00000000-0005-0000-0000-000093000000}"/>
    <cellStyle name="Linked Cell" xfId="146" xr:uid="{00000000-0005-0000-0000-000094000000}"/>
    <cellStyle name="Magyarázó szöveg" xfId="147" builtinId="53" customBuiltin="1"/>
    <cellStyle name="Magyarázó szöveg 2" xfId="148" xr:uid="{00000000-0005-0000-0000-000096000000}"/>
    <cellStyle name="Magyarázó szöveg 3" xfId="149" xr:uid="{00000000-0005-0000-0000-000097000000}"/>
    <cellStyle name="Neutral" xfId="150" xr:uid="{00000000-0005-0000-0000-000098000000}"/>
    <cellStyle name="Normál" xfId="0" builtinId="0"/>
    <cellStyle name="Normál 10" xfId="151" xr:uid="{00000000-0005-0000-0000-00009A000000}"/>
    <cellStyle name="Normál 11" xfId="211" xr:uid="{00000000-0005-0000-0000-00009B000000}"/>
    <cellStyle name="Normál 12" xfId="214" xr:uid="{00000000-0005-0000-0000-00009C000000}"/>
    <cellStyle name="Normál 13" xfId="217" xr:uid="{00000000-0005-0000-0000-00009D000000}"/>
    <cellStyle name="Normál 2" xfId="152" xr:uid="{00000000-0005-0000-0000-00009E000000}"/>
    <cellStyle name="Normál 2 2" xfId="153" xr:uid="{00000000-0005-0000-0000-00009F000000}"/>
    <cellStyle name="Normál 2 3" xfId="154" xr:uid="{00000000-0005-0000-0000-0000A0000000}"/>
    <cellStyle name="Normál 2 4" xfId="155" xr:uid="{00000000-0005-0000-0000-0000A1000000}"/>
    <cellStyle name="Normál 2 5" xfId="209" xr:uid="{00000000-0005-0000-0000-0000A2000000}"/>
    <cellStyle name="Normál 2_11.sz.melléklet_többéves" xfId="156" xr:uid="{00000000-0005-0000-0000-0000A3000000}"/>
    <cellStyle name="Normál 3" xfId="157" xr:uid="{00000000-0005-0000-0000-0000A4000000}"/>
    <cellStyle name="Normál 3 2" xfId="158" xr:uid="{00000000-0005-0000-0000-0000A5000000}"/>
    <cellStyle name="Normál 3 2 2" xfId="159" xr:uid="{00000000-0005-0000-0000-0000A6000000}"/>
    <cellStyle name="Normál 3 2 3" xfId="218" xr:uid="{00000000-0005-0000-0000-0000A7000000}"/>
    <cellStyle name="Normál 4" xfId="160" xr:uid="{00000000-0005-0000-0000-0000A8000000}"/>
    <cellStyle name="Normál 5" xfId="161" xr:uid="{00000000-0005-0000-0000-0000A9000000}"/>
    <cellStyle name="Normál 5 2" xfId="162" xr:uid="{00000000-0005-0000-0000-0000AA000000}"/>
    <cellStyle name="Normál 5 2 2" xfId="163" xr:uid="{00000000-0005-0000-0000-0000AB000000}"/>
    <cellStyle name="Normál 5 3" xfId="164" xr:uid="{00000000-0005-0000-0000-0000AC000000}"/>
    <cellStyle name="Normál 5 4" xfId="213" xr:uid="{00000000-0005-0000-0000-0000AD000000}"/>
    <cellStyle name="Normál 5_11.sz.melléklet_többéves" xfId="165" xr:uid="{00000000-0005-0000-0000-0000AE000000}"/>
    <cellStyle name="Normál 6" xfId="166" xr:uid="{00000000-0005-0000-0000-0000AF000000}"/>
    <cellStyle name="Normál 6 2" xfId="167" xr:uid="{00000000-0005-0000-0000-0000B0000000}"/>
    <cellStyle name="Normál 7" xfId="168" xr:uid="{00000000-0005-0000-0000-0000B1000000}"/>
    <cellStyle name="Normál 8" xfId="169" xr:uid="{00000000-0005-0000-0000-0000B2000000}"/>
    <cellStyle name="Normál 9" xfId="170" xr:uid="{00000000-0005-0000-0000-0000B3000000}"/>
    <cellStyle name="Normál_2001-2002. címjegyzék nov.28-i módosítása (1)" xfId="171" xr:uid="{00000000-0005-0000-0000-0000B4000000}"/>
    <cellStyle name="Normál_2001bev jó" xfId="172" xr:uid="{00000000-0005-0000-0000-0000B5000000}"/>
    <cellStyle name="Normál_2003év kiadás" xfId="173" xr:uid="{00000000-0005-0000-0000-0000B6000000}"/>
    <cellStyle name="Normál_2003költségvet" xfId="174" xr:uid="{00000000-0005-0000-0000-0000B7000000}"/>
    <cellStyle name="Normál_2003ktvmod2fin" xfId="175" xr:uid="{00000000-0005-0000-0000-0000B8000000}"/>
    <cellStyle name="Normál_2003terv" xfId="176" xr:uid="{00000000-0005-0000-0000-0000B9000000}"/>
    <cellStyle name="Normál_2006 költségv 2" xfId="177" xr:uid="{00000000-0005-0000-0000-0000BA000000}"/>
    <cellStyle name="Normál_2006éviköltségvetés 2 2" xfId="178" xr:uid="{00000000-0005-0000-0000-0000BB000000}"/>
    <cellStyle name="Normál_2009éviköltségvetés-Móricz Károly 2" xfId="179" xr:uid="{00000000-0005-0000-0000-0000BC000000}"/>
    <cellStyle name="Normál_37-2010. évi III.rendmód 2 2" xfId="210" xr:uid="{00000000-0005-0000-0000-0000BD000000}"/>
    <cellStyle name="Normál_37-2010. évi III.rendmód_4. sz. melléklet" xfId="180" xr:uid="{00000000-0005-0000-0000-0000BE000000}"/>
    <cellStyle name="Normál_Áhttáblák 2" xfId="181" xr:uid="{00000000-0005-0000-0000-0000BF000000}"/>
    <cellStyle name="Normál_Áhttáblák_76-3-hiányzó mellékletek" xfId="182" xr:uid="{00000000-0005-0000-0000-0000C0000000}"/>
    <cellStyle name="Normál_bevétel_bevétel_1" xfId="183" xr:uid="{00000000-0005-0000-0000-0000C1000000}"/>
    <cellStyle name="Normál_bevétel_bevétel_1 2" xfId="184" xr:uid="{00000000-0005-0000-0000-0000C2000000}"/>
    <cellStyle name="Normál_bevétel_bevétel_1 2 2" xfId="185" xr:uid="{00000000-0005-0000-0000-0000C3000000}"/>
    <cellStyle name="Normál_finansz.2004" xfId="186" xr:uid="{00000000-0005-0000-0000-0000C4000000}"/>
    <cellStyle name="Normál_kiadás_1_2005aprilisrendmod" xfId="187" xr:uid="{00000000-0005-0000-0000-0000C5000000}"/>
    <cellStyle name="Normál_Környezetvédelmi Alap felosztása-01.21." xfId="188" xr:uid="{00000000-0005-0000-0000-0000C6000000}"/>
    <cellStyle name="Normál_kötelezettségváll 2009-ra" xfId="189" xr:uid="{00000000-0005-0000-0000-0000C7000000}"/>
    <cellStyle name="Normál_Munka2 (2)_1_2005aprilisrendmod" xfId="190" xr:uid="{00000000-0005-0000-0000-0000C8000000}"/>
    <cellStyle name="Normál_Turisztikai Alap felhasználása 2012" xfId="191" xr:uid="{00000000-0005-0000-0000-0000C9000000}"/>
    <cellStyle name="Note" xfId="192" xr:uid="{00000000-0005-0000-0000-0000CA000000}"/>
    <cellStyle name="Output" xfId="193" xr:uid="{00000000-0005-0000-0000-0000CB000000}"/>
    <cellStyle name="Összesen" xfId="194" builtinId="25" customBuiltin="1"/>
    <cellStyle name="Összesen 2" xfId="195" xr:uid="{00000000-0005-0000-0000-0000CD000000}"/>
    <cellStyle name="Összesen 3" xfId="196" xr:uid="{00000000-0005-0000-0000-0000CE000000}"/>
    <cellStyle name="Rossz" xfId="197" builtinId="27" customBuiltin="1"/>
    <cellStyle name="Rossz 2" xfId="198" xr:uid="{00000000-0005-0000-0000-0000D0000000}"/>
    <cellStyle name="Rossz 3" xfId="199" xr:uid="{00000000-0005-0000-0000-0000D1000000}"/>
    <cellStyle name="Semleges" xfId="200" builtinId="28" customBuiltin="1"/>
    <cellStyle name="Semleges 2" xfId="201" xr:uid="{00000000-0005-0000-0000-0000D3000000}"/>
    <cellStyle name="Semleges 3" xfId="202" xr:uid="{00000000-0005-0000-0000-0000D4000000}"/>
    <cellStyle name="Számítás" xfId="203" builtinId="22" customBuiltin="1"/>
    <cellStyle name="Számítás 2" xfId="204" xr:uid="{00000000-0005-0000-0000-0000D6000000}"/>
    <cellStyle name="Számítás 3" xfId="205" xr:uid="{00000000-0005-0000-0000-0000D7000000}"/>
    <cellStyle name="Title" xfId="206" xr:uid="{00000000-0005-0000-0000-0000D8000000}"/>
    <cellStyle name="Total" xfId="207" xr:uid="{00000000-0005-0000-0000-0000D9000000}"/>
    <cellStyle name="Warning Text" xfId="208" xr:uid="{00000000-0005-0000-0000-0000DA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KISARINE/USER/KAISER/5MELLEK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\KISARINE\USER\KAISER\5MELLEK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&#246;lts&#233;gvet&#233;s\2012\Rendeletm&#243;dos&#237;t&#225;s\Decemberi%20rendeletm&#243;dos&#237;t&#225;s\Test&#252;leti\USER\KISARINE\USER\KAISER\5MELLEK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K&#246;lts&#233;gvet&#233;s\Private\2020\2020.%20&#233;vi%20%20int&#233;zm&#233;nyi%20tervez&#233;s%20el&#337;rehozott\2020%20Dologi%20tervez&#233;s\2020.%20&#233;vi%20int.dologi%20tervez&#233;s%20munkat&#225;bl&#225;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gia"/>
      <sheetName val="élelmezés"/>
      <sheetName val="dologiössz."/>
      <sheetName val="kiemelt"/>
      <sheetName val="összehasonlítás élelm. 2019-20"/>
      <sheetName val="összehasonlítás közmű. 2019-20"/>
    </sheetNames>
    <sheetDataSet>
      <sheetData sheetId="0"/>
      <sheetData sheetId="1">
        <row r="4">
          <cell r="B4">
            <v>11016</v>
          </cell>
          <cell r="C4">
            <v>2974</v>
          </cell>
        </row>
        <row r="6">
          <cell r="B6">
            <v>3450</v>
          </cell>
          <cell r="C6">
            <v>932</v>
          </cell>
        </row>
        <row r="7">
          <cell r="B7">
            <v>3477</v>
          </cell>
          <cell r="C7">
            <v>939</v>
          </cell>
        </row>
        <row r="8">
          <cell r="B8">
            <v>3427</v>
          </cell>
          <cell r="C8">
            <v>925</v>
          </cell>
        </row>
        <row r="9">
          <cell r="B9">
            <v>1438</v>
          </cell>
          <cell r="C9">
            <v>388</v>
          </cell>
        </row>
        <row r="10">
          <cell r="B10">
            <v>4274</v>
          </cell>
          <cell r="C10">
            <v>1154</v>
          </cell>
        </row>
        <row r="11">
          <cell r="B11">
            <v>3637</v>
          </cell>
          <cell r="C11">
            <v>982</v>
          </cell>
        </row>
        <row r="13">
          <cell r="B13">
            <v>35001</v>
          </cell>
          <cell r="C13">
            <v>9450</v>
          </cell>
        </row>
        <row r="14">
          <cell r="B14">
            <v>35240</v>
          </cell>
          <cell r="C14">
            <v>9515</v>
          </cell>
        </row>
        <row r="15">
          <cell r="B15">
            <v>55133</v>
          </cell>
          <cell r="C15">
            <v>14886</v>
          </cell>
        </row>
        <row r="16">
          <cell r="B16">
            <v>34803</v>
          </cell>
          <cell r="C16">
            <v>9397</v>
          </cell>
        </row>
        <row r="17">
          <cell r="B17">
            <v>31563</v>
          </cell>
          <cell r="C17">
            <v>8522</v>
          </cell>
        </row>
        <row r="18">
          <cell r="B18">
            <v>26531</v>
          </cell>
          <cell r="C18">
            <v>7163</v>
          </cell>
        </row>
        <row r="19">
          <cell r="B19">
            <v>42809</v>
          </cell>
          <cell r="C19">
            <v>11558</v>
          </cell>
        </row>
        <row r="20">
          <cell r="B20">
            <v>30690</v>
          </cell>
          <cell r="C20">
            <v>8286</v>
          </cell>
        </row>
        <row r="21">
          <cell r="B21">
            <v>9324</v>
          </cell>
          <cell r="C21">
            <v>2517</v>
          </cell>
        </row>
        <row r="22">
          <cell r="B22">
            <v>39689</v>
          </cell>
          <cell r="C22">
            <v>10716</v>
          </cell>
        </row>
        <row r="23">
          <cell r="B23">
            <v>38929</v>
          </cell>
          <cell r="C23">
            <v>10511</v>
          </cell>
        </row>
        <row r="24">
          <cell r="B24">
            <v>37464</v>
          </cell>
          <cell r="C24">
            <v>10115</v>
          </cell>
        </row>
        <row r="27">
          <cell r="B27">
            <v>206135</v>
          </cell>
          <cell r="C27">
            <v>55656</v>
          </cell>
        </row>
        <row r="29">
          <cell r="B29">
            <v>17360</v>
          </cell>
          <cell r="C29">
            <v>4687</v>
          </cell>
        </row>
        <row r="31">
          <cell r="B31">
            <v>820061</v>
          </cell>
          <cell r="C31">
            <v>221416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42"/>
  <sheetViews>
    <sheetView tabSelected="1" zoomScale="80" zoomScaleNormal="80" workbookViewId="0">
      <pane ySplit="4" topLeftCell="A5" activePane="bottomLeft" state="frozen"/>
      <selection pane="bottomLeft" activeCell="C24" sqref="C24"/>
    </sheetView>
  </sheetViews>
  <sheetFormatPr defaultColWidth="9.25" defaultRowHeight="15.75" x14ac:dyDescent="0.25"/>
  <cols>
    <col min="1" max="1" width="37.5" style="522" customWidth="1"/>
    <col min="2" max="2" width="10.375" style="522" customWidth="1"/>
    <col min="3" max="3" width="12.625" style="27" customWidth="1"/>
    <col min="4" max="4" width="13.5" style="27" customWidth="1"/>
    <col min="5" max="5" width="14.5" style="27" customWidth="1"/>
    <col min="6" max="6" width="13.875" style="27" customWidth="1"/>
    <col min="7" max="7" width="12.875" style="27" customWidth="1"/>
    <col min="8" max="8" width="13.25" style="27" customWidth="1"/>
    <col min="9" max="9" width="14.75" style="27" customWidth="1"/>
    <col min="10" max="10" width="12.625" style="27" customWidth="1"/>
    <col min="11" max="11" width="13.125" style="27" customWidth="1"/>
    <col min="12" max="12" width="13.75" style="27" customWidth="1"/>
    <col min="13" max="13" width="15.25" style="27" customWidth="1"/>
    <col min="14" max="14" width="14.875" style="27" customWidth="1"/>
    <col min="15" max="16384" width="9.25" style="27"/>
  </cols>
  <sheetData>
    <row r="1" spans="1:16" ht="87" customHeight="1" thickTop="1" thickBot="1" x14ac:dyDescent="0.3">
      <c r="A1" s="481" t="s">
        <v>172</v>
      </c>
      <c r="B1" s="482" t="s">
        <v>235</v>
      </c>
      <c r="C1" s="978" t="s">
        <v>26</v>
      </c>
      <c r="D1" s="979"/>
      <c r="E1" s="979"/>
      <c r="F1" s="980"/>
      <c r="G1" s="978" t="s">
        <v>27</v>
      </c>
      <c r="H1" s="979"/>
      <c r="I1" s="979"/>
      <c r="J1" s="980"/>
      <c r="K1" s="981" t="s">
        <v>188</v>
      </c>
      <c r="L1" s="982"/>
      <c r="M1" s="982"/>
      <c r="N1" s="983"/>
    </row>
    <row r="2" spans="1:16" ht="33" customHeight="1" thickTop="1" thickBot="1" x14ac:dyDescent="0.3">
      <c r="A2" s="481"/>
      <c r="B2" s="482"/>
      <c r="C2" s="978" t="s">
        <v>28</v>
      </c>
      <c r="D2" s="979"/>
      <c r="E2" s="979"/>
      <c r="F2" s="980"/>
      <c r="G2" s="978" t="s">
        <v>28</v>
      </c>
      <c r="H2" s="979"/>
      <c r="I2" s="979"/>
      <c r="J2" s="980"/>
      <c r="K2" s="978" t="s">
        <v>28</v>
      </c>
      <c r="L2" s="979"/>
      <c r="M2" s="979"/>
      <c r="N2" s="980"/>
    </row>
    <row r="3" spans="1:16" ht="33" thickTop="1" thickBot="1" x14ac:dyDescent="0.3">
      <c r="A3" s="481"/>
      <c r="B3" s="482"/>
      <c r="C3" s="479" t="s">
        <v>166</v>
      </c>
      <c r="D3" s="483" t="s">
        <v>167</v>
      </c>
      <c r="E3" s="483" t="s">
        <v>559</v>
      </c>
      <c r="F3" s="483" t="s">
        <v>188</v>
      </c>
      <c r="G3" s="479" t="s">
        <v>166</v>
      </c>
      <c r="H3" s="483" t="s">
        <v>167</v>
      </c>
      <c r="I3" s="483" t="s">
        <v>559</v>
      </c>
      <c r="J3" s="483" t="s">
        <v>188</v>
      </c>
      <c r="K3" s="479" t="s">
        <v>166</v>
      </c>
      <c r="L3" s="483" t="s">
        <v>167</v>
      </c>
      <c r="M3" s="483" t="s">
        <v>559</v>
      </c>
      <c r="N3" s="483" t="s">
        <v>188</v>
      </c>
    </row>
    <row r="4" spans="1:16" ht="17.25" thickTop="1" thickBot="1" x14ac:dyDescent="0.3">
      <c r="A4" s="481" t="s">
        <v>175</v>
      </c>
      <c r="B4" s="482"/>
      <c r="C4" s="978" t="s">
        <v>176</v>
      </c>
      <c r="D4" s="979"/>
      <c r="E4" s="979"/>
      <c r="F4" s="980"/>
      <c r="G4" s="981" t="s">
        <v>177</v>
      </c>
      <c r="H4" s="982"/>
      <c r="I4" s="982"/>
      <c r="J4" s="983"/>
      <c r="K4" s="981" t="s">
        <v>29</v>
      </c>
      <c r="L4" s="982"/>
      <c r="M4" s="982"/>
      <c r="N4" s="983"/>
    </row>
    <row r="5" spans="1:16" ht="32.25" thickTop="1" x14ac:dyDescent="0.25">
      <c r="A5" s="26" t="s">
        <v>288</v>
      </c>
      <c r="B5" s="103" t="s">
        <v>292</v>
      </c>
      <c r="C5" s="104">
        <v>18</v>
      </c>
      <c r="D5" s="16"/>
      <c r="E5" s="17"/>
      <c r="F5" s="18">
        <f t="shared" ref="F5:F13" si="0">SUM(C5:E5)</f>
        <v>18</v>
      </c>
      <c r="G5" s="17"/>
      <c r="H5" s="17"/>
      <c r="I5" s="17"/>
      <c r="J5" s="17"/>
      <c r="K5" s="14">
        <f t="shared" ref="K5:M7" si="1">SUM(G5+C5)</f>
        <v>18</v>
      </c>
      <c r="L5" s="17">
        <f t="shared" si="1"/>
        <v>0</v>
      </c>
      <c r="M5" s="17">
        <f t="shared" si="1"/>
        <v>0</v>
      </c>
      <c r="N5" s="17">
        <f>SUM(K5:M5)</f>
        <v>18</v>
      </c>
      <c r="O5" s="404"/>
      <c r="P5" s="404"/>
    </row>
    <row r="6" spans="1:16" ht="31.5" x14ac:dyDescent="0.25">
      <c r="A6" s="26" t="s">
        <v>506</v>
      </c>
      <c r="B6" s="26" t="s">
        <v>293</v>
      </c>
      <c r="C6" s="17">
        <v>2022101</v>
      </c>
      <c r="D6" s="16"/>
      <c r="E6" s="17"/>
      <c r="F6" s="18">
        <f t="shared" si="0"/>
        <v>2022101</v>
      </c>
      <c r="G6" s="17"/>
      <c r="H6" s="17"/>
      <c r="I6" s="17"/>
      <c r="J6" s="17"/>
      <c r="K6" s="14">
        <f t="shared" si="1"/>
        <v>2022101</v>
      </c>
      <c r="L6" s="17">
        <f t="shared" si="1"/>
        <v>0</v>
      </c>
      <c r="M6" s="17">
        <f t="shared" si="1"/>
        <v>0</v>
      </c>
      <c r="N6" s="17">
        <f>SUM(K6:M6)</f>
        <v>2022101</v>
      </c>
      <c r="O6" s="404"/>
      <c r="P6" s="404"/>
    </row>
    <row r="7" spans="1:16" ht="47.25" x14ac:dyDescent="0.25">
      <c r="A7" s="223" t="s">
        <v>493</v>
      </c>
      <c r="B7" s="26" t="s">
        <v>294</v>
      </c>
      <c r="C7" s="17">
        <v>1959728</v>
      </c>
      <c r="D7" s="16"/>
      <c r="E7" s="17"/>
      <c r="F7" s="18">
        <f t="shared" si="0"/>
        <v>1959728</v>
      </c>
      <c r="G7" s="17"/>
      <c r="H7" s="17"/>
      <c r="I7" s="17"/>
      <c r="J7" s="17"/>
      <c r="K7" s="14">
        <f t="shared" si="1"/>
        <v>1959728</v>
      </c>
      <c r="L7" s="17">
        <f t="shared" si="1"/>
        <v>0</v>
      </c>
      <c r="M7" s="17">
        <f t="shared" si="1"/>
        <v>0</v>
      </c>
      <c r="N7" s="17">
        <f>SUM(K7:M7)</f>
        <v>1959728</v>
      </c>
      <c r="O7" s="404"/>
      <c r="P7" s="404"/>
    </row>
    <row r="8" spans="1:16" ht="31.5" x14ac:dyDescent="0.25">
      <c r="A8" s="26" t="s">
        <v>289</v>
      </c>
      <c r="B8" s="26" t="s">
        <v>295</v>
      </c>
      <c r="C8" s="17">
        <v>531534</v>
      </c>
      <c r="D8" s="16">
        <v>331800</v>
      </c>
      <c r="E8" s="17"/>
      <c r="F8" s="18">
        <f t="shared" si="0"/>
        <v>863334</v>
      </c>
      <c r="G8" s="17"/>
      <c r="H8" s="17"/>
      <c r="I8" s="17"/>
      <c r="J8" s="17"/>
      <c r="K8" s="14">
        <f t="shared" ref="K8:N13" si="2">SUM(C8+G8)</f>
        <v>531534</v>
      </c>
      <c r="L8" s="14">
        <f t="shared" si="2"/>
        <v>331800</v>
      </c>
      <c r="M8" s="14">
        <f t="shared" si="2"/>
        <v>0</v>
      </c>
      <c r="N8" s="14">
        <f t="shared" si="2"/>
        <v>863334</v>
      </c>
      <c r="O8" s="404"/>
      <c r="P8" s="404"/>
    </row>
    <row r="9" spans="1:16" ht="31.5" x14ac:dyDescent="0.25">
      <c r="A9" s="26" t="s">
        <v>30</v>
      </c>
      <c r="B9" s="26"/>
      <c r="C9" s="17">
        <v>234160</v>
      </c>
      <c r="D9" s="16"/>
      <c r="E9" s="17"/>
      <c r="F9" s="18">
        <f t="shared" si="0"/>
        <v>234160</v>
      </c>
      <c r="G9" s="17"/>
      <c r="H9" s="17"/>
      <c r="I9" s="17"/>
      <c r="J9" s="17"/>
      <c r="K9" s="14">
        <f t="shared" si="2"/>
        <v>234160</v>
      </c>
      <c r="L9" s="14">
        <f t="shared" si="2"/>
        <v>0</v>
      </c>
      <c r="M9" s="14">
        <f t="shared" si="2"/>
        <v>0</v>
      </c>
      <c r="N9" s="14">
        <f t="shared" si="2"/>
        <v>234160</v>
      </c>
      <c r="O9" s="404"/>
      <c r="P9" s="404"/>
    </row>
    <row r="10" spans="1:16" ht="31.5" x14ac:dyDescent="0.25">
      <c r="A10" s="26" t="s">
        <v>644</v>
      </c>
      <c r="B10" s="26"/>
      <c r="C10" s="17">
        <v>177000</v>
      </c>
      <c r="D10" s="16"/>
      <c r="E10" s="17"/>
      <c r="F10" s="18">
        <f t="shared" si="0"/>
        <v>177000</v>
      </c>
      <c r="G10" s="17"/>
      <c r="H10" s="17"/>
      <c r="I10" s="17"/>
      <c r="J10" s="17"/>
      <c r="K10" s="14">
        <f t="shared" si="2"/>
        <v>177000</v>
      </c>
      <c r="L10" s="14">
        <f t="shared" si="2"/>
        <v>0</v>
      </c>
      <c r="M10" s="14">
        <f t="shared" si="2"/>
        <v>0</v>
      </c>
      <c r="N10" s="14">
        <f t="shared" si="2"/>
        <v>177000</v>
      </c>
      <c r="O10" s="404"/>
      <c r="P10" s="404"/>
    </row>
    <row r="11" spans="1:16" x14ac:dyDescent="0.25">
      <c r="A11" s="26" t="s">
        <v>1083</v>
      </c>
      <c r="B11" s="26"/>
      <c r="C11" s="17"/>
      <c r="D11" s="16">
        <v>30000</v>
      </c>
      <c r="E11" s="17"/>
      <c r="F11" s="18">
        <f t="shared" ref="F11" si="3">SUM(C11:E11)</f>
        <v>30000</v>
      </c>
      <c r="G11" s="17"/>
      <c r="H11" s="17"/>
      <c r="I11" s="17"/>
      <c r="J11" s="17"/>
      <c r="K11" s="14">
        <f t="shared" ref="K11" si="4">SUM(C11+G11)</f>
        <v>0</v>
      </c>
      <c r="L11" s="14">
        <f t="shared" ref="L11" si="5">SUM(D11+H11)</f>
        <v>30000</v>
      </c>
      <c r="M11" s="14">
        <f t="shared" ref="M11" si="6">SUM(E11+I11)</f>
        <v>0</v>
      </c>
      <c r="N11" s="14">
        <f t="shared" ref="N11" si="7">SUM(F11+J11)</f>
        <v>30000</v>
      </c>
      <c r="O11" s="404"/>
      <c r="P11" s="404"/>
    </row>
    <row r="12" spans="1:16" x14ac:dyDescent="0.25">
      <c r="A12" s="26" t="s">
        <v>31</v>
      </c>
      <c r="B12" s="26"/>
      <c r="C12" s="17"/>
      <c r="D12" s="16">
        <v>301800</v>
      </c>
      <c r="E12" s="17"/>
      <c r="F12" s="18">
        <f t="shared" si="0"/>
        <v>301800</v>
      </c>
      <c r="G12" s="17"/>
      <c r="H12" s="17"/>
      <c r="I12" s="17"/>
      <c r="J12" s="17"/>
      <c r="K12" s="14">
        <f t="shared" si="2"/>
        <v>0</v>
      </c>
      <c r="L12" s="14">
        <f t="shared" si="2"/>
        <v>301800</v>
      </c>
      <c r="M12" s="14">
        <f t="shared" si="2"/>
        <v>0</v>
      </c>
      <c r="N12" s="14">
        <f t="shared" si="2"/>
        <v>301800</v>
      </c>
      <c r="O12" s="404"/>
      <c r="P12" s="404"/>
    </row>
    <row r="13" spans="1:16" ht="36.75" customHeight="1" x14ac:dyDescent="0.25">
      <c r="A13" s="26" t="s">
        <v>290</v>
      </c>
      <c r="B13" s="26" t="s">
        <v>296</v>
      </c>
      <c r="C13" s="17"/>
      <c r="D13" s="16"/>
      <c r="E13" s="17"/>
      <c r="F13" s="18">
        <f t="shared" si="0"/>
        <v>0</v>
      </c>
      <c r="G13" s="17"/>
      <c r="H13" s="17"/>
      <c r="I13" s="17"/>
      <c r="J13" s="17"/>
      <c r="K13" s="14">
        <f t="shared" si="2"/>
        <v>0</v>
      </c>
      <c r="L13" s="14">
        <f t="shared" si="2"/>
        <v>0</v>
      </c>
      <c r="M13" s="14">
        <f t="shared" si="2"/>
        <v>0</v>
      </c>
      <c r="N13" s="14">
        <f t="shared" si="2"/>
        <v>0</v>
      </c>
      <c r="O13" s="404"/>
      <c r="P13" s="404"/>
    </row>
    <row r="14" spans="1:16" s="485" customFormat="1" ht="31.5" x14ac:dyDescent="0.25">
      <c r="A14" s="484" t="s">
        <v>291</v>
      </c>
      <c r="B14" s="484" t="s">
        <v>297</v>
      </c>
      <c r="C14" s="19">
        <f t="shared" ref="C14:N14" si="8">SUM(C5:C7,C8,C13)</f>
        <v>4513381</v>
      </c>
      <c r="D14" s="19">
        <f t="shared" si="8"/>
        <v>331800</v>
      </c>
      <c r="E14" s="19">
        <f t="shared" si="8"/>
        <v>0</v>
      </c>
      <c r="F14" s="19">
        <f>SUM(F5:F7,F8,F13)</f>
        <v>4845181</v>
      </c>
      <c r="G14" s="19">
        <f t="shared" si="8"/>
        <v>0</v>
      </c>
      <c r="H14" s="19">
        <f t="shared" si="8"/>
        <v>0</v>
      </c>
      <c r="I14" s="19">
        <f t="shared" si="8"/>
        <v>0</v>
      </c>
      <c r="J14" s="19">
        <f t="shared" si="8"/>
        <v>0</v>
      </c>
      <c r="K14" s="19">
        <f t="shared" si="8"/>
        <v>4513381</v>
      </c>
      <c r="L14" s="19">
        <f t="shared" si="8"/>
        <v>331800</v>
      </c>
      <c r="M14" s="19">
        <f t="shared" si="8"/>
        <v>0</v>
      </c>
      <c r="N14" s="19">
        <f t="shared" si="8"/>
        <v>4845181</v>
      </c>
      <c r="O14" s="404"/>
      <c r="P14" s="404"/>
    </row>
    <row r="15" spans="1:16" s="485" customFormat="1" ht="31.5" x14ac:dyDescent="0.25">
      <c r="A15" s="484" t="s">
        <v>347</v>
      </c>
      <c r="B15" s="484" t="s">
        <v>348</v>
      </c>
      <c r="C15" s="19">
        <v>42641</v>
      </c>
      <c r="D15" s="19">
        <v>27782</v>
      </c>
      <c r="E15" s="19"/>
      <c r="F15" s="19">
        <f>SUM(C15:E15)</f>
        <v>70423</v>
      </c>
      <c r="G15" s="19">
        <v>510933</v>
      </c>
      <c r="H15" s="19">
        <v>170469</v>
      </c>
      <c r="I15" s="19">
        <v>74317</v>
      </c>
      <c r="J15" s="19">
        <f>SUM(G15:I15)</f>
        <v>755719</v>
      </c>
      <c r="K15" s="14">
        <f>SUM(C15+G15)</f>
        <v>553574</v>
      </c>
      <c r="L15" s="14">
        <f>SUM(D15+H15)</f>
        <v>198251</v>
      </c>
      <c r="M15" s="14">
        <f>SUM(E15+I15)</f>
        <v>74317</v>
      </c>
      <c r="N15" s="14">
        <f>SUM(F15+J15)</f>
        <v>826142</v>
      </c>
      <c r="O15" s="404"/>
      <c r="P15" s="404"/>
    </row>
    <row r="16" spans="1:16" ht="31.5" x14ac:dyDescent="0.25">
      <c r="A16" s="319" t="s">
        <v>349</v>
      </c>
      <c r="B16" s="319" t="s">
        <v>246</v>
      </c>
      <c r="C16" s="14">
        <f>SUM(C14+C15)</f>
        <v>4556022</v>
      </c>
      <c r="D16" s="14">
        <f t="shared" ref="D16:N16" si="9">SUM(D14+D15)</f>
        <v>359582</v>
      </c>
      <c r="E16" s="14">
        <f t="shared" si="9"/>
        <v>0</v>
      </c>
      <c r="F16" s="14">
        <f t="shared" si="9"/>
        <v>4915604</v>
      </c>
      <c r="G16" s="14">
        <f t="shared" si="9"/>
        <v>510933</v>
      </c>
      <c r="H16" s="14">
        <f t="shared" si="9"/>
        <v>170469</v>
      </c>
      <c r="I16" s="14">
        <f t="shared" si="9"/>
        <v>74317</v>
      </c>
      <c r="J16" s="14">
        <f t="shared" si="9"/>
        <v>755719</v>
      </c>
      <c r="K16" s="14">
        <f t="shared" si="9"/>
        <v>5066955</v>
      </c>
      <c r="L16" s="14">
        <f t="shared" si="9"/>
        <v>530051</v>
      </c>
      <c r="M16" s="14">
        <f t="shared" si="9"/>
        <v>74317</v>
      </c>
      <c r="N16" s="14">
        <f t="shared" si="9"/>
        <v>5671323</v>
      </c>
      <c r="O16" s="404"/>
      <c r="P16" s="404"/>
    </row>
    <row r="17" spans="1:16" s="487" customFormat="1" ht="31.5" x14ac:dyDescent="0.25">
      <c r="A17" s="484" t="s">
        <v>350</v>
      </c>
      <c r="B17" s="486" t="s">
        <v>298</v>
      </c>
      <c r="C17" s="31"/>
      <c r="D17" s="101"/>
      <c r="E17" s="31">
        <v>0</v>
      </c>
      <c r="F17" s="32">
        <f>SUM(C17:E17)</f>
        <v>0</v>
      </c>
      <c r="G17" s="31"/>
      <c r="H17" s="31"/>
      <c r="I17" s="31"/>
      <c r="J17" s="31">
        <f>SUM(G17:I17)</f>
        <v>0</v>
      </c>
      <c r="K17" s="14">
        <f t="shared" ref="K17:N18" si="10">SUM(C17+G17)</f>
        <v>0</v>
      </c>
      <c r="L17" s="14">
        <f t="shared" si="10"/>
        <v>0</v>
      </c>
      <c r="M17" s="14">
        <f t="shared" si="10"/>
        <v>0</v>
      </c>
      <c r="N17" s="14">
        <f t="shared" si="10"/>
        <v>0</v>
      </c>
      <c r="O17" s="404"/>
      <c r="P17" s="404"/>
    </row>
    <row r="18" spans="1:16" s="487" customFormat="1" ht="31.5" x14ac:dyDescent="0.25">
      <c r="A18" s="484" t="s">
        <v>352</v>
      </c>
      <c r="B18" s="486" t="s">
        <v>351</v>
      </c>
      <c r="C18" s="31">
        <v>8757806</v>
      </c>
      <c r="D18" s="101">
        <v>1847285</v>
      </c>
      <c r="E18" s="31">
        <v>0</v>
      </c>
      <c r="F18" s="32">
        <f>SUM(C18:E18)</f>
        <v>10605091</v>
      </c>
      <c r="G18" s="31"/>
      <c r="H18" s="31"/>
      <c r="I18" s="31"/>
      <c r="J18" s="31">
        <f>SUM(G18:I18)</f>
        <v>0</v>
      </c>
      <c r="K18" s="14">
        <f t="shared" si="10"/>
        <v>8757806</v>
      </c>
      <c r="L18" s="14">
        <f t="shared" si="10"/>
        <v>1847285</v>
      </c>
      <c r="M18" s="14">
        <f t="shared" si="10"/>
        <v>0</v>
      </c>
      <c r="N18" s="14">
        <f t="shared" si="10"/>
        <v>10605091</v>
      </c>
      <c r="O18" s="404"/>
      <c r="P18" s="404"/>
    </row>
    <row r="19" spans="1:16" s="489" customFormat="1" ht="31.5" x14ac:dyDescent="0.25">
      <c r="A19" s="319" t="s">
        <v>353</v>
      </c>
      <c r="B19" s="488" t="s">
        <v>247</v>
      </c>
      <c r="C19" s="33">
        <f>SUM(C17+C18)</f>
        <v>8757806</v>
      </c>
      <c r="D19" s="33">
        <f t="shared" ref="D19:N19" si="11">SUM(D17+D18)</f>
        <v>1847285</v>
      </c>
      <c r="E19" s="33">
        <f t="shared" si="11"/>
        <v>0</v>
      </c>
      <c r="F19" s="33">
        <f t="shared" si="11"/>
        <v>10605091</v>
      </c>
      <c r="G19" s="33">
        <f t="shared" si="11"/>
        <v>0</v>
      </c>
      <c r="H19" s="33">
        <f t="shared" si="11"/>
        <v>0</v>
      </c>
      <c r="I19" s="33">
        <f t="shared" si="11"/>
        <v>0</v>
      </c>
      <c r="J19" s="33">
        <f t="shared" si="11"/>
        <v>0</v>
      </c>
      <c r="K19" s="33">
        <f t="shared" si="11"/>
        <v>8757806</v>
      </c>
      <c r="L19" s="33">
        <f t="shared" si="11"/>
        <v>1847285</v>
      </c>
      <c r="M19" s="33">
        <f t="shared" si="11"/>
        <v>0</v>
      </c>
      <c r="N19" s="33">
        <f t="shared" si="11"/>
        <v>10605091</v>
      </c>
      <c r="O19" s="404"/>
      <c r="P19" s="404"/>
    </row>
    <row r="20" spans="1:16" x14ac:dyDescent="0.25">
      <c r="A20" s="26" t="s">
        <v>703</v>
      </c>
      <c r="B20" s="26" t="s">
        <v>299</v>
      </c>
      <c r="C20" s="13">
        <v>2300000</v>
      </c>
      <c r="D20" s="12"/>
      <c r="E20" s="13"/>
      <c r="F20" s="18">
        <f>SUM(C20:E20)</f>
        <v>2300000</v>
      </c>
      <c r="G20" s="13"/>
      <c r="H20" s="13"/>
      <c r="I20" s="13"/>
      <c r="J20" s="13">
        <f>SUM(G20:I20)</f>
        <v>0</v>
      </c>
      <c r="K20" s="14">
        <f>SUM(G20+C20)</f>
        <v>2300000</v>
      </c>
      <c r="L20" s="13">
        <f>SUM(H20+D20)</f>
        <v>0</v>
      </c>
      <c r="M20" s="13">
        <f>SUM(I20+E20)</f>
        <v>0</v>
      </c>
      <c r="N20" s="13">
        <f>SUM(K20:M20)</f>
        <v>2300000</v>
      </c>
      <c r="O20" s="404"/>
      <c r="P20" s="404"/>
    </row>
    <row r="21" spans="1:16" s="485" customFormat="1" x14ac:dyDescent="0.25">
      <c r="A21" s="484" t="s">
        <v>704</v>
      </c>
      <c r="B21" s="484" t="s">
        <v>299</v>
      </c>
      <c r="C21" s="19">
        <f t="shared" ref="C21:N21" si="12">SUM(C20:C20)</f>
        <v>2300000</v>
      </c>
      <c r="D21" s="19">
        <f t="shared" si="12"/>
        <v>0</v>
      </c>
      <c r="E21" s="19">
        <f t="shared" si="12"/>
        <v>0</v>
      </c>
      <c r="F21" s="19">
        <f t="shared" si="12"/>
        <v>2300000</v>
      </c>
      <c r="G21" s="19">
        <f t="shared" si="12"/>
        <v>0</v>
      </c>
      <c r="H21" s="19">
        <f t="shared" si="12"/>
        <v>0</v>
      </c>
      <c r="I21" s="19">
        <f t="shared" si="12"/>
        <v>0</v>
      </c>
      <c r="J21" s="19">
        <f t="shared" si="12"/>
        <v>0</v>
      </c>
      <c r="K21" s="19">
        <f t="shared" si="12"/>
        <v>2300000</v>
      </c>
      <c r="L21" s="19">
        <f t="shared" si="12"/>
        <v>0</v>
      </c>
      <c r="M21" s="19">
        <f t="shared" si="12"/>
        <v>0</v>
      </c>
      <c r="N21" s="19">
        <f t="shared" si="12"/>
        <v>2300000</v>
      </c>
      <c r="O21" s="404"/>
      <c r="P21" s="404"/>
    </row>
    <row r="22" spans="1:16" x14ac:dyDescent="0.25">
      <c r="A22" s="26" t="s">
        <v>705</v>
      </c>
      <c r="B22" s="26" t="s">
        <v>300</v>
      </c>
      <c r="C22" s="13">
        <v>20100000</v>
      </c>
      <c r="D22" s="12"/>
      <c r="E22" s="13"/>
      <c r="F22" s="18">
        <f>SUM(C22:E22)</f>
        <v>20100000</v>
      </c>
      <c r="G22" s="13"/>
      <c r="H22" s="13"/>
      <c r="I22" s="13"/>
      <c r="J22" s="13">
        <f>SUM(G22:I22)</f>
        <v>0</v>
      </c>
      <c r="K22" s="14">
        <f>SUM(G22+C22)</f>
        <v>20100000</v>
      </c>
      <c r="L22" s="13">
        <f>SUM(H22+D22)</f>
        <v>0</v>
      </c>
      <c r="M22" s="13">
        <f>SUM(I22+E22)</f>
        <v>0</v>
      </c>
      <c r="N22" s="13">
        <f>SUM(K22:M22)</f>
        <v>20100000</v>
      </c>
      <c r="O22" s="404"/>
      <c r="P22" s="404"/>
    </row>
    <row r="23" spans="1:16" s="487" customFormat="1" x14ac:dyDescent="0.25">
      <c r="A23" s="484" t="s">
        <v>706</v>
      </c>
      <c r="B23" s="484" t="s">
        <v>300</v>
      </c>
      <c r="C23" s="19">
        <f>SUM(C22)</f>
        <v>20100000</v>
      </c>
      <c r="D23" s="19">
        <f t="shared" ref="D23:N23" si="13">SUM(D22)</f>
        <v>0</v>
      </c>
      <c r="E23" s="19">
        <f t="shared" si="13"/>
        <v>0</v>
      </c>
      <c r="F23" s="19">
        <f t="shared" si="13"/>
        <v>20100000</v>
      </c>
      <c r="G23" s="19">
        <f t="shared" si="13"/>
        <v>0</v>
      </c>
      <c r="H23" s="19">
        <f t="shared" si="13"/>
        <v>0</v>
      </c>
      <c r="I23" s="19">
        <f t="shared" si="13"/>
        <v>0</v>
      </c>
      <c r="J23" s="19">
        <f t="shared" si="13"/>
        <v>0</v>
      </c>
      <c r="K23" s="19">
        <f t="shared" si="13"/>
        <v>20100000</v>
      </c>
      <c r="L23" s="19">
        <f t="shared" si="13"/>
        <v>0</v>
      </c>
      <c r="M23" s="19">
        <f t="shared" si="13"/>
        <v>0</v>
      </c>
      <c r="N23" s="19">
        <f t="shared" si="13"/>
        <v>20100000</v>
      </c>
      <c r="O23" s="404"/>
      <c r="P23" s="404"/>
    </row>
    <row r="24" spans="1:16" s="487" customFormat="1" x14ac:dyDescent="0.25">
      <c r="A24" s="484" t="s">
        <v>707</v>
      </c>
      <c r="B24" s="484" t="s">
        <v>301</v>
      </c>
      <c r="C24" s="19">
        <v>420000</v>
      </c>
      <c r="D24" s="20"/>
      <c r="E24" s="19"/>
      <c r="F24" s="24">
        <f>SUM(C24:E24)</f>
        <v>420000</v>
      </c>
      <c r="G24" s="25"/>
      <c r="H24" s="25"/>
      <c r="I24" s="25"/>
      <c r="J24" s="25"/>
      <c r="K24" s="19">
        <f t="shared" ref="K24:M26" si="14">SUM(G24+C24)</f>
        <v>420000</v>
      </c>
      <c r="L24" s="25">
        <f t="shared" si="14"/>
        <v>0</v>
      </c>
      <c r="M24" s="25">
        <f t="shared" si="14"/>
        <v>0</v>
      </c>
      <c r="N24" s="25">
        <f>SUM(K24:M24)</f>
        <v>420000</v>
      </c>
      <c r="O24" s="404"/>
      <c r="P24" s="404"/>
    </row>
    <row r="25" spans="1:16" x14ac:dyDescent="0.25">
      <c r="A25" s="26" t="s">
        <v>708</v>
      </c>
      <c r="B25" s="26" t="s">
        <v>302</v>
      </c>
      <c r="C25" s="13">
        <v>65000</v>
      </c>
      <c r="D25" s="12"/>
      <c r="E25" s="13"/>
      <c r="F25" s="18">
        <f>SUM(C25:E25)</f>
        <v>65000</v>
      </c>
      <c r="G25" s="13"/>
      <c r="H25" s="13"/>
      <c r="I25" s="13"/>
      <c r="J25" s="13">
        <f>SUM(G25:I25)</f>
        <v>0</v>
      </c>
      <c r="K25" s="14">
        <f t="shared" si="14"/>
        <v>65000</v>
      </c>
      <c r="L25" s="13">
        <f t="shared" si="14"/>
        <v>0</v>
      </c>
      <c r="M25" s="13">
        <f t="shared" si="14"/>
        <v>0</v>
      </c>
      <c r="N25" s="13">
        <f>SUM(K25:M25)</f>
        <v>65000</v>
      </c>
      <c r="O25" s="404"/>
      <c r="P25" s="404"/>
    </row>
    <row r="26" spans="1:16" x14ac:dyDescent="0.25">
      <c r="A26" s="26" t="s">
        <v>1095</v>
      </c>
      <c r="B26" s="26" t="s">
        <v>302</v>
      </c>
      <c r="C26" s="13">
        <v>9000</v>
      </c>
      <c r="D26" s="12"/>
      <c r="E26" s="13"/>
      <c r="F26" s="18">
        <f>SUM(C26:E26)</f>
        <v>9000</v>
      </c>
      <c r="G26" s="13"/>
      <c r="H26" s="13"/>
      <c r="I26" s="13"/>
      <c r="J26" s="13">
        <f>SUM(G26:I26)</f>
        <v>0</v>
      </c>
      <c r="K26" s="14">
        <f t="shared" si="14"/>
        <v>9000</v>
      </c>
      <c r="L26" s="13"/>
      <c r="M26" s="13"/>
      <c r="N26" s="13">
        <f>SUM(K26:M26)</f>
        <v>9000</v>
      </c>
      <c r="O26" s="404"/>
      <c r="P26" s="404"/>
    </row>
    <row r="27" spans="1:16" s="487" customFormat="1" ht="31.5" x14ac:dyDescent="0.25">
      <c r="A27" s="484" t="s">
        <v>1096</v>
      </c>
      <c r="B27" s="484" t="s">
        <v>302</v>
      </c>
      <c r="C27" s="19">
        <f>C26+C25</f>
        <v>74000</v>
      </c>
      <c r="D27" s="19">
        <f t="shared" ref="D27:F27" si="15">D26+D25</f>
        <v>0</v>
      </c>
      <c r="E27" s="19">
        <f t="shared" si="15"/>
        <v>0</v>
      </c>
      <c r="F27" s="19">
        <f t="shared" si="15"/>
        <v>74000</v>
      </c>
      <c r="G27" s="19">
        <f t="shared" ref="G27" si="16">G26+G25</f>
        <v>0</v>
      </c>
      <c r="H27" s="19">
        <f t="shared" ref="H27" si="17">H26+H25</f>
        <v>0</v>
      </c>
      <c r="I27" s="19">
        <f t="shared" ref="I27" si="18">I26+I25</f>
        <v>0</v>
      </c>
      <c r="J27" s="19">
        <f t="shared" ref="J27" si="19">J26+J25</f>
        <v>0</v>
      </c>
      <c r="K27" s="19">
        <f t="shared" ref="K27" si="20">K26+K25</f>
        <v>74000</v>
      </c>
      <c r="L27" s="19">
        <f t="shared" ref="L27" si="21">L26+L25</f>
        <v>0</v>
      </c>
      <c r="M27" s="19">
        <f t="shared" ref="M27" si="22">M26+M25</f>
        <v>0</v>
      </c>
      <c r="N27" s="19">
        <f t="shared" ref="N27" si="23">N26+N25</f>
        <v>74000</v>
      </c>
      <c r="O27" s="404"/>
      <c r="P27" s="404"/>
    </row>
    <row r="28" spans="1:16" s="487" customFormat="1" ht="31.5" x14ac:dyDescent="0.25">
      <c r="A28" s="484" t="s">
        <v>1097</v>
      </c>
      <c r="B28" s="484" t="s">
        <v>303</v>
      </c>
      <c r="C28" s="19">
        <f t="shared" ref="C28:N28" si="24">SUM(C27+C24+C23)</f>
        <v>20594000</v>
      </c>
      <c r="D28" s="19">
        <f t="shared" si="24"/>
        <v>0</v>
      </c>
      <c r="E28" s="19">
        <f t="shared" si="24"/>
        <v>0</v>
      </c>
      <c r="F28" s="19">
        <f t="shared" si="24"/>
        <v>20594000</v>
      </c>
      <c r="G28" s="19">
        <f t="shared" si="24"/>
        <v>0</v>
      </c>
      <c r="H28" s="19">
        <f t="shared" si="24"/>
        <v>0</v>
      </c>
      <c r="I28" s="19">
        <f t="shared" si="24"/>
        <v>0</v>
      </c>
      <c r="J28" s="19">
        <f t="shared" si="24"/>
        <v>0</v>
      </c>
      <c r="K28" s="19">
        <f t="shared" si="24"/>
        <v>20594000</v>
      </c>
      <c r="L28" s="19">
        <f t="shared" si="24"/>
        <v>0</v>
      </c>
      <c r="M28" s="19">
        <f t="shared" si="24"/>
        <v>0</v>
      </c>
      <c r="N28" s="19">
        <f t="shared" si="24"/>
        <v>20594000</v>
      </c>
      <c r="O28" s="404"/>
      <c r="P28" s="404"/>
    </row>
    <row r="29" spans="1:16" x14ac:dyDescent="0.25">
      <c r="A29" s="26" t="s">
        <v>709</v>
      </c>
      <c r="B29" s="26" t="s">
        <v>304</v>
      </c>
      <c r="C29" s="22">
        <v>50000</v>
      </c>
      <c r="D29" s="21"/>
      <c r="E29" s="22"/>
      <c r="F29" s="23">
        <f t="shared" ref="F29:F31" si="25">SUM(C29:E29)</f>
        <v>50000</v>
      </c>
      <c r="G29" s="13"/>
      <c r="H29" s="13"/>
      <c r="I29" s="13"/>
      <c r="J29" s="13"/>
      <c r="K29" s="13">
        <f t="shared" ref="K29:M29" si="26">SUM(G29+C29)</f>
        <v>50000</v>
      </c>
      <c r="L29" s="13">
        <f t="shared" si="26"/>
        <v>0</v>
      </c>
      <c r="M29" s="13">
        <f t="shared" si="26"/>
        <v>0</v>
      </c>
      <c r="N29" s="13">
        <f t="shared" ref="N29:N31" si="27">SUM(K29:M29)</f>
        <v>50000</v>
      </c>
      <c r="O29" s="404"/>
      <c r="P29" s="404"/>
    </row>
    <row r="30" spans="1:16" ht="31.5" x14ac:dyDescent="0.25">
      <c r="A30" s="26" t="s">
        <v>710</v>
      </c>
      <c r="B30" s="26" t="s">
        <v>304</v>
      </c>
      <c r="C30" s="22">
        <f>12000+1300+3000</f>
        <v>16300</v>
      </c>
      <c r="D30" s="21"/>
      <c r="E30" s="22"/>
      <c r="F30" s="23">
        <f t="shared" si="25"/>
        <v>16300</v>
      </c>
      <c r="G30" s="13"/>
      <c r="H30" s="13"/>
      <c r="I30" s="13"/>
      <c r="J30" s="13"/>
      <c r="K30" s="13">
        <f t="shared" ref="K30:M31" si="28">SUM(G30+C30)</f>
        <v>16300</v>
      </c>
      <c r="L30" s="13">
        <f t="shared" si="28"/>
        <v>0</v>
      </c>
      <c r="M30" s="13">
        <f t="shared" si="28"/>
        <v>0</v>
      </c>
      <c r="N30" s="13">
        <f t="shared" si="27"/>
        <v>16300</v>
      </c>
      <c r="O30" s="404"/>
      <c r="P30" s="404"/>
    </row>
    <row r="31" spans="1:16" x14ac:dyDescent="0.25">
      <c r="A31" s="26" t="s">
        <v>711</v>
      </c>
      <c r="B31" s="26" t="s">
        <v>304</v>
      </c>
      <c r="C31" s="22">
        <f>1000+4000</f>
        <v>5000</v>
      </c>
      <c r="D31" s="21"/>
      <c r="E31" s="22"/>
      <c r="F31" s="23">
        <f t="shared" si="25"/>
        <v>5000</v>
      </c>
      <c r="G31" s="13"/>
      <c r="H31" s="13"/>
      <c r="I31" s="13">
        <v>350</v>
      </c>
      <c r="J31" s="13">
        <f>SUM(G31:I31)</f>
        <v>350</v>
      </c>
      <c r="K31" s="13">
        <f t="shared" si="28"/>
        <v>5000</v>
      </c>
      <c r="L31" s="13">
        <f t="shared" si="28"/>
        <v>0</v>
      </c>
      <c r="M31" s="13">
        <f t="shared" si="28"/>
        <v>350</v>
      </c>
      <c r="N31" s="13">
        <f t="shared" si="27"/>
        <v>5350</v>
      </c>
      <c r="O31" s="404"/>
      <c r="P31" s="404"/>
    </row>
    <row r="32" spans="1:16" s="487" customFormat="1" ht="31.5" x14ac:dyDescent="0.25">
      <c r="A32" s="484" t="s">
        <v>1098</v>
      </c>
      <c r="B32" s="484" t="s">
        <v>304</v>
      </c>
      <c r="C32" s="19">
        <f t="shared" ref="C32:N32" si="29">SUM(C29:C31)</f>
        <v>71300</v>
      </c>
      <c r="D32" s="19">
        <f t="shared" si="29"/>
        <v>0</v>
      </c>
      <c r="E32" s="19">
        <f t="shared" si="29"/>
        <v>0</v>
      </c>
      <c r="F32" s="19">
        <f t="shared" si="29"/>
        <v>71300</v>
      </c>
      <c r="G32" s="19">
        <f t="shared" si="29"/>
        <v>0</v>
      </c>
      <c r="H32" s="19">
        <f t="shared" si="29"/>
        <v>0</v>
      </c>
      <c r="I32" s="19">
        <f t="shared" si="29"/>
        <v>350</v>
      </c>
      <c r="J32" s="19">
        <f t="shared" si="29"/>
        <v>350</v>
      </c>
      <c r="K32" s="19">
        <f t="shared" si="29"/>
        <v>71300</v>
      </c>
      <c r="L32" s="19">
        <f t="shared" si="29"/>
        <v>0</v>
      </c>
      <c r="M32" s="19">
        <f t="shared" si="29"/>
        <v>350</v>
      </c>
      <c r="N32" s="19">
        <f t="shared" si="29"/>
        <v>71650</v>
      </c>
      <c r="O32" s="404"/>
      <c r="P32" s="404"/>
    </row>
    <row r="33" spans="1:16" ht="31.5" x14ac:dyDescent="0.25">
      <c r="A33" s="319" t="s">
        <v>1099</v>
      </c>
      <c r="B33" s="319" t="s">
        <v>248</v>
      </c>
      <c r="C33" s="15">
        <f t="shared" ref="C33:N33" si="30">SUM(C21+C28+C32)</f>
        <v>22965300</v>
      </c>
      <c r="D33" s="15">
        <f t="shared" si="30"/>
        <v>0</v>
      </c>
      <c r="E33" s="15">
        <f t="shared" si="30"/>
        <v>0</v>
      </c>
      <c r="F33" s="15">
        <f t="shared" si="30"/>
        <v>22965300</v>
      </c>
      <c r="G33" s="15">
        <f t="shared" si="30"/>
        <v>0</v>
      </c>
      <c r="H33" s="15">
        <f t="shared" si="30"/>
        <v>0</v>
      </c>
      <c r="I33" s="15">
        <f t="shared" si="30"/>
        <v>350</v>
      </c>
      <c r="J33" s="15">
        <f t="shared" si="30"/>
        <v>350</v>
      </c>
      <c r="K33" s="15">
        <f t="shared" si="30"/>
        <v>22965300</v>
      </c>
      <c r="L33" s="15">
        <f t="shared" si="30"/>
        <v>0</v>
      </c>
      <c r="M33" s="15">
        <f t="shared" si="30"/>
        <v>350</v>
      </c>
      <c r="N33" s="15">
        <f t="shared" si="30"/>
        <v>22965650</v>
      </c>
      <c r="O33" s="404"/>
      <c r="P33" s="404"/>
    </row>
    <row r="34" spans="1:16" x14ac:dyDescent="0.25">
      <c r="A34" s="319" t="s">
        <v>712</v>
      </c>
      <c r="B34" s="319" t="s">
        <v>249</v>
      </c>
      <c r="C34" s="15">
        <v>954091</v>
      </c>
      <c r="D34" s="15">
        <v>380450</v>
      </c>
      <c r="E34" s="15"/>
      <c r="F34" s="15">
        <f>SUM(C34:E34)</f>
        <v>1334541</v>
      </c>
      <c r="G34" s="15">
        <v>1092335</v>
      </c>
      <c r="H34" s="15">
        <v>396904</v>
      </c>
      <c r="I34" s="15">
        <v>0</v>
      </c>
      <c r="J34" s="15">
        <f>SUM(G34:I34)</f>
        <v>1489239</v>
      </c>
      <c r="K34" s="14">
        <f t="shared" ref="K34:M37" si="31">SUM(G34+C34)</f>
        <v>2046426</v>
      </c>
      <c r="L34" s="14">
        <f t="shared" si="31"/>
        <v>777354</v>
      </c>
      <c r="M34" s="14">
        <f t="shared" si="31"/>
        <v>0</v>
      </c>
      <c r="N34" s="14">
        <f>SUM(K34:M34)</f>
        <v>2823780</v>
      </c>
      <c r="O34" s="404"/>
      <c r="P34" s="404"/>
    </row>
    <row r="35" spans="1:16" x14ac:dyDescent="0.25">
      <c r="A35" s="26" t="s">
        <v>313</v>
      </c>
      <c r="B35" s="26" t="s">
        <v>305</v>
      </c>
      <c r="C35" s="17">
        <v>392732</v>
      </c>
      <c r="D35" s="16">
        <v>34650</v>
      </c>
      <c r="E35" s="320"/>
      <c r="F35" s="16">
        <f>SUM(C35:E35)</f>
        <v>427382</v>
      </c>
      <c r="G35" s="17"/>
      <c r="H35" s="17"/>
      <c r="I35" s="17"/>
      <c r="J35" s="17">
        <f>SUM(G35:I35)</f>
        <v>0</v>
      </c>
      <c r="K35" s="13">
        <f t="shared" si="31"/>
        <v>392732</v>
      </c>
      <c r="L35" s="13">
        <f t="shared" si="31"/>
        <v>34650</v>
      </c>
      <c r="M35" s="13">
        <f t="shared" si="31"/>
        <v>0</v>
      </c>
      <c r="N35" s="13">
        <f>SUM(K35:M35)</f>
        <v>427382</v>
      </c>
      <c r="O35" s="404"/>
      <c r="P35" s="404"/>
    </row>
    <row r="36" spans="1:16" ht="31.5" x14ac:dyDescent="0.25">
      <c r="A36" s="662" t="s">
        <v>314</v>
      </c>
      <c r="B36" s="26" t="s">
        <v>315</v>
      </c>
      <c r="C36" s="17">
        <v>139813</v>
      </c>
      <c r="D36" s="16">
        <v>80783</v>
      </c>
      <c r="E36" s="320"/>
      <c r="F36" s="16">
        <f>SUM(C36:E36)</f>
        <v>220596</v>
      </c>
      <c r="G36" s="17">
        <f>32+2293+2023+45849+16611+204277+4970+35660+1431</f>
        <v>313146</v>
      </c>
      <c r="H36" s="17">
        <f>2346+24794+97650+7930</f>
        <v>132720</v>
      </c>
      <c r="I36" s="17"/>
      <c r="J36" s="17">
        <f>SUM(G36:I36)</f>
        <v>445866</v>
      </c>
      <c r="K36" s="13">
        <f t="shared" si="31"/>
        <v>452959</v>
      </c>
      <c r="L36" s="13">
        <f t="shared" si="31"/>
        <v>213503</v>
      </c>
      <c r="M36" s="13">
        <f t="shared" si="31"/>
        <v>0</v>
      </c>
      <c r="N36" s="13">
        <f>SUM(K36:M36)</f>
        <v>666462</v>
      </c>
      <c r="O36" s="404"/>
      <c r="P36" s="404"/>
    </row>
    <row r="37" spans="1:16" x14ac:dyDescent="0.25">
      <c r="A37" s="662" t="s">
        <v>316</v>
      </c>
      <c r="B37" s="26" t="s">
        <v>306</v>
      </c>
      <c r="C37" s="17">
        <v>0</v>
      </c>
      <c r="D37" s="16"/>
      <c r="E37" s="320"/>
      <c r="F37" s="16">
        <f>SUM(C37:E37)</f>
        <v>0</v>
      </c>
      <c r="G37" s="17"/>
      <c r="H37" s="17"/>
      <c r="I37" s="17"/>
      <c r="J37" s="17">
        <f>SUM(G37:I37)</f>
        <v>0</v>
      </c>
      <c r="K37" s="13">
        <f t="shared" si="31"/>
        <v>0</v>
      </c>
      <c r="L37" s="13">
        <f t="shared" si="31"/>
        <v>0</v>
      </c>
      <c r="M37" s="13">
        <f t="shared" si="31"/>
        <v>0</v>
      </c>
      <c r="N37" s="13">
        <f>SUM(K37:M37)</f>
        <v>0</v>
      </c>
      <c r="O37" s="404"/>
      <c r="P37" s="404"/>
    </row>
    <row r="38" spans="1:16" ht="30.75" customHeight="1" x14ac:dyDescent="0.25">
      <c r="A38" s="490" t="s">
        <v>713</v>
      </c>
      <c r="B38" s="490" t="s">
        <v>307</v>
      </c>
      <c r="C38" s="663">
        <v>205000</v>
      </c>
      <c r="D38" s="664"/>
      <c r="E38" s="663"/>
      <c r="F38" s="665">
        <f>SUM(C38:E38)</f>
        <v>205000</v>
      </c>
      <c r="G38" s="663"/>
      <c r="H38" s="663"/>
      <c r="I38" s="663"/>
      <c r="J38" s="17">
        <f>SUM(G38:I38)</f>
        <v>0</v>
      </c>
      <c r="K38" s="14">
        <f>SUM(C38+G38)</f>
        <v>205000</v>
      </c>
      <c r="L38" s="14">
        <f>SUM(D38+H38)</f>
        <v>0</v>
      </c>
      <c r="M38" s="14">
        <f>SUM(E38+I38)</f>
        <v>0</v>
      </c>
      <c r="N38" s="14">
        <f>SUM(F38+J38)</f>
        <v>205000</v>
      </c>
      <c r="O38" s="404"/>
      <c r="P38" s="404"/>
    </row>
    <row r="39" spans="1:16" x14ac:dyDescent="0.25">
      <c r="A39" s="491" t="s">
        <v>714</v>
      </c>
      <c r="B39" s="491" t="s">
        <v>250</v>
      </c>
      <c r="C39" s="14">
        <f t="shared" ref="C39:N39" si="32">SUM(C38:C38)</f>
        <v>205000</v>
      </c>
      <c r="D39" s="14">
        <f t="shared" si="32"/>
        <v>0</v>
      </c>
      <c r="E39" s="14">
        <f t="shared" si="32"/>
        <v>0</v>
      </c>
      <c r="F39" s="14">
        <f t="shared" si="32"/>
        <v>205000</v>
      </c>
      <c r="G39" s="14">
        <f t="shared" si="32"/>
        <v>0</v>
      </c>
      <c r="H39" s="14">
        <f t="shared" si="32"/>
        <v>0</v>
      </c>
      <c r="I39" s="14">
        <f t="shared" si="32"/>
        <v>0</v>
      </c>
      <c r="J39" s="14">
        <f t="shared" si="32"/>
        <v>0</v>
      </c>
      <c r="K39" s="14">
        <f t="shared" si="32"/>
        <v>205000</v>
      </c>
      <c r="L39" s="14">
        <f t="shared" si="32"/>
        <v>0</v>
      </c>
      <c r="M39" s="14">
        <f t="shared" si="32"/>
        <v>0</v>
      </c>
      <c r="N39" s="14">
        <f t="shared" si="32"/>
        <v>205000</v>
      </c>
      <c r="O39" s="404"/>
      <c r="P39" s="404"/>
    </row>
    <row r="40" spans="1:16" x14ac:dyDescent="0.25">
      <c r="A40" s="492" t="s">
        <v>715</v>
      </c>
      <c r="B40" s="492" t="s">
        <v>251</v>
      </c>
      <c r="C40" s="28"/>
      <c r="D40" s="493">
        <v>6570</v>
      </c>
      <c r="E40" s="28"/>
      <c r="F40" s="29">
        <f>SUM(C40:E40)</f>
        <v>6570</v>
      </c>
      <c r="G40" s="28">
        <v>0</v>
      </c>
      <c r="H40" s="28">
        <v>165000</v>
      </c>
      <c r="I40" s="28">
        <v>0</v>
      </c>
      <c r="J40" s="28">
        <f>SUM(G40:I40)</f>
        <v>165000</v>
      </c>
      <c r="K40" s="14">
        <f t="shared" ref="K40:N41" si="33">SUM(C40+G40)</f>
        <v>0</v>
      </c>
      <c r="L40" s="14">
        <f t="shared" si="33"/>
        <v>171570</v>
      </c>
      <c r="M40" s="14">
        <f t="shared" si="33"/>
        <v>0</v>
      </c>
      <c r="N40" s="14">
        <f t="shared" si="33"/>
        <v>171570</v>
      </c>
      <c r="O40" s="404"/>
      <c r="P40" s="404"/>
    </row>
    <row r="41" spans="1:16" ht="16.5" thickBot="1" x14ac:dyDescent="0.3">
      <c r="A41" s="488" t="s">
        <v>716</v>
      </c>
      <c r="B41" s="488" t="s">
        <v>252</v>
      </c>
      <c r="C41" s="114">
        <v>3911</v>
      </c>
      <c r="D41" s="494">
        <v>22185</v>
      </c>
      <c r="E41" s="114"/>
      <c r="F41" s="116">
        <f>SUM(C41:E41)</f>
        <v>26096</v>
      </c>
      <c r="G41" s="114">
        <v>0</v>
      </c>
      <c r="H41" s="114">
        <v>0</v>
      </c>
      <c r="I41" s="114">
        <v>0</v>
      </c>
      <c r="J41" s="28">
        <f>SUM(G41:I41)</f>
        <v>0</v>
      </c>
      <c r="K41" s="33">
        <f t="shared" si="33"/>
        <v>3911</v>
      </c>
      <c r="L41" s="33">
        <f t="shared" si="33"/>
        <v>22185</v>
      </c>
      <c r="M41" s="33">
        <f t="shared" si="33"/>
        <v>0</v>
      </c>
      <c r="N41" s="33">
        <f t="shared" si="33"/>
        <v>26096</v>
      </c>
      <c r="O41" s="404"/>
      <c r="P41" s="404"/>
    </row>
    <row r="42" spans="1:16" ht="33" thickTop="1" thickBot="1" x14ac:dyDescent="0.3">
      <c r="A42" s="495" t="s">
        <v>718</v>
      </c>
      <c r="B42" s="495"/>
      <c r="C42" s="36">
        <f t="shared" ref="C42:N42" si="34">SUM(C40+C34+C33+C16)</f>
        <v>28475413</v>
      </c>
      <c r="D42" s="36">
        <f t="shared" si="34"/>
        <v>746602</v>
      </c>
      <c r="E42" s="36">
        <f t="shared" si="34"/>
        <v>0</v>
      </c>
      <c r="F42" s="36">
        <f t="shared" si="34"/>
        <v>29222015</v>
      </c>
      <c r="G42" s="36">
        <f t="shared" si="34"/>
        <v>1603268</v>
      </c>
      <c r="H42" s="36">
        <f t="shared" si="34"/>
        <v>732373</v>
      </c>
      <c r="I42" s="36">
        <f t="shared" si="34"/>
        <v>74667</v>
      </c>
      <c r="J42" s="36">
        <f t="shared" si="34"/>
        <v>2410308</v>
      </c>
      <c r="K42" s="36">
        <f t="shared" si="34"/>
        <v>30078681</v>
      </c>
      <c r="L42" s="36">
        <f t="shared" si="34"/>
        <v>1478975</v>
      </c>
      <c r="M42" s="36">
        <f t="shared" si="34"/>
        <v>74667</v>
      </c>
      <c r="N42" s="36">
        <f t="shared" si="34"/>
        <v>31632323</v>
      </c>
      <c r="O42" s="404"/>
      <c r="P42" s="404"/>
    </row>
    <row r="43" spans="1:16" ht="33" thickTop="1" thickBot="1" x14ac:dyDescent="0.3">
      <c r="A43" s="495" t="s">
        <v>719</v>
      </c>
      <c r="B43" s="495"/>
      <c r="C43" s="36">
        <f t="shared" ref="C43:N43" si="35">SUM(C19+C39+C41)</f>
        <v>8966717</v>
      </c>
      <c r="D43" s="36">
        <f t="shared" si="35"/>
        <v>1869470</v>
      </c>
      <c r="E43" s="36">
        <f t="shared" si="35"/>
        <v>0</v>
      </c>
      <c r="F43" s="36">
        <f t="shared" si="35"/>
        <v>10836187</v>
      </c>
      <c r="G43" s="36">
        <f t="shared" si="35"/>
        <v>0</v>
      </c>
      <c r="H43" s="36">
        <f t="shared" si="35"/>
        <v>0</v>
      </c>
      <c r="I43" s="36">
        <f t="shared" si="35"/>
        <v>0</v>
      </c>
      <c r="J43" s="36">
        <f t="shared" si="35"/>
        <v>0</v>
      </c>
      <c r="K43" s="36">
        <f t="shared" si="35"/>
        <v>8966717</v>
      </c>
      <c r="L43" s="36">
        <f t="shared" si="35"/>
        <v>1869470</v>
      </c>
      <c r="M43" s="36">
        <f t="shared" si="35"/>
        <v>0</v>
      </c>
      <c r="N43" s="36">
        <f t="shared" si="35"/>
        <v>10836187</v>
      </c>
      <c r="O43" s="404"/>
      <c r="P43" s="404"/>
    </row>
    <row r="44" spans="1:16" ht="33" thickTop="1" thickBot="1" x14ac:dyDescent="0.3">
      <c r="A44" s="495" t="s">
        <v>717</v>
      </c>
      <c r="B44" s="495" t="s">
        <v>447</v>
      </c>
      <c r="C44" s="30">
        <f>SUM(C42+C43)</f>
        <v>37442130</v>
      </c>
      <c r="D44" s="30">
        <f t="shared" ref="D44:N44" si="36">SUM(D42+D43)</f>
        <v>2616072</v>
      </c>
      <c r="E44" s="30">
        <f t="shared" si="36"/>
        <v>0</v>
      </c>
      <c r="F44" s="30">
        <f t="shared" si="36"/>
        <v>40058202</v>
      </c>
      <c r="G44" s="30">
        <f t="shared" si="36"/>
        <v>1603268</v>
      </c>
      <c r="H44" s="30">
        <f t="shared" si="36"/>
        <v>732373</v>
      </c>
      <c r="I44" s="30">
        <f t="shared" si="36"/>
        <v>74667</v>
      </c>
      <c r="J44" s="30">
        <f t="shared" si="36"/>
        <v>2410308</v>
      </c>
      <c r="K44" s="30">
        <f t="shared" si="36"/>
        <v>39045398</v>
      </c>
      <c r="L44" s="30">
        <f t="shared" si="36"/>
        <v>3348445</v>
      </c>
      <c r="M44" s="30">
        <f t="shared" si="36"/>
        <v>74667</v>
      </c>
      <c r="N44" s="30">
        <f t="shared" si="36"/>
        <v>42468510</v>
      </c>
      <c r="O44" s="404"/>
      <c r="P44" s="404"/>
    </row>
    <row r="45" spans="1:16" ht="17.25" thickTop="1" thickBot="1" x14ac:dyDescent="0.3">
      <c r="A45" s="495"/>
      <c r="B45" s="496"/>
      <c r="C45" s="34"/>
      <c r="D45" s="102"/>
      <c r="E45" s="34"/>
      <c r="F45" s="35"/>
      <c r="G45" s="36"/>
      <c r="H45" s="36"/>
      <c r="I45" s="36"/>
      <c r="J45" s="36"/>
      <c r="K45" s="37"/>
      <c r="L45" s="36"/>
      <c r="M45" s="36"/>
      <c r="N45" s="36"/>
      <c r="O45" s="404"/>
      <c r="P45" s="404"/>
    </row>
    <row r="46" spans="1:16" ht="32.25" thickTop="1" x14ac:dyDescent="0.25">
      <c r="A46" s="497" t="s">
        <v>490</v>
      </c>
      <c r="B46" s="497"/>
      <c r="C46" s="498"/>
      <c r="D46" s="499"/>
      <c r="E46" s="500"/>
      <c r="F46" s="501">
        <f>F47-F48</f>
        <v>-13225239</v>
      </c>
      <c r="G46" s="502"/>
      <c r="H46" s="499"/>
      <c r="I46" s="499"/>
      <c r="J46" s="501">
        <f>J47-J48</f>
        <v>-11755959</v>
      </c>
      <c r="K46" s="498"/>
      <c r="L46" s="499"/>
      <c r="M46" s="499"/>
      <c r="N46" s="501">
        <f>N47-N48</f>
        <v>-24981198</v>
      </c>
      <c r="O46" s="284"/>
      <c r="P46" s="404"/>
    </row>
    <row r="47" spans="1:16" x14ac:dyDescent="0.25">
      <c r="A47" s="503" t="s">
        <v>336</v>
      </c>
      <c r="B47" s="503" t="s">
        <v>447</v>
      </c>
      <c r="C47" s="40"/>
      <c r="D47" s="140"/>
      <c r="E47" s="351"/>
      <c r="F47" s="203">
        <f>SUM(F44)</f>
        <v>40058202</v>
      </c>
      <c r="G47" s="141"/>
      <c r="H47" s="140"/>
      <c r="I47" s="140"/>
      <c r="J47" s="203">
        <f>SUM(J44)</f>
        <v>2410308</v>
      </c>
      <c r="K47" s="40"/>
      <c r="L47" s="140"/>
      <c r="M47" s="140"/>
      <c r="N47" s="203">
        <f>SUM(N44)</f>
        <v>42468510</v>
      </c>
      <c r="O47" s="404"/>
      <c r="P47" s="404"/>
    </row>
    <row r="48" spans="1:16" x14ac:dyDescent="0.25">
      <c r="A48" s="503" t="s">
        <v>337</v>
      </c>
      <c r="B48" s="503" t="s">
        <v>443</v>
      </c>
      <c r="C48" s="40"/>
      <c r="D48" s="140"/>
      <c r="E48" s="351"/>
      <c r="F48" s="203">
        <f>'2 kiadás (kötelező, önként)'!F18</f>
        <v>53283441</v>
      </c>
      <c r="G48" s="141"/>
      <c r="H48" s="140"/>
      <c r="I48" s="140"/>
      <c r="J48" s="203">
        <f>'2 kiadás (kötelező, önként)'!J18</f>
        <v>14166267</v>
      </c>
      <c r="K48" s="40"/>
      <c r="L48" s="140"/>
      <c r="M48" s="140"/>
      <c r="N48" s="207">
        <f>'2 kiadás (kötelező, önként)'!N18</f>
        <v>67449708</v>
      </c>
      <c r="O48" s="404"/>
      <c r="P48" s="404"/>
    </row>
    <row r="49" spans="1:16" x14ac:dyDescent="0.25">
      <c r="A49" s="503"/>
      <c r="B49" s="503"/>
      <c r="C49" s="208"/>
      <c r="D49" s="209"/>
      <c r="E49" s="140"/>
      <c r="F49" s="210"/>
      <c r="G49" s="211"/>
      <c r="H49" s="209"/>
      <c r="I49" s="209"/>
      <c r="J49" s="212"/>
      <c r="K49" s="208"/>
      <c r="L49" s="209"/>
      <c r="M49" s="209"/>
      <c r="N49" s="324"/>
      <c r="O49" s="404"/>
      <c r="P49" s="404"/>
    </row>
    <row r="50" spans="1:16" x14ac:dyDescent="0.25">
      <c r="A50" s="504" t="s">
        <v>723</v>
      </c>
      <c r="B50" s="504"/>
      <c r="C50" s="218"/>
      <c r="D50" s="219"/>
      <c r="E50" s="219"/>
      <c r="F50" s="220">
        <f>SUM(F55-F56)</f>
        <v>13225239</v>
      </c>
      <c r="G50" s="221"/>
      <c r="H50" s="219"/>
      <c r="I50" s="219"/>
      <c r="J50" s="222">
        <f>SUM(J55-J56)</f>
        <v>11755959</v>
      </c>
      <c r="K50" s="218"/>
      <c r="L50" s="219"/>
      <c r="M50" s="219"/>
      <c r="N50" s="220">
        <f>SUM(N55-N56)</f>
        <v>24981198</v>
      </c>
      <c r="O50" s="404"/>
      <c r="P50" s="404"/>
    </row>
    <row r="51" spans="1:16" ht="31.5" x14ac:dyDescent="0.25">
      <c r="A51" s="283" t="s">
        <v>265</v>
      </c>
      <c r="B51" s="283"/>
      <c r="C51" s="287">
        <v>2239206</v>
      </c>
      <c r="D51" s="285">
        <v>6082918</v>
      </c>
      <c r="E51" s="285"/>
      <c r="F51" s="286">
        <f>SUM(C51:E51)</f>
        <v>8322124</v>
      </c>
      <c r="G51" s="287">
        <v>10190</v>
      </c>
      <c r="H51" s="285">
        <v>169265</v>
      </c>
      <c r="I51" s="285"/>
      <c r="J51" s="286">
        <f>SUM(G51:I51)</f>
        <v>179455</v>
      </c>
      <c r="K51" s="287">
        <f>SUM(G51+C51)</f>
        <v>2249396</v>
      </c>
      <c r="L51" s="285">
        <f>SUM(H51+D51)</f>
        <v>6252183</v>
      </c>
      <c r="M51" s="285"/>
      <c r="N51" s="207">
        <f>SUM(K51:M51)</f>
        <v>8501579</v>
      </c>
      <c r="O51" s="404"/>
      <c r="P51" s="404"/>
    </row>
    <row r="52" spans="1:16" ht="31.5" x14ac:dyDescent="0.25">
      <c r="A52" s="283" t="s">
        <v>253</v>
      </c>
      <c r="B52" s="283"/>
      <c r="C52" s="287">
        <v>4529586</v>
      </c>
      <c r="D52" s="285">
        <v>12084025</v>
      </c>
      <c r="E52" s="285"/>
      <c r="F52" s="286">
        <f>SUM(C52:E52)</f>
        <v>16613611</v>
      </c>
      <c r="G52" s="287">
        <v>9974</v>
      </c>
      <c r="H52" s="285">
        <v>20000</v>
      </c>
      <c r="I52" s="285"/>
      <c r="J52" s="286">
        <f>SUM(G52:I52)</f>
        <v>29974</v>
      </c>
      <c r="K52" s="287">
        <f>SUM(G52+C52)</f>
        <v>4539560</v>
      </c>
      <c r="L52" s="285">
        <f>SUM(H52+D52)</f>
        <v>12104025</v>
      </c>
      <c r="M52" s="285"/>
      <c r="N52" s="207">
        <f>SUM(K52:M52)</f>
        <v>16643585</v>
      </c>
      <c r="O52" s="404"/>
      <c r="P52" s="404"/>
    </row>
    <row r="53" spans="1:16" x14ac:dyDescent="0.25">
      <c r="A53" s="283" t="s">
        <v>254</v>
      </c>
      <c r="B53" s="283" t="s">
        <v>317</v>
      </c>
      <c r="C53" s="40">
        <f t="shared" ref="C53:N53" si="37">SUM(C51:C52)</f>
        <v>6768792</v>
      </c>
      <c r="D53" s="140">
        <f t="shared" si="37"/>
        <v>18166943</v>
      </c>
      <c r="E53" s="140">
        <f t="shared" si="37"/>
        <v>0</v>
      </c>
      <c r="F53" s="326">
        <f t="shared" si="37"/>
        <v>24935735</v>
      </c>
      <c r="G53" s="141">
        <f t="shared" si="37"/>
        <v>20164</v>
      </c>
      <c r="H53" s="140">
        <f t="shared" si="37"/>
        <v>189265</v>
      </c>
      <c r="I53" s="140">
        <f t="shared" si="37"/>
        <v>0</v>
      </c>
      <c r="J53" s="203">
        <f t="shared" si="37"/>
        <v>209429</v>
      </c>
      <c r="K53" s="40">
        <f t="shared" si="37"/>
        <v>6788956</v>
      </c>
      <c r="L53" s="140">
        <f t="shared" si="37"/>
        <v>18356208</v>
      </c>
      <c r="M53" s="140">
        <f t="shared" si="37"/>
        <v>0</v>
      </c>
      <c r="N53" s="326">
        <f t="shared" si="37"/>
        <v>25145164</v>
      </c>
      <c r="O53" s="404"/>
      <c r="P53" s="404"/>
    </row>
    <row r="54" spans="1:16" x14ac:dyDescent="0.25">
      <c r="A54" s="505" t="s">
        <v>491</v>
      </c>
      <c r="B54" s="505" t="s">
        <v>492</v>
      </c>
      <c r="C54" s="208"/>
      <c r="D54" s="209"/>
      <c r="E54" s="209"/>
      <c r="F54" s="210">
        <f t="shared" ref="F54" si="38">SUM(C54:E54)</f>
        <v>0</v>
      </c>
      <c r="G54" s="211">
        <v>8605770</v>
      </c>
      <c r="H54" s="209">
        <v>1973443</v>
      </c>
      <c r="I54" s="209">
        <v>967317</v>
      </c>
      <c r="J54" s="212">
        <f>SUM(G54:I54)</f>
        <v>11546530</v>
      </c>
      <c r="K54" s="208">
        <f>SUM(G54)</f>
        <v>8605770</v>
      </c>
      <c r="L54" s="209">
        <f>SUM(H54+D54)</f>
        <v>1973443</v>
      </c>
      <c r="M54" s="209">
        <f>SUM(I54+E54)</f>
        <v>967317</v>
      </c>
      <c r="N54" s="210">
        <f>SUM(K54:M54)</f>
        <v>11546530</v>
      </c>
      <c r="O54" s="404"/>
      <c r="P54" s="404"/>
    </row>
    <row r="55" spans="1:16" s="485" customFormat="1" x14ac:dyDescent="0.25">
      <c r="A55" s="506" t="s">
        <v>1093</v>
      </c>
      <c r="B55" s="506" t="s">
        <v>255</v>
      </c>
      <c r="C55" s="213">
        <f t="shared" ref="C55:N55" si="39">SUM(C53:C54)</f>
        <v>6768792</v>
      </c>
      <c r="D55" s="214">
        <f t="shared" si="39"/>
        <v>18166943</v>
      </c>
      <c r="E55" s="214">
        <f t="shared" si="39"/>
        <v>0</v>
      </c>
      <c r="F55" s="215">
        <f t="shared" si="39"/>
        <v>24935735</v>
      </c>
      <c r="G55" s="216">
        <f t="shared" si="39"/>
        <v>8625934</v>
      </c>
      <c r="H55" s="214">
        <f t="shared" si="39"/>
        <v>2162708</v>
      </c>
      <c r="I55" s="214">
        <f t="shared" si="39"/>
        <v>967317</v>
      </c>
      <c r="J55" s="217">
        <f t="shared" si="39"/>
        <v>11755959</v>
      </c>
      <c r="K55" s="213">
        <f t="shared" si="39"/>
        <v>15394726</v>
      </c>
      <c r="L55" s="214">
        <f t="shared" si="39"/>
        <v>20329651</v>
      </c>
      <c r="M55" s="214">
        <f t="shared" si="39"/>
        <v>967317</v>
      </c>
      <c r="N55" s="215">
        <f t="shared" si="39"/>
        <v>36691694</v>
      </c>
      <c r="O55" s="404"/>
      <c r="P55" s="404"/>
    </row>
    <row r="56" spans="1:16" s="485" customFormat="1" x14ac:dyDescent="0.25">
      <c r="A56" s="506" t="s">
        <v>1094</v>
      </c>
      <c r="B56" s="506" t="s">
        <v>312</v>
      </c>
      <c r="C56" s="270">
        <f>'2 kiadás (kötelező, önként)'!C21</f>
        <v>8769736</v>
      </c>
      <c r="D56" s="228">
        <f>'2 kiadás (kötelező, önként)'!D21</f>
        <v>1973443</v>
      </c>
      <c r="E56" s="228">
        <f>'2 kiadás (kötelező, önként)'!E21</f>
        <v>967317</v>
      </c>
      <c r="F56" s="215">
        <f>SUM(C56:E56)</f>
        <v>11710496</v>
      </c>
      <c r="G56" s="216"/>
      <c r="H56" s="214"/>
      <c r="I56" s="214"/>
      <c r="J56" s="217">
        <f>SUM(G56:I56)</f>
        <v>0</v>
      </c>
      <c r="K56" s="213">
        <f>SUM(G56+C56)</f>
        <v>8769736</v>
      </c>
      <c r="L56" s="214">
        <f>SUM(H56+D56)</f>
        <v>1973443</v>
      </c>
      <c r="M56" s="214">
        <f>SUM(I56+E56)</f>
        <v>967317</v>
      </c>
      <c r="N56" s="215">
        <f>SUM(K56:M56)</f>
        <v>11710496</v>
      </c>
      <c r="O56" s="404"/>
      <c r="P56" s="404"/>
    </row>
    <row r="57" spans="1:16" s="513" customFormat="1" ht="16.5" thickBot="1" x14ac:dyDescent="0.3">
      <c r="A57" s="507" t="s">
        <v>624</v>
      </c>
      <c r="B57" s="507"/>
      <c r="C57" s="508"/>
      <c r="D57" s="509"/>
      <c r="E57" s="509"/>
      <c r="F57" s="510">
        <f>SUM(F46+F50)</f>
        <v>0</v>
      </c>
      <c r="G57" s="511"/>
      <c r="H57" s="509"/>
      <c r="I57" s="509"/>
      <c r="J57" s="512">
        <f>SUM(J46+J50)</f>
        <v>0</v>
      </c>
      <c r="K57" s="508"/>
      <c r="L57" s="509"/>
      <c r="M57" s="509"/>
      <c r="N57" s="510">
        <f>SUM(N46+N50)</f>
        <v>0</v>
      </c>
      <c r="O57" s="404"/>
      <c r="P57" s="404"/>
    </row>
    <row r="58" spans="1:16" s="513" customFormat="1" ht="29.25" customHeight="1" thickTop="1" x14ac:dyDescent="0.25">
      <c r="A58" s="514"/>
      <c r="B58" s="514"/>
      <c r="C58" s="514"/>
      <c r="D58" s="514"/>
      <c r="E58" s="514"/>
      <c r="F58" s="514"/>
      <c r="G58" s="514"/>
      <c r="H58" s="514"/>
      <c r="I58" s="514"/>
      <c r="J58" s="514"/>
      <c r="K58" s="514"/>
    </row>
    <row r="59" spans="1:16" s="513" customFormat="1" x14ac:dyDescent="0.25">
      <c r="A59" s="514"/>
      <c r="B59" s="514"/>
      <c r="C59" s="514"/>
      <c r="D59" s="514"/>
      <c r="E59" s="514"/>
      <c r="F59" s="514"/>
      <c r="G59" s="514"/>
      <c r="H59" s="514"/>
      <c r="I59" s="514"/>
      <c r="J59" s="514"/>
      <c r="K59" s="514"/>
      <c r="L59" s="514"/>
      <c r="M59" s="514"/>
      <c r="N59" s="514"/>
    </row>
    <row r="60" spans="1:16" s="513" customFormat="1" x14ac:dyDescent="0.25">
      <c r="A60" s="514"/>
    </row>
    <row r="61" spans="1:16" s="513" customFormat="1" x14ac:dyDescent="0.25">
      <c r="A61" s="514"/>
    </row>
    <row r="62" spans="1:16" s="513" customFormat="1" x14ac:dyDescent="0.25">
      <c r="A62" s="514"/>
    </row>
    <row r="63" spans="1:16" s="513" customFormat="1" x14ac:dyDescent="0.25"/>
    <row r="64" spans="1:16" s="513" customFormat="1" x14ac:dyDescent="0.25"/>
    <row r="65" spans="1:14" s="513" customFormat="1" x14ac:dyDescent="0.25">
      <c r="A65" s="515"/>
      <c r="B65" s="515"/>
    </row>
    <row r="66" spans="1:14" s="516" customFormat="1" x14ac:dyDescent="0.25">
      <c r="A66" s="39"/>
      <c r="B66" s="39"/>
      <c r="C66" s="513"/>
      <c r="D66" s="513"/>
      <c r="E66" s="513"/>
      <c r="F66" s="513"/>
      <c r="G66" s="513"/>
      <c r="H66" s="513"/>
      <c r="I66" s="513"/>
      <c r="J66" s="513"/>
      <c r="K66" s="513"/>
      <c r="L66" s="513"/>
      <c r="M66" s="513"/>
      <c r="N66" s="513"/>
    </row>
    <row r="67" spans="1:14" s="516" customFormat="1" x14ac:dyDescent="0.25">
      <c r="A67" s="517"/>
      <c r="B67" s="517"/>
      <c r="C67" s="513"/>
      <c r="D67" s="513"/>
      <c r="E67" s="513"/>
      <c r="F67" s="513"/>
      <c r="G67" s="513"/>
      <c r="H67" s="513"/>
      <c r="I67" s="513"/>
      <c r="J67" s="513"/>
      <c r="K67" s="513"/>
      <c r="L67" s="513"/>
      <c r="M67" s="513"/>
      <c r="N67" s="513"/>
    </row>
    <row r="68" spans="1:14" s="516" customFormat="1" x14ac:dyDescent="0.25">
      <c r="A68" s="518"/>
      <c r="B68" s="518"/>
    </row>
    <row r="69" spans="1:14" s="516" customFormat="1" x14ac:dyDescent="0.25">
      <c r="A69" s="519"/>
      <c r="B69" s="519"/>
    </row>
    <row r="70" spans="1:14" s="516" customFormat="1" x14ac:dyDescent="0.25">
      <c r="A70" s="520"/>
      <c r="B70" s="520"/>
    </row>
    <row r="71" spans="1:14" s="516" customFormat="1" x14ac:dyDescent="0.25">
      <c r="A71" s="518"/>
      <c r="B71" s="518"/>
    </row>
    <row r="72" spans="1:14" s="516" customFormat="1" x14ac:dyDescent="0.25">
      <c r="A72" s="519"/>
      <c r="B72" s="519"/>
    </row>
    <row r="73" spans="1:14" s="516" customFormat="1" x14ac:dyDescent="0.25">
      <c r="A73" s="519"/>
      <c r="B73" s="519"/>
    </row>
    <row r="74" spans="1:14" s="516" customFormat="1" x14ac:dyDescent="0.25">
      <c r="A74" s="518"/>
      <c r="B74" s="518"/>
    </row>
    <row r="75" spans="1:14" s="516" customFormat="1" x14ac:dyDescent="0.25">
      <c r="A75" s="519"/>
      <c r="B75" s="519"/>
    </row>
    <row r="76" spans="1:14" s="516" customFormat="1" x14ac:dyDescent="0.25">
      <c r="A76" s="519"/>
      <c r="B76" s="519"/>
    </row>
    <row r="77" spans="1:14" s="516" customFormat="1" x14ac:dyDescent="0.25">
      <c r="A77" s="519"/>
      <c r="B77" s="519"/>
    </row>
    <row r="78" spans="1:14" s="516" customFormat="1" x14ac:dyDescent="0.25">
      <c r="A78" s="519"/>
      <c r="B78" s="519"/>
    </row>
    <row r="79" spans="1:14" s="516" customFormat="1" x14ac:dyDescent="0.25">
      <c r="A79" s="518"/>
      <c r="B79" s="518"/>
    </row>
    <row r="80" spans="1:14" s="516" customFormat="1" x14ac:dyDescent="0.25">
      <c r="A80" s="519"/>
      <c r="B80" s="519"/>
    </row>
    <row r="81" spans="1:14" s="516" customFormat="1" x14ac:dyDescent="0.25">
      <c r="A81" s="519"/>
      <c r="B81" s="519"/>
    </row>
    <row r="82" spans="1:14" s="516" customFormat="1" x14ac:dyDescent="0.25">
      <c r="A82" s="519"/>
      <c r="B82" s="519"/>
    </row>
    <row r="83" spans="1:14" s="516" customFormat="1" x14ac:dyDescent="0.25">
      <c r="A83" s="519"/>
      <c r="B83" s="519"/>
    </row>
    <row r="84" spans="1:14" s="516" customFormat="1" x14ac:dyDescent="0.25">
      <c r="A84" s="519"/>
      <c r="B84" s="519"/>
    </row>
    <row r="85" spans="1:14" x14ac:dyDescent="0.25">
      <c r="A85" s="519"/>
      <c r="B85" s="519"/>
      <c r="C85" s="516"/>
      <c r="D85" s="516"/>
      <c r="E85" s="516"/>
      <c r="F85" s="516"/>
      <c r="G85" s="516"/>
      <c r="H85" s="516"/>
      <c r="I85" s="516"/>
      <c r="J85" s="516"/>
      <c r="K85" s="516"/>
      <c r="L85" s="516"/>
      <c r="M85" s="516"/>
      <c r="N85" s="516"/>
    </row>
    <row r="86" spans="1:14" x14ac:dyDescent="0.25">
      <c r="A86" s="519"/>
      <c r="B86" s="519"/>
      <c r="C86" s="516"/>
      <c r="D86" s="516"/>
      <c r="E86" s="516"/>
      <c r="F86" s="516"/>
      <c r="G86" s="516"/>
      <c r="H86" s="516"/>
      <c r="I86" s="516"/>
      <c r="J86" s="516"/>
      <c r="K86" s="516"/>
      <c r="L86" s="516"/>
      <c r="M86" s="516"/>
      <c r="N86" s="516"/>
    </row>
    <row r="87" spans="1:14" x14ac:dyDescent="0.25">
      <c r="A87" s="521"/>
      <c r="B87" s="521"/>
    </row>
    <row r="88" spans="1:14" x14ac:dyDescent="0.25">
      <c r="A88" s="521"/>
      <c r="B88" s="521"/>
    </row>
    <row r="89" spans="1:14" x14ac:dyDescent="0.25">
      <c r="A89" s="521"/>
      <c r="B89" s="521"/>
    </row>
    <row r="90" spans="1:14" x14ac:dyDescent="0.25">
      <c r="A90" s="521"/>
      <c r="B90" s="521"/>
    </row>
    <row r="91" spans="1:14" x14ac:dyDescent="0.25">
      <c r="A91" s="521"/>
      <c r="B91" s="521"/>
    </row>
    <row r="92" spans="1:14" x14ac:dyDescent="0.25">
      <c r="A92" s="521"/>
      <c r="B92" s="521"/>
    </row>
    <row r="93" spans="1:14" x14ac:dyDescent="0.25">
      <c r="A93" s="521"/>
      <c r="B93" s="521"/>
    </row>
    <row r="94" spans="1:14" x14ac:dyDescent="0.25">
      <c r="A94" s="521"/>
      <c r="B94" s="521"/>
    </row>
    <row r="95" spans="1:14" x14ac:dyDescent="0.25">
      <c r="A95" s="521"/>
      <c r="B95" s="521"/>
    </row>
    <row r="96" spans="1:14" x14ac:dyDescent="0.25">
      <c r="A96" s="521"/>
      <c r="B96" s="521"/>
    </row>
    <row r="97" spans="1:2" x14ac:dyDescent="0.25">
      <c r="A97" s="521"/>
      <c r="B97" s="521"/>
    </row>
    <row r="98" spans="1:2" x14ac:dyDescent="0.25">
      <c r="A98" s="521"/>
      <c r="B98" s="521"/>
    </row>
    <row r="99" spans="1:2" x14ac:dyDescent="0.25">
      <c r="A99" s="521"/>
      <c r="B99" s="521"/>
    </row>
    <row r="100" spans="1:2" x14ac:dyDescent="0.25">
      <c r="A100" s="521"/>
      <c r="B100" s="521"/>
    </row>
    <row r="101" spans="1:2" x14ac:dyDescent="0.25">
      <c r="A101" s="521"/>
      <c r="B101" s="521"/>
    </row>
    <row r="102" spans="1:2" x14ac:dyDescent="0.25">
      <c r="A102" s="521"/>
      <c r="B102" s="521"/>
    </row>
    <row r="103" spans="1:2" x14ac:dyDescent="0.25">
      <c r="A103" s="521"/>
      <c r="B103" s="521"/>
    </row>
    <row r="104" spans="1:2" x14ac:dyDescent="0.25">
      <c r="A104" s="521"/>
      <c r="B104" s="521"/>
    </row>
    <row r="105" spans="1:2" x14ac:dyDescent="0.25">
      <c r="A105" s="521"/>
      <c r="B105" s="521"/>
    </row>
    <row r="106" spans="1:2" x14ac:dyDescent="0.25">
      <c r="A106" s="521"/>
      <c r="B106" s="521"/>
    </row>
    <row r="107" spans="1:2" x14ac:dyDescent="0.25">
      <c r="A107" s="521"/>
      <c r="B107" s="521"/>
    </row>
    <row r="108" spans="1:2" x14ac:dyDescent="0.25">
      <c r="A108" s="521"/>
      <c r="B108" s="521"/>
    </row>
    <row r="109" spans="1:2" x14ac:dyDescent="0.25">
      <c r="A109" s="521"/>
      <c r="B109" s="521"/>
    </row>
    <row r="110" spans="1:2" x14ac:dyDescent="0.25">
      <c r="A110" s="521"/>
      <c r="B110" s="521"/>
    </row>
    <row r="111" spans="1:2" x14ac:dyDescent="0.25">
      <c r="A111" s="521"/>
      <c r="B111" s="521"/>
    </row>
    <row r="112" spans="1:2" x14ac:dyDescent="0.25">
      <c r="A112" s="521"/>
      <c r="B112" s="521"/>
    </row>
    <row r="113" spans="1:2" x14ac:dyDescent="0.25">
      <c r="A113" s="521"/>
      <c r="B113" s="521"/>
    </row>
    <row r="114" spans="1:2" x14ac:dyDescent="0.25">
      <c r="A114" s="521"/>
      <c r="B114" s="521"/>
    </row>
    <row r="115" spans="1:2" x14ac:dyDescent="0.25">
      <c r="A115" s="521"/>
      <c r="B115" s="521"/>
    </row>
    <row r="116" spans="1:2" x14ac:dyDescent="0.25">
      <c r="A116" s="521"/>
      <c r="B116" s="521"/>
    </row>
    <row r="117" spans="1:2" x14ac:dyDescent="0.25">
      <c r="A117" s="521"/>
      <c r="B117" s="521"/>
    </row>
    <row r="118" spans="1:2" x14ac:dyDescent="0.25">
      <c r="A118" s="521"/>
      <c r="B118" s="521"/>
    </row>
    <row r="119" spans="1:2" x14ac:dyDescent="0.25">
      <c r="A119" s="521"/>
      <c r="B119" s="521"/>
    </row>
    <row r="120" spans="1:2" x14ac:dyDescent="0.25">
      <c r="A120" s="521"/>
      <c r="B120" s="521"/>
    </row>
    <row r="121" spans="1:2" x14ac:dyDescent="0.25">
      <c r="A121" s="521"/>
      <c r="B121" s="521"/>
    </row>
    <row r="122" spans="1:2" x14ac:dyDescent="0.25">
      <c r="A122" s="521"/>
      <c r="B122" s="521"/>
    </row>
    <row r="123" spans="1:2" x14ac:dyDescent="0.25">
      <c r="A123" s="521"/>
      <c r="B123" s="521"/>
    </row>
    <row r="124" spans="1:2" x14ac:dyDescent="0.25">
      <c r="A124" s="521"/>
      <c r="B124" s="521"/>
    </row>
    <row r="125" spans="1:2" x14ac:dyDescent="0.25">
      <c r="A125" s="521"/>
      <c r="B125" s="521"/>
    </row>
    <row r="126" spans="1:2" x14ac:dyDescent="0.25">
      <c r="A126" s="521"/>
      <c r="B126" s="521"/>
    </row>
    <row r="127" spans="1:2" x14ac:dyDescent="0.25">
      <c r="A127" s="521"/>
      <c r="B127" s="521"/>
    </row>
    <row r="128" spans="1:2" x14ac:dyDescent="0.25">
      <c r="A128" s="521"/>
      <c r="B128" s="521"/>
    </row>
    <row r="129" spans="1:2" x14ac:dyDescent="0.25">
      <c r="A129" s="521"/>
      <c r="B129" s="521"/>
    </row>
    <row r="130" spans="1:2" x14ac:dyDescent="0.25">
      <c r="A130" s="521"/>
      <c r="B130" s="521"/>
    </row>
    <row r="131" spans="1:2" x14ac:dyDescent="0.25">
      <c r="A131" s="521"/>
      <c r="B131" s="521"/>
    </row>
    <row r="132" spans="1:2" x14ac:dyDescent="0.25">
      <c r="A132" s="521"/>
      <c r="B132" s="521"/>
    </row>
    <row r="133" spans="1:2" x14ac:dyDescent="0.25">
      <c r="A133" s="521"/>
      <c r="B133" s="521"/>
    </row>
    <row r="134" spans="1:2" x14ac:dyDescent="0.25">
      <c r="A134" s="521"/>
      <c r="B134" s="521"/>
    </row>
    <row r="135" spans="1:2" x14ac:dyDescent="0.25">
      <c r="A135" s="521"/>
      <c r="B135" s="521"/>
    </row>
    <row r="136" spans="1:2" x14ac:dyDescent="0.25">
      <c r="A136" s="521"/>
      <c r="B136" s="521"/>
    </row>
    <row r="137" spans="1:2" x14ac:dyDescent="0.25">
      <c r="A137" s="521"/>
      <c r="B137" s="521"/>
    </row>
    <row r="138" spans="1:2" x14ac:dyDescent="0.25">
      <c r="A138" s="521"/>
      <c r="B138" s="521"/>
    </row>
    <row r="139" spans="1:2" x14ac:dyDescent="0.25">
      <c r="A139" s="521"/>
      <c r="B139" s="521"/>
    </row>
    <row r="140" spans="1:2" x14ac:dyDescent="0.25">
      <c r="A140" s="521"/>
      <c r="B140" s="521"/>
    </row>
    <row r="141" spans="1:2" x14ac:dyDescent="0.25">
      <c r="A141" s="521"/>
      <c r="B141" s="521"/>
    </row>
    <row r="142" spans="1:2" x14ac:dyDescent="0.25">
      <c r="A142" s="521"/>
      <c r="B142" s="521"/>
    </row>
    <row r="143" spans="1:2" x14ac:dyDescent="0.25">
      <c r="A143" s="521"/>
      <c r="B143" s="521"/>
    </row>
    <row r="144" spans="1:2" x14ac:dyDescent="0.25">
      <c r="A144" s="521"/>
      <c r="B144" s="521"/>
    </row>
    <row r="145" spans="1:2" x14ac:dyDescent="0.25">
      <c r="A145" s="521"/>
      <c r="B145" s="521"/>
    </row>
    <row r="146" spans="1:2" x14ac:dyDescent="0.25">
      <c r="A146" s="521"/>
      <c r="B146" s="521"/>
    </row>
    <row r="147" spans="1:2" x14ac:dyDescent="0.25">
      <c r="A147" s="521"/>
      <c r="B147" s="521"/>
    </row>
    <row r="148" spans="1:2" x14ac:dyDescent="0.25">
      <c r="A148" s="521"/>
      <c r="B148" s="521"/>
    </row>
    <row r="149" spans="1:2" x14ac:dyDescent="0.25">
      <c r="A149" s="521"/>
      <c r="B149" s="521"/>
    </row>
    <row r="150" spans="1:2" x14ac:dyDescent="0.25">
      <c r="A150" s="521"/>
      <c r="B150" s="521"/>
    </row>
    <row r="151" spans="1:2" x14ac:dyDescent="0.25">
      <c r="A151" s="521"/>
      <c r="B151" s="521"/>
    </row>
    <row r="152" spans="1:2" x14ac:dyDescent="0.25">
      <c r="A152" s="521"/>
      <c r="B152" s="521"/>
    </row>
    <row r="153" spans="1:2" x14ac:dyDescent="0.25">
      <c r="A153" s="521"/>
      <c r="B153" s="521"/>
    </row>
    <row r="154" spans="1:2" x14ac:dyDescent="0.25">
      <c r="A154" s="521"/>
      <c r="B154" s="521"/>
    </row>
    <row r="155" spans="1:2" x14ac:dyDescent="0.25">
      <c r="A155" s="521"/>
      <c r="B155" s="521"/>
    </row>
    <row r="156" spans="1:2" x14ac:dyDescent="0.25">
      <c r="A156" s="521"/>
      <c r="B156" s="521"/>
    </row>
    <row r="157" spans="1:2" x14ac:dyDescent="0.25">
      <c r="A157" s="521"/>
      <c r="B157" s="521"/>
    </row>
    <row r="158" spans="1:2" x14ac:dyDescent="0.25">
      <c r="A158" s="521"/>
      <c r="B158" s="521"/>
    </row>
    <row r="159" spans="1:2" x14ac:dyDescent="0.25">
      <c r="A159" s="521"/>
      <c r="B159" s="521"/>
    </row>
    <row r="160" spans="1:2" x14ac:dyDescent="0.25">
      <c r="A160" s="521"/>
      <c r="B160" s="521"/>
    </row>
    <row r="161" spans="1:2" x14ac:dyDescent="0.25">
      <c r="A161" s="521"/>
      <c r="B161" s="521"/>
    </row>
    <row r="162" spans="1:2" x14ac:dyDescent="0.25">
      <c r="A162" s="521"/>
      <c r="B162" s="521"/>
    </row>
    <row r="163" spans="1:2" x14ac:dyDescent="0.25">
      <c r="A163" s="521"/>
      <c r="B163" s="521"/>
    </row>
    <row r="164" spans="1:2" x14ac:dyDescent="0.25">
      <c r="A164" s="521"/>
      <c r="B164" s="521"/>
    </row>
    <row r="165" spans="1:2" x14ac:dyDescent="0.25">
      <c r="A165" s="521"/>
      <c r="B165" s="521"/>
    </row>
    <row r="166" spans="1:2" x14ac:dyDescent="0.25">
      <c r="A166" s="521"/>
      <c r="B166" s="521"/>
    </row>
    <row r="167" spans="1:2" x14ac:dyDescent="0.25">
      <c r="A167" s="521"/>
      <c r="B167" s="521"/>
    </row>
    <row r="168" spans="1:2" x14ac:dyDescent="0.25">
      <c r="A168" s="521"/>
      <c r="B168" s="521"/>
    </row>
    <row r="169" spans="1:2" x14ac:dyDescent="0.25">
      <c r="A169" s="521"/>
      <c r="B169" s="521"/>
    </row>
    <row r="170" spans="1:2" x14ac:dyDescent="0.25">
      <c r="A170" s="521"/>
      <c r="B170" s="521"/>
    </row>
    <row r="171" spans="1:2" x14ac:dyDescent="0.25">
      <c r="A171" s="521"/>
      <c r="B171" s="521"/>
    </row>
    <row r="172" spans="1:2" x14ac:dyDescent="0.25">
      <c r="A172" s="521"/>
      <c r="B172" s="521"/>
    </row>
    <row r="173" spans="1:2" x14ac:dyDescent="0.25">
      <c r="A173" s="521"/>
      <c r="B173" s="521"/>
    </row>
    <row r="174" spans="1:2" x14ac:dyDescent="0.25">
      <c r="A174" s="521"/>
      <c r="B174" s="521"/>
    </row>
    <row r="175" spans="1:2" x14ac:dyDescent="0.25">
      <c r="A175" s="521"/>
      <c r="B175" s="521"/>
    </row>
    <row r="176" spans="1:2" x14ac:dyDescent="0.25">
      <c r="A176" s="521"/>
      <c r="B176" s="521"/>
    </row>
    <row r="177" spans="1:2" x14ac:dyDescent="0.25">
      <c r="A177" s="521"/>
      <c r="B177" s="521"/>
    </row>
    <row r="178" spans="1:2" x14ac:dyDescent="0.25">
      <c r="A178" s="521"/>
      <c r="B178" s="521"/>
    </row>
    <row r="179" spans="1:2" x14ac:dyDescent="0.25">
      <c r="A179" s="521"/>
      <c r="B179" s="521"/>
    </row>
    <row r="180" spans="1:2" x14ac:dyDescent="0.25">
      <c r="A180" s="521"/>
      <c r="B180" s="521"/>
    </row>
    <row r="181" spans="1:2" x14ac:dyDescent="0.25">
      <c r="A181" s="521"/>
      <c r="B181" s="521"/>
    </row>
    <row r="182" spans="1:2" x14ac:dyDescent="0.25">
      <c r="A182" s="521"/>
      <c r="B182" s="521"/>
    </row>
    <row r="183" spans="1:2" x14ac:dyDescent="0.25">
      <c r="A183" s="521"/>
      <c r="B183" s="521"/>
    </row>
    <row r="184" spans="1:2" x14ac:dyDescent="0.25">
      <c r="A184" s="521"/>
      <c r="B184" s="521"/>
    </row>
    <row r="185" spans="1:2" x14ac:dyDescent="0.25">
      <c r="A185" s="521"/>
      <c r="B185" s="521"/>
    </row>
    <row r="186" spans="1:2" x14ac:dyDescent="0.25">
      <c r="A186" s="521"/>
      <c r="B186" s="521"/>
    </row>
    <row r="187" spans="1:2" x14ac:dyDescent="0.25">
      <c r="A187" s="521"/>
      <c r="B187" s="521"/>
    </row>
    <row r="188" spans="1:2" x14ac:dyDescent="0.25">
      <c r="A188" s="521"/>
      <c r="B188" s="521"/>
    </row>
    <row r="189" spans="1:2" x14ac:dyDescent="0.25">
      <c r="A189" s="521"/>
      <c r="B189" s="521"/>
    </row>
    <row r="190" spans="1:2" x14ac:dyDescent="0.25">
      <c r="A190" s="521"/>
      <c r="B190" s="521"/>
    </row>
    <row r="191" spans="1:2" x14ac:dyDescent="0.25">
      <c r="A191" s="521"/>
      <c r="B191" s="521"/>
    </row>
    <row r="192" spans="1:2" x14ac:dyDescent="0.25">
      <c r="A192" s="521"/>
      <c r="B192" s="521"/>
    </row>
    <row r="193" spans="1:2" x14ac:dyDescent="0.25">
      <c r="A193" s="521"/>
      <c r="B193" s="521"/>
    </row>
    <row r="194" spans="1:2" x14ac:dyDescent="0.25">
      <c r="A194" s="521"/>
      <c r="B194" s="521"/>
    </row>
    <row r="195" spans="1:2" x14ac:dyDescent="0.25">
      <c r="A195" s="521"/>
      <c r="B195" s="521"/>
    </row>
    <row r="196" spans="1:2" x14ac:dyDescent="0.25">
      <c r="A196" s="521"/>
      <c r="B196" s="521"/>
    </row>
    <row r="197" spans="1:2" x14ac:dyDescent="0.25">
      <c r="A197" s="521"/>
      <c r="B197" s="521"/>
    </row>
    <row r="198" spans="1:2" x14ac:dyDescent="0.25">
      <c r="A198" s="521"/>
      <c r="B198" s="521"/>
    </row>
    <row r="199" spans="1:2" x14ac:dyDescent="0.25">
      <c r="A199" s="521"/>
      <c r="B199" s="521"/>
    </row>
    <row r="200" spans="1:2" x14ac:dyDescent="0.25">
      <c r="A200" s="521"/>
      <c r="B200" s="521"/>
    </row>
    <row r="201" spans="1:2" x14ac:dyDescent="0.25">
      <c r="A201" s="521"/>
      <c r="B201" s="521"/>
    </row>
    <row r="202" spans="1:2" x14ac:dyDescent="0.25">
      <c r="A202" s="521"/>
      <c r="B202" s="521"/>
    </row>
    <row r="203" spans="1:2" x14ac:dyDescent="0.25">
      <c r="A203" s="521"/>
      <c r="B203" s="521"/>
    </row>
    <row r="204" spans="1:2" x14ac:dyDescent="0.25">
      <c r="A204" s="521"/>
      <c r="B204" s="521"/>
    </row>
    <row r="205" spans="1:2" x14ac:dyDescent="0.25">
      <c r="A205" s="521"/>
      <c r="B205" s="521"/>
    </row>
    <row r="206" spans="1:2" x14ac:dyDescent="0.25">
      <c r="A206" s="521"/>
      <c r="B206" s="521"/>
    </row>
    <row r="207" spans="1:2" x14ac:dyDescent="0.25">
      <c r="A207" s="521"/>
      <c r="B207" s="521"/>
    </row>
    <row r="208" spans="1:2" x14ac:dyDescent="0.25">
      <c r="A208" s="521"/>
      <c r="B208" s="521"/>
    </row>
    <row r="209" spans="1:2" x14ac:dyDescent="0.25">
      <c r="A209" s="521"/>
      <c r="B209" s="521"/>
    </row>
    <row r="210" spans="1:2" x14ac:dyDescent="0.25">
      <c r="A210" s="521"/>
      <c r="B210" s="521"/>
    </row>
    <row r="211" spans="1:2" x14ac:dyDescent="0.25">
      <c r="A211" s="521"/>
      <c r="B211" s="521"/>
    </row>
    <row r="212" spans="1:2" x14ac:dyDescent="0.25">
      <c r="A212" s="521"/>
      <c r="B212" s="521"/>
    </row>
    <row r="213" spans="1:2" x14ac:dyDescent="0.25">
      <c r="A213" s="521"/>
      <c r="B213" s="521"/>
    </row>
    <row r="214" spans="1:2" x14ac:dyDescent="0.25">
      <c r="A214" s="521"/>
      <c r="B214" s="521"/>
    </row>
    <row r="215" spans="1:2" x14ac:dyDescent="0.25">
      <c r="A215" s="521"/>
      <c r="B215" s="521"/>
    </row>
    <row r="216" spans="1:2" x14ac:dyDescent="0.25">
      <c r="A216" s="521"/>
      <c r="B216" s="521"/>
    </row>
    <row r="217" spans="1:2" x14ac:dyDescent="0.25">
      <c r="A217" s="521"/>
      <c r="B217" s="521"/>
    </row>
    <row r="218" spans="1:2" x14ac:dyDescent="0.25">
      <c r="A218" s="521"/>
      <c r="B218" s="521"/>
    </row>
    <row r="219" spans="1:2" x14ac:dyDescent="0.25">
      <c r="A219" s="521"/>
      <c r="B219" s="521"/>
    </row>
    <row r="220" spans="1:2" x14ac:dyDescent="0.25">
      <c r="A220" s="521"/>
      <c r="B220" s="521"/>
    </row>
    <row r="221" spans="1:2" x14ac:dyDescent="0.25">
      <c r="A221" s="521"/>
      <c r="B221" s="521"/>
    </row>
    <row r="222" spans="1:2" x14ac:dyDescent="0.25">
      <c r="A222" s="521"/>
      <c r="B222" s="521"/>
    </row>
    <row r="223" spans="1:2" x14ac:dyDescent="0.25">
      <c r="A223" s="521"/>
      <c r="B223" s="521"/>
    </row>
    <row r="224" spans="1:2" x14ac:dyDescent="0.25">
      <c r="A224" s="521"/>
      <c r="B224" s="521"/>
    </row>
    <row r="225" spans="1:2" x14ac:dyDescent="0.25">
      <c r="A225" s="521"/>
      <c r="B225" s="521"/>
    </row>
    <row r="226" spans="1:2" x14ac:dyDescent="0.25">
      <c r="A226" s="521"/>
      <c r="B226" s="521"/>
    </row>
    <row r="227" spans="1:2" x14ac:dyDescent="0.25">
      <c r="A227" s="521"/>
      <c r="B227" s="521"/>
    </row>
    <row r="228" spans="1:2" x14ac:dyDescent="0.25">
      <c r="A228" s="521"/>
      <c r="B228" s="521"/>
    </row>
    <row r="229" spans="1:2" x14ac:dyDescent="0.25">
      <c r="A229" s="521"/>
      <c r="B229" s="521"/>
    </row>
    <row r="230" spans="1:2" x14ac:dyDescent="0.25">
      <c r="A230" s="521"/>
      <c r="B230" s="521"/>
    </row>
    <row r="231" spans="1:2" x14ac:dyDescent="0.25">
      <c r="A231" s="521"/>
      <c r="B231" s="521"/>
    </row>
    <row r="232" spans="1:2" x14ac:dyDescent="0.25">
      <c r="A232" s="521"/>
      <c r="B232" s="521"/>
    </row>
    <row r="233" spans="1:2" x14ac:dyDescent="0.25">
      <c r="A233" s="521"/>
      <c r="B233" s="521"/>
    </row>
    <row r="234" spans="1:2" x14ac:dyDescent="0.25">
      <c r="A234" s="521"/>
      <c r="B234" s="521"/>
    </row>
    <row r="235" spans="1:2" x14ac:dyDescent="0.25">
      <c r="A235" s="521"/>
      <c r="B235" s="521"/>
    </row>
    <row r="236" spans="1:2" x14ac:dyDescent="0.25">
      <c r="A236" s="521"/>
      <c r="B236" s="521"/>
    </row>
    <row r="237" spans="1:2" x14ac:dyDescent="0.25">
      <c r="A237" s="521"/>
      <c r="B237" s="521"/>
    </row>
    <row r="238" spans="1:2" x14ac:dyDescent="0.25">
      <c r="A238" s="521"/>
      <c r="B238" s="521"/>
    </row>
    <row r="239" spans="1:2" x14ac:dyDescent="0.25">
      <c r="A239" s="521"/>
      <c r="B239" s="521"/>
    </row>
    <row r="240" spans="1:2" x14ac:dyDescent="0.25">
      <c r="A240" s="521"/>
      <c r="B240" s="521"/>
    </row>
    <row r="241" spans="1:2" x14ac:dyDescent="0.25">
      <c r="A241" s="521"/>
      <c r="B241" s="521"/>
    </row>
    <row r="242" spans="1:2" x14ac:dyDescent="0.25">
      <c r="A242" s="521"/>
      <c r="B242" s="521"/>
    </row>
    <row r="243" spans="1:2" x14ac:dyDescent="0.25">
      <c r="A243" s="521"/>
      <c r="B243" s="521"/>
    </row>
    <row r="244" spans="1:2" x14ac:dyDescent="0.25">
      <c r="A244" s="521"/>
      <c r="B244" s="521"/>
    </row>
    <row r="245" spans="1:2" x14ac:dyDescent="0.25">
      <c r="A245" s="521"/>
      <c r="B245" s="521"/>
    </row>
    <row r="246" spans="1:2" x14ac:dyDescent="0.25">
      <c r="A246" s="521"/>
      <c r="B246" s="521"/>
    </row>
    <row r="247" spans="1:2" x14ac:dyDescent="0.25">
      <c r="A247" s="521"/>
      <c r="B247" s="521"/>
    </row>
    <row r="248" spans="1:2" x14ac:dyDescent="0.25">
      <c r="A248" s="521"/>
      <c r="B248" s="521"/>
    </row>
    <row r="249" spans="1:2" x14ac:dyDescent="0.25">
      <c r="A249" s="521"/>
      <c r="B249" s="521"/>
    </row>
    <row r="250" spans="1:2" x14ac:dyDescent="0.25">
      <c r="A250" s="521"/>
      <c r="B250" s="521"/>
    </row>
    <row r="251" spans="1:2" x14ac:dyDescent="0.25">
      <c r="A251" s="521"/>
      <c r="B251" s="521"/>
    </row>
    <row r="252" spans="1:2" x14ac:dyDescent="0.25">
      <c r="A252" s="521"/>
      <c r="B252" s="521"/>
    </row>
    <row r="253" spans="1:2" x14ac:dyDescent="0.25">
      <c r="A253" s="521"/>
      <c r="B253" s="521"/>
    </row>
    <row r="254" spans="1:2" x14ac:dyDescent="0.25">
      <c r="A254" s="521"/>
      <c r="B254" s="521"/>
    </row>
    <row r="255" spans="1:2" x14ac:dyDescent="0.25">
      <c r="A255" s="521"/>
      <c r="B255" s="521"/>
    </row>
    <row r="256" spans="1:2" x14ac:dyDescent="0.25">
      <c r="A256" s="521"/>
      <c r="B256" s="521"/>
    </row>
    <row r="257" spans="1:2" x14ac:dyDescent="0.25">
      <c r="A257" s="521"/>
      <c r="B257" s="521"/>
    </row>
    <row r="258" spans="1:2" x14ac:dyDescent="0.25">
      <c r="A258" s="521"/>
      <c r="B258" s="521"/>
    </row>
    <row r="259" spans="1:2" x14ac:dyDescent="0.25">
      <c r="A259" s="521"/>
      <c r="B259" s="521"/>
    </row>
    <row r="260" spans="1:2" x14ac:dyDescent="0.25">
      <c r="A260" s="521"/>
      <c r="B260" s="521"/>
    </row>
    <row r="261" spans="1:2" x14ac:dyDescent="0.25">
      <c r="A261" s="521"/>
      <c r="B261" s="521"/>
    </row>
    <row r="262" spans="1:2" x14ac:dyDescent="0.25">
      <c r="A262" s="521"/>
      <c r="B262" s="521"/>
    </row>
    <row r="263" spans="1:2" x14ac:dyDescent="0.25">
      <c r="A263" s="521"/>
      <c r="B263" s="521"/>
    </row>
    <row r="264" spans="1:2" x14ac:dyDescent="0.25">
      <c r="A264" s="521"/>
      <c r="B264" s="521"/>
    </row>
    <row r="265" spans="1:2" x14ac:dyDescent="0.25">
      <c r="A265" s="521"/>
      <c r="B265" s="521"/>
    </row>
    <row r="266" spans="1:2" x14ac:dyDescent="0.25">
      <c r="A266" s="521"/>
      <c r="B266" s="521"/>
    </row>
    <row r="267" spans="1:2" x14ac:dyDescent="0.25">
      <c r="A267" s="521"/>
      <c r="B267" s="521"/>
    </row>
    <row r="268" spans="1:2" x14ac:dyDescent="0.25">
      <c r="A268" s="521"/>
      <c r="B268" s="521"/>
    </row>
    <row r="269" spans="1:2" x14ac:dyDescent="0.25">
      <c r="A269" s="521"/>
      <c r="B269" s="521"/>
    </row>
    <row r="270" spans="1:2" x14ac:dyDescent="0.25">
      <c r="A270" s="521"/>
      <c r="B270" s="521"/>
    </row>
    <row r="271" spans="1:2" x14ac:dyDescent="0.25">
      <c r="A271" s="521"/>
      <c r="B271" s="521"/>
    </row>
    <row r="272" spans="1:2" x14ac:dyDescent="0.25">
      <c r="A272" s="521"/>
      <c r="B272" s="521"/>
    </row>
    <row r="273" spans="1:2" x14ac:dyDescent="0.25">
      <c r="A273" s="521"/>
      <c r="B273" s="521"/>
    </row>
    <row r="274" spans="1:2" x14ac:dyDescent="0.25">
      <c r="A274" s="521"/>
      <c r="B274" s="521"/>
    </row>
    <row r="275" spans="1:2" x14ac:dyDescent="0.25">
      <c r="A275" s="521"/>
      <c r="B275" s="521"/>
    </row>
    <row r="276" spans="1:2" x14ac:dyDescent="0.25">
      <c r="A276" s="521"/>
      <c r="B276" s="521"/>
    </row>
    <row r="277" spans="1:2" x14ac:dyDescent="0.25">
      <c r="A277" s="521"/>
      <c r="B277" s="521"/>
    </row>
    <row r="278" spans="1:2" x14ac:dyDescent="0.25">
      <c r="A278" s="521"/>
      <c r="B278" s="521"/>
    </row>
    <row r="279" spans="1:2" x14ac:dyDescent="0.25">
      <c r="A279" s="521"/>
      <c r="B279" s="521"/>
    </row>
    <row r="280" spans="1:2" x14ac:dyDescent="0.25">
      <c r="A280" s="521"/>
      <c r="B280" s="521"/>
    </row>
    <row r="281" spans="1:2" x14ac:dyDescent="0.25">
      <c r="A281" s="521"/>
      <c r="B281" s="521"/>
    </row>
    <row r="282" spans="1:2" x14ac:dyDescent="0.25">
      <c r="A282" s="521"/>
      <c r="B282" s="521"/>
    </row>
    <row r="283" spans="1:2" x14ac:dyDescent="0.25">
      <c r="A283" s="521"/>
      <c r="B283" s="521"/>
    </row>
    <row r="284" spans="1:2" x14ac:dyDescent="0.25">
      <c r="A284" s="521"/>
      <c r="B284" s="521"/>
    </row>
    <row r="285" spans="1:2" x14ac:dyDescent="0.25">
      <c r="A285" s="521"/>
      <c r="B285" s="521"/>
    </row>
    <row r="286" spans="1:2" x14ac:dyDescent="0.25">
      <c r="A286" s="521"/>
      <c r="B286" s="521"/>
    </row>
    <row r="287" spans="1:2" x14ac:dyDescent="0.25">
      <c r="A287" s="521"/>
      <c r="B287" s="521"/>
    </row>
    <row r="288" spans="1:2" x14ac:dyDescent="0.25">
      <c r="A288" s="521"/>
      <c r="B288" s="521"/>
    </row>
    <row r="289" spans="1:2" x14ac:dyDescent="0.25">
      <c r="A289" s="521"/>
      <c r="B289" s="521"/>
    </row>
    <row r="290" spans="1:2" x14ac:dyDescent="0.25">
      <c r="A290" s="521"/>
      <c r="B290" s="521"/>
    </row>
    <row r="291" spans="1:2" x14ac:dyDescent="0.25">
      <c r="A291" s="521"/>
      <c r="B291" s="521"/>
    </row>
    <row r="292" spans="1:2" x14ac:dyDescent="0.25">
      <c r="A292" s="521"/>
      <c r="B292" s="521"/>
    </row>
    <row r="293" spans="1:2" x14ac:dyDescent="0.25">
      <c r="A293" s="521"/>
      <c r="B293" s="521"/>
    </row>
    <row r="294" spans="1:2" x14ac:dyDescent="0.25">
      <c r="A294" s="521"/>
      <c r="B294" s="521"/>
    </row>
    <row r="295" spans="1:2" x14ac:dyDescent="0.25">
      <c r="A295" s="521"/>
      <c r="B295" s="521"/>
    </row>
    <row r="296" spans="1:2" x14ac:dyDescent="0.25">
      <c r="A296" s="521"/>
      <c r="B296" s="521"/>
    </row>
    <row r="297" spans="1:2" x14ac:dyDescent="0.25">
      <c r="A297" s="521"/>
      <c r="B297" s="521"/>
    </row>
    <row r="298" spans="1:2" x14ac:dyDescent="0.25">
      <c r="A298" s="521"/>
      <c r="B298" s="521"/>
    </row>
    <row r="299" spans="1:2" x14ac:dyDescent="0.25">
      <c r="A299" s="521"/>
      <c r="B299" s="521"/>
    </row>
    <row r="300" spans="1:2" x14ac:dyDescent="0.25">
      <c r="A300" s="521"/>
      <c r="B300" s="521"/>
    </row>
    <row r="301" spans="1:2" x14ac:dyDescent="0.25">
      <c r="A301" s="521"/>
      <c r="B301" s="521"/>
    </row>
    <row r="302" spans="1:2" x14ac:dyDescent="0.25">
      <c r="A302" s="521"/>
      <c r="B302" s="521"/>
    </row>
    <row r="303" spans="1:2" x14ac:dyDescent="0.25">
      <c r="A303" s="521"/>
      <c r="B303" s="521"/>
    </row>
    <row r="304" spans="1:2" x14ac:dyDescent="0.25">
      <c r="A304" s="521"/>
      <c r="B304" s="521"/>
    </row>
    <row r="305" spans="1:2" x14ac:dyDescent="0.25">
      <c r="A305" s="521"/>
      <c r="B305" s="521"/>
    </row>
    <row r="306" spans="1:2" x14ac:dyDescent="0.25">
      <c r="A306" s="521"/>
      <c r="B306" s="521"/>
    </row>
    <row r="307" spans="1:2" x14ac:dyDescent="0.25">
      <c r="A307" s="521"/>
      <c r="B307" s="521"/>
    </row>
    <row r="308" spans="1:2" x14ac:dyDescent="0.25">
      <c r="A308" s="521"/>
      <c r="B308" s="521"/>
    </row>
    <row r="309" spans="1:2" x14ac:dyDescent="0.25">
      <c r="A309" s="521"/>
      <c r="B309" s="521"/>
    </row>
    <row r="310" spans="1:2" x14ac:dyDescent="0.25">
      <c r="A310" s="521"/>
      <c r="B310" s="521"/>
    </row>
    <row r="311" spans="1:2" x14ac:dyDescent="0.25">
      <c r="A311" s="521"/>
      <c r="B311" s="521"/>
    </row>
    <row r="312" spans="1:2" x14ac:dyDescent="0.25">
      <c r="A312" s="521"/>
      <c r="B312" s="521"/>
    </row>
    <row r="313" spans="1:2" x14ac:dyDescent="0.25">
      <c r="A313" s="521"/>
      <c r="B313" s="521"/>
    </row>
    <row r="314" spans="1:2" x14ac:dyDescent="0.25">
      <c r="A314" s="521"/>
      <c r="B314" s="521"/>
    </row>
    <row r="315" spans="1:2" x14ac:dyDescent="0.25">
      <c r="A315" s="521"/>
      <c r="B315" s="521"/>
    </row>
    <row r="316" spans="1:2" x14ac:dyDescent="0.25">
      <c r="A316" s="521"/>
      <c r="B316" s="521"/>
    </row>
    <row r="317" spans="1:2" x14ac:dyDescent="0.25">
      <c r="A317" s="521"/>
      <c r="B317" s="521"/>
    </row>
    <row r="318" spans="1:2" x14ac:dyDescent="0.25">
      <c r="A318" s="521"/>
      <c r="B318" s="521"/>
    </row>
    <row r="319" spans="1:2" x14ac:dyDescent="0.25">
      <c r="A319" s="521"/>
      <c r="B319" s="521"/>
    </row>
    <row r="320" spans="1:2" x14ac:dyDescent="0.25">
      <c r="A320" s="521"/>
      <c r="B320" s="521"/>
    </row>
    <row r="321" spans="1:2" x14ac:dyDescent="0.25">
      <c r="A321" s="521"/>
      <c r="B321" s="521"/>
    </row>
    <row r="322" spans="1:2" x14ac:dyDescent="0.25">
      <c r="A322" s="521"/>
      <c r="B322" s="521"/>
    </row>
    <row r="323" spans="1:2" x14ac:dyDescent="0.25">
      <c r="A323" s="521"/>
      <c r="B323" s="521"/>
    </row>
    <row r="324" spans="1:2" x14ac:dyDescent="0.25">
      <c r="A324" s="521"/>
      <c r="B324" s="521"/>
    </row>
    <row r="325" spans="1:2" x14ac:dyDescent="0.25">
      <c r="A325" s="521"/>
      <c r="B325" s="521"/>
    </row>
    <row r="326" spans="1:2" x14ac:dyDescent="0.25">
      <c r="A326" s="521"/>
      <c r="B326" s="521"/>
    </row>
    <row r="327" spans="1:2" x14ac:dyDescent="0.25">
      <c r="A327" s="521"/>
      <c r="B327" s="521"/>
    </row>
    <row r="328" spans="1:2" x14ac:dyDescent="0.25">
      <c r="A328" s="521"/>
      <c r="B328" s="521"/>
    </row>
    <row r="329" spans="1:2" x14ac:dyDescent="0.25">
      <c r="A329" s="521"/>
      <c r="B329" s="521"/>
    </row>
    <row r="330" spans="1:2" x14ac:dyDescent="0.25">
      <c r="A330" s="521"/>
      <c r="B330" s="521"/>
    </row>
    <row r="331" spans="1:2" x14ac:dyDescent="0.25">
      <c r="A331" s="521"/>
      <c r="B331" s="521"/>
    </row>
    <row r="332" spans="1:2" x14ac:dyDescent="0.25">
      <c r="A332" s="521"/>
      <c r="B332" s="521"/>
    </row>
    <row r="333" spans="1:2" x14ac:dyDescent="0.25">
      <c r="A333" s="521"/>
      <c r="B333" s="521"/>
    </row>
    <row r="334" spans="1:2" x14ac:dyDescent="0.25">
      <c r="A334" s="521"/>
      <c r="B334" s="521"/>
    </row>
    <row r="335" spans="1:2" x14ac:dyDescent="0.25">
      <c r="A335" s="521"/>
      <c r="B335" s="521"/>
    </row>
    <row r="336" spans="1:2" x14ac:dyDescent="0.25">
      <c r="A336" s="521"/>
      <c r="B336" s="521"/>
    </row>
    <row r="337" spans="1:2" x14ac:dyDescent="0.25">
      <c r="A337" s="521"/>
      <c r="B337" s="521"/>
    </row>
    <row r="338" spans="1:2" x14ac:dyDescent="0.25">
      <c r="A338" s="521"/>
      <c r="B338" s="521"/>
    </row>
    <row r="339" spans="1:2" x14ac:dyDescent="0.25">
      <c r="A339" s="521"/>
      <c r="B339" s="521"/>
    </row>
    <row r="340" spans="1:2" x14ac:dyDescent="0.25">
      <c r="A340" s="521"/>
      <c r="B340" s="521"/>
    </row>
    <row r="341" spans="1:2" x14ac:dyDescent="0.25">
      <c r="A341" s="521"/>
      <c r="B341" s="521"/>
    </row>
    <row r="342" spans="1:2" x14ac:dyDescent="0.25">
      <c r="A342" s="521"/>
      <c r="B342" s="521"/>
    </row>
    <row r="343" spans="1:2" x14ac:dyDescent="0.25">
      <c r="A343" s="521"/>
      <c r="B343" s="521"/>
    </row>
    <row r="344" spans="1:2" x14ac:dyDescent="0.25">
      <c r="A344" s="521"/>
      <c r="B344" s="521"/>
    </row>
    <row r="345" spans="1:2" x14ac:dyDescent="0.25">
      <c r="A345" s="521"/>
      <c r="B345" s="521"/>
    </row>
    <row r="346" spans="1:2" x14ac:dyDescent="0.25">
      <c r="A346" s="521"/>
      <c r="B346" s="521"/>
    </row>
    <row r="347" spans="1:2" x14ac:dyDescent="0.25">
      <c r="A347" s="521"/>
      <c r="B347" s="521"/>
    </row>
    <row r="348" spans="1:2" x14ac:dyDescent="0.25">
      <c r="A348" s="521"/>
      <c r="B348" s="521"/>
    </row>
    <row r="349" spans="1:2" x14ac:dyDescent="0.25">
      <c r="A349" s="521"/>
      <c r="B349" s="521"/>
    </row>
    <row r="350" spans="1:2" x14ac:dyDescent="0.25">
      <c r="A350" s="521"/>
      <c r="B350" s="521"/>
    </row>
    <row r="351" spans="1:2" x14ac:dyDescent="0.25">
      <c r="A351" s="521"/>
      <c r="B351" s="521"/>
    </row>
    <row r="352" spans="1:2" x14ac:dyDescent="0.25">
      <c r="A352" s="521"/>
      <c r="B352" s="521"/>
    </row>
    <row r="353" spans="1:2" x14ac:dyDescent="0.25">
      <c r="A353" s="521"/>
      <c r="B353" s="521"/>
    </row>
    <row r="354" spans="1:2" x14ac:dyDescent="0.25">
      <c r="A354" s="521"/>
      <c r="B354" s="521"/>
    </row>
    <row r="355" spans="1:2" x14ac:dyDescent="0.25">
      <c r="A355" s="521"/>
      <c r="B355" s="521"/>
    </row>
    <row r="356" spans="1:2" x14ac:dyDescent="0.25">
      <c r="A356" s="521"/>
      <c r="B356" s="521"/>
    </row>
    <row r="357" spans="1:2" x14ac:dyDescent="0.25">
      <c r="A357" s="521"/>
      <c r="B357" s="521"/>
    </row>
    <row r="358" spans="1:2" x14ac:dyDescent="0.25">
      <c r="A358" s="521"/>
      <c r="B358" s="521"/>
    </row>
    <row r="359" spans="1:2" x14ac:dyDescent="0.25">
      <c r="A359" s="521"/>
      <c r="B359" s="521"/>
    </row>
    <row r="360" spans="1:2" x14ac:dyDescent="0.25">
      <c r="A360" s="521"/>
      <c r="B360" s="521"/>
    </row>
    <row r="361" spans="1:2" x14ac:dyDescent="0.25">
      <c r="A361" s="521"/>
      <c r="B361" s="521"/>
    </row>
    <row r="362" spans="1:2" x14ac:dyDescent="0.25">
      <c r="A362" s="521"/>
      <c r="B362" s="521"/>
    </row>
    <row r="363" spans="1:2" x14ac:dyDescent="0.25">
      <c r="A363" s="521"/>
      <c r="B363" s="521"/>
    </row>
    <row r="364" spans="1:2" x14ac:dyDescent="0.25">
      <c r="A364" s="521"/>
      <c r="B364" s="521"/>
    </row>
    <row r="365" spans="1:2" x14ac:dyDescent="0.25">
      <c r="A365" s="521"/>
      <c r="B365" s="521"/>
    </row>
    <row r="366" spans="1:2" x14ac:dyDescent="0.25">
      <c r="A366" s="521"/>
      <c r="B366" s="521"/>
    </row>
    <row r="367" spans="1:2" x14ac:dyDescent="0.25">
      <c r="A367" s="521"/>
      <c r="B367" s="521"/>
    </row>
    <row r="368" spans="1:2" x14ac:dyDescent="0.25">
      <c r="A368" s="521"/>
      <c r="B368" s="521"/>
    </row>
    <row r="369" spans="1:2" x14ac:dyDescent="0.25">
      <c r="A369" s="521"/>
      <c r="B369" s="521"/>
    </row>
    <row r="370" spans="1:2" x14ac:dyDescent="0.25">
      <c r="A370" s="521"/>
      <c r="B370" s="521"/>
    </row>
    <row r="371" spans="1:2" x14ac:dyDescent="0.25">
      <c r="A371" s="521"/>
      <c r="B371" s="521"/>
    </row>
    <row r="372" spans="1:2" x14ac:dyDescent="0.25">
      <c r="A372" s="521"/>
      <c r="B372" s="521"/>
    </row>
    <row r="373" spans="1:2" x14ac:dyDescent="0.25">
      <c r="A373" s="521"/>
      <c r="B373" s="521"/>
    </row>
    <row r="374" spans="1:2" x14ac:dyDescent="0.25">
      <c r="A374" s="521"/>
      <c r="B374" s="521"/>
    </row>
    <row r="375" spans="1:2" x14ac:dyDescent="0.25">
      <c r="A375" s="521"/>
      <c r="B375" s="521"/>
    </row>
    <row r="376" spans="1:2" x14ac:dyDescent="0.25">
      <c r="A376" s="521"/>
      <c r="B376" s="521"/>
    </row>
    <row r="377" spans="1:2" x14ac:dyDescent="0.25">
      <c r="A377" s="521"/>
      <c r="B377" s="521"/>
    </row>
    <row r="378" spans="1:2" x14ac:dyDescent="0.25">
      <c r="A378" s="521"/>
      <c r="B378" s="521"/>
    </row>
    <row r="379" spans="1:2" x14ac:dyDescent="0.25">
      <c r="A379" s="521"/>
      <c r="B379" s="521"/>
    </row>
    <row r="380" spans="1:2" x14ac:dyDescent="0.25">
      <c r="A380" s="521"/>
      <c r="B380" s="521"/>
    </row>
    <row r="381" spans="1:2" x14ac:dyDescent="0.25">
      <c r="A381" s="521"/>
      <c r="B381" s="521"/>
    </row>
    <row r="382" spans="1:2" x14ac:dyDescent="0.25">
      <c r="A382" s="521"/>
      <c r="B382" s="521"/>
    </row>
    <row r="383" spans="1:2" x14ac:dyDescent="0.25">
      <c r="A383" s="521"/>
      <c r="B383" s="521"/>
    </row>
    <row r="384" spans="1:2" x14ac:dyDescent="0.25">
      <c r="A384" s="521"/>
      <c r="B384" s="521"/>
    </row>
    <row r="385" spans="1:2" x14ac:dyDescent="0.25">
      <c r="A385" s="521"/>
      <c r="B385" s="521"/>
    </row>
    <row r="386" spans="1:2" x14ac:dyDescent="0.25">
      <c r="A386" s="521"/>
      <c r="B386" s="521"/>
    </row>
    <row r="387" spans="1:2" x14ac:dyDescent="0.25">
      <c r="A387" s="521"/>
      <c r="B387" s="521"/>
    </row>
    <row r="388" spans="1:2" x14ac:dyDescent="0.25">
      <c r="A388" s="521"/>
      <c r="B388" s="521"/>
    </row>
    <row r="389" spans="1:2" x14ac:dyDescent="0.25">
      <c r="A389" s="521"/>
      <c r="B389" s="521"/>
    </row>
    <row r="390" spans="1:2" x14ac:dyDescent="0.25">
      <c r="A390" s="521"/>
      <c r="B390" s="521"/>
    </row>
    <row r="391" spans="1:2" x14ac:dyDescent="0.25">
      <c r="A391" s="521"/>
      <c r="B391" s="521"/>
    </row>
    <row r="392" spans="1:2" x14ac:dyDescent="0.25">
      <c r="A392" s="521"/>
      <c r="B392" s="521"/>
    </row>
    <row r="393" spans="1:2" x14ac:dyDescent="0.25">
      <c r="A393" s="521"/>
      <c r="B393" s="521"/>
    </row>
    <row r="394" spans="1:2" x14ac:dyDescent="0.25">
      <c r="A394" s="521"/>
      <c r="B394" s="521"/>
    </row>
    <row r="395" spans="1:2" x14ac:dyDescent="0.25">
      <c r="A395" s="521"/>
      <c r="B395" s="521"/>
    </row>
    <row r="396" spans="1:2" x14ac:dyDescent="0.25">
      <c r="A396" s="521"/>
      <c r="B396" s="521"/>
    </row>
    <row r="397" spans="1:2" x14ac:dyDescent="0.25">
      <c r="A397" s="521"/>
      <c r="B397" s="521"/>
    </row>
    <row r="398" spans="1:2" x14ac:dyDescent="0.25">
      <c r="A398" s="521"/>
      <c r="B398" s="521"/>
    </row>
    <row r="399" spans="1:2" x14ac:dyDescent="0.25">
      <c r="A399" s="521"/>
      <c r="B399" s="521"/>
    </row>
    <row r="400" spans="1:2" x14ac:dyDescent="0.25">
      <c r="A400" s="521"/>
      <c r="B400" s="521"/>
    </row>
    <row r="401" spans="1:2" x14ac:dyDescent="0.25">
      <c r="A401" s="521"/>
      <c r="B401" s="521"/>
    </row>
    <row r="402" spans="1:2" x14ac:dyDescent="0.25">
      <c r="A402" s="521"/>
      <c r="B402" s="521"/>
    </row>
    <row r="403" spans="1:2" x14ac:dyDescent="0.25">
      <c r="A403" s="521"/>
      <c r="B403" s="521"/>
    </row>
    <row r="404" spans="1:2" x14ac:dyDescent="0.25">
      <c r="A404" s="521"/>
      <c r="B404" s="521"/>
    </row>
    <row r="405" spans="1:2" x14ac:dyDescent="0.25">
      <c r="A405" s="521"/>
      <c r="B405" s="521"/>
    </row>
    <row r="406" spans="1:2" x14ac:dyDescent="0.25">
      <c r="A406" s="521"/>
      <c r="B406" s="521"/>
    </row>
    <row r="407" spans="1:2" x14ac:dyDescent="0.25">
      <c r="A407" s="521"/>
      <c r="B407" s="521"/>
    </row>
    <row r="408" spans="1:2" x14ac:dyDescent="0.25">
      <c r="A408" s="521"/>
      <c r="B408" s="521"/>
    </row>
    <row r="409" spans="1:2" x14ac:dyDescent="0.25">
      <c r="A409" s="521"/>
      <c r="B409" s="521"/>
    </row>
    <row r="410" spans="1:2" x14ac:dyDescent="0.25">
      <c r="A410" s="521"/>
      <c r="B410" s="521"/>
    </row>
    <row r="411" spans="1:2" x14ac:dyDescent="0.25">
      <c r="A411" s="521"/>
      <c r="B411" s="521"/>
    </row>
    <row r="412" spans="1:2" x14ac:dyDescent="0.25">
      <c r="A412" s="521"/>
      <c r="B412" s="521"/>
    </row>
    <row r="413" spans="1:2" x14ac:dyDescent="0.25">
      <c r="A413" s="521"/>
      <c r="B413" s="521"/>
    </row>
    <row r="414" spans="1:2" x14ac:dyDescent="0.25">
      <c r="A414" s="521"/>
      <c r="B414" s="521"/>
    </row>
    <row r="415" spans="1:2" x14ac:dyDescent="0.25">
      <c r="A415" s="521"/>
      <c r="B415" s="521"/>
    </row>
    <row r="416" spans="1:2" x14ac:dyDescent="0.25">
      <c r="A416" s="521"/>
      <c r="B416" s="521"/>
    </row>
    <row r="417" spans="1:2" x14ac:dyDescent="0.25">
      <c r="A417" s="521"/>
      <c r="B417" s="521"/>
    </row>
    <row r="418" spans="1:2" x14ac:dyDescent="0.25">
      <c r="A418" s="521"/>
      <c r="B418" s="521"/>
    </row>
    <row r="419" spans="1:2" x14ac:dyDescent="0.25">
      <c r="A419" s="521"/>
      <c r="B419" s="521"/>
    </row>
    <row r="420" spans="1:2" x14ac:dyDescent="0.25">
      <c r="A420" s="521"/>
      <c r="B420" s="521"/>
    </row>
    <row r="421" spans="1:2" x14ac:dyDescent="0.25">
      <c r="A421" s="521"/>
      <c r="B421" s="521"/>
    </row>
    <row r="422" spans="1:2" x14ac:dyDescent="0.25">
      <c r="A422" s="521"/>
      <c r="B422" s="521"/>
    </row>
    <row r="423" spans="1:2" x14ac:dyDescent="0.25">
      <c r="A423" s="521"/>
      <c r="B423" s="521"/>
    </row>
    <row r="424" spans="1:2" x14ac:dyDescent="0.25">
      <c r="A424" s="521"/>
      <c r="B424" s="521"/>
    </row>
    <row r="425" spans="1:2" x14ac:dyDescent="0.25">
      <c r="A425" s="521"/>
      <c r="B425" s="521"/>
    </row>
    <row r="426" spans="1:2" x14ac:dyDescent="0.25">
      <c r="A426" s="521"/>
      <c r="B426" s="521"/>
    </row>
    <row r="427" spans="1:2" x14ac:dyDescent="0.25">
      <c r="A427" s="521"/>
      <c r="B427" s="521"/>
    </row>
    <row r="428" spans="1:2" x14ac:dyDescent="0.25">
      <c r="A428" s="521"/>
      <c r="B428" s="521"/>
    </row>
    <row r="429" spans="1:2" x14ac:dyDescent="0.25">
      <c r="A429" s="521"/>
      <c r="B429" s="521"/>
    </row>
    <row r="430" spans="1:2" x14ac:dyDescent="0.25">
      <c r="A430" s="521"/>
      <c r="B430" s="521"/>
    </row>
    <row r="431" spans="1:2" x14ac:dyDescent="0.25">
      <c r="A431" s="521"/>
      <c r="B431" s="521"/>
    </row>
    <row r="432" spans="1:2" x14ac:dyDescent="0.25">
      <c r="A432" s="521"/>
      <c r="B432" s="521"/>
    </row>
    <row r="433" spans="1:2" x14ac:dyDescent="0.25">
      <c r="A433" s="521"/>
      <c r="B433" s="521"/>
    </row>
    <row r="434" spans="1:2" x14ac:dyDescent="0.25">
      <c r="A434" s="521"/>
      <c r="B434" s="521"/>
    </row>
    <row r="435" spans="1:2" x14ac:dyDescent="0.25">
      <c r="A435" s="521"/>
      <c r="B435" s="521"/>
    </row>
    <row r="436" spans="1:2" x14ac:dyDescent="0.25">
      <c r="A436" s="521"/>
      <c r="B436" s="521"/>
    </row>
    <row r="437" spans="1:2" x14ac:dyDescent="0.25">
      <c r="A437" s="521"/>
      <c r="B437" s="521"/>
    </row>
    <row r="438" spans="1:2" x14ac:dyDescent="0.25">
      <c r="A438" s="521"/>
      <c r="B438" s="521"/>
    </row>
    <row r="439" spans="1:2" x14ac:dyDescent="0.25">
      <c r="A439" s="521"/>
      <c r="B439" s="521"/>
    </row>
    <row r="440" spans="1:2" x14ac:dyDescent="0.25">
      <c r="A440" s="521"/>
      <c r="B440" s="521"/>
    </row>
    <row r="441" spans="1:2" x14ac:dyDescent="0.25">
      <c r="A441" s="521"/>
      <c r="B441" s="521"/>
    </row>
    <row r="442" spans="1:2" x14ac:dyDescent="0.25">
      <c r="A442" s="521"/>
      <c r="B442" s="521"/>
    </row>
    <row r="443" spans="1:2" x14ac:dyDescent="0.25">
      <c r="A443" s="521"/>
      <c r="B443" s="521"/>
    </row>
    <row r="444" spans="1:2" x14ac:dyDescent="0.25">
      <c r="A444" s="521"/>
      <c r="B444" s="521"/>
    </row>
    <row r="445" spans="1:2" x14ac:dyDescent="0.25">
      <c r="A445" s="521"/>
      <c r="B445" s="521"/>
    </row>
    <row r="446" spans="1:2" x14ac:dyDescent="0.25">
      <c r="A446" s="521"/>
      <c r="B446" s="521"/>
    </row>
    <row r="447" spans="1:2" x14ac:dyDescent="0.25">
      <c r="A447" s="521"/>
      <c r="B447" s="521"/>
    </row>
    <row r="448" spans="1:2" x14ac:dyDescent="0.25">
      <c r="A448" s="521"/>
      <c r="B448" s="521"/>
    </row>
    <row r="449" spans="1:2" x14ac:dyDescent="0.25">
      <c r="A449" s="521"/>
      <c r="B449" s="521"/>
    </row>
    <row r="450" spans="1:2" x14ac:dyDescent="0.25">
      <c r="A450" s="521"/>
      <c r="B450" s="521"/>
    </row>
    <row r="451" spans="1:2" x14ac:dyDescent="0.25">
      <c r="A451" s="521"/>
      <c r="B451" s="521"/>
    </row>
    <row r="452" spans="1:2" x14ac:dyDescent="0.25">
      <c r="A452" s="521"/>
      <c r="B452" s="521"/>
    </row>
    <row r="453" spans="1:2" x14ac:dyDescent="0.25">
      <c r="A453" s="521"/>
      <c r="B453" s="521"/>
    </row>
    <row r="454" spans="1:2" x14ac:dyDescent="0.25">
      <c r="A454" s="521"/>
      <c r="B454" s="521"/>
    </row>
    <row r="455" spans="1:2" x14ac:dyDescent="0.25">
      <c r="A455" s="521"/>
      <c r="B455" s="521"/>
    </row>
    <row r="456" spans="1:2" x14ac:dyDescent="0.25">
      <c r="A456" s="521"/>
      <c r="B456" s="521"/>
    </row>
    <row r="457" spans="1:2" x14ac:dyDescent="0.25">
      <c r="A457" s="521"/>
      <c r="B457" s="521"/>
    </row>
    <row r="458" spans="1:2" x14ac:dyDescent="0.25">
      <c r="A458" s="521"/>
      <c r="B458" s="521"/>
    </row>
    <row r="459" spans="1:2" x14ac:dyDescent="0.25">
      <c r="A459" s="521"/>
      <c r="B459" s="521"/>
    </row>
    <row r="460" spans="1:2" x14ac:dyDescent="0.25">
      <c r="A460" s="521"/>
      <c r="B460" s="521"/>
    </row>
    <row r="461" spans="1:2" x14ac:dyDescent="0.25">
      <c r="A461" s="521"/>
      <c r="B461" s="521"/>
    </row>
    <row r="462" spans="1:2" x14ac:dyDescent="0.25">
      <c r="A462" s="521"/>
      <c r="B462" s="521"/>
    </row>
    <row r="463" spans="1:2" x14ac:dyDescent="0.25">
      <c r="A463" s="521"/>
      <c r="B463" s="521"/>
    </row>
    <row r="464" spans="1:2" x14ac:dyDescent="0.25">
      <c r="A464" s="521"/>
      <c r="B464" s="521"/>
    </row>
    <row r="465" spans="1:2" x14ac:dyDescent="0.25">
      <c r="A465" s="521"/>
      <c r="B465" s="521"/>
    </row>
    <row r="466" spans="1:2" x14ac:dyDescent="0.25">
      <c r="A466" s="521"/>
      <c r="B466" s="521"/>
    </row>
    <row r="467" spans="1:2" x14ac:dyDescent="0.25">
      <c r="A467" s="521"/>
      <c r="B467" s="521"/>
    </row>
    <row r="468" spans="1:2" x14ac:dyDescent="0.25">
      <c r="A468" s="521"/>
      <c r="B468" s="521"/>
    </row>
    <row r="469" spans="1:2" x14ac:dyDescent="0.25">
      <c r="A469" s="521"/>
      <c r="B469" s="521"/>
    </row>
    <row r="470" spans="1:2" x14ac:dyDescent="0.25">
      <c r="A470" s="521"/>
      <c r="B470" s="521"/>
    </row>
    <row r="471" spans="1:2" x14ac:dyDescent="0.25">
      <c r="A471" s="521"/>
      <c r="B471" s="521"/>
    </row>
    <row r="472" spans="1:2" x14ac:dyDescent="0.25">
      <c r="A472" s="521"/>
      <c r="B472" s="521"/>
    </row>
    <row r="473" spans="1:2" x14ac:dyDescent="0.25">
      <c r="A473" s="521"/>
      <c r="B473" s="521"/>
    </row>
    <row r="474" spans="1:2" x14ac:dyDescent="0.25">
      <c r="A474" s="521"/>
      <c r="B474" s="521"/>
    </row>
    <row r="475" spans="1:2" x14ac:dyDescent="0.25">
      <c r="A475" s="521"/>
      <c r="B475" s="521"/>
    </row>
    <row r="476" spans="1:2" x14ac:dyDescent="0.25">
      <c r="A476" s="521"/>
      <c r="B476" s="521"/>
    </row>
    <row r="477" spans="1:2" x14ac:dyDescent="0.25">
      <c r="A477" s="521"/>
      <c r="B477" s="521"/>
    </row>
    <row r="478" spans="1:2" x14ac:dyDescent="0.25">
      <c r="A478" s="521"/>
      <c r="B478" s="521"/>
    </row>
    <row r="479" spans="1:2" x14ac:dyDescent="0.25">
      <c r="A479" s="521"/>
      <c r="B479" s="521"/>
    </row>
    <row r="480" spans="1:2" x14ac:dyDescent="0.25">
      <c r="A480" s="521"/>
      <c r="B480" s="521"/>
    </row>
    <row r="481" spans="1:2" x14ac:dyDescent="0.25">
      <c r="A481" s="521"/>
      <c r="B481" s="521"/>
    </row>
    <row r="482" spans="1:2" x14ac:dyDescent="0.25">
      <c r="A482" s="521"/>
      <c r="B482" s="521"/>
    </row>
    <row r="483" spans="1:2" x14ac:dyDescent="0.25">
      <c r="A483" s="521"/>
      <c r="B483" s="521"/>
    </row>
    <row r="484" spans="1:2" x14ac:dyDescent="0.25">
      <c r="A484" s="521"/>
      <c r="B484" s="521"/>
    </row>
    <row r="485" spans="1:2" x14ac:dyDescent="0.25">
      <c r="A485" s="521"/>
      <c r="B485" s="521"/>
    </row>
    <row r="486" spans="1:2" x14ac:dyDescent="0.25">
      <c r="A486" s="521"/>
      <c r="B486" s="521"/>
    </row>
    <row r="487" spans="1:2" x14ac:dyDescent="0.25">
      <c r="A487" s="521"/>
      <c r="B487" s="521"/>
    </row>
    <row r="488" spans="1:2" x14ac:dyDescent="0.25">
      <c r="A488" s="521"/>
      <c r="B488" s="521"/>
    </row>
    <row r="489" spans="1:2" x14ac:dyDescent="0.25">
      <c r="A489" s="521"/>
      <c r="B489" s="521"/>
    </row>
    <row r="490" spans="1:2" x14ac:dyDescent="0.25">
      <c r="A490" s="521"/>
      <c r="B490" s="521"/>
    </row>
    <row r="491" spans="1:2" x14ac:dyDescent="0.25">
      <c r="A491" s="521"/>
      <c r="B491" s="521"/>
    </row>
    <row r="492" spans="1:2" x14ac:dyDescent="0.25">
      <c r="A492" s="521"/>
      <c r="B492" s="521"/>
    </row>
    <row r="493" spans="1:2" x14ac:dyDescent="0.25">
      <c r="A493" s="521"/>
      <c r="B493" s="521"/>
    </row>
    <row r="494" spans="1:2" x14ac:dyDescent="0.25">
      <c r="A494" s="521"/>
      <c r="B494" s="521"/>
    </row>
    <row r="495" spans="1:2" x14ac:dyDescent="0.25">
      <c r="A495" s="521"/>
      <c r="B495" s="521"/>
    </row>
    <row r="496" spans="1:2" x14ac:dyDescent="0.25">
      <c r="A496" s="521"/>
      <c r="B496" s="521"/>
    </row>
    <row r="497" spans="1:2" x14ac:dyDescent="0.25">
      <c r="A497" s="521"/>
      <c r="B497" s="521"/>
    </row>
    <row r="498" spans="1:2" x14ac:dyDescent="0.25">
      <c r="A498" s="521"/>
      <c r="B498" s="521"/>
    </row>
    <row r="499" spans="1:2" x14ac:dyDescent="0.25">
      <c r="A499" s="521"/>
      <c r="B499" s="521"/>
    </row>
    <row r="500" spans="1:2" x14ac:dyDescent="0.25">
      <c r="A500" s="521"/>
      <c r="B500" s="521"/>
    </row>
    <row r="501" spans="1:2" x14ac:dyDescent="0.25">
      <c r="A501" s="521"/>
      <c r="B501" s="521"/>
    </row>
    <row r="502" spans="1:2" x14ac:dyDescent="0.25">
      <c r="A502" s="521"/>
      <c r="B502" s="521"/>
    </row>
    <row r="503" spans="1:2" x14ac:dyDescent="0.25">
      <c r="A503" s="521"/>
      <c r="B503" s="521"/>
    </row>
    <row r="504" spans="1:2" x14ac:dyDescent="0.25">
      <c r="A504" s="521"/>
      <c r="B504" s="521"/>
    </row>
    <row r="505" spans="1:2" x14ac:dyDescent="0.25">
      <c r="A505" s="521"/>
      <c r="B505" s="521"/>
    </row>
    <row r="506" spans="1:2" x14ac:dyDescent="0.25">
      <c r="A506" s="521"/>
      <c r="B506" s="521"/>
    </row>
    <row r="507" spans="1:2" x14ac:dyDescent="0.25">
      <c r="A507" s="521"/>
      <c r="B507" s="521"/>
    </row>
    <row r="508" spans="1:2" x14ac:dyDescent="0.25">
      <c r="A508" s="521"/>
      <c r="B508" s="521"/>
    </row>
    <row r="509" spans="1:2" x14ac:dyDescent="0.25">
      <c r="A509" s="521"/>
      <c r="B509" s="521"/>
    </row>
    <row r="510" spans="1:2" x14ac:dyDescent="0.25">
      <c r="A510" s="521"/>
      <c r="B510" s="521"/>
    </row>
    <row r="511" spans="1:2" x14ac:dyDescent="0.25">
      <c r="A511" s="521"/>
      <c r="B511" s="521"/>
    </row>
    <row r="512" spans="1:2" x14ac:dyDescent="0.25">
      <c r="A512" s="521"/>
      <c r="B512" s="521"/>
    </row>
    <row r="513" spans="1:2" x14ac:dyDescent="0.25">
      <c r="A513" s="521"/>
      <c r="B513" s="521"/>
    </row>
    <row r="514" spans="1:2" x14ac:dyDescent="0.25">
      <c r="A514" s="521"/>
      <c r="B514" s="521"/>
    </row>
    <row r="515" spans="1:2" x14ac:dyDescent="0.25">
      <c r="A515" s="521"/>
      <c r="B515" s="521"/>
    </row>
    <row r="516" spans="1:2" x14ac:dyDescent="0.25">
      <c r="A516" s="521"/>
      <c r="B516" s="521"/>
    </row>
    <row r="517" spans="1:2" x14ac:dyDescent="0.25">
      <c r="A517" s="521"/>
      <c r="B517" s="521"/>
    </row>
    <row r="518" spans="1:2" x14ac:dyDescent="0.25">
      <c r="A518" s="521"/>
      <c r="B518" s="521"/>
    </row>
    <row r="519" spans="1:2" x14ac:dyDescent="0.25">
      <c r="A519" s="521"/>
      <c r="B519" s="521"/>
    </row>
    <row r="520" spans="1:2" x14ac:dyDescent="0.25">
      <c r="A520" s="521"/>
      <c r="B520" s="521"/>
    </row>
    <row r="521" spans="1:2" x14ac:dyDescent="0.25">
      <c r="A521" s="521"/>
      <c r="B521" s="521"/>
    </row>
    <row r="522" spans="1:2" x14ac:dyDescent="0.25">
      <c r="A522" s="521"/>
      <c r="B522" s="521"/>
    </row>
    <row r="523" spans="1:2" x14ac:dyDescent="0.25">
      <c r="A523" s="521"/>
      <c r="B523" s="521"/>
    </row>
    <row r="524" spans="1:2" x14ac:dyDescent="0.25">
      <c r="A524" s="521"/>
      <c r="B524" s="521"/>
    </row>
    <row r="525" spans="1:2" x14ac:dyDescent="0.25">
      <c r="A525" s="521"/>
      <c r="B525" s="521"/>
    </row>
    <row r="526" spans="1:2" x14ac:dyDescent="0.25">
      <c r="A526" s="521"/>
      <c r="B526" s="521"/>
    </row>
    <row r="527" spans="1:2" x14ac:dyDescent="0.25">
      <c r="A527" s="521"/>
      <c r="B527" s="521"/>
    </row>
    <row r="528" spans="1:2" x14ac:dyDescent="0.25">
      <c r="A528" s="521"/>
      <c r="B528" s="521"/>
    </row>
    <row r="529" spans="1:2" x14ac:dyDescent="0.25">
      <c r="A529" s="521"/>
      <c r="B529" s="521"/>
    </row>
    <row r="530" spans="1:2" x14ac:dyDescent="0.25">
      <c r="A530" s="521"/>
      <c r="B530" s="521"/>
    </row>
    <row r="531" spans="1:2" x14ac:dyDescent="0.25">
      <c r="A531" s="521"/>
      <c r="B531" s="521"/>
    </row>
    <row r="532" spans="1:2" x14ac:dyDescent="0.25">
      <c r="A532" s="521"/>
      <c r="B532" s="521"/>
    </row>
    <row r="533" spans="1:2" x14ac:dyDescent="0.25">
      <c r="A533" s="521"/>
      <c r="B533" s="521"/>
    </row>
    <row r="534" spans="1:2" x14ac:dyDescent="0.25">
      <c r="A534" s="521"/>
      <c r="B534" s="521"/>
    </row>
    <row r="535" spans="1:2" x14ac:dyDescent="0.25">
      <c r="A535" s="521"/>
      <c r="B535" s="521"/>
    </row>
    <row r="536" spans="1:2" x14ac:dyDescent="0.25">
      <c r="A536" s="521"/>
      <c r="B536" s="521"/>
    </row>
    <row r="537" spans="1:2" x14ac:dyDescent="0.25">
      <c r="A537" s="521"/>
      <c r="B537" s="521"/>
    </row>
    <row r="538" spans="1:2" x14ac:dyDescent="0.25">
      <c r="A538" s="521"/>
      <c r="B538" s="521"/>
    </row>
    <row r="539" spans="1:2" x14ac:dyDescent="0.25">
      <c r="A539" s="521"/>
      <c r="B539" s="521"/>
    </row>
    <row r="540" spans="1:2" x14ac:dyDescent="0.25">
      <c r="A540" s="521"/>
      <c r="B540" s="521"/>
    </row>
    <row r="541" spans="1:2" x14ac:dyDescent="0.25">
      <c r="A541" s="521"/>
      <c r="B541" s="521"/>
    </row>
    <row r="542" spans="1:2" x14ac:dyDescent="0.25">
      <c r="A542" s="521"/>
      <c r="B542" s="521"/>
    </row>
    <row r="543" spans="1:2" x14ac:dyDescent="0.25">
      <c r="A543" s="521"/>
      <c r="B543" s="521"/>
    </row>
    <row r="544" spans="1:2" x14ac:dyDescent="0.25">
      <c r="A544" s="521"/>
      <c r="B544" s="521"/>
    </row>
    <row r="545" spans="1:2" x14ac:dyDescent="0.25">
      <c r="A545" s="521"/>
      <c r="B545" s="521"/>
    </row>
    <row r="546" spans="1:2" x14ac:dyDescent="0.25">
      <c r="A546" s="521"/>
      <c r="B546" s="521"/>
    </row>
    <row r="547" spans="1:2" x14ac:dyDescent="0.25">
      <c r="A547" s="521"/>
      <c r="B547" s="521"/>
    </row>
    <row r="548" spans="1:2" x14ac:dyDescent="0.25">
      <c r="A548" s="521"/>
      <c r="B548" s="521"/>
    </row>
    <row r="549" spans="1:2" x14ac:dyDescent="0.25">
      <c r="A549" s="521"/>
      <c r="B549" s="521"/>
    </row>
    <row r="550" spans="1:2" x14ac:dyDescent="0.25">
      <c r="A550" s="521"/>
      <c r="B550" s="521"/>
    </row>
    <row r="551" spans="1:2" x14ac:dyDescent="0.25">
      <c r="A551" s="521"/>
      <c r="B551" s="521"/>
    </row>
    <row r="552" spans="1:2" x14ac:dyDescent="0.25">
      <c r="A552" s="521"/>
      <c r="B552" s="521"/>
    </row>
    <row r="553" spans="1:2" x14ac:dyDescent="0.25">
      <c r="A553" s="521"/>
      <c r="B553" s="521"/>
    </row>
    <row r="554" spans="1:2" x14ac:dyDescent="0.25">
      <c r="A554" s="521"/>
      <c r="B554" s="521"/>
    </row>
    <row r="555" spans="1:2" x14ac:dyDescent="0.25">
      <c r="A555" s="521"/>
      <c r="B555" s="521"/>
    </row>
    <row r="556" spans="1:2" x14ac:dyDescent="0.25">
      <c r="A556" s="521"/>
      <c r="B556" s="521"/>
    </row>
    <row r="557" spans="1:2" x14ac:dyDescent="0.25">
      <c r="A557" s="521"/>
      <c r="B557" s="521"/>
    </row>
    <row r="558" spans="1:2" x14ac:dyDescent="0.25">
      <c r="A558" s="521"/>
      <c r="B558" s="521"/>
    </row>
    <row r="559" spans="1:2" x14ac:dyDescent="0.25">
      <c r="A559" s="521"/>
      <c r="B559" s="521"/>
    </row>
    <row r="560" spans="1:2" x14ac:dyDescent="0.25">
      <c r="A560" s="521"/>
      <c r="B560" s="521"/>
    </row>
    <row r="561" spans="1:2" x14ac:dyDescent="0.25">
      <c r="A561" s="521"/>
      <c r="B561" s="521"/>
    </row>
    <row r="562" spans="1:2" x14ac:dyDescent="0.25">
      <c r="A562" s="521"/>
      <c r="B562" s="521"/>
    </row>
    <row r="563" spans="1:2" x14ac:dyDescent="0.25">
      <c r="A563" s="521"/>
      <c r="B563" s="521"/>
    </row>
    <row r="564" spans="1:2" x14ac:dyDescent="0.25">
      <c r="A564" s="521"/>
      <c r="B564" s="521"/>
    </row>
    <row r="565" spans="1:2" x14ac:dyDescent="0.25">
      <c r="A565" s="521"/>
      <c r="B565" s="521"/>
    </row>
    <row r="566" spans="1:2" x14ac:dyDescent="0.25">
      <c r="A566" s="521"/>
      <c r="B566" s="521"/>
    </row>
    <row r="567" spans="1:2" x14ac:dyDescent="0.25">
      <c r="A567" s="521"/>
      <c r="B567" s="521"/>
    </row>
    <row r="568" spans="1:2" x14ac:dyDescent="0.25">
      <c r="A568" s="521"/>
      <c r="B568" s="521"/>
    </row>
    <row r="569" spans="1:2" x14ac:dyDescent="0.25">
      <c r="A569" s="521"/>
      <c r="B569" s="521"/>
    </row>
    <row r="570" spans="1:2" x14ac:dyDescent="0.25">
      <c r="A570" s="521"/>
      <c r="B570" s="521"/>
    </row>
    <row r="571" spans="1:2" x14ac:dyDescent="0.25">
      <c r="A571" s="521"/>
      <c r="B571" s="521"/>
    </row>
    <row r="572" spans="1:2" x14ac:dyDescent="0.25">
      <c r="A572" s="521"/>
      <c r="B572" s="521"/>
    </row>
    <row r="573" spans="1:2" x14ac:dyDescent="0.25">
      <c r="A573" s="521"/>
      <c r="B573" s="521"/>
    </row>
    <row r="574" spans="1:2" x14ac:dyDescent="0.25">
      <c r="A574" s="521"/>
      <c r="B574" s="521"/>
    </row>
    <row r="575" spans="1:2" x14ac:dyDescent="0.25">
      <c r="A575" s="521"/>
      <c r="B575" s="521"/>
    </row>
    <row r="576" spans="1:2" x14ac:dyDescent="0.25">
      <c r="A576" s="521"/>
      <c r="B576" s="521"/>
    </row>
    <row r="577" spans="1:2" x14ac:dyDescent="0.25">
      <c r="A577" s="521"/>
      <c r="B577" s="521"/>
    </row>
    <row r="578" spans="1:2" x14ac:dyDescent="0.25">
      <c r="A578" s="521"/>
      <c r="B578" s="521"/>
    </row>
    <row r="579" spans="1:2" x14ac:dyDescent="0.25">
      <c r="A579" s="521"/>
      <c r="B579" s="521"/>
    </row>
    <row r="580" spans="1:2" x14ac:dyDescent="0.25">
      <c r="A580" s="521"/>
      <c r="B580" s="521"/>
    </row>
    <row r="581" spans="1:2" x14ac:dyDescent="0.25">
      <c r="A581" s="521"/>
      <c r="B581" s="521"/>
    </row>
    <row r="582" spans="1:2" x14ac:dyDescent="0.25">
      <c r="A582" s="521"/>
      <c r="B582" s="521"/>
    </row>
    <row r="583" spans="1:2" x14ac:dyDescent="0.25">
      <c r="A583" s="521"/>
      <c r="B583" s="521"/>
    </row>
    <row r="584" spans="1:2" x14ac:dyDescent="0.25">
      <c r="A584" s="521"/>
      <c r="B584" s="521"/>
    </row>
    <row r="585" spans="1:2" x14ac:dyDescent="0.25">
      <c r="A585" s="521"/>
      <c r="B585" s="521"/>
    </row>
    <row r="586" spans="1:2" x14ac:dyDescent="0.25">
      <c r="A586" s="521"/>
      <c r="B586" s="521"/>
    </row>
    <row r="587" spans="1:2" x14ac:dyDescent="0.25">
      <c r="A587" s="521"/>
      <c r="B587" s="521"/>
    </row>
    <row r="588" spans="1:2" x14ac:dyDescent="0.25">
      <c r="A588" s="521"/>
      <c r="B588" s="521"/>
    </row>
    <row r="589" spans="1:2" x14ac:dyDescent="0.25">
      <c r="A589" s="521"/>
      <c r="B589" s="521"/>
    </row>
    <row r="590" spans="1:2" x14ac:dyDescent="0.25">
      <c r="A590" s="521"/>
      <c r="B590" s="521"/>
    </row>
    <row r="591" spans="1:2" x14ac:dyDescent="0.25">
      <c r="A591" s="521"/>
      <c r="B591" s="521"/>
    </row>
    <row r="592" spans="1:2" x14ac:dyDescent="0.25">
      <c r="A592" s="521"/>
      <c r="B592" s="521"/>
    </row>
    <row r="593" spans="1:2" x14ac:dyDescent="0.25">
      <c r="A593" s="521"/>
      <c r="B593" s="521"/>
    </row>
    <row r="594" spans="1:2" x14ac:dyDescent="0.25">
      <c r="A594" s="521"/>
      <c r="B594" s="521"/>
    </row>
    <row r="595" spans="1:2" x14ac:dyDescent="0.25">
      <c r="A595" s="521"/>
      <c r="B595" s="521"/>
    </row>
    <row r="596" spans="1:2" x14ac:dyDescent="0.25">
      <c r="A596" s="521"/>
      <c r="B596" s="521"/>
    </row>
    <row r="597" spans="1:2" x14ac:dyDescent="0.25">
      <c r="A597" s="521"/>
      <c r="B597" s="521"/>
    </row>
    <row r="598" spans="1:2" x14ac:dyDescent="0.25">
      <c r="A598" s="521"/>
      <c r="B598" s="521"/>
    </row>
    <row r="599" spans="1:2" x14ac:dyDescent="0.25">
      <c r="A599" s="521"/>
      <c r="B599" s="521"/>
    </row>
    <row r="600" spans="1:2" x14ac:dyDescent="0.25">
      <c r="A600" s="521"/>
      <c r="B600" s="521"/>
    </row>
    <row r="601" spans="1:2" x14ac:dyDescent="0.25">
      <c r="A601" s="521"/>
      <c r="B601" s="521"/>
    </row>
    <row r="602" spans="1:2" x14ac:dyDescent="0.25">
      <c r="A602" s="521"/>
      <c r="B602" s="521"/>
    </row>
    <row r="603" spans="1:2" x14ac:dyDescent="0.25">
      <c r="A603" s="521"/>
      <c r="B603" s="521"/>
    </row>
    <row r="604" spans="1:2" x14ac:dyDescent="0.25">
      <c r="A604" s="521"/>
      <c r="B604" s="521"/>
    </row>
    <row r="605" spans="1:2" x14ac:dyDescent="0.25">
      <c r="A605" s="521"/>
      <c r="B605" s="521"/>
    </row>
    <row r="606" spans="1:2" x14ac:dyDescent="0.25">
      <c r="A606" s="521"/>
      <c r="B606" s="521"/>
    </row>
    <row r="607" spans="1:2" x14ac:dyDescent="0.25">
      <c r="A607" s="521"/>
      <c r="B607" s="521"/>
    </row>
    <row r="608" spans="1:2" x14ac:dyDescent="0.25">
      <c r="A608" s="521"/>
      <c r="B608" s="521"/>
    </row>
    <row r="609" spans="1:2" x14ac:dyDescent="0.25">
      <c r="A609" s="521"/>
      <c r="B609" s="521"/>
    </row>
    <row r="610" spans="1:2" x14ac:dyDescent="0.25">
      <c r="A610" s="521"/>
      <c r="B610" s="521"/>
    </row>
    <row r="611" spans="1:2" x14ac:dyDescent="0.25">
      <c r="A611" s="521"/>
      <c r="B611" s="521"/>
    </row>
    <row r="612" spans="1:2" x14ac:dyDescent="0.25">
      <c r="A612" s="521"/>
      <c r="B612" s="521"/>
    </row>
    <row r="613" spans="1:2" x14ac:dyDescent="0.25">
      <c r="A613" s="521"/>
      <c r="B613" s="521"/>
    </row>
    <row r="614" spans="1:2" x14ac:dyDescent="0.25">
      <c r="A614" s="521"/>
      <c r="B614" s="521"/>
    </row>
    <row r="615" spans="1:2" x14ac:dyDescent="0.25">
      <c r="A615" s="521"/>
      <c r="B615" s="521"/>
    </row>
    <row r="616" spans="1:2" x14ac:dyDescent="0.25">
      <c r="A616" s="521"/>
      <c r="B616" s="521"/>
    </row>
    <row r="617" spans="1:2" x14ac:dyDescent="0.25">
      <c r="A617" s="521"/>
      <c r="B617" s="521"/>
    </row>
    <row r="618" spans="1:2" x14ac:dyDescent="0.25">
      <c r="A618" s="521"/>
      <c r="B618" s="521"/>
    </row>
    <row r="619" spans="1:2" x14ac:dyDescent="0.25">
      <c r="A619" s="521"/>
      <c r="B619" s="521"/>
    </row>
    <row r="620" spans="1:2" x14ac:dyDescent="0.25">
      <c r="A620" s="521"/>
      <c r="B620" s="521"/>
    </row>
    <row r="621" spans="1:2" x14ac:dyDescent="0.25">
      <c r="A621" s="521"/>
      <c r="B621" s="521"/>
    </row>
    <row r="622" spans="1:2" x14ac:dyDescent="0.25">
      <c r="A622" s="521"/>
      <c r="B622" s="521"/>
    </row>
    <row r="623" spans="1:2" x14ac:dyDescent="0.25">
      <c r="A623" s="521"/>
      <c r="B623" s="521"/>
    </row>
    <row r="624" spans="1:2" x14ac:dyDescent="0.25">
      <c r="A624" s="521"/>
      <c r="B624" s="521"/>
    </row>
    <row r="625" spans="1:2" x14ac:dyDescent="0.25">
      <c r="A625" s="521"/>
      <c r="B625" s="521"/>
    </row>
    <row r="626" spans="1:2" x14ac:dyDescent="0.25">
      <c r="A626" s="521"/>
      <c r="B626" s="521"/>
    </row>
    <row r="627" spans="1:2" x14ac:dyDescent="0.25">
      <c r="A627" s="521"/>
      <c r="B627" s="521"/>
    </row>
    <row r="628" spans="1:2" x14ac:dyDescent="0.25">
      <c r="A628" s="521"/>
      <c r="B628" s="521"/>
    </row>
    <row r="629" spans="1:2" x14ac:dyDescent="0.25">
      <c r="A629" s="521"/>
      <c r="B629" s="521"/>
    </row>
    <row r="630" spans="1:2" x14ac:dyDescent="0.25">
      <c r="A630" s="521"/>
      <c r="B630" s="521"/>
    </row>
    <row r="631" spans="1:2" x14ac:dyDescent="0.25">
      <c r="A631" s="521"/>
      <c r="B631" s="521"/>
    </row>
    <row r="632" spans="1:2" x14ac:dyDescent="0.25">
      <c r="A632" s="521"/>
      <c r="B632" s="521"/>
    </row>
    <row r="633" spans="1:2" x14ac:dyDescent="0.25">
      <c r="A633" s="521"/>
      <c r="B633" s="521"/>
    </row>
    <row r="634" spans="1:2" x14ac:dyDescent="0.25">
      <c r="A634" s="521"/>
      <c r="B634" s="521"/>
    </row>
    <row r="635" spans="1:2" x14ac:dyDescent="0.25">
      <c r="A635" s="521"/>
      <c r="B635" s="521"/>
    </row>
    <row r="636" spans="1:2" x14ac:dyDescent="0.25">
      <c r="A636" s="521"/>
      <c r="B636" s="521"/>
    </row>
    <row r="637" spans="1:2" x14ac:dyDescent="0.25">
      <c r="A637" s="521"/>
      <c r="B637" s="521"/>
    </row>
    <row r="638" spans="1:2" x14ac:dyDescent="0.25">
      <c r="A638" s="521"/>
      <c r="B638" s="521"/>
    </row>
    <row r="639" spans="1:2" x14ac:dyDescent="0.25">
      <c r="A639" s="521"/>
      <c r="B639" s="521"/>
    </row>
    <row r="640" spans="1:2" x14ac:dyDescent="0.25">
      <c r="A640" s="521"/>
      <c r="B640" s="521"/>
    </row>
    <row r="641" spans="1:2" x14ac:dyDescent="0.25">
      <c r="A641" s="521"/>
      <c r="B641" s="521"/>
    </row>
    <row r="642" spans="1:2" x14ac:dyDescent="0.25">
      <c r="A642" s="521"/>
      <c r="B642" s="521"/>
    </row>
    <row r="643" spans="1:2" x14ac:dyDescent="0.25">
      <c r="A643" s="521"/>
      <c r="B643" s="521"/>
    </row>
    <row r="644" spans="1:2" x14ac:dyDescent="0.25">
      <c r="A644" s="521"/>
      <c r="B644" s="521"/>
    </row>
    <row r="645" spans="1:2" x14ac:dyDescent="0.25">
      <c r="A645" s="521"/>
      <c r="B645" s="521"/>
    </row>
    <row r="646" spans="1:2" x14ac:dyDescent="0.25">
      <c r="A646" s="521"/>
      <c r="B646" s="521"/>
    </row>
    <row r="647" spans="1:2" x14ac:dyDescent="0.25">
      <c r="A647" s="521"/>
      <c r="B647" s="521"/>
    </row>
    <row r="648" spans="1:2" x14ac:dyDescent="0.25">
      <c r="A648" s="521"/>
      <c r="B648" s="521"/>
    </row>
    <row r="649" spans="1:2" x14ac:dyDescent="0.25">
      <c r="A649" s="521"/>
      <c r="B649" s="521"/>
    </row>
    <row r="650" spans="1:2" x14ac:dyDescent="0.25">
      <c r="A650" s="521"/>
      <c r="B650" s="521"/>
    </row>
    <row r="651" spans="1:2" x14ac:dyDescent="0.25">
      <c r="A651" s="521"/>
      <c r="B651" s="521"/>
    </row>
    <row r="652" spans="1:2" x14ac:dyDescent="0.25">
      <c r="A652" s="521"/>
      <c r="B652" s="521"/>
    </row>
    <row r="653" spans="1:2" x14ac:dyDescent="0.25">
      <c r="A653" s="521"/>
      <c r="B653" s="521"/>
    </row>
    <row r="654" spans="1:2" x14ac:dyDescent="0.25">
      <c r="A654" s="521"/>
      <c r="B654" s="521"/>
    </row>
    <row r="655" spans="1:2" x14ac:dyDescent="0.25">
      <c r="A655" s="521"/>
      <c r="B655" s="521"/>
    </row>
    <row r="656" spans="1:2" x14ac:dyDescent="0.25">
      <c r="A656" s="521"/>
      <c r="B656" s="521"/>
    </row>
    <row r="657" spans="1:2" x14ac:dyDescent="0.25">
      <c r="A657" s="521"/>
      <c r="B657" s="521"/>
    </row>
    <row r="658" spans="1:2" x14ac:dyDescent="0.25">
      <c r="A658" s="521"/>
      <c r="B658" s="521"/>
    </row>
    <row r="659" spans="1:2" x14ac:dyDescent="0.25">
      <c r="A659" s="521"/>
      <c r="B659" s="521"/>
    </row>
    <row r="660" spans="1:2" x14ac:dyDescent="0.25">
      <c r="A660" s="521"/>
      <c r="B660" s="521"/>
    </row>
    <row r="661" spans="1:2" x14ac:dyDescent="0.25">
      <c r="A661" s="521"/>
      <c r="B661" s="521"/>
    </row>
    <row r="662" spans="1:2" x14ac:dyDescent="0.25">
      <c r="A662" s="521"/>
      <c r="B662" s="521"/>
    </row>
    <row r="663" spans="1:2" x14ac:dyDescent="0.25">
      <c r="A663" s="521"/>
      <c r="B663" s="521"/>
    </row>
    <row r="664" spans="1:2" x14ac:dyDescent="0.25">
      <c r="A664" s="521"/>
      <c r="B664" s="521"/>
    </row>
    <row r="665" spans="1:2" x14ac:dyDescent="0.25">
      <c r="A665" s="521"/>
      <c r="B665" s="521"/>
    </row>
    <row r="666" spans="1:2" x14ac:dyDescent="0.25">
      <c r="A666" s="521"/>
      <c r="B666" s="521"/>
    </row>
    <row r="667" spans="1:2" x14ac:dyDescent="0.25">
      <c r="A667" s="521"/>
      <c r="B667" s="521"/>
    </row>
    <row r="668" spans="1:2" x14ac:dyDescent="0.25">
      <c r="A668" s="521"/>
      <c r="B668" s="521"/>
    </row>
    <row r="669" spans="1:2" x14ac:dyDescent="0.25">
      <c r="A669" s="521"/>
      <c r="B669" s="521"/>
    </row>
    <row r="670" spans="1:2" x14ac:dyDescent="0.25">
      <c r="A670" s="521"/>
      <c r="B670" s="521"/>
    </row>
    <row r="671" spans="1:2" x14ac:dyDescent="0.25">
      <c r="A671" s="521"/>
      <c r="B671" s="521"/>
    </row>
    <row r="672" spans="1:2" x14ac:dyDescent="0.25">
      <c r="A672" s="521"/>
      <c r="B672" s="521"/>
    </row>
    <row r="673" spans="1:2" x14ac:dyDescent="0.25">
      <c r="A673" s="521"/>
      <c r="B673" s="521"/>
    </row>
    <row r="674" spans="1:2" x14ac:dyDescent="0.25">
      <c r="A674" s="521"/>
      <c r="B674" s="521"/>
    </row>
    <row r="675" spans="1:2" x14ac:dyDescent="0.25">
      <c r="A675" s="521"/>
      <c r="B675" s="521"/>
    </row>
    <row r="676" spans="1:2" x14ac:dyDescent="0.25">
      <c r="A676" s="521"/>
      <c r="B676" s="521"/>
    </row>
    <row r="677" spans="1:2" x14ac:dyDescent="0.25">
      <c r="A677" s="521"/>
      <c r="B677" s="521"/>
    </row>
    <row r="678" spans="1:2" x14ac:dyDescent="0.25">
      <c r="A678" s="521"/>
      <c r="B678" s="521"/>
    </row>
    <row r="679" spans="1:2" x14ac:dyDescent="0.25">
      <c r="A679" s="521"/>
      <c r="B679" s="521"/>
    </row>
    <row r="680" spans="1:2" x14ac:dyDescent="0.25">
      <c r="A680" s="521"/>
      <c r="B680" s="521"/>
    </row>
    <row r="681" spans="1:2" x14ac:dyDescent="0.25">
      <c r="A681" s="521"/>
      <c r="B681" s="521"/>
    </row>
    <row r="682" spans="1:2" x14ac:dyDescent="0.25">
      <c r="A682" s="521"/>
      <c r="B682" s="521"/>
    </row>
    <row r="683" spans="1:2" x14ac:dyDescent="0.25">
      <c r="A683" s="521"/>
      <c r="B683" s="521"/>
    </row>
    <row r="684" spans="1:2" x14ac:dyDescent="0.25">
      <c r="A684" s="521"/>
      <c r="B684" s="521"/>
    </row>
    <row r="685" spans="1:2" x14ac:dyDescent="0.25">
      <c r="A685" s="521"/>
      <c r="B685" s="521"/>
    </row>
    <row r="686" spans="1:2" x14ac:dyDescent="0.25">
      <c r="A686" s="521"/>
      <c r="B686" s="521"/>
    </row>
    <row r="687" spans="1:2" x14ac:dyDescent="0.25">
      <c r="A687" s="521"/>
      <c r="B687" s="521"/>
    </row>
    <row r="688" spans="1:2" x14ac:dyDescent="0.25">
      <c r="A688" s="521"/>
      <c r="B688" s="521"/>
    </row>
    <row r="689" spans="1:2" x14ac:dyDescent="0.25">
      <c r="A689" s="521"/>
      <c r="B689" s="521"/>
    </row>
    <row r="690" spans="1:2" x14ac:dyDescent="0.25">
      <c r="A690" s="521"/>
      <c r="B690" s="521"/>
    </row>
    <row r="691" spans="1:2" x14ac:dyDescent="0.25">
      <c r="A691" s="521"/>
      <c r="B691" s="521"/>
    </row>
    <row r="692" spans="1:2" x14ac:dyDescent="0.25">
      <c r="A692" s="521"/>
      <c r="B692" s="521"/>
    </row>
    <row r="693" spans="1:2" x14ac:dyDescent="0.25">
      <c r="A693" s="521"/>
      <c r="B693" s="521"/>
    </row>
    <row r="694" spans="1:2" x14ac:dyDescent="0.25">
      <c r="A694" s="521"/>
      <c r="B694" s="521"/>
    </row>
    <row r="695" spans="1:2" x14ac:dyDescent="0.25">
      <c r="A695" s="521"/>
      <c r="B695" s="521"/>
    </row>
    <row r="696" spans="1:2" x14ac:dyDescent="0.25">
      <c r="A696" s="521"/>
      <c r="B696" s="521"/>
    </row>
    <row r="697" spans="1:2" x14ac:dyDescent="0.25">
      <c r="A697" s="521"/>
      <c r="B697" s="521"/>
    </row>
    <row r="698" spans="1:2" x14ac:dyDescent="0.25">
      <c r="A698" s="521"/>
      <c r="B698" s="521"/>
    </row>
    <row r="699" spans="1:2" x14ac:dyDescent="0.25">
      <c r="A699" s="521"/>
      <c r="B699" s="521"/>
    </row>
    <row r="700" spans="1:2" x14ac:dyDescent="0.25">
      <c r="A700" s="521"/>
      <c r="B700" s="521"/>
    </row>
    <row r="701" spans="1:2" x14ac:dyDescent="0.25">
      <c r="A701" s="521"/>
      <c r="B701" s="521"/>
    </row>
    <row r="702" spans="1:2" x14ac:dyDescent="0.25">
      <c r="A702" s="521"/>
      <c r="B702" s="521"/>
    </row>
    <row r="703" spans="1:2" x14ac:dyDescent="0.25">
      <c r="A703" s="521"/>
      <c r="B703" s="521"/>
    </row>
    <row r="704" spans="1:2" x14ac:dyDescent="0.25">
      <c r="A704" s="521"/>
      <c r="B704" s="521"/>
    </row>
    <row r="705" spans="1:2" x14ac:dyDescent="0.25">
      <c r="A705" s="521"/>
      <c r="B705" s="521"/>
    </row>
    <row r="706" spans="1:2" x14ac:dyDescent="0.25">
      <c r="A706" s="521"/>
      <c r="B706" s="521"/>
    </row>
    <row r="707" spans="1:2" x14ac:dyDescent="0.25">
      <c r="A707" s="521"/>
      <c r="B707" s="521"/>
    </row>
    <row r="708" spans="1:2" x14ac:dyDescent="0.25">
      <c r="A708" s="521"/>
      <c r="B708" s="521"/>
    </row>
    <row r="709" spans="1:2" x14ac:dyDescent="0.25">
      <c r="A709" s="521"/>
      <c r="B709" s="521"/>
    </row>
    <row r="710" spans="1:2" x14ac:dyDescent="0.25">
      <c r="A710" s="521"/>
      <c r="B710" s="521"/>
    </row>
    <row r="711" spans="1:2" x14ac:dyDescent="0.25">
      <c r="A711" s="521"/>
      <c r="B711" s="521"/>
    </row>
    <row r="712" spans="1:2" x14ac:dyDescent="0.25">
      <c r="A712" s="521"/>
      <c r="B712" s="521"/>
    </row>
    <row r="713" spans="1:2" x14ac:dyDescent="0.25">
      <c r="A713" s="521"/>
      <c r="B713" s="521"/>
    </row>
    <row r="714" spans="1:2" x14ac:dyDescent="0.25">
      <c r="A714" s="521"/>
      <c r="B714" s="521"/>
    </row>
    <row r="715" spans="1:2" x14ac:dyDescent="0.25">
      <c r="A715" s="521"/>
      <c r="B715" s="521"/>
    </row>
    <row r="716" spans="1:2" x14ac:dyDescent="0.25">
      <c r="A716" s="521"/>
      <c r="B716" s="521"/>
    </row>
    <row r="717" spans="1:2" x14ac:dyDescent="0.25">
      <c r="A717" s="521"/>
      <c r="B717" s="521"/>
    </row>
    <row r="718" spans="1:2" x14ac:dyDescent="0.25">
      <c r="A718" s="521"/>
      <c r="B718" s="521"/>
    </row>
    <row r="719" spans="1:2" x14ac:dyDescent="0.25">
      <c r="A719" s="521"/>
      <c r="B719" s="521"/>
    </row>
    <row r="720" spans="1:2" x14ac:dyDescent="0.25">
      <c r="A720" s="521"/>
      <c r="B720" s="521"/>
    </row>
    <row r="721" spans="1:2" x14ac:dyDescent="0.25">
      <c r="A721" s="521"/>
      <c r="B721" s="521"/>
    </row>
    <row r="722" spans="1:2" x14ac:dyDescent="0.25">
      <c r="A722" s="521"/>
      <c r="B722" s="521"/>
    </row>
    <row r="723" spans="1:2" x14ac:dyDescent="0.25">
      <c r="A723" s="521"/>
      <c r="B723" s="521"/>
    </row>
    <row r="724" spans="1:2" x14ac:dyDescent="0.25">
      <c r="A724" s="521"/>
      <c r="B724" s="521"/>
    </row>
    <row r="725" spans="1:2" x14ac:dyDescent="0.25">
      <c r="A725" s="521"/>
      <c r="B725" s="521"/>
    </row>
    <row r="726" spans="1:2" x14ac:dyDescent="0.25">
      <c r="A726" s="521"/>
      <c r="B726" s="521"/>
    </row>
    <row r="727" spans="1:2" x14ac:dyDescent="0.25">
      <c r="A727" s="521"/>
      <c r="B727" s="521"/>
    </row>
    <row r="728" spans="1:2" x14ac:dyDescent="0.25">
      <c r="A728" s="521"/>
      <c r="B728" s="521"/>
    </row>
    <row r="729" spans="1:2" x14ac:dyDescent="0.25">
      <c r="A729" s="521"/>
      <c r="B729" s="521"/>
    </row>
    <row r="730" spans="1:2" x14ac:dyDescent="0.25">
      <c r="A730" s="521"/>
      <c r="B730" s="521"/>
    </row>
    <row r="731" spans="1:2" x14ac:dyDescent="0.25">
      <c r="A731" s="521"/>
      <c r="B731" s="521"/>
    </row>
    <row r="732" spans="1:2" x14ac:dyDescent="0.25">
      <c r="A732" s="521"/>
      <c r="B732" s="521"/>
    </row>
    <row r="733" spans="1:2" x14ac:dyDescent="0.25">
      <c r="A733" s="521"/>
      <c r="B733" s="521"/>
    </row>
    <row r="734" spans="1:2" x14ac:dyDescent="0.25">
      <c r="A734" s="521"/>
      <c r="B734" s="521"/>
    </row>
    <row r="735" spans="1:2" x14ac:dyDescent="0.25">
      <c r="A735" s="521"/>
      <c r="B735" s="521"/>
    </row>
    <row r="736" spans="1:2" x14ac:dyDescent="0.25">
      <c r="A736" s="521"/>
      <c r="B736" s="521"/>
    </row>
    <row r="737" spans="1:2" x14ac:dyDescent="0.25">
      <c r="A737" s="521"/>
      <c r="B737" s="521"/>
    </row>
    <row r="738" spans="1:2" x14ac:dyDescent="0.25">
      <c r="A738" s="521"/>
      <c r="B738" s="521"/>
    </row>
    <row r="739" spans="1:2" x14ac:dyDescent="0.25">
      <c r="A739" s="521"/>
      <c r="B739" s="521"/>
    </row>
    <row r="740" spans="1:2" x14ac:dyDescent="0.25">
      <c r="A740" s="521"/>
      <c r="B740" s="521"/>
    </row>
    <row r="741" spans="1:2" x14ac:dyDescent="0.25">
      <c r="A741" s="521"/>
      <c r="B741" s="521"/>
    </row>
    <row r="742" spans="1:2" x14ac:dyDescent="0.25">
      <c r="A742" s="521"/>
      <c r="B742" s="521"/>
    </row>
    <row r="743" spans="1:2" x14ac:dyDescent="0.25">
      <c r="A743" s="521"/>
      <c r="B743" s="521"/>
    </row>
    <row r="744" spans="1:2" x14ac:dyDescent="0.25">
      <c r="A744" s="521"/>
      <c r="B744" s="521"/>
    </row>
    <row r="745" spans="1:2" x14ac:dyDescent="0.25">
      <c r="A745" s="521"/>
      <c r="B745" s="521"/>
    </row>
    <row r="746" spans="1:2" x14ac:dyDescent="0.25">
      <c r="A746" s="521"/>
      <c r="B746" s="521"/>
    </row>
    <row r="747" spans="1:2" x14ac:dyDescent="0.25">
      <c r="A747" s="521"/>
      <c r="B747" s="521"/>
    </row>
    <row r="748" spans="1:2" x14ac:dyDescent="0.25">
      <c r="A748" s="521"/>
      <c r="B748" s="521"/>
    </row>
    <row r="749" spans="1:2" x14ac:dyDescent="0.25">
      <c r="A749" s="521"/>
      <c r="B749" s="521"/>
    </row>
    <row r="750" spans="1:2" x14ac:dyDescent="0.25">
      <c r="A750" s="521"/>
      <c r="B750" s="521"/>
    </row>
    <row r="751" spans="1:2" x14ac:dyDescent="0.25">
      <c r="A751" s="521"/>
      <c r="B751" s="521"/>
    </row>
    <row r="752" spans="1:2" x14ac:dyDescent="0.25">
      <c r="A752" s="521"/>
      <c r="B752" s="521"/>
    </row>
    <row r="753" spans="1:2" x14ac:dyDescent="0.25">
      <c r="A753" s="521"/>
      <c r="B753" s="521"/>
    </row>
    <row r="754" spans="1:2" x14ac:dyDescent="0.25">
      <c r="A754" s="521"/>
      <c r="B754" s="521"/>
    </row>
    <row r="755" spans="1:2" x14ac:dyDescent="0.25">
      <c r="A755" s="521"/>
      <c r="B755" s="521"/>
    </row>
    <row r="756" spans="1:2" x14ac:dyDescent="0.25">
      <c r="A756" s="521"/>
      <c r="B756" s="521"/>
    </row>
    <row r="757" spans="1:2" x14ac:dyDescent="0.25">
      <c r="A757" s="521"/>
      <c r="B757" s="521"/>
    </row>
    <row r="758" spans="1:2" x14ac:dyDescent="0.25">
      <c r="A758" s="521"/>
      <c r="B758" s="521"/>
    </row>
    <row r="759" spans="1:2" x14ac:dyDescent="0.25">
      <c r="A759" s="521"/>
      <c r="B759" s="521"/>
    </row>
    <row r="760" spans="1:2" x14ac:dyDescent="0.25">
      <c r="A760" s="521"/>
      <c r="B760" s="521"/>
    </row>
    <row r="761" spans="1:2" x14ac:dyDescent="0.25">
      <c r="A761" s="521"/>
      <c r="B761" s="521"/>
    </row>
    <row r="762" spans="1:2" x14ac:dyDescent="0.25">
      <c r="A762" s="521"/>
      <c r="B762" s="521"/>
    </row>
    <row r="763" spans="1:2" x14ac:dyDescent="0.25">
      <c r="A763" s="521"/>
      <c r="B763" s="521"/>
    </row>
    <row r="764" spans="1:2" x14ac:dyDescent="0.25">
      <c r="A764" s="521"/>
      <c r="B764" s="521"/>
    </row>
    <row r="765" spans="1:2" x14ac:dyDescent="0.25">
      <c r="A765" s="521"/>
      <c r="B765" s="521"/>
    </row>
    <row r="766" spans="1:2" x14ac:dyDescent="0.25">
      <c r="A766" s="521"/>
      <c r="B766" s="521"/>
    </row>
    <row r="767" spans="1:2" x14ac:dyDescent="0.25">
      <c r="A767" s="521"/>
      <c r="B767" s="521"/>
    </row>
    <row r="768" spans="1:2" x14ac:dyDescent="0.25">
      <c r="A768" s="521"/>
      <c r="B768" s="521"/>
    </row>
    <row r="769" spans="1:2" x14ac:dyDescent="0.25">
      <c r="A769" s="521"/>
      <c r="B769" s="521"/>
    </row>
    <row r="770" spans="1:2" x14ac:dyDescent="0.25">
      <c r="A770" s="521"/>
      <c r="B770" s="521"/>
    </row>
    <row r="771" spans="1:2" x14ac:dyDescent="0.25">
      <c r="A771" s="521"/>
      <c r="B771" s="521"/>
    </row>
    <row r="772" spans="1:2" x14ac:dyDescent="0.25">
      <c r="A772" s="521"/>
      <c r="B772" s="521"/>
    </row>
    <row r="773" spans="1:2" x14ac:dyDescent="0.25">
      <c r="A773" s="521"/>
      <c r="B773" s="521"/>
    </row>
    <row r="774" spans="1:2" x14ac:dyDescent="0.25">
      <c r="A774" s="521"/>
      <c r="B774" s="521"/>
    </row>
    <row r="775" spans="1:2" x14ac:dyDescent="0.25">
      <c r="A775" s="521"/>
      <c r="B775" s="521"/>
    </row>
    <row r="776" spans="1:2" x14ac:dyDescent="0.25">
      <c r="A776" s="521"/>
      <c r="B776" s="521"/>
    </row>
    <row r="777" spans="1:2" x14ac:dyDescent="0.25">
      <c r="A777" s="521"/>
      <c r="B777" s="521"/>
    </row>
    <row r="778" spans="1:2" x14ac:dyDescent="0.25">
      <c r="A778" s="521"/>
      <c r="B778" s="521"/>
    </row>
    <row r="779" spans="1:2" x14ac:dyDescent="0.25">
      <c r="A779" s="521"/>
      <c r="B779" s="521"/>
    </row>
    <row r="780" spans="1:2" x14ac:dyDescent="0.25">
      <c r="A780" s="521"/>
      <c r="B780" s="521"/>
    </row>
    <row r="781" spans="1:2" x14ac:dyDescent="0.25">
      <c r="A781" s="521"/>
      <c r="B781" s="521"/>
    </row>
    <row r="782" spans="1:2" x14ac:dyDescent="0.25">
      <c r="A782" s="521"/>
      <c r="B782" s="521"/>
    </row>
    <row r="783" spans="1:2" x14ac:dyDescent="0.25">
      <c r="A783" s="521"/>
      <c r="B783" s="521"/>
    </row>
    <row r="784" spans="1:2" x14ac:dyDescent="0.25">
      <c r="A784" s="521"/>
      <c r="B784" s="521"/>
    </row>
    <row r="785" spans="1:2" x14ac:dyDescent="0.25">
      <c r="A785" s="521"/>
      <c r="B785" s="521"/>
    </row>
    <row r="786" spans="1:2" x14ac:dyDescent="0.25">
      <c r="A786" s="521"/>
      <c r="B786" s="521"/>
    </row>
    <row r="787" spans="1:2" x14ac:dyDescent="0.25">
      <c r="A787" s="521"/>
      <c r="B787" s="521"/>
    </row>
    <row r="788" spans="1:2" x14ac:dyDescent="0.25">
      <c r="A788" s="521"/>
      <c r="B788" s="521"/>
    </row>
    <row r="789" spans="1:2" x14ac:dyDescent="0.25">
      <c r="A789" s="521"/>
      <c r="B789" s="521"/>
    </row>
    <row r="790" spans="1:2" x14ac:dyDescent="0.25">
      <c r="A790" s="521"/>
      <c r="B790" s="521"/>
    </row>
    <row r="791" spans="1:2" x14ac:dyDescent="0.25">
      <c r="A791" s="521"/>
      <c r="B791" s="521"/>
    </row>
    <row r="792" spans="1:2" x14ac:dyDescent="0.25">
      <c r="A792" s="521"/>
      <c r="B792" s="521"/>
    </row>
    <row r="793" spans="1:2" x14ac:dyDescent="0.25">
      <c r="A793" s="521"/>
      <c r="B793" s="521"/>
    </row>
    <row r="794" spans="1:2" x14ac:dyDescent="0.25">
      <c r="A794" s="521"/>
      <c r="B794" s="521"/>
    </row>
    <row r="795" spans="1:2" x14ac:dyDescent="0.25">
      <c r="A795" s="521"/>
      <c r="B795" s="521"/>
    </row>
    <row r="796" spans="1:2" x14ac:dyDescent="0.25">
      <c r="A796" s="521"/>
      <c r="B796" s="521"/>
    </row>
    <row r="797" spans="1:2" x14ac:dyDescent="0.25">
      <c r="A797" s="521"/>
      <c r="B797" s="521"/>
    </row>
    <row r="798" spans="1:2" x14ac:dyDescent="0.25">
      <c r="A798" s="521"/>
      <c r="B798" s="521"/>
    </row>
    <row r="799" spans="1:2" x14ac:dyDescent="0.25">
      <c r="A799" s="521"/>
      <c r="B799" s="521"/>
    </row>
    <row r="800" spans="1:2" x14ac:dyDescent="0.25">
      <c r="A800" s="521"/>
      <c r="B800" s="521"/>
    </row>
    <row r="801" spans="1:2" x14ac:dyDescent="0.25">
      <c r="A801" s="521"/>
      <c r="B801" s="521"/>
    </row>
    <row r="802" spans="1:2" x14ac:dyDescent="0.25">
      <c r="A802" s="521"/>
      <c r="B802" s="521"/>
    </row>
    <row r="803" spans="1:2" x14ac:dyDescent="0.25">
      <c r="A803" s="521"/>
      <c r="B803" s="521"/>
    </row>
    <row r="804" spans="1:2" x14ac:dyDescent="0.25">
      <c r="A804" s="521"/>
      <c r="B804" s="521"/>
    </row>
    <row r="805" spans="1:2" x14ac:dyDescent="0.25">
      <c r="A805" s="521"/>
      <c r="B805" s="521"/>
    </row>
    <row r="806" spans="1:2" x14ac:dyDescent="0.25">
      <c r="A806" s="521"/>
      <c r="B806" s="521"/>
    </row>
    <row r="807" spans="1:2" x14ac:dyDescent="0.25">
      <c r="A807" s="521"/>
      <c r="B807" s="521"/>
    </row>
    <row r="808" spans="1:2" x14ac:dyDescent="0.25">
      <c r="A808" s="521"/>
      <c r="B808" s="521"/>
    </row>
    <row r="809" spans="1:2" x14ac:dyDescent="0.25">
      <c r="A809" s="521"/>
      <c r="B809" s="521"/>
    </row>
    <row r="810" spans="1:2" x14ac:dyDescent="0.25">
      <c r="A810" s="521"/>
      <c r="B810" s="521"/>
    </row>
    <row r="811" spans="1:2" x14ac:dyDescent="0.25">
      <c r="A811" s="521"/>
      <c r="B811" s="521"/>
    </row>
    <row r="812" spans="1:2" x14ac:dyDescent="0.25">
      <c r="A812" s="521"/>
      <c r="B812" s="521"/>
    </row>
    <row r="813" spans="1:2" x14ac:dyDescent="0.25">
      <c r="A813" s="521"/>
      <c r="B813" s="521"/>
    </row>
    <row r="814" spans="1:2" x14ac:dyDescent="0.25">
      <c r="A814" s="521"/>
      <c r="B814" s="521"/>
    </row>
    <row r="815" spans="1:2" x14ac:dyDescent="0.25">
      <c r="A815" s="521"/>
      <c r="B815" s="521"/>
    </row>
    <row r="816" spans="1:2" x14ac:dyDescent="0.25">
      <c r="A816" s="521"/>
      <c r="B816" s="521"/>
    </row>
    <row r="817" spans="1:2" x14ac:dyDescent="0.25">
      <c r="A817" s="521"/>
      <c r="B817" s="521"/>
    </row>
    <row r="818" spans="1:2" x14ac:dyDescent="0.25">
      <c r="A818" s="521"/>
      <c r="B818" s="521"/>
    </row>
    <row r="819" spans="1:2" x14ac:dyDescent="0.25">
      <c r="A819" s="521"/>
      <c r="B819" s="521"/>
    </row>
    <row r="820" spans="1:2" x14ac:dyDescent="0.25">
      <c r="A820" s="521"/>
      <c r="B820" s="521"/>
    </row>
    <row r="821" spans="1:2" x14ac:dyDescent="0.25">
      <c r="A821" s="521"/>
      <c r="B821" s="521"/>
    </row>
    <row r="822" spans="1:2" x14ac:dyDescent="0.25">
      <c r="A822" s="521"/>
      <c r="B822" s="521"/>
    </row>
    <row r="823" spans="1:2" x14ac:dyDescent="0.25">
      <c r="A823" s="521"/>
      <c r="B823" s="521"/>
    </row>
    <row r="824" spans="1:2" x14ac:dyDescent="0.25">
      <c r="A824" s="521"/>
      <c r="B824" s="521"/>
    </row>
    <row r="825" spans="1:2" x14ac:dyDescent="0.25">
      <c r="A825" s="521"/>
      <c r="B825" s="521"/>
    </row>
    <row r="826" spans="1:2" x14ac:dyDescent="0.25">
      <c r="A826" s="521"/>
      <c r="B826" s="521"/>
    </row>
    <row r="827" spans="1:2" x14ac:dyDescent="0.25">
      <c r="A827" s="521"/>
      <c r="B827" s="521"/>
    </row>
    <row r="828" spans="1:2" x14ac:dyDescent="0.25">
      <c r="A828" s="521"/>
      <c r="B828" s="521"/>
    </row>
    <row r="829" spans="1:2" x14ac:dyDescent="0.25">
      <c r="A829" s="521"/>
      <c r="B829" s="521"/>
    </row>
    <row r="830" spans="1:2" x14ac:dyDescent="0.25">
      <c r="A830" s="521"/>
      <c r="B830" s="521"/>
    </row>
    <row r="831" spans="1:2" x14ac:dyDescent="0.25">
      <c r="A831" s="521"/>
      <c r="B831" s="521"/>
    </row>
    <row r="832" spans="1:2" x14ac:dyDescent="0.25">
      <c r="A832" s="521"/>
      <c r="B832" s="521"/>
    </row>
    <row r="833" spans="1:2" x14ac:dyDescent="0.25">
      <c r="A833" s="521"/>
      <c r="B833" s="521"/>
    </row>
    <row r="834" spans="1:2" x14ac:dyDescent="0.25">
      <c r="A834" s="521"/>
      <c r="B834" s="521"/>
    </row>
    <row r="835" spans="1:2" x14ac:dyDescent="0.25">
      <c r="A835" s="521"/>
      <c r="B835" s="521"/>
    </row>
    <row r="836" spans="1:2" x14ac:dyDescent="0.25">
      <c r="A836" s="521"/>
      <c r="B836" s="521"/>
    </row>
    <row r="837" spans="1:2" x14ac:dyDescent="0.25">
      <c r="A837" s="521"/>
      <c r="B837" s="521"/>
    </row>
    <row r="838" spans="1:2" x14ac:dyDescent="0.25">
      <c r="A838" s="521"/>
      <c r="B838" s="521"/>
    </row>
    <row r="839" spans="1:2" x14ac:dyDescent="0.25">
      <c r="A839" s="521"/>
      <c r="B839" s="521"/>
    </row>
    <row r="840" spans="1:2" x14ac:dyDescent="0.25">
      <c r="A840" s="521"/>
      <c r="B840" s="521"/>
    </row>
    <row r="841" spans="1:2" x14ac:dyDescent="0.25">
      <c r="A841" s="521"/>
      <c r="B841" s="521"/>
    </row>
    <row r="842" spans="1:2" x14ac:dyDescent="0.25">
      <c r="A842" s="521"/>
      <c r="B842" s="521"/>
    </row>
    <row r="843" spans="1:2" x14ac:dyDescent="0.25">
      <c r="A843" s="521"/>
      <c r="B843" s="521"/>
    </row>
    <row r="844" spans="1:2" x14ac:dyDescent="0.25">
      <c r="A844" s="521"/>
      <c r="B844" s="521"/>
    </row>
    <row r="845" spans="1:2" x14ac:dyDescent="0.25">
      <c r="A845" s="521"/>
      <c r="B845" s="521"/>
    </row>
    <row r="846" spans="1:2" x14ac:dyDescent="0.25">
      <c r="A846" s="521"/>
      <c r="B846" s="521"/>
    </row>
    <row r="847" spans="1:2" x14ac:dyDescent="0.25">
      <c r="A847" s="521"/>
      <c r="B847" s="521"/>
    </row>
    <row r="848" spans="1:2" x14ac:dyDescent="0.25">
      <c r="A848" s="521"/>
      <c r="B848" s="521"/>
    </row>
    <row r="849" spans="1:2" x14ac:dyDescent="0.25">
      <c r="A849" s="521"/>
      <c r="B849" s="521"/>
    </row>
    <row r="850" spans="1:2" x14ac:dyDescent="0.25">
      <c r="A850" s="521"/>
      <c r="B850" s="521"/>
    </row>
    <row r="851" spans="1:2" x14ac:dyDescent="0.25">
      <c r="A851" s="521"/>
      <c r="B851" s="521"/>
    </row>
    <row r="852" spans="1:2" x14ac:dyDescent="0.25">
      <c r="A852" s="521"/>
      <c r="B852" s="521"/>
    </row>
    <row r="853" spans="1:2" x14ac:dyDescent="0.25">
      <c r="A853" s="521"/>
      <c r="B853" s="521"/>
    </row>
    <row r="854" spans="1:2" x14ac:dyDescent="0.25">
      <c r="A854" s="521"/>
      <c r="B854" s="521"/>
    </row>
    <row r="855" spans="1:2" x14ac:dyDescent="0.25">
      <c r="A855" s="521"/>
      <c r="B855" s="521"/>
    </row>
    <row r="856" spans="1:2" x14ac:dyDescent="0.25">
      <c r="A856" s="521"/>
      <c r="B856" s="521"/>
    </row>
    <row r="857" spans="1:2" x14ac:dyDescent="0.25">
      <c r="A857" s="521"/>
      <c r="B857" s="521"/>
    </row>
    <row r="858" spans="1:2" x14ac:dyDescent="0.25">
      <c r="A858" s="521"/>
      <c r="B858" s="521"/>
    </row>
    <row r="859" spans="1:2" x14ac:dyDescent="0.25">
      <c r="A859" s="521"/>
      <c r="B859" s="521"/>
    </row>
    <row r="860" spans="1:2" x14ac:dyDescent="0.25">
      <c r="A860" s="521"/>
      <c r="B860" s="521"/>
    </row>
    <row r="861" spans="1:2" x14ac:dyDescent="0.25">
      <c r="A861" s="521"/>
      <c r="B861" s="521"/>
    </row>
    <row r="862" spans="1:2" x14ac:dyDescent="0.25">
      <c r="A862" s="521"/>
      <c r="B862" s="521"/>
    </row>
    <row r="863" spans="1:2" x14ac:dyDescent="0.25">
      <c r="A863" s="521"/>
      <c r="B863" s="521"/>
    </row>
    <row r="864" spans="1:2" x14ac:dyDescent="0.25">
      <c r="A864" s="521"/>
      <c r="B864" s="521"/>
    </row>
    <row r="865" spans="1:2" x14ac:dyDescent="0.25">
      <c r="A865" s="521"/>
      <c r="B865" s="521"/>
    </row>
    <row r="866" spans="1:2" x14ac:dyDescent="0.25">
      <c r="A866" s="521"/>
      <c r="B866" s="521"/>
    </row>
    <row r="867" spans="1:2" x14ac:dyDescent="0.25">
      <c r="A867" s="521"/>
      <c r="B867" s="521"/>
    </row>
    <row r="868" spans="1:2" x14ac:dyDescent="0.25">
      <c r="A868" s="521"/>
      <c r="B868" s="521"/>
    </row>
    <row r="869" spans="1:2" x14ac:dyDescent="0.25">
      <c r="A869" s="521"/>
      <c r="B869" s="521"/>
    </row>
    <row r="870" spans="1:2" x14ac:dyDescent="0.25">
      <c r="A870" s="521"/>
      <c r="B870" s="521"/>
    </row>
    <row r="871" spans="1:2" x14ac:dyDescent="0.25">
      <c r="A871" s="521"/>
      <c r="B871" s="521"/>
    </row>
    <row r="872" spans="1:2" x14ac:dyDescent="0.25">
      <c r="A872" s="521"/>
      <c r="B872" s="521"/>
    </row>
    <row r="873" spans="1:2" x14ac:dyDescent="0.25">
      <c r="A873" s="521"/>
      <c r="B873" s="521"/>
    </row>
    <row r="874" spans="1:2" x14ac:dyDescent="0.25">
      <c r="A874" s="521"/>
      <c r="B874" s="521"/>
    </row>
    <row r="875" spans="1:2" x14ac:dyDescent="0.25">
      <c r="A875" s="521"/>
      <c r="B875" s="521"/>
    </row>
    <row r="876" spans="1:2" x14ac:dyDescent="0.25">
      <c r="A876" s="521"/>
      <c r="B876" s="521"/>
    </row>
    <row r="877" spans="1:2" x14ac:dyDescent="0.25">
      <c r="A877" s="521"/>
      <c r="B877" s="521"/>
    </row>
    <row r="878" spans="1:2" x14ac:dyDescent="0.25">
      <c r="A878" s="521"/>
      <c r="B878" s="521"/>
    </row>
    <row r="879" spans="1:2" x14ac:dyDescent="0.25">
      <c r="A879" s="521"/>
      <c r="B879" s="521"/>
    </row>
    <row r="880" spans="1:2" x14ac:dyDescent="0.25">
      <c r="A880" s="521"/>
      <c r="B880" s="521"/>
    </row>
    <row r="881" spans="1:2" x14ac:dyDescent="0.25">
      <c r="A881" s="521"/>
      <c r="B881" s="521"/>
    </row>
    <row r="882" spans="1:2" x14ac:dyDescent="0.25">
      <c r="A882" s="521"/>
      <c r="B882" s="521"/>
    </row>
    <row r="883" spans="1:2" x14ac:dyDescent="0.25">
      <c r="A883" s="521"/>
      <c r="B883" s="521"/>
    </row>
    <row r="884" spans="1:2" x14ac:dyDescent="0.25">
      <c r="A884" s="521"/>
      <c r="B884" s="521"/>
    </row>
    <row r="885" spans="1:2" x14ac:dyDescent="0.25">
      <c r="A885" s="521"/>
      <c r="B885" s="521"/>
    </row>
    <row r="886" spans="1:2" x14ac:dyDescent="0.25">
      <c r="A886" s="521"/>
      <c r="B886" s="521"/>
    </row>
    <row r="887" spans="1:2" x14ac:dyDescent="0.25">
      <c r="A887" s="521"/>
      <c r="B887" s="521"/>
    </row>
    <row r="888" spans="1:2" x14ac:dyDescent="0.25">
      <c r="A888" s="521"/>
      <c r="B888" s="521"/>
    </row>
    <row r="889" spans="1:2" x14ac:dyDescent="0.25">
      <c r="A889" s="521"/>
      <c r="B889" s="521"/>
    </row>
    <row r="890" spans="1:2" x14ac:dyDescent="0.25">
      <c r="A890" s="521"/>
      <c r="B890" s="521"/>
    </row>
    <row r="891" spans="1:2" x14ac:dyDescent="0.25">
      <c r="A891" s="521"/>
      <c r="B891" s="521"/>
    </row>
    <row r="892" spans="1:2" x14ac:dyDescent="0.25">
      <c r="A892" s="521"/>
      <c r="B892" s="521"/>
    </row>
    <row r="893" spans="1:2" x14ac:dyDescent="0.25">
      <c r="A893" s="521"/>
      <c r="B893" s="521"/>
    </row>
    <row r="894" spans="1:2" x14ac:dyDescent="0.25">
      <c r="A894" s="521"/>
      <c r="B894" s="521"/>
    </row>
    <row r="895" spans="1:2" x14ac:dyDescent="0.25">
      <c r="A895" s="521"/>
      <c r="B895" s="521"/>
    </row>
    <row r="896" spans="1:2" x14ac:dyDescent="0.25">
      <c r="A896" s="521"/>
      <c r="B896" s="521"/>
    </row>
    <row r="897" spans="1:2" x14ac:dyDescent="0.25">
      <c r="A897" s="521"/>
      <c r="B897" s="521"/>
    </row>
    <row r="898" spans="1:2" x14ac:dyDescent="0.25">
      <c r="A898" s="521"/>
      <c r="B898" s="521"/>
    </row>
    <row r="899" spans="1:2" x14ac:dyDescent="0.25">
      <c r="A899" s="521"/>
      <c r="B899" s="521"/>
    </row>
    <row r="900" spans="1:2" x14ac:dyDescent="0.25">
      <c r="A900" s="521"/>
      <c r="B900" s="521"/>
    </row>
    <row r="901" spans="1:2" x14ac:dyDescent="0.25">
      <c r="A901" s="521"/>
      <c r="B901" s="521"/>
    </row>
    <row r="902" spans="1:2" x14ac:dyDescent="0.25">
      <c r="A902" s="521"/>
      <c r="B902" s="521"/>
    </row>
    <row r="903" spans="1:2" x14ac:dyDescent="0.25">
      <c r="A903" s="521"/>
      <c r="B903" s="521"/>
    </row>
    <row r="904" spans="1:2" x14ac:dyDescent="0.25">
      <c r="A904" s="521"/>
      <c r="B904" s="521"/>
    </row>
    <row r="905" spans="1:2" x14ac:dyDescent="0.25">
      <c r="A905" s="521"/>
      <c r="B905" s="521"/>
    </row>
    <row r="906" spans="1:2" x14ac:dyDescent="0.25">
      <c r="A906" s="521"/>
      <c r="B906" s="521"/>
    </row>
    <row r="907" spans="1:2" x14ac:dyDescent="0.25">
      <c r="A907" s="521"/>
      <c r="B907" s="521"/>
    </row>
    <row r="908" spans="1:2" x14ac:dyDescent="0.25">
      <c r="A908" s="521"/>
      <c r="B908" s="521"/>
    </row>
    <row r="909" spans="1:2" x14ac:dyDescent="0.25">
      <c r="A909" s="521"/>
      <c r="B909" s="521"/>
    </row>
    <row r="910" spans="1:2" x14ac:dyDescent="0.25">
      <c r="A910" s="521"/>
      <c r="B910" s="521"/>
    </row>
    <row r="911" spans="1:2" x14ac:dyDescent="0.25">
      <c r="A911" s="521"/>
      <c r="B911" s="521"/>
    </row>
    <row r="912" spans="1:2" x14ac:dyDescent="0.25">
      <c r="A912" s="521"/>
      <c r="B912" s="521"/>
    </row>
    <row r="913" spans="1:2" x14ac:dyDescent="0.25">
      <c r="A913" s="521"/>
      <c r="B913" s="521"/>
    </row>
    <row r="914" spans="1:2" x14ac:dyDescent="0.25">
      <c r="A914" s="521"/>
      <c r="B914" s="521"/>
    </row>
    <row r="915" spans="1:2" x14ac:dyDescent="0.25">
      <c r="A915" s="521"/>
      <c r="B915" s="521"/>
    </row>
    <row r="916" spans="1:2" x14ac:dyDescent="0.25">
      <c r="A916" s="521"/>
      <c r="B916" s="521"/>
    </row>
    <row r="917" spans="1:2" x14ac:dyDescent="0.25">
      <c r="A917" s="521"/>
      <c r="B917" s="521"/>
    </row>
    <row r="918" spans="1:2" x14ac:dyDescent="0.25">
      <c r="A918" s="521"/>
      <c r="B918" s="521"/>
    </row>
    <row r="919" spans="1:2" x14ac:dyDescent="0.25">
      <c r="A919" s="521"/>
      <c r="B919" s="521"/>
    </row>
    <row r="920" spans="1:2" x14ac:dyDescent="0.25">
      <c r="A920" s="521"/>
      <c r="B920" s="521"/>
    </row>
    <row r="921" spans="1:2" x14ac:dyDescent="0.25">
      <c r="A921" s="521"/>
      <c r="B921" s="521"/>
    </row>
    <row r="922" spans="1:2" x14ac:dyDescent="0.25">
      <c r="A922" s="521"/>
      <c r="B922" s="521"/>
    </row>
    <row r="923" spans="1:2" x14ac:dyDescent="0.25">
      <c r="A923" s="521"/>
      <c r="B923" s="521"/>
    </row>
    <row r="924" spans="1:2" x14ac:dyDescent="0.25">
      <c r="A924" s="521"/>
      <c r="B924" s="521"/>
    </row>
    <row r="925" spans="1:2" x14ac:dyDescent="0.25">
      <c r="A925" s="521"/>
      <c r="B925" s="521"/>
    </row>
    <row r="926" spans="1:2" x14ac:dyDescent="0.25">
      <c r="A926" s="521"/>
      <c r="B926" s="521"/>
    </row>
    <row r="927" spans="1:2" x14ac:dyDescent="0.25">
      <c r="A927" s="521"/>
      <c r="B927" s="521"/>
    </row>
    <row r="928" spans="1:2" x14ac:dyDescent="0.25">
      <c r="A928" s="521"/>
      <c r="B928" s="521"/>
    </row>
    <row r="929" spans="1:2" x14ac:dyDescent="0.25">
      <c r="A929" s="521"/>
      <c r="B929" s="521"/>
    </row>
    <row r="930" spans="1:2" x14ac:dyDescent="0.25">
      <c r="A930" s="521"/>
      <c r="B930" s="521"/>
    </row>
    <row r="931" spans="1:2" x14ac:dyDescent="0.25">
      <c r="A931" s="521"/>
      <c r="B931" s="521"/>
    </row>
    <row r="932" spans="1:2" x14ac:dyDescent="0.25">
      <c r="A932" s="521"/>
      <c r="B932" s="521"/>
    </row>
    <row r="933" spans="1:2" x14ac:dyDescent="0.25">
      <c r="A933" s="521"/>
      <c r="B933" s="521"/>
    </row>
    <row r="934" spans="1:2" x14ac:dyDescent="0.25">
      <c r="A934" s="521"/>
      <c r="B934" s="521"/>
    </row>
    <row r="935" spans="1:2" x14ac:dyDescent="0.25">
      <c r="A935" s="521"/>
      <c r="B935" s="521"/>
    </row>
    <row r="936" spans="1:2" x14ac:dyDescent="0.25">
      <c r="A936" s="521"/>
      <c r="B936" s="521"/>
    </row>
    <row r="937" spans="1:2" x14ac:dyDescent="0.25">
      <c r="A937" s="521"/>
      <c r="B937" s="521"/>
    </row>
    <row r="938" spans="1:2" x14ac:dyDescent="0.25">
      <c r="A938" s="521"/>
      <c r="B938" s="521"/>
    </row>
    <row r="939" spans="1:2" x14ac:dyDescent="0.25">
      <c r="A939" s="521"/>
      <c r="B939" s="521"/>
    </row>
    <row r="940" spans="1:2" x14ac:dyDescent="0.25">
      <c r="A940" s="521"/>
      <c r="B940" s="521"/>
    </row>
    <row r="941" spans="1:2" x14ac:dyDescent="0.25">
      <c r="A941" s="521"/>
      <c r="B941" s="521"/>
    </row>
    <row r="942" spans="1:2" x14ac:dyDescent="0.25">
      <c r="A942" s="521"/>
      <c r="B942" s="521"/>
    </row>
    <row r="943" spans="1:2" x14ac:dyDescent="0.25">
      <c r="A943" s="521"/>
      <c r="B943" s="521"/>
    </row>
    <row r="944" spans="1:2" x14ac:dyDescent="0.25">
      <c r="A944" s="521"/>
      <c r="B944" s="521"/>
    </row>
    <row r="945" spans="1:2" x14ac:dyDescent="0.25">
      <c r="A945" s="521"/>
      <c r="B945" s="521"/>
    </row>
    <row r="946" spans="1:2" x14ac:dyDescent="0.25">
      <c r="A946" s="521"/>
      <c r="B946" s="521"/>
    </row>
    <row r="947" spans="1:2" x14ac:dyDescent="0.25">
      <c r="A947" s="521"/>
      <c r="B947" s="521"/>
    </row>
    <row r="948" spans="1:2" x14ac:dyDescent="0.25">
      <c r="A948" s="521"/>
      <c r="B948" s="521"/>
    </row>
    <row r="949" spans="1:2" x14ac:dyDescent="0.25">
      <c r="A949" s="521"/>
      <c r="B949" s="521"/>
    </row>
    <row r="950" spans="1:2" x14ac:dyDescent="0.25">
      <c r="A950" s="521"/>
      <c r="B950" s="521"/>
    </row>
    <row r="951" spans="1:2" x14ac:dyDescent="0.25">
      <c r="A951" s="521"/>
      <c r="B951" s="521"/>
    </row>
    <row r="952" spans="1:2" x14ac:dyDescent="0.25">
      <c r="A952" s="521"/>
      <c r="B952" s="521"/>
    </row>
    <row r="953" spans="1:2" x14ac:dyDescent="0.25">
      <c r="A953" s="521"/>
      <c r="B953" s="521"/>
    </row>
    <row r="954" spans="1:2" x14ac:dyDescent="0.25">
      <c r="A954" s="521"/>
      <c r="B954" s="521"/>
    </row>
    <row r="955" spans="1:2" x14ac:dyDescent="0.25">
      <c r="A955" s="521"/>
      <c r="B955" s="521"/>
    </row>
    <row r="956" spans="1:2" x14ac:dyDescent="0.25">
      <c r="A956" s="521"/>
      <c r="B956" s="521"/>
    </row>
    <row r="957" spans="1:2" x14ac:dyDescent="0.25">
      <c r="A957" s="521"/>
      <c r="B957" s="521"/>
    </row>
    <row r="958" spans="1:2" x14ac:dyDescent="0.25">
      <c r="A958" s="521"/>
      <c r="B958" s="521"/>
    </row>
    <row r="959" spans="1:2" x14ac:dyDescent="0.25">
      <c r="A959" s="521"/>
      <c r="B959" s="521"/>
    </row>
    <row r="960" spans="1:2" x14ac:dyDescent="0.25">
      <c r="A960" s="521"/>
      <c r="B960" s="521"/>
    </row>
    <row r="961" spans="1:2" x14ac:dyDescent="0.25">
      <c r="A961" s="521"/>
      <c r="B961" s="521"/>
    </row>
    <row r="962" spans="1:2" x14ac:dyDescent="0.25">
      <c r="A962" s="521"/>
      <c r="B962" s="521"/>
    </row>
    <row r="963" spans="1:2" x14ac:dyDescent="0.25">
      <c r="A963" s="521"/>
      <c r="B963" s="521"/>
    </row>
    <row r="964" spans="1:2" x14ac:dyDescent="0.25">
      <c r="A964" s="521"/>
      <c r="B964" s="521"/>
    </row>
    <row r="965" spans="1:2" x14ac:dyDescent="0.25">
      <c r="A965" s="521"/>
      <c r="B965" s="521"/>
    </row>
    <row r="966" spans="1:2" x14ac:dyDescent="0.25">
      <c r="A966" s="521"/>
      <c r="B966" s="521"/>
    </row>
    <row r="967" spans="1:2" x14ac:dyDescent="0.25">
      <c r="A967" s="521"/>
      <c r="B967" s="521"/>
    </row>
    <row r="968" spans="1:2" x14ac:dyDescent="0.25">
      <c r="A968" s="521"/>
      <c r="B968" s="521"/>
    </row>
    <row r="969" spans="1:2" x14ac:dyDescent="0.25">
      <c r="A969" s="521"/>
      <c r="B969" s="521"/>
    </row>
    <row r="970" spans="1:2" x14ac:dyDescent="0.25">
      <c r="A970" s="521"/>
      <c r="B970" s="521"/>
    </row>
    <row r="971" spans="1:2" x14ac:dyDescent="0.25">
      <c r="A971" s="521"/>
      <c r="B971" s="521"/>
    </row>
    <row r="972" spans="1:2" x14ac:dyDescent="0.25">
      <c r="A972" s="521"/>
      <c r="B972" s="521"/>
    </row>
    <row r="973" spans="1:2" x14ac:dyDescent="0.25">
      <c r="A973" s="521"/>
      <c r="B973" s="521"/>
    </row>
    <row r="974" spans="1:2" x14ac:dyDescent="0.25">
      <c r="A974" s="521"/>
      <c r="B974" s="521"/>
    </row>
    <row r="975" spans="1:2" x14ac:dyDescent="0.25">
      <c r="A975" s="521"/>
      <c r="B975" s="521"/>
    </row>
    <row r="976" spans="1:2" x14ac:dyDescent="0.25">
      <c r="A976" s="521"/>
      <c r="B976" s="521"/>
    </row>
    <row r="977" spans="1:2" x14ac:dyDescent="0.25">
      <c r="A977" s="521"/>
      <c r="B977" s="521"/>
    </row>
    <row r="978" spans="1:2" x14ac:dyDescent="0.25">
      <c r="A978" s="521"/>
      <c r="B978" s="521"/>
    </row>
    <row r="979" spans="1:2" x14ac:dyDescent="0.25">
      <c r="A979" s="521"/>
      <c r="B979" s="521"/>
    </row>
    <row r="980" spans="1:2" x14ac:dyDescent="0.25">
      <c r="A980" s="521"/>
      <c r="B980" s="521"/>
    </row>
    <row r="981" spans="1:2" x14ac:dyDescent="0.25">
      <c r="A981" s="521"/>
      <c r="B981" s="521"/>
    </row>
    <row r="982" spans="1:2" x14ac:dyDescent="0.25">
      <c r="A982" s="521"/>
      <c r="B982" s="521"/>
    </row>
    <row r="983" spans="1:2" x14ac:dyDescent="0.25">
      <c r="A983" s="521"/>
      <c r="B983" s="521"/>
    </row>
    <row r="984" spans="1:2" x14ac:dyDescent="0.25">
      <c r="A984" s="521"/>
      <c r="B984" s="521"/>
    </row>
    <row r="985" spans="1:2" x14ac:dyDescent="0.25">
      <c r="A985" s="521"/>
      <c r="B985" s="521"/>
    </row>
    <row r="986" spans="1:2" x14ac:dyDescent="0.25">
      <c r="A986" s="521"/>
      <c r="B986" s="521"/>
    </row>
    <row r="987" spans="1:2" x14ac:dyDescent="0.25">
      <c r="A987" s="521"/>
      <c r="B987" s="521"/>
    </row>
    <row r="988" spans="1:2" x14ac:dyDescent="0.25">
      <c r="A988" s="521"/>
      <c r="B988" s="521"/>
    </row>
    <row r="989" spans="1:2" x14ac:dyDescent="0.25">
      <c r="A989" s="521"/>
      <c r="B989" s="521"/>
    </row>
    <row r="990" spans="1:2" x14ac:dyDescent="0.25">
      <c r="A990" s="521"/>
      <c r="B990" s="521"/>
    </row>
    <row r="991" spans="1:2" x14ac:dyDescent="0.25">
      <c r="A991" s="521"/>
      <c r="B991" s="521"/>
    </row>
    <row r="992" spans="1:2" x14ac:dyDescent="0.25">
      <c r="A992" s="521"/>
      <c r="B992" s="521"/>
    </row>
    <row r="993" spans="1:2" x14ac:dyDescent="0.25">
      <c r="A993" s="521"/>
      <c r="B993" s="521"/>
    </row>
    <row r="994" spans="1:2" x14ac:dyDescent="0.25">
      <c r="A994" s="521"/>
      <c r="B994" s="521"/>
    </row>
    <row r="995" spans="1:2" x14ac:dyDescent="0.25">
      <c r="A995" s="521"/>
      <c r="B995" s="521"/>
    </row>
    <row r="996" spans="1:2" x14ac:dyDescent="0.25">
      <c r="A996" s="521"/>
      <c r="B996" s="521"/>
    </row>
    <row r="997" spans="1:2" x14ac:dyDescent="0.25">
      <c r="A997" s="521"/>
      <c r="B997" s="521"/>
    </row>
    <row r="998" spans="1:2" x14ac:dyDescent="0.25">
      <c r="A998" s="521"/>
      <c r="B998" s="521"/>
    </row>
    <row r="999" spans="1:2" x14ac:dyDescent="0.25">
      <c r="A999" s="521"/>
      <c r="B999" s="521"/>
    </row>
    <row r="1000" spans="1:2" x14ac:dyDescent="0.25">
      <c r="A1000" s="521"/>
      <c r="B1000" s="521"/>
    </row>
    <row r="1001" spans="1:2" x14ac:dyDescent="0.25">
      <c r="A1001" s="521"/>
      <c r="B1001" s="521"/>
    </row>
    <row r="1002" spans="1:2" x14ac:dyDescent="0.25">
      <c r="A1002" s="521"/>
      <c r="B1002" s="521"/>
    </row>
    <row r="1003" spans="1:2" x14ac:dyDescent="0.25">
      <c r="A1003" s="521"/>
      <c r="B1003" s="521"/>
    </row>
    <row r="1004" spans="1:2" x14ac:dyDescent="0.25">
      <c r="A1004" s="521"/>
      <c r="B1004" s="521"/>
    </row>
    <row r="1005" spans="1:2" x14ac:dyDescent="0.25">
      <c r="A1005" s="521"/>
      <c r="B1005" s="521"/>
    </row>
    <row r="1006" spans="1:2" x14ac:dyDescent="0.25">
      <c r="A1006" s="521"/>
      <c r="B1006" s="521"/>
    </row>
    <row r="1007" spans="1:2" x14ac:dyDescent="0.25">
      <c r="A1007" s="521"/>
      <c r="B1007" s="521"/>
    </row>
    <row r="1008" spans="1:2" x14ac:dyDescent="0.25">
      <c r="A1008" s="521"/>
      <c r="B1008" s="521"/>
    </row>
    <row r="1009" spans="1:2" x14ac:dyDescent="0.25">
      <c r="A1009" s="521"/>
      <c r="B1009" s="521"/>
    </row>
    <row r="1010" spans="1:2" x14ac:dyDescent="0.25">
      <c r="A1010" s="521"/>
      <c r="B1010" s="521"/>
    </row>
    <row r="1011" spans="1:2" x14ac:dyDescent="0.25">
      <c r="A1011" s="521"/>
      <c r="B1011" s="521"/>
    </row>
    <row r="1012" spans="1:2" x14ac:dyDescent="0.25">
      <c r="A1012" s="521"/>
      <c r="B1012" s="521"/>
    </row>
    <row r="1013" spans="1:2" x14ac:dyDescent="0.25">
      <c r="A1013" s="521"/>
      <c r="B1013" s="521"/>
    </row>
    <row r="1014" spans="1:2" x14ac:dyDescent="0.25">
      <c r="A1014" s="521"/>
      <c r="B1014" s="521"/>
    </row>
    <row r="1015" spans="1:2" x14ac:dyDescent="0.25">
      <c r="A1015" s="521"/>
      <c r="B1015" s="521"/>
    </row>
    <row r="1016" spans="1:2" x14ac:dyDescent="0.25">
      <c r="A1016" s="521"/>
      <c r="B1016" s="521"/>
    </row>
    <row r="1017" spans="1:2" x14ac:dyDescent="0.25">
      <c r="A1017" s="521"/>
      <c r="B1017" s="521"/>
    </row>
    <row r="1018" spans="1:2" x14ac:dyDescent="0.25">
      <c r="A1018" s="521"/>
      <c r="B1018" s="521"/>
    </row>
    <row r="1019" spans="1:2" x14ac:dyDescent="0.25">
      <c r="A1019" s="521"/>
      <c r="B1019" s="521"/>
    </row>
    <row r="1020" spans="1:2" x14ac:dyDescent="0.25">
      <c r="A1020" s="521"/>
      <c r="B1020" s="521"/>
    </row>
    <row r="1021" spans="1:2" x14ac:dyDescent="0.25">
      <c r="A1021" s="521"/>
      <c r="B1021" s="521"/>
    </row>
    <row r="1022" spans="1:2" x14ac:dyDescent="0.25">
      <c r="A1022" s="521"/>
      <c r="B1022" s="521"/>
    </row>
    <row r="1023" spans="1:2" x14ac:dyDescent="0.25">
      <c r="A1023" s="521"/>
      <c r="B1023" s="521"/>
    </row>
    <row r="1024" spans="1:2" x14ac:dyDescent="0.25">
      <c r="A1024" s="521"/>
      <c r="B1024" s="521"/>
    </row>
    <row r="1025" spans="1:2" x14ac:dyDescent="0.25">
      <c r="A1025" s="521"/>
      <c r="B1025" s="521"/>
    </row>
    <row r="1026" spans="1:2" x14ac:dyDescent="0.25">
      <c r="A1026" s="521"/>
      <c r="B1026" s="521"/>
    </row>
    <row r="1027" spans="1:2" x14ac:dyDescent="0.25">
      <c r="A1027" s="521"/>
      <c r="B1027" s="521"/>
    </row>
    <row r="1028" spans="1:2" x14ac:dyDescent="0.25">
      <c r="A1028" s="521"/>
      <c r="B1028" s="521"/>
    </row>
    <row r="1029" spans="1:2" x14ac:dyDescent="0.25">
      <c r="A1029" s="521"/>
      <c r="B1029" s="521"/>
    </row>
    <row r="1030" spans="1:2" x14ac:dyDescent="0.25">
      <c r="A1030" s="521"/>
      <c r="B1030" s="521"/>
    </row>
    <row r="1031" spans="1:2" x14ac:dyDescent="0.25">
      <c r="A1031" s="521"/>
      <c r="B1031" s="521"/>
    </row>
    <row r="1032" spans="1:2" x14ac:dyDescent="0.25">
      <c r="A1032" s="521"/>
      <c r="B1032" s="521"/>
    </row>
    <row r="1033" spans="1:2" x14ac:dyDescent="0.25">
      <c r="A1033" s="521"/>
      <c r="B1033" s="521"/>
    </row>
    <row r="1034" spans="1:2" x14ac:dyDescent="0.25">
      <c r="A1034" s="521"/>
      <c r="B1034" s="521"/>
    </row>
    <row r="1035" spans="1:2" x14ac:dyDescent="0.25">
      <c r="A1035" s="521"/>
      <c r="B1035" s="521"/>
    </row>
    <row r="1036" spans="1:2" x14ac:dyDescent="0.25">
      <c r="A1036" s="521"/>
      <c r="B1036" s="521"/>
    </row>
    <row r="1037" spans="1:2" x14ac:dyDescent="0.25">
      <c r="A1037" s="521"/>
      <c r="B1037" s="521"/>
    </row>
    <row r="1038" spans="1:2" x14ac:dyDescent="0.25">
      <c r="A1038" s="521"/>
      <c r="B1038" s="521"/>
    </row>
    <row r="1039" spans="1:2" x14ac:dyDescent="0.25">
      <c r="A1039" s="521"/>
      <c r="B1039" s="521"/>
    </row>
    <row r="1040" spans="1:2" x14ac:dyDescent="0.25">
      <c r="A1040" s="521"/>
      <c r="B1040" s="521"/>
    </row>
    <row r="1041" spans="1:2" x14ac:dyDescent="0.25">
      <c r="A1041" s="521"/>
      <c r="B1041" s="521"/>
    </row>
    <row r="1042" spans="1:2" x14ac:dyDescent="0.25">
      <c r="A1042" s="521"/>
      <c r="B1042" s="521"/>
    </row>
    <row r="1043" spans="1:2" x14ac:dyDescent="0.25">
      <c r="A1043" s="521"/>
      <c r="B1043" s="521"/>
    </row>
    <row r="1044" spans="1:2" x14ac:dyDescent="0.25">
      <c r="A1044" s="521"/>
      <c r="B1044" s="521"/>
    </row>
    <row r="1045" spans="1:2" x14ac:dyDescent="0.25">
      <c r="A1045" s="521"/>
      <c r="B1045" s="521"/>
    </row>
    <row r="1046" spans="1:2" x14ac:dyDescent="0.25">
      <c r="A1046" s="521"/>
      <c r="B1046" s="521"/>
    </row>
    <row r="1047" spans="1:2" x14ac:dyDescent="0.25">
      <c r="A1047" s="521"/>
      <c r="B1047" s="521"/>
    </row>
    <row r="1048" spans="1:2" x14ac:dyDescent="0.25">
      <c r="A1048" s="521"/>
      <c r="B1048" s="521"/>
    </row>
    <row r="1049" spans="1:2" x14ac:dyDescent="0.25">
      <c r="A1049" s="521"/>
      <c r="B1049" s="521"/>
    </row>
    <row r="1050" spans="1:2" x14ac:dyDescent="0.25">
      <c r="A1050" s="521"/>
      <c r="B1050" s="521"/>
    </row>
    <row r="1051" spans="1:2" x14ac:dyDescent="0.25">
      <c r="A1051" s="521"/>
      <c r="B1051" s="521"/>
    </row>
    <row r="1052" spans="1:2" x14ac:dyDescent="0.25">
      <c r="A1052" s="521"/>
      <c r="B1052" s="521"/>
    </row>
    <row r="1053" spans="1:2" x14ac:dyDescent="0.25">
      <c r="A1053" s="521"/>
      <c r="B1053" s="521"/>
    </row>
    <row r="1054" spans="1:2" x14ac:dyDescent="0.25">
      <c r="A1054" s="521"/>
      <c r="B1054" s="521"/>
    </row>
    <row r="1055" spans="1:2" x14ac:dyDescent="0.25">
      <c r="A1055" s="521"/>
      <c r="B1055" s="521"/>
    </row>
    <row r="1056" spans="1:2" x14ac:dyDescent="0.25">
      <c r="A1056" s="521"/>
      <c r="B1056" s="521"/>
    </row>
    <row r="1057" spans="1:2" x14ac:dyDescent="0.25">
      <c r="A1057" s="521"/>
      <c r="B1057" s="521"/>
    </row>
    <row r="1058" spans="1:2" x14ac:dyDescent="0.25">
      <c r="A1058" s="521"/>
      <c r="B1058" s="521"/>
    </row>
    <row r="1059" spans="1:2" x14ac:dyDescent="0.25">
      <c r="A1059" s="521"/>
      <c r="B1059" s="521"/>
    </row>
    <row r="1060" spans="1:2" x14ac:dyDescent="0.25">
      <c r="A1060" s="521"/>
      <c r="B1060" s="521"/>
    </row>
    <row r="1061" spans="1:2" x14ac:dyDescent="0.25">
      <c r="A1061" s="521"/>
      <c r="B1061" s="521"/>
    </row>
    <row r="1062" spans="1:2" x14ac:dyDescent="0.25">
      <c r="A1062" s="521"/>
      <c r="B1062" s="521"/>
    </row>
    <row r="1063" spans="1:2" x14ac:dyDescent="0.25">
      <c r="A1063" s="521"/>
      <c r="B1063" s="521"/>
    </row>
    <row r="1064" spans="1:2" x14ac:dyDescent="0.25">
      <c r="A1064" s="521"/>
      <c r="B1064" s="521"/>
    </row>
    <row r="1065" spans="1:2" x14ac:dyDescent="0.25">
      <c r="A1065" s="521"/>
      <c r="B1065" s="521"/>
    </row>
    <row r="1066" spans="1:2" x14ac:dyDescent="0.25">
      <c r="A1066" s="521"/>
      <c r="B1066" s="521"/>
    </row>
    <row r="1067" spans="1:2" x14ac:dyDescent="0.25">
      <c r="A1067" s="521"/>
      <c r="B1067" s="521"/>
    </row>
    <row r="1068" spans="1:2" x14ac:dyDescent="0.25">
      <c r="A1068" s="521"/>
      <c r="B1068" s="521"/>
    </row>
    <row r="1069" spans="1:2" x14ac:dyDescent="0.25">
      <c r="A1069" s="521"/>
      <c r="B1069" s="521"/>
    </row>
    <row r="1070" spans="1:2" x14ac:dyDescent="0.25">
      <c r="A1070" s="521"/>
      <c r="B1070" s="521"/>
    </row>
    <row r="1071" spans="1:2" x14ac:dyDescent="0.25">
      <c r="A1071" s="521"/>
      <c r="B1071" s="521"/>
    </row>
    <row r="1072" spans="1:2" x14ac:dyDescent="0.25">
      <c r="A1072" s="521"/>
      <c r="B1072" s="521"/>
    </row>
    <row r="1073" spans="1:2" x14ac:dyDescent="0.25">
      <c r="A1073" s="521"/>
      <c r="B1073" s="521"/>
    </row>
    <row r="1074" spans="1:2" x14ac:dyDescent="0.25">
      <c r="A1074" s="521"/>
      <c r="B1074" s="521"/>
    </row>
    <row r="1075" spans="1:2" x14ac:dyDescent="0.25">
      <c r="A1075" s="521"/>
      <c r="B1075" s="521"/>
    </row>
    <row r="1076" spans="1:2" x14ac:dyDescent="0.25">
      <c r="A1076" s="521"/>
      <c r="B1076" s="521"/>
    </row>
    <row r="1077" spans="1:2" x14ac:dyDescent="0.25">
      <c r="A1077" s="521"/>
      <c r="B1077" s="521"/>
    </row>
    <row r="1078" spans="1:2" x14ac:dyDescent="0.25">
      <c r="A1078" s="521"/>
      <c r="B1078" s="521"/>
    </row>
    <row r="1079" spans="1:2" x14ac:dyDescent="0.25">
      <c r="A1079" s="521"/>
      <c r="B1079" s="521"/>
    </row>
    <row r="1080" spans="1:2" x14ac:dyDescent="0.25">
      <c r="A1080" s="521"/>
      <c r="B1080" s="521"/>
    </row>
    <row r="1081" spans="1:2" x14ac:dyDescent="0.25">
      <c r="A1081" s="521"/>
      <c r="B1081" s="521"/>
    </row>
    <row r="1082" spans="1:2" x14ac:dyDescent="0.25">
      <c r="A1082" s="521"/>
      <c r="B1082" s="521"/>
    </row>
    <row r="1083" spans="1:2" x14ac:dyDescent="0.25">
      <c r="A1083" s="521"/>
      <c r="B1083" s="521"/>
    </row>
    <row r="1084" spans="1:2" x14ac:dyDescent="0.25">
      <c r="A1084" s="521"/>
      <c r="B1084" s="521"/>
    </row>
    <row r="1085" spans="1:2" x14ac:dyDescent="0.25">
      <c r="A1085" s="521"/>
      <c r="B1085" s="521"/>
    </row>
    <row r="1086" spans="1:2" x14ac:dyDescent="0.25">
      <c r="A1086" s="521"/>
      <c r="B1086" s="521"/>
    </row>
    <row r="1087" spans="1:2" x14ac:dyDescent="0.25">
      <c r="A1087" s="521"/>
      <c r="B1087" s="521"/>
    </row>
    <row r="1088" spans="1:2" x14ac:dyDescent="0.25">
      <c r="A1088" s="521"/>
      <c r="B1088" s="521"/>
    </row>
    <row r="1089" spans="1:2" x14ac:dyDescent="0.25">
      <c r="A1089" s="521"/>
      <c r="B1089" s="521"/>
    </row>
    <row r="1090" spans="1:2" x14ac:dyDescent="0.25">
      <c r="A1090" s="521"/>
      <c r="B1090" s="521"/>
    </row>
    <row r="1091" spans="1:2" x14ac:dyDescent="0.25">
      <c r="A1091" s="521"/>
      <c r="B1091" s="521"/>
    </row>
    <row r="1092" spans="1:2" x14ac:dyDescent="0.25">
      <c r="A1092" s="521"/>
      <c r="B1092" s="521"/>
    </row>
    <row r="1093" spans="1:2" x14ac:dyDescent="0.25">
      <c r="A1093" s="521"/>
      <c r="B1093" s="521"/>
    </row>
    <row r="1094" spans="1:2" x14ac:dyDescent="0.25">
      <c r="A1094" s="521"/>
      <c r="B1094" s="521"/>
    </row>
    <row r="1095" spans="1:2" x14ac:dyDescent="0.25">
      <c r="A1095" s="521"/>
      <c r="B1095" s="521"/>
    </row>
    <row r="1096" spans="1:2" x14ac:dyDescent="0.25">
      <c r="A1096" s="521"/>
      <c r="B1096" s="521"/>
    </row>
    <row r="1097" spans="1:2" x14ac:dyDescent="0.25">
      <c r="A1097" s="521"/>
      <c r="B1097" s="521"/>
    </row>
    <row r="1098" spans="1:2" x14ac:dyDescent="0.25">
      <c r="A1098" s="521"/>
      <c r="B1098" s="521"/>
    </row>
    <row r="1099" spans="1:2" x14ac:dyDescent="0.25">
      <c r="A1099" s="521"/>
      <c r="B1099" s="521"/>
    </row>
    <row r="1100" spans="1:2" x14ac:dyDescent="0.25">
      <c r="A1100" s="521"/>
      <c r="B1100" s="521"/>
    </row>
    <row r="1101" spans="1:2" x14ac:dyDescent="0.25">
      <c r="A1101" s="521"/>
      <c r="B1101" s="521"/>
    </row>
    <row r="1102" spans="1:2" x14ac:dyDescent="0.25">
      <c r="A1102" s="521"/>
      <c r="B1102" s="521"/>
    </row>
    <row r="1103" spans="1:2" x14ac:dyDescent="0.25">
      <c r="A1103" s="521"/>
      <c r="B1103" s="521"/>
    </row>
    <row r="1104" spans="1:2" x14ac:dyDescent="0.25">
      <c r="A1104" s="521"/>
      <c r="B1104" s="521"/>
    </row>
    <row r="1105" spans="1:2" x14ac:dyDescent="0.25">
      <c r="A1105" s="521"/>
      <c r="B1105" s="521"/>
    </row>
    <row r="1106" spans="1:2" x14ac:dyDescent="0.25">
      <c r="A1106" s="521"/>
      <c r="B1106" s="521"/>
    </row>
    <row r="1107" spans="1:2" x14ac:dyDescent="0.25">
      <c r="A1107" s="521"/>
      <c r="B1107" s="521"/>
    </row>
    <row r="1108" spans="1:2" x14ac:dyDescent="0.25">
      <c r="A1108" s="521"/>
      <c r="B1108" s="521"/>
    </row>
    <row r="1109" spans="1:2" x14ac:dyDescent="0.25">
      <c r="A1109" s="521"/>
      <c r="B1109" s="521"/>
    </row>
    <row r="1110" spans="1:2" x14ac:dyDescent="0.25">
      <c r="A1110" s="521"/>
      <c r="B1110" s="521"/>
    </row>
    <row r="1111" spans="1:2" x14ac:dyDescent="0.25">
      <c r="A1111" s="521"/>
      <c r="B1111" s="521"/>
    </row>
    <row r="1112" spans="1:2" x14ac:dyDescent="0.25">
      <c r="A1112" s="521"/>
      <c r="B1112" s="521"/>
    </row>
    <row r="1113" spans="1:2" x14ac:dyDescent="0.25">
      <c r="A1113" s="521"/>
      <c r="B1113" s="521"/>
    </row>
    <row r="1114" spans="1:2" x14ac:dyDescent="0.25">
      <c r="A1114" s="521"/>
      <c r="B1114" s="521"/>
    </row>
    <row r="1115" spans="1:2" x14ac:dyDescent="0.25">
      <c r="A1115" s="521"/>
      <c r="B1115" s="521"/>
    </row>
    <row r="1116" spans="1:2" x14ac:dyDescent="0.25">
      <c r="A1116" s="521"/>
      <c r="B1116" s="521"/>
    </row>
    <row r="1117" spans="1:2" x14ac:dyDescent="0.25">
      <c r="A1117" s="521"/>
      <c r="B1117" s="521"/>
    </row>
    <row r="1118" spans="1:2" x14ac:dyDescent="0.25">
      <c r="A1118" s="521"/>
      <c r="B1118" s="521"/>
    </row>
    <row r="1119" spans="1:2" x14ac:dyDescent="0.25">
      <c r="A1119" s="521"/>
      <c r="B1119" s="521"/>
    </row>
    <row r="1120" spans="1:2" x14ac:dyDescent="0.25">
      <c r="A1120" s="521"/>
      <c r="B1120" s="521"/>
    </row>
    <row r="1121" spans="1:2" x14ac:dyDescent="0.25">
      <c r="A1121" s="521"/>
      <c r="B1121" s="521"/>
    </row>
    <row r="1122" spans="1:2" x14ac:dyDescent="0.25">
      <c r="A1122" s="521"/>
      <c r="B1122" s="521"/>
    </row>
    <row r="1123" spans="1:2" x14ac:dyDescent="0.25">
      <c r="A1123" s="521"/>
      <c r="B1123" s="521"/>
    </row>
    <row r="1124" spans="1:2" x14ac:dyDescent="0.25">
      <c r="A1124" s="521"/>
      <c r="B1124" s="521"/>
    </row>
    <row r="1125" spans="1:2" x14ac:dyDescent="0.25">
      <c r="A1125" s="521"/>
      <c r="B1125" s="521"/>
    </row>
    <row r="1126" spans="1:2" x14ac:dyDescent="0.25">
      <c r="A1126" s="521"/>
      <c r="B1126" s="521"/>
    </row>
    <row r="1127" spans="1:2" x14ac:dyDescent="0.25">
      <c r="A1127" s="521"/>
      <c r="B1127" s="521"/>
    </row>
    <row r="1128" spans="1:2" x14ac:dyDescent="0.25">
      <c r="A1128" s="521"/>
      <c r="B1128" s="521"/>
    </row>
    <row r="1129" spans="1:2" x14ac:dyDescent="0.25">
      <c r="A1129" s="521"/>
      <c r="B1129" s="521"/>
    </row>
    <row r="1130" spans="1:2" x14ac:dyDescent="0.25">
      <c r="A1130" s="521"/>
      <c r="B1130" s="521"/>
    </row>
    <row r="1131" spans="1:2" x14ac:dyDescent="0.25">
      <c r="A1131" s="521"/>
      <c r="B1131" s="521"/>
    </row>
    <row r="1132" spans="1:2" x14ac:dyDescent="0.25">
      <c r="A1132" s="521"/>
      <c r="B1132" s="521"/>
    </row>
    <row r="1133" spans="1:2" x14ac:dyDescent="0.25">
      <c r="A1133" s="521"/>
      <c r="B1133" s="521"/>
    </row>
    <row r="1134" spans="1:2" x14ac:dyDescent="0.25">
      <c r="A1134" s="521"/>
      <c r="B1134" s="521"/>
    </row>
    <row r="1135" spans="1:2" x14ac:dyDescent="0.25">
      <c r="A1135" s="521"/>
      <c r="B1135" s="521"/>
    </row>
    <row r="1136" spans="1:2" x14ac:dyDescent="0.25">
      <c r="A1136" s="521"/>
      <c r="B1136" s="521"/>
    </row>
    <row r="1137" spans="1:2" x14ac:dyDescent="0.25">
      <c r="A1137" s="521"/>
      <c r="B1137" s="521"/>
    </row>
    <row r="1138" spans="1:2" x14ac:dyDescent="0.25">
      <c r="A1138" s="521"/>
      <c r="B1138" s="521"/>
    </row>
    <row r="1139" spans="1:2" x14ac:dyDescent="0.25">
      <c r="A1139" s="521"/>
      <c r="B1139" s="521"/>
    </row>
    <row r="1140" spans="1:2" x14ac:dyDescent="0.25">
      <c r="A1140" s="521"/>
      <c r="B1140" s="521"/>
    </row>
    <row r="1141" spans="1:2" x14ac:dyDescent="0.25">
      <c r="A1141" s="521"/>
      <c r="B1141" s="521"/>
    </row>
    <row r="1142" spans="1:2" x14ac:dyDescent="0.25">
      <c r="A1142" s="521"/>
      <c r="B1142" s="521"/>
    </row>
    <row r="1143" spans="1:2" x14ac:dyDescent="0.25">
      <c r="A1143" s="521"/>
      <c r="B1143" s="521"/>
    </row>
    <row r="1144" spans="1:2" x14ac:dyDescent="0.25">
      <c r="A1144" s="521"/>
      <c r="B1144" s="521"/>
    </row>
    <row r="1145" spans="1:2" x14ac:dyDescent="0.25">
      <c r="A1145" s="521"/>
      <c r="B1145" s="521"/>
    </row>
    <row r="1146" spans="1:2" x14ac:dyDescent="0.25">
      <c r="A1146" s="521"/>
      <c r="B1146" s="521"/>
    </row>
    <row r="1147" spans="1:2" x14ac:dyDescent="0.25">
      <c r="A1147" s="521"/>
      <c r="B1147" s="521"/>
    </row>
    <row r="1148" spans="1:2" x14ac:dyDescent="0.25">
      <c r="A1148" s="521"/>
      <c r="B1148" s="521"/>
    </row>
    <row r="1149" spans="1:2" x14ac:dyDescent="0.25">
      <c r="A1149" s="521"/>
      <c r="B1149" s="521"/>
    </row>
    <row r="1150" spans="1:2" x14ac:dyDescent="0.25">
      <c r="A1150" s="521"/>
      <c r="B1150" s="521"/>
    </row>
    <row r="1151" spans="1:2" x14ac:dyDescent="0.25">
      <c r="A1151" s="521"/>
      <c r="B1151" s="521"/>
    </row>
    <row r="1152" spans="1:2" x14ac:dyDescent="0.25">
      <c r="A1152" s="521"/>
      <c r="B1152" s="521"/>
    </row>
    <row r="1153" spans="1:2" x14ac:dyDescent="0.25">
      <c r="A1153" s="521"/>
      <c r="B1153" s="521"/>
    </row>
    <row r="1154" spans="1:2" x14ac:dyDescent="0.25">
      <c r="A1154" s="521"/>
      <c r="B1154" s="521"/>
    </row>
    <row r="1155" spans="1:2" x14ac:dyDescent="0.25">
      <c r="A1155" s="521"/>
      <c r="B1155" s="521"/>
    </row>
    <row r="1156" spans="1:2" x14ac:dyDescent="0.25">
      <c r="A1156" s="521"/>
      <c r="B1156" s="521"/>
    </row>
    <row r="1157" spans="1:2" x14ac:dyDescent="0.25">
      <c r="A1157" s="521"/>
      <c r="B1157" s="521"/>
    </row>
    <row r="1158" spans="1:2" x14ac:dyDescent="0.25">
      <c r="A1158" s="521"/>
      <c r="B1158" s="521"/>
    </row>
    <row r="1159" spans="1:2" x14ac:dyDescent="0.25">
      <c r="A1159" s="521"/>
      <c r="B1159" s="521"/>
    </row>
    <row r="1160" spans="1:2" x14ac:dyDescent="0.25">
      <c r="A1160" s="521"/>
      <c r="B1160" s="521"/>
    </row>
    <row r="1161" spans="1:2" x14ac:dyDescent="0.25">
      <c r="A1161" s="521"/>
      <c r="B1161" s="521"/>
    </row>
    <row r="1162" spans="1:2" x14ac:dyDescent="0.25">
      <c r="A1162" s="521"/>
      <c r="B1162" s="521"/>
    </row>
    <row r="1163" spans="1:2" x14ac:dyDescent="0.25">
      <c r="A1163" s="521"/>
      <c r="B1163" s="521"/>
    </row>
    <row r="1164" spans="1:2" x14ac:dyDescent="0.25">
      <c r="A1164" s="521"/>
      <c r="B1164" s="521"/>
    </row>
    <row r="1165" spans="1:2" x14ac:dyDescent="0.25">
      <c r="A1165" s="521"/>
      <c r="B1165" s="521"/>
    </row>
    <row r="1166" spans="1:2" x14ac:dyDescent="0.25">
      <c r="A1166" s="521"/>
      <c r="B1166" s="521"/>
    </row>
    <row r="1167" spans="1:2" x14ac:dyDescent="0.25">
      <c r="A1167" s="521"/>
      <c r="B1167" s="521"/>
    </row>
    <row r="1168" spans="1:2" x14ac:dyDescent="0.25">
      <c r="A1168" s="521"/>
      <c r="B1168" s="521"/>
    </row>
    <row r="1169" spans="1:2" x14ac:dyDescent="0.25">
      <c r="A1169" s="521"/>
      <c r="B1169" s="521"/>
    </row>
    <row r="1170" spans="1:2" x14ac:dyDescent="0.25">
      <c r="A1170" s="521"/>
      <c r="B1170" s="521"/>
    </row>
    <row r="1171" spans="1:2" x14ac:dyDescent="0.25">
      <c r="A1171" s="521"/>
      <c r="B1171" s="521"/>
    </row>
    <row r="1172" spans="1:2" x14ac:dyDescent="0.25">
      <c r="A1172" s="521"/>
      <c r="B1172" s="521"/>
    </row>
    <row r="1173" spans="1:2" x14ac:dyDescent="0.25">
      <c r="A1173" s="521"/>
      <c r="B1173" s="521"/>
    </row>
    <row r="1174" spans="1:2" x14ac:dyDescent="0.25">
      <c r="A1174" s="521"/>
      <c r="B1174" s="521"/>
    </row>
    <row r="1175" spans="1:2" x14ac:dyDescent="0.25">
      <c r="A1175" s="521"/>
      <c r="B1175" s="521"/>
    </row>
    <row r="1176" spans="1:2" x14ac:dyDescent="0.25">
      <c r="A1176" s="521"/>
      <c r="B1176" s="521"/>
    </row>
    <row r="1177" spans="1:2" x14ac:dyDescent="0.25">
      <c r="A1177" s="521"/>
      <c r="B1177" s="521"/>
    </row>
    <row r="1178" spans="1:2" x14ac:dyDescent="0.25">
      <c r="A1178" s="521"/>
      <c r="B1178" s="521"/>
    </row>
    <row r="1179" spans="1:2" x14ac:dyDescent="0.25">
      <c r="A1179" s="521"/>
      <c r="B1179" s="521"/>
    </row>
    <row r="1180" spans="1:2" x14ac:dyDescent="0.25">
      <c r="A1180" s="521"/>
      <c r="B1180" s="521"/>
    </row>
    <row r="1181" spans="1:2" x14ac:dyDescent="0.25">
      <c r="A1181" s="521"/>
      <c r="B1181" s="521"/>
    </row>
    <row r="1182" spans="1:2" x14ac:dyDescent="0.25">
      <c r="A1182" s="521"/>
      <c r="B1182" s="521"/>
    </row>
    <row r="1183" spans="1:2" x14ac:dyDescent="0.25">
      <c r="A1183" s="521"/>
      <c r="B1183" s="521"/>
    </row>
    <row r="1184" spans="1:2" x14ac:dyDescent="0.25">
      <c r="A1184" s="521"/>
      <c r="B1184" s="521"/>
    </row>
    <row r="1185" spans="1:2" x14ac:dyDescent="0.25">
      <c r="A1185" s="521"/>
      <c r="B1185" s="521"/>
    </row>
    <row r="1186" spans="1:2" x14ac:dyDescent="0.25">
      <c r="A1186" s="521"/>
      <c r="B1186" s="521"/>
    </row>
    <row r="1187" spans="1:2" x14ac:dyDescent="0.25">
      <c r="A1187" s="521"/>
      <c r="B1187" s="521"/>
    </row>
    <row r="1188" spans="1:2" x14ac:dyDescent="0.25">
      <c r="A1188" s="521"/>
      <c r="B1188" s="521"/>
    </row>
    <row r="1189" spans="1:2" x14ac:dyDescent="0.25">
      <c r="A1189" s="521"/>
      <c r="B1189" s="521"/>
    </row>
    <row r="1190" spans="1:2" x14ac:dyDescent="0.25">
      <c r="A1190" s="521"/>
      <c r="B1190" s="521"/>
    </row>
    <row r="1191" spans="1:2" x14ac:dyDescent="0.25">
      <c r="A1191" s="521"/>
      <c r="B1191" s="521"/>
    </row>
    <row r="1192" spans="1:2" x14ac:dyDescent="0.25">
      <c r="A1192" s="521"/>
      <c r="B1192" s="521"/>
    </row>
    <row r="1193" spans="1:2" x14ac:dyDescent="0.25">
      <c r="A1193" s="521"/>
      <c r="B1193" s="521"/>
    </row>
    <row r="1194" spans="1:2" x14ac:dyDescent="0.25">
      <c r="A1194" s="521"/>
      <c r="B1194" s="521"/>
    </row>
    <row r="1195" spans="1:2" x14ac:dyDescent="0.25">
      <c r="A1195" s="521"/>
      <c r="B1195" s="521"/>
    </row>
    <row r="1196" spans="1:2" x14ac:dyDescent="0.25">
      <c r="A1196" s="521"/>
      <c r="B1196" s="521"/>
    </row>
    <row r="1197" spans="1:2" x14ac:dyDescent="0.25">
      <c r="A1197" s="521"/>
      <c r="B1197" s="521"/>
    </row>
    <row r="1198" spans="1:2" x14ac:dyDescent="0.25">
      <c r="A1198" s="521"/>
      <c r="B1198" s="521"/>
    </row>
    <row r="1199" spans="1:2" x14ac:dyDescent="0.25">
      <c r="A1199" s="521"/>
      <c r="B1199" s="521"/>
    </row>
    <row r="1200" spans="1:2" x14ac:dyDescent="0.25">
      <c r="A1200" s="521"/>
      <c r="B1200" s="521"/>
    </row>
    <row r="1201" spans="1:2" x14ac:dyDescent="0.25">
      <c r="A1201" s="521"/>
      <c r="B1201" s="521"/>
    </row>
    <row r="1202" spans="1:2" x14ac:dyDescent="0.25">
      <c r="A1202" s="521"/>
      <c r="B1202" s="521"/>
    </row>
    <row r="1203" spans="1:2" x14ac:dyDescent="0.25">
      <c r="A1203" s="521"/>
      <c r="B1203" s="521"/>
    </row>
    <row r="1204" spans="1:2" x14ac:dyDescent="0.25">
      <c r="A1204" s="521"/>
      <c r="B1204" s="521"/>
    </row>
    <row r="1205" spans="1:2" x14ac:dyDescent="0.25">
      <c r="A1205" s="521"/>
      <c r="B1205" s="521"/>
    </row>
    <row r="1206" spans="1:2" x14ac:dyDescent="0.25">
      <c r="A1206" s="521"/>
      <c r="B1206" s="521"/>
    </row>
    <row r="1207" spans="1:2" x14ac:dyDescent="0.25">
      <c r="A1207" s="521"/>
      <c r="B1207" s="521"/>
    </row>
    <row r="1208" spans="1:2" x14ac:dyDescent="0.25">
      <c r="A1208" s="521"/>
      <c r="B1208" s="521"/>
    </row>
    <row r="1209" spans="1:2" x14ac:dyDescent="0.25">
      <c r="A1209" s="521"/>
      <c r="B1209" s="521"/>
    </row>
    <row r="1210" spans="1:2" x14ac:dyDescent="0.25">
      <c r="A1210" s="521"/>
      <c r="B1210" s="521"/>
    </row>
    <row r="1211" spans="1:2" x14ac:dyDescent="0.25">
      <c r="A1211" s="521"/>
      <c r="B1211" s="521"/>
    </row>
    <row r="1212" spans="1:2" x14ac:dyDescent="0.25">
      <c r="A1212" s="521"/>
      <c r="B1212" s="521"/>
    </row>
    <row r="1213" spans="1:2" x14ac:dyDescent="0.25">
      <c r="A1213" s="521"/>
      <c r="B1213" s="521"/>
    </row>
    <row r="1214" spans="1:2" x14ac:dyDescent="0.25">
      <c r="A1214" s="521"/>
      <c r="B1214" s="521"/>
    </row>
    <row r="1215" spans="1:2" x14ac:dyDescent="0.25">
      <c r="A1215" s="521"/>
      <c r="B1215" s="521"/>
    </row>
    <row r="1216" spans="1:2" x14ac:dyDescent="0.25">
      <c r="A1216" s="521"/>
      <c r="B1216" s="521"/>
    </row>
    <row r="1217" spans="1:2" x14ac:dyDescent="0.25">
      <c r="A1217" s="521"/>
      <c r="B1217" s="521"/>
    </row>
    <row r="1218" spans="1:2" x14ac:dyDescent="0.25">
      <c r="A1218" s="521"/>
      <c r="B1218" s="521"/>
    </row>
    <row r="1219" spans="1:2" x14ac:dyDescent="0.25">
      <c r="A1219" s="521"/>
      <c r="B1219" s="521"/>
    </row>
    <row r="1220" spans="1:2" x14ac:dyDescent="0.25">
      <c r="A1220" s="521"/>
      <c r="B1220" s="521"/>
    </row>
    <row r="1221" spans="1:2" x14ac:dyDescent="0.25">
      <c r="A1221" s="521"/>
      <c r="B1221" s="521"/>
    </row>
    <row r="1222" spans="1:2" x14ac:dyDescent="0.25">
      <c r="A1222" s="521"/>
      <c r="B1222" s="521"/>
    </row>
    <row r="1223" spans="1:2" x14ac:dyDescent="0.25">
      <c r="A1223" s="521"/>
      <c r="B1223" s="521"/>
    </row>
    <row r="1224" spans="1:2" x14ac:dyDescent="0.25">
      <c r="A1224" s="521"/>
      <c r="B1224" s="521"/>
    </row>
    <row r="1225" spans="1:2" x14ac:dyDescent="0.25">
      <c r="A1225" s="521"/>
      <c r="B1225" s="521"/>
    </row>
    <row r="1226" spans="1:2" x14ac:dyDescent="0.25">
      <c r="A1226" s="521"/>
      <c r="B1226" s="521"/>
    </row>
    <row r="1227" spans="1:2" x14ac:dyDescent="0.25">
      <c r="A1227" s="521"/>
      <c r="B1227" s="521"/>
    </row>
    <row r="1228" spans="1:2" x14ac:dyDescent="0.25">
      <c r="A1228" s="521"/>
      <c r="B1228" s="521"/>
    </row>
    <row r="1229" spans="1:2" x14ac:dyDescent="0.25">
      <c r="A1229" s="521"/>
      <c r="B1229" s="521"/>
    </row>
    <row r="1230" spans="1:2" x14ac:dyDescent="0.25">
      <c r="A1230" s="521"/>
      <c r="B1230" s="521"/>
    </row>
    <row r="1231" spans="1:2" x14ac:dyDescent="0.25">
      <c r="A1231" s="521"/>
      <c r="B1231" s="521"/>
    </row>
    <row r="1232" spans="1:2" x14ac:dyDescent="0.25">
      <c r="A1232" s="521"/>
      <c r="B1232" s="521"/>
    </row>
    <row r="1233" spans="1:2" x14ac:dyDescent="0.25">
      <c r="A1233" s="521"/>
      <c r="B1233" s="521"/>
    </row>
    <row r="1234" spans="1:2" x14ac:dyDescent="0.25">
      <c r="A1234" s="521"/>
      <c r="B1234" s="521"/>
    </row>
    <row r="1235" spans="1:2" x14ac:dyDescent="0.25">
      <c r="A1235" s="521"/>
      <c r="B1235" s="521"/>
    </row>
    <row r="1236" spans="1:2" x14ac:dyDescent="0.25">
      <c r="A1236" s="521"/>
      <c r="B1236" s="521"/>
    </row>
    <row r="1237" spans="1:2" x14ac:dyDescent="0.25">
      <c r="A1237" s="521"/>
      <c r="B1237" s="521"/>
    </row>
    <row r="1238" spans="1:2" x14ac:dyDescent="0.25">
      <c r="A1238" s="521"/>
      <c r="B1238" s="521"/>
    </row>
    <row r="1239" spans="1:2" x14ac:dyDescent="0.25">
      <c r="A1239" s="521"/>
      <c r="B1239" s="521"/>
    </row>
    <row r="1240" spans="1:2" x14ac:dyDescent="0.25">
      <c r="A1240" s="521"/>
      <c r="B1240" s="521"/>
    </row>
    <row r="1241" spans="1:2" x14ac:dyDescent="0.25">
      <c r="A1241" s="521"/>
      <c r="B1241" s="521"/>
    </row>
    <row r="1242" spans="1:2" x14ac:dyDescent="0.25">
      <c r="A1242" s="521"/>
      <c r="B1242" s="521"/>
    </row>
    <row r="1243" spans="1:2" x14ac:dyDescent="0.25">
      <c r="A1243" s="521"/>
      <c r="B1243" s="521"/>
    </row>
    <row r="1244" spans="1:2" x14ac:dyDescent="0.25">
      <c r="A1244" s="521"/>
      <c r="B1244" s="521"/>
    </row>
    <row r="1245" spans="1:2" x14ac:dyDescent="0.25">
      <c r="A1245" s="521"/>
      <c r="B1245" s="521"/>
    </row>
    <row r="1246" spans="1:2" x14ac:dyDescent="0.25">
      <c r="A1246" s="521"/>
      <c r="B1246" s="521"/>
    </row>
    <row r="1247" spans="1:2" x14ac:dyDescent="0.25">
      <c r="A1247" s="521"/>
      <c r="B1247" s="521"/>
    </row>
    <row r="1248" spans="1:2" x14ac:dyDescent="0.25">
      <c r="A1248" s="521"/>
      <c r="B1248" s="521"/>
    </row>
    <row r="1249" spans="1:2" x14ac:dyDescent="0.25">
      <c r="A1249" s="521"/>
      <c r="B1249" s="521"/>
    </row>
    <row r="1250" spans="1:2" x14ac:dyDescent="0.25">
      <c r="A1250" s="521"/>
      <c r="B1250" s="521"/>
    </row>
    <row r="1251" spans="1:2" x14ac:dyDescent="0.25">
      <c r="A1251" s="521"/>
      <c r="B1251" s="521"/>
    </row>
    <row r="1252" spans="1:2" x14ac:dyDescent="0.25">
      <c r="A1252" s="521"/>
      <c r="B1252" s="521"/>
    </row>
    <row r="1253" spans="1:2" x14ac:dyDescent="0.25">
      <c r="A1253" s="521"/>
      <c r="B1253" s="521"/>
    </row>
    <row r="1254" spans="1:2" x14ac:dyDescent="0.25">
      <c r="A1254" s="521"/>
      <c r="B1254" s="521"/>
    </row>
    <row r="1255" spans="1:2" x14ac:dyDescent="0.25">
      <c r="A1255" s="521"/>
      <c r="B1255" s="521"/>
    </row>
    <row r="1256" spans="1:2" x14ac:dyDescent="0.25">
      <c r="A1256" s="521"/>
      <c r="B1256" s="521"/>
    </row>
    <row r="1257" spans="1:2" x14ac:dyDescent="0.25">
      <c r="A1257" s="521"/>
      <c r="B1257" s="521"/>
    </row>
    <row r="1258" spans="1:2" x14ac:dyDescent="0.25">
      <c r="A1258" s="521"/>
      <c r="B1258" s="521"/>
    </row>
    <row r="1259" spans="1:2" x14ac:dyDescent="0.25">
      <c r="A1259" s="521"/>
      <c r="B1259" s="521"/>
    </row>
    <row r="1260" spans="1:2" x14ac:dyDescent="0.25">
      <c r="A1260" s="521"/>
      <c r="B1260" s="521"/>
    </row>
    <row r="1261" spans="1:2" x14ac:dyDescent="0.25">
      <c r="A1261" s="521"/>
      <c r="B1261" s="521"/>
    </row>
    <row r="1262" spans="1:2" x14ac:dyDescent="0.25">
      <c r="A1262" s="521"/>
      <c r="B1262" s="521"/>
    </row>
    <row r="1263" spans="1:2" x14ac:dyDescent="0.25">
      <c r="A1263" s="521"/>
      <c r="B1263" s="521"/>
    </row>
    <row r="1264" spans="1:2" x14ac:dyDescent="0.25">
      <c r="A1264" s="521"/>
      <c r="B1264" s="521"/>
    </row>
    <row r="1265" spans="1:2" x14ac:dyDescent="0.25">
      <c r="A1265" s="521"/>
      <c r="B1265" s="521"/>
    </row>
    <row r="1266" spans="1:2" x14ac:dyDescent="0.25">
      <c r="A1266" s="521"/>
      <c r="B1266" s="521"/>
    </row>
    <row r="1267" spans="1:2" x14ac:dyDescent="0.25">
      <c r="A1267" s="521"/>
      <c r="B1267" s="521"/>
    </row>
    <row r="1268" spans="1:2" x14ac:dyDescent="0.25">
      <c r="A1268" s="521"/>
      <c r="B1268" s="521"/>
    </row>
    <row r="1269" spans="1:2" x14ac:dyDescent="0.25">
      <c r="A1269" s="521"/>
      <c r="B1269" s="521"/>
    </row>
    <row r="1270" spans="1:2" x14ac:dyDescent="0.25">
      <c r="A1270" s="521"/>
      <c r="B1270" s="521"/>
    </row>
    <row r="1271" spans="1:2" x14ac:dyDescent="0.25">
      <c r="A1271" s="521"/>
      <c r="B1271" s="521"/>
    </row>
    <row r="1272" spans="1:2" x14ac:dyDescent="0.25">
      <c r="A1272" s="521"/>
      <c r="B1272" s="521"/>
    </row>
    <row r="1273" spans="1:2" x14ac:dyDescent="0.25">
      <c r="A1273" s="521"/>
      <c r="B1273" s="521"/>
    </row>
    <row r="1274" spans="1:2" x14ac:dyDescent="0.25">
      <c r="A1274" s="521"/>
      <c r="B1274" s="521"/>
    </row>
    <row r="1275" spans="1:2" x14ac:dyDescent="0.25">
      <c r="A1275" s="521"/>
      <c r="B1275" s="521"/>
    </row>
    <row r="1276" spans="1:2" x14ac:dyDescent="0.25">
      <c r="A1276" s="521"/>
      <c r="B1276" s="521"/>
    </row>
    <row r="1277" spans="1:2" x14ac:dyDescent="0.25">
      <c r="A1277" s="521"/>
      <c r="B1277" s="521"/>
    </row>
    <row r="1278" spans="1:2" x14ac:dyDescent="0.25">
      <c r="A1278" s="521"/>
      <c r="B1278" s="521"/>
    </row>
    <row r="1279" spans="1:2" x14ac:dyDescent="0.25">
      <c r="A1279" s="521"/>
      <c r="B1279" s="521"/>
    </row>
    <row r="1280" spans="1:2" x14ac:dyDescent="0.25">
      <c r="A1280" s="521"/>
      <c r="B1280" s="521"/>
    </row>
    <row r="1281" spans="1:2" x14ac:dyDescent="0.25">
      <c r="A1281" s="521"/>
      <c r="B1281" s="521"/>
    </row>
    <row r="1282" spans="1:2" x14ac:dyDescent="0.25">
      <c r="A1282" s="521"/>
      <c r="B1282" s="521"/>
    </row>
    <row r="1283" spans="1:2" x14ac:dyDescent="0.25">
      <c r="A1283" s="521"/>
      <c r="B1283" s="521"/>
    </row>
    <row r="1284" spans="1:2" x14ac:dyDescent="0.25">
      <c r="A1284" s="521"/>
      <c r="B1284" s="521"/>
    </row>
    <row r="1285" spans="1:2" x14ac:dyDescent="0.25">
      <c r="A1285" s="521"/>
      <c r="B1285" s="521"/>
    </row>
    <row r="1286" spans="1:2" x14ac:dyDescent="0.25">
      <c r="A1286" s="521"/>
      <c r="B1286" s="521"/>
    </row>
    <row r="1287" spans="1:2" x14ac:dyDescent="0.25">
      <c r="A1287" s="521"/>
      <c r="B1287" s="521"/>
    </row>
    <row r="1288" spans="1:2" x14ac:dyDescent="0.25">
      <c r="A1288" s="521"/>
      <c r="B1288" s="521"/>
    </row>
    <row r="1289" spans="1:2" x14ac:dyDescent="0.25">
      <c r="A1289" s="521"/>
      <c r="B1289" s="521"/>
    </row>
    <row r="1290" spans="1:2" x14ac:dyDescent="0.25">
      <c r="A1290" s="521"/>
      <c r="B1290" s="521"/>
    </row>
    <row r="1291" spans="1:2" x14ac:dyDescent="0.25">
      <c r="A1291" s="521"/>
      <c r="B1291" s="521"/>
    </row>
    <row r="1292" spans="1:2" x14ac:dyDescent="0.25">
      <c r="A1292" s="521"/>
      <c r="B1292" s="521"/>
    </row>
    <row r="1293" spans="1:2" x14ac:dyDescent="0.25">
      <c r="A1293" s="521"/>
      <c r="B1293" s="521"/>
    </row>
    <row r="1294" spans="1:2" x14ac:dyDescent="0.25">
      <c r="A1294" s="521"/>
      <c r="B1294" s="521"/>
    </row>
    <row r="1295" spans="1:2" x14ac:dyDescent="0.25">
      <c r="A1295" s="521"/>
      <c r="B1295" s="521"/>
    </row>
    <row r="1296" spans="1:2" x14ac:dyDescent="0.25">
      <c r="A1296" s="521"/>
      <c r="B1296" s="521"/>
    </row>
    <row r="1297" spans="1:2" x14ac:dyDescent="0.25">
      <c r="A1297" s="521"/>
      <c r="B1297" s="521"/>
    </row>
    <row r="1298" spans="1:2" x14ac:dyDescent="0.25">
      <c r="A1298" s="521"/>
      <c r="B1298" s="521"/>
    </row>
    <row r="1299" spans="1:2" x14ac:dyDescent="0.25">
      <c r="A1299" s="521"/>
      <c r="B1299" s="521"/>
    </row>
    <row r="1300" spans="1:2" x14ac:dyDescent="0.25">
      <c r="A1300" s="521"/>
      <c r="B1300" s="521"/>
    </row>
    <row r="1301" spans="1:2" x14ac:dyDescent="0.25">
      <c r="A1301" s="521"/>
      <c r="B1301" s="521"/>
    </row>
    <row r="1302" spans="1:2" x14ac:dyDescent="0.25">
      <c r="A1302" s="521"/>
      <c r="B1302" s="521"/>
    </row>
    <row r="1303" spans="1:2" x14ac:dyDescent="0.25">
      <c r="A1303" s="521"/>
      <c r="B1303" s="521"/>
    </row>
    <row r="1304" spans="1:2" x14ac:dyDescent="0.25">
      <c r="A1304" s="521"/>
      <c r="B1304" s="521"/>
    </row>
    <row r="1305" spans="1:2" x14ac:dyDescent="0.25">
      <c r="A1305" s="521"/>
      <c r="B1305" s="521"/>
    </row>
    <row r="1306" spans="1:2" x14ac:dyDescent="0.25">
      <c r="A1306" s="521"/>
      <c r="B1306" s="521"/>
    </row>
    <row r="1307" spans="1:2" x14ac:dyDescent="0.25">
      <c r="A1307" s="521"/>
      <c r="B1307" s="521"/>
    </row>
    <row r="1308" spans="1:2" x14ac:dyDescent="0.25">
      <c r="A1308" s="521"/>
      <c r="B1308" s="521"/>
    </row>
    <row r="1309" spans="1:2" x14ac:dyDescent="0.25">
      <c r="A1309" s="521"/>
      <c r="B1309" s="521"/>
    </row>
    <row r="1310" spans="1:2" x14ac:dyDescent="0.25">
      <c r="A1310" s="521"/>
      <c r="B1310" s="521"/>
    </row>
    <row r="1311" spans="1:2" x14ac:dyDescent="0.25">
      <c r="A1311" s="521"/>
      <c r="B1311" s="521"/>
    </row>
    <row r="1312" spans="1:2" x14ac:dyDescent="0.25">
      <c r="A1312" s="521"/>
      <c r="B1312" s="521"/>
    </row>
    <row r="1313" spans="1:2" x14ac:dyDescent="0.25">
      <c r="A1313" s="521"/>
      <c r="B1313" s="521"/>
    </row>
    <row r="1314" spans="1:2" x14ac:dyDescent="0.25">
      <c r="A1314" s="521"/>
      <c r="B1314" s="521"/>
    </row>
    <row r="1315" spans="1:2" x14ac:dyDescent="0.25">
      <c r="A1315" s="521"/>
      <c r="B1315" s="521"/>
    </row>
    <row r="1316" spans="1:2" x14ac:dyDescent="0.25">
      <c r="A1316" s="521"/>
      <c r="B1316" s="521"/>
    </row>
    <row r="1317" spans="1:2" x14ac:dyDescent="0.25">
      <c r="A1317" s="521"/>
      <c r="B1317" s="521"/>
    </row>
    <row r="1318" spans="1:2" x14ac:dyDescent="0.25">
      <c r="A1318" s="521"/>
      <c r="B1318" s="521"/>
    </row>
    <row r="1319" spans="1:2" x14ac:dyDescent="0.25">
      <c r="A1319" s="521"/>
      <c r="B1319" s="521"/>
    </row>
    <row r="1320" spans="1:2" x14ac:dyDescent="0.25">
      <c r="A1320" s="521"/>
      <c r="B1320" s="521"/>
    </row>
    <row r="1321" spans="1:2" x14ac:dyDescent="0.25">
      <c r="A1321" s="521"/>
      <c r="B1321" s="521"/>
    </row>
    <row r="1322" spans="1:2" x14ac:dyDescent="0.25">
      <c r="A1322" s="521"/>
      <c r="B1322" s="521"/>
    </row>
    <row r="1323" spans="1:2" x14ac:dyDescent="0.25">
      <c r="A1323" s="521"/>
      <c r="B1323" s="521"/>
    </row>
    <row r="1324" spans="1:2" x14ac:dyDescent="0.25">
      <c r="A1324" s="521"/>
      <c r="B1324" s="521"/>
    </row>
    <row r="1325" spans="1:2" x14ac:dyDescent="0.25">
      <c r="A1325" s="521"/>
      <c r="B1325" s="521"/>
    </row>
    <row r="1326" spans="1:2" x14ac:dyDescent="0.25">
      <c r="A1326" s="521"/>
      <c r="B1326" s="521"/>
    </row>
    <row r="1327" spans="1:2" x14ac:dyDescent="0.25">
      <c r="A1327" s="521"/>
      <c r="B1327" s="521"/>
    </row>
    <row r="1328" spans="1:2" x14ac:dyDescent="0.25">
      <c r="A1328" s="521"/>
      <c r="B1328" s="521"/>
    </row>
    <row r="1329" spans="1:2" x14ac:dyDescent="0.25">
      <c r="A1329" s="521"/>
      <c r="B1329" s="521"/>
    </row>
    <row r="1330" spans="1:2" x14ac:dyDescent="0.25">
      <c r="A1330" s="521"/>
      <c r="B1330" s="521"/>
    </row>
    <row r="1331" spans="1:2" x14ac:dyDescent="0.25">
      <c r="A1331" s="521"/>
      <c r="B1331" s="521"/>
    </row>
    <row r="1332" spans="1:2" x14ac:dyDescent="0.25">
      <c r="A1332" s="521"/>
      <c r="B1332" s="521"/>
    </row>
    <row r="1333" spans="1:2" x14ac:dyDescent="0.25">
      <c r="A1333" s="521"/>
      <c r="B1333" s="521"/>
    </row>
    <row r="1334" spans="1:2" x14ac:dyDescent="0.25">
      <c r="A1334" s="521"/>
      <c r="B1334" s="521"/>
    </row>
    <row r="1335" spans="1:2" x14ac:dyDescent="0.25">
      <c r="A1335" s="521"/>
      <c r="B1335" s="521"/>
    </row>
    <row r="1336" spans="1:2" x14ac:dyDescent="0.25">
      <c r="A1336" s="521"/>
      <c r="B1336" s="521"/>
    </row>
    <row r="1337" spans="1:2" x14ac:dyDescent="0.25">
      <c r="A1337" s="521"/>
      <c r="B1337" s="521"/>
    </row>
    <row r="1338" spans="1:2" x14ac:dyDescent="0.25">
      <c r="A1338" s="521"/>
      <c r="B1338" s="521"/>
    </row>
    <row r="1339" spans="1:2" x14ac:dyDescent="0.25">
      <c r="A1339" s="521"/>
      <c r="B1339" s="521"/>
    </row>
    <row r="1340" spans="1:2" x14ac:dyDescent="0.25">
      <c r="A1340" s="521"/>
      <c r="B1340" s="521"/>
    </row>
    <row r="1341" spans="1:2" x14ac:dyDescent="0.25">
      <c r="A1341" s="521"/>
      <c r="B1341" s="521"/>
    </row>
    <row r="1342" spans="1:2" x14ac:dyDescent="0.25">
      <c r="A1342" s="521"/>
      <c r="B1342" s="521"/>
    </row>
    <row r="1343" spans="1:2" x14ac:dyDescent="0.25">
      <c r="A1343" s="521"/>
      <c r="B1343" s="521"/>
    </row>
    <row r="1344" spans="1:2" x14ac:dyDescent="0.25">
      <c r="A1344" s="521"/>
      <c r="B1344" s="521"/>
    </row>
    <row r="1345" spans="1:2" x14ac:dyDescent="0.25">
      <c r="A1345" s="521"/>
      <c r="B1345" s="521"/>
    </row>
    <row r="1346" spans="1:2" x14ac:dyDescent="0.25">
      <c r="A1346" s="521"/>
      <c r="B1346" s="521"/>
    </row>
    <row r="1347" spans="1:2" x14ac:dyDescent="0.25">
      <c r="A1347" s="521"/>
      <c r="B1347" s="521"/>
    </row>
    <row r="1348" spans="1:2" x14ac:dyDescent="0.25">
      <c r="A1348" s="521"/>
      <c r="B1348" s="521"/>
    </row>
    <row r="1349" spans="1:2" x14ac:dyDescent="0.25">
      <c r="A1349" s="521"/>
      <c r="B1349" s="521"/>
    </row>
    <row r="1350" spans="1:2" x14ac:dyDescent="0.25">
      <c r="A1350" s="521"/>
      <c r="B1350" s="521"/>
    </row>
    <row r="1351" spans="1:2" x14ac:dyDescent="0.25">
      <c r="A1351" s="521"/>
      <c r="B1351" s="521"/>
    </row>
    <row r="1352" spans="1:2" x14ac:dyDescent="0.25">
      <c r="A1352" s="521"/>
      <c r="B1352" s="521"/>
    </row>
    <row r="1353" spans="1:2" x14ac:dyDescent="0.25">
      <c r="A1353" s="521"/>
      <c r="B1353" s="521"/>
    </row>
    <row r="1354" spans="1:2" x14ac:dyDescent="0.25">
      <c r="A1354" s="521"/>
      <c r="B1354" s="521"/>
    </row>
    <row r="1355" spans="1:2" x14ac:dyDescent="0.25">
      <c r="A1355" s="521"/>
      <c r="B1355" s="521"/>
    </row>
    <row r="1356" spans="1:2" x14ac:dyDescent="0.25">
      <c r="A1356" s="521"/>
      <c r="B1356" s="521"/>
    </row>
    <row r="1357" spans="1:2" x14ac:dyDescent="0.25">
      <c r="A1357" s="521"/>
      <c r="B1357" s="521"/>
    </row>
    <row r="1358" spans="1:2" x14ac:dyDescent="0.25">
      <c r="A1358" s="521"/>
      <c r="B1358" s="521"/>
    </row>
    <row r="1359" spans="1:2" x14ac:dyDescent="0.25">
      <c r="A1359" s="521"/>
      <c r="B1359" s="521"/>
    </row>
    <row r="1360" spans="1:2" x14ac:dyDescent="0.25">
      <c r="A1360" s="521"/>
      <c r="B1360" s="521"/>
    </row>
    <row r="1361" spans="1:2" x14ac:dyDescent="0.25">
      <c r="A1361" s="521"/>
      <c r="B1361" s="521"/>
    </row>
    <row r="1362" spans="1:2" x14ac:dyDescent="0.25">
      <c r="A1362" s="521"/>
      <c r="B1362" s="521"/>
    </row>
    <row r="1363" spans="1:2" x14ac:dyDescent="0.25">
      <c r="A1363" s="521"/>
      <c r="B1363" s="521"/>
    </row>
    <row r="1364" spans="1:2" x14ac:dyDescent="0.25">
      <c r="A1364" s="521"/>
      <c r="B1364" s="521"/>
    </row>
    <row r="1365" spans="1:2" x14ac:dyDescent="0.25">
      <c r="A1365" s="521"/>
      <c r="B1365" s="521"/>
    </row>
    <row r="1366" spans="1:2" x14ac:dyDescent="0.25">
      <c r="A1366" s="521"/>
      <c r="B1366" s="521"/>
    </row>
    <row r="1367" spans="1:2" x14ac:dyDescent="0.25">
      <c r="A1367" s="521"/>
      <c r="B1367" s="521"/>
    </row>
    <row r="1368" spans="1:2" x14ac:dyDescent="0.25">
      <c r="A1368" s="521"/>
      <c r="B1368" s="521"/>
    </row>
    <row r="1369" spans="1:2" x14ac:dyDescent="0.25">
      <c r="A1369" s="521"/>
      <c r="B1369" s="521"/>
    </row>
    <row r="1370" spans="1:2" x14ac:dyDescent="0.25">
      <c r="A1370" s="521"/>
      <c r="B1370" s="521"/>
    </row>
    <row r="1371" spans="1:2" x14ac:dyDescent="0.25">
      <c r="A1371" s="521"/>
      <c r="B1371" s="521"/>
    </row>
    <row r="1372" spans="1:2" x14ac:dyDescent="0.25">
      <c r="A1372" s="521"/>
      <c r="B1372" s="521"/>
    </row>
    <row r="1373" spans="1:2" x14ac:dyDescent="0.25">
      <c r="A1373" s="521"/>
      <c r="B1373" s="521"/>
    </row>
    <row r="1374" spans="1:2" x14ac:dyDescent="0.25">
      <c r="A1374" s="521"/>
      <c r="B1374" s="521"/>
    </row>
    <row r="1375" spans="1:2" x14ac:dyDescent="0.25">
      <c r="A1375" s="521"/>
      <c r="B1375" s="521"/>
    </row>
    <row r="1376" spans="1:2" x14ac:dyDescent="0.25">
      <c r="A1376" s="521"/>
      <c r="B1376" s="521"/>
    </row>
    <row r="1377" spans="1:2" x14ac:dyDescent="0.25">
      <c r="A1377" s="521"/>
      <c r="B1377" s="521"/>
    </row>
    <row r="1378" spans="1:2" x14ac:dyDescent="0.25">
      <c r="A1378" s="521"/>
      <c r="B1378" s="521"/>
    </row>
    <row r="1379" spans="1:2" x14ac:dyDescent="0.25">
      <c r="A1379" s="521"/>
      <c r="B1379" s="521"/>
    </row>
    <row r="1380" spans="1:2" x14ac:dyDescent="0.25">
      <c r="A1380" s="521"/>
      <c r="B1380" s="521"/>
    </row>
    <row r="1381" spans="1:2" x14ac:dyDescent="0.25">
      <c r="A1381" s="521"/>
      <c r="B1381" s="521"/>
    </row>
    <row r="1382" spans="1:2" x14ac:dyDescent="0.25">
      <c r="A1382" s="521"/>
      <c r="B1382" s="521"/>
    </row>
    <row r="1383" spans="1:2" x14ac:dyDescent="0.25">
      <c r="A1383" s="521"/>
      <c r="B1383" s="521"/>
    </row>
    <row r="1384" spans="1:2" x14ac:dyDescent="0.25">
      <c r="A1384" s="521"/>
      <c r="B1384" s="521"/>
    </row>
    <row r="1385" spans="1:2" x14ac:dyDescent="0.25">
      <c r="A1385" s="521"/>
      <c r="B1385" s="521"/>
    </row>
    <row r="1386" spans="1:2" x14ac:dyDescent="0.25">
      <c r="A1386" s="521"/>
      <c r="B1386" s="521"/>
    </row>
    <row r="1387" spans="1:2" x14ac:dyDescent="0.25">
      <c r="A1387" s="521"/>
      <c r="B1387" s="521"/>
    </row>
    <row r="1388" spans="1:2" x14ac:dyDescent="0.25">
      <c r="A1388" s="521"/>
      <c r="B1388" s="521"/>
    </row>
    <row r="1389" spans="1:2" x14ac:dyDescent="0.25">
      <c r="A1389" s="521"/>
      <c r="B1389" s="521"/>
    </row>
    <row r="1390" spans="1:2" x14ac:dyDescent="0.25">
      <c r="A1390" s="521"/>
      <c r="B1390" s="521"/>
    </row>
    <row r="1391" spans="1:2" x14ac:dyDescent="0.25">
      <c r="A1391" s="521"/>
      <c r="B1391" s="521"/>
    </row>
    <row r="1392" spans="1:2" x14ac:dyDescent="0.25">
      <c r="A1392" s="521"/>
      <c r="B1392" s="521"/>
    </row>
    <row r="1393" spans="1:2" x14ac:dyDescent="0.25">
      <c r="A1393" s="521"/>
      <c r="B1393" s="521"/>
    </row>
    <row r="1394" spans="1:2" x14ac:dyDescent="0.25">
      <c r="A1394" s="521"/>
      <c r="B1394" s="521"/>
    </row>
    <row r="1395" spans="1:2" x14ac:dyDescent="0.25">
      <c r="A1395" s="521"/>
      <c r="B1395" s="521"/>
    </row>
    <row r="1396" spans="1:2" x14ac:dyDescent="0.25">
      <c r="A1396" s="521"/>
      <c r="B1396" s="521"/>
    </row>
    <row r="1397" spans="1:2" x14ac:dyDescent="0.25">
      <c r="A1397" s="521"/>
      <c r="B1397" s="521"/>
    </row>
    <row r="1398" spans="1:2" x14ac:dyDescent="0.25">
      <c r="A1398" s="521"/>
      <c r="B1398" s="521"/>
    </row>
    <row r="1399" spans="1:2" x14ac:dyDescent="0.25">
      <c r="A1399" s="521"/>
      <c r="B1399" s="521"/>
    </row>
    <row r="1400" spans="1:2" x14ac:dyDescent="0.25">
      <c r="A1400" s="521"/>
      <c r="B1400" s="521"/>
    </row>
    <row r="1401" spans="1:2" x14ac:dyDescent="0.25">
      <c r="A1401" s="521"/>
      <c r="B1401" s="521"/>
    </row>
    <row r="1402" spans="1:2" x14ac:dyDescent="0.25">
      <c r="A1402" s="521"/>
      <c r="B1402" s="521"/>
    </row>
    <row r="1403" spans="1:2" x14ac:dyDescent="0.25">
      <c r="A1403" s="521"/>
      <c r="B1403" s="521"/>
    </row>
    <row r="1404" spans="1:2" x14ac:dyDescent="0.25">
      <c r="A1404" s="521"/>
      <c r="B1404" s="521"/>
    </row>
    <row r="1405" spans="1:2" x14ac:dyDescent="0.25">
      <c r="A1405" s="521"/>
      <c r="B1405" s="521"/>
    </row>
    <row r="1406" spans="1:2" x14ac:dyDescent="0.25">
      <c r="A1406" s="521"/>
      <c r="B1406" s="521"/>
    </row>
    <row r="1407" spans="1:2" x14ac:dyDescent="0.25">
      <c r="A1407" s="521"/>
      <c r="B1407" s="521"/>
    </row>
    <row r="1408" spans="1:2" x14ac:dyDescent="0.25">
      <c r="A1408" s="521"/>
      <c r="B1408" s="521"/>
    </row>
    <row r="1409" spans="1:2" x14ac:dyDescent="0.25">
      <c r="A1409" s="521"/>
      <c r="B1409" s="521"/>
    </row>
    <row r="1410" spans="1:2" x14ac:dyDescent="0.25">
      <c r="A1410" s="521"/>
      <c r="B1410" s="521"/>
    </row>
    <row r="1411" spans="1:2" x14ac:dyDescent="0.25">
      <c r="A1411" s="521"/>
      <c r="B1411" s="521"/>
    </row>
    <row r="1412" spans="1:2" x14ac:dyDescent="0.25">
      <c r="A1412" s="521"/>
      <c r="B1412" s="521"/>
    </row>
    <row r="1413" spans="1:2" x14ac:dyDescent="0.25">
      <c r="A1413" s="521"/>
      <c r="B1413" s="521"/>
    </row>
    <row r="1414" spans="1:2" x14ac:dyDescent="0.25">
      <c r="A1414" s="521"/>
      <c r="B1414" s="521"/>
    </row>
    <row r="1415" spans="1:2" x14ac:dyDescent="0.25">
      <c r="A1415" s="521"/>
      <c r="B1415" s="521"/>
    </row>
    <row r="1416" spans="1:2" x14ac:dyDescent="0.25">
      <c r="A1416" s="521"/>
      <c r="B1416" s="521"/>
    </row>
    <row r="1417" spans="1:2" x14ac:dyDescent="0.25">
      <c r="A1417" s="521"/>
      <c r="B1417" s="521"/>
    </row>
    <row r="1418" spans="1:2" x14ac:dyDescent="0.25">
      <c r="A1418" s="521"/>
      <c r="B1418" s="521"/>
    </row>
    <row r="1419" spans="1:2" x14ac:dyDescent="0.25">
      <c r="A1419" s="521"/>
      <c r="B1419" s="521"/>
    </row>
    <row r="1420" spans="1:2" x14ac:dyDescent="0.25">
      <c r="A1420" s="521"/>
      <c r="B1420" s="521"/>
    </row>
    <row r="1421" spans="1:2" x14ac:dyDescent="0.25">
      <c r="A1421" s="521"/>
      <c r="B1421" s="521"/>
    </row>
    <row r="1422" spans="1:2" x14ac:dyDescent="0.25">
      <c r="A1422" s="521"/>
      <c r="B1422" s="521"/>
    </row>
    <row r="1423" spans="1:2" x14ac:dyDescent="0.25">
      <c r="A1423" s="521"/>
      <c r="B1423" s="521"/>
    </row>
    <row r="1424" spans="1:2" x14ac:dyDescent="0.25">
      <c r="A1424" s="521"/>
      <c r="B1424" s="521"/>
    </row>
    <row r="1425" spans="1:2" x14ac:dyDescent="0.25">
      <c r="A1425" s="521"/>
      <c r="B1425" s="521"/>
    </row>
    <row r="1426" spans="1:2" x14ac:dyDescent="0.25">
      <c r="A1426" s="521"/>
      <c r="B1426" s="521"/>
    </row>
    <row r="1427" spans="1:2" x14ac:dyDescent="0.25">
      <c r="A1427" s="521"/>
      <c r="B1427" s="521"/>
    </row>
    <row r="1428" spans="1:2" x14ac:dyDescent="0.25">
      <c r="A1428" s="521"/>
      <c r="B1428" s="521"/>
    </row>
    <row r="1429" spans="1:2" x14ac:dyDescent="0.25">
      <c r="A1429" s="521"/>
      <c r="B1429" s="521"/>
    </row>
    <row r="1430" spans="1:2" x14ac:dyDescent="0.25">
      <c r="A1430" s="521"/>
      <c r="B1430" s="521"/>
    </row>
    <row r="1431" spans="1:2" x14ac:dyDescent="0.25">
      <c r="A1431" s="521"/>
      <c r="B1431" s="521"/>
    </row>
    <row r="1432" spans="1:2" x14ac:dyDescent="0.25">
      <c r="A1432" s="521"/>
      <c r="B1432" s="521"/>
    </row>
    <row r="1433" spans="1:2" x14ac:dyDescent="0.25">
      <c r="A1433" s="521"/>
      <c r="B1433" s="521"/>
    </row>
    <row r="1434" spans="1:2" x14ac:dyDescent="0.25">
      <c r="A1434" s="521"/>
      <c r="B1434" s="521"/>
    </row>
    <row r="1435" spans="1:2" x14ac:dyDescent="0.25">
      <c r="A1435" s="521"/>
      <c r="B1435" s="521"/>
    </row>
    <row r="1436" spans="1:2" x14ac:dyDescent="0.25">
      <c r="A1436" s="521"/>
      <c r="B1436" s="521"/>
    </row>
    <row r="1437" spans="1:2" x14ac:dyDescent="0.25">
      <c r="A1437" s="521"/>
      <c r="B1437" s="521"/>
    </row>
    <row r="1438" spans="1:2" x14ac:dyDescent="0.25">
      <c r="A1438" s="521"/>
      <c r="B1438" s="521"/>
    </row>
    <row r="1439" spans="1:2" x14ac:dyDescent="0.25">
      <c r="A1439" s="521"/>
      <c r="B1439" s="521"/>
    </row>
    <row r="1440" spans="1:2" x14ac:dyDescent="0.25">
      <c r="A1440" s="521"/>
      <c r="B1440" s="521"/>
    </row>
    <row r="1441" spans="1:2" x14ac:dyDescent="0.25">
      <c r="A1441" s="521"/>
      <c r="B1441" s="521"/>
    </row>
    <row r="1442" spans="1:2" x14ac:dyDescent="0.25">
      <c r="A1442" s="521"/>
      <c r="B1442" s="521"/>
    </row>
    <row r="1443" spans="1:2" x14ac:dyDescent="0.25">
      <c r="A1443" s="521"/>
      <c r="B1443" s="521"/>
    </row>
    <row r="1444" spans="1:2" x14ac:dyDescent="0.25">
      <c r="A1444" s="521"/>
      <c r="B1444" s="521"/>
    </row>
    <row r="1445" spans="1:2" x14ac:dyDescent="0.25">
      <c r="A1445" s="521"/>
      <c r="B1445" s="521"/>
    </row>
    <row r="1446" spans="1:2" x14ac:dyDescent="0.25">
      <c r="A1446" s="521"/>
      <c r="B1446" s="521"/>
    </row>
    <row r="1447" spans="1:2" x14ac:dyDescent="0.25">
      <c r="A1447" s="521"/>
      <c r="B1447" s="521"/>
    </row>
    <row r="1448" spans="1:2" x14ac:dyDescent="0.25">
      <c r="A1448" s="521"/>
      <c r="B1448" s="521"/>
    </row>
    <row r="1449" spans="1:2" x14ac:dyDescent="0.25">
      <c r="A1449" s="521"/>
      <c r="B1449" s="521"/>
    </row>
    <row r="1450" spans="1:2" x14ac:dyDescent="0.25">
      <c r="A1450" s="521"/>
      <c r="B1450" s="521"/>
    </row>
    <row r="1451" spans="1:2" x14ac:dyDescent="0.25">
      <c r="A1451" s="521"/>
      <c r="B1451" s="521"/>
    </row>
    <row r="1452" spans="1:2" x14ac:dyDescent="0.25">
      <c r="A1452" s="521"/>
      <c r="B1452" s="521"/>
    </row>
    <row r="1453" spans="1:2" x14ac:dyDescent="0.25">
      <c r="A1453" s="521"/>
      <c r="B1453" s="521"/>
    </row>
    <row r="1454" spans="1:2" x14ac:dyDescent="0.25">
      <c r="A1454" s="521"/>
      <c r="B1454" s="521"/>
    </row>
    <row r="1455" spans="1:2" x14ac:dyDescent="0.25">
      <c r="A1455" s="521"/>
      <c r="B1455" s="521"/>
    </row>
    <row r="1456" spans="1:2" x14ac:dyDescent="0.25">
      <c r="A1456" s="521"/>
      <c r="B1456" s="521"/>
    </row>
    <row r="1457" spans="1:2" x14ac:dyDescent="0.25">
      <c r="A1457" s="521"/>
      <c r="B1457" s="521"/>
    </row>
    <row r="1458" spans="1:2" x14ac:dyDescent="0.25">
      <c r="A1458" s="521"/>
      <c r="B1458" s="521"/>
    </row>
    <row r="1459" spans="1:2" x14ac:dyDescent="0.25">
      <c r="A1459" s="521"/>
      <c r="B1459" s="521"/>
    </row>
    <row r="1460" spans="1:2" x14ac:dyDescent="0.25">
      <c r="A1460" s="521"/>
      <c r="B1460" s="521"/>
    </row>
    <row r="1461" spans="1:2" x14ac:dyDescent="0.25">
      <c r="A1461" s="521"/>
      <c r="B1461" s="521"/>
    </row>
    <row r="1462" spans="1:2" x14ac:dyDescent="0.25">
      <c r="A1462" s="521"/>
      <c r="B1462" s="521"/>
    </row>
    <row r="1463" spans="1:2" x14ac:dyDescent="0.25">
      <c r="A1463" s="521"/>
      <c r="B1463" s="521"/>
    </row>
    <row r="1464" spans="1:2" x14ac:dyDescent="0.25">
      <c r="A1464" s="521"/>
      <c r="B1464" s="521"/>
    </row>
    <row r="1465" spans="1:2" x14ac:dyDescent="0.25">
      <c r="A1465" s="521"/>
      <c r="B1465" s="521"/>
    </row>
    <row r="1466" spans="1:2" x14ac:dyDescent="0.25">
      <c r="A1466" s="521"/>
      <c r="B1466" s="521"/>
    </row>
    <row r="1467" spans="1:2" x14ac:dyDescent="0.25">
      <c r="A1467" s="521"/>
      <c r="B1467" s="521"/>
    </row>
    <row r="1468" spans="1:2" x14ac:dyDescent="0.25">
      <c r="A1468" s="521"/>
      <c r="B1468" s="521"/>
    </row>
    <row r="1469" spans="1:2" x14ac:dyDescent="0.25">
      <c r="A1469" s="521"/>
      <c r="B1469" s="521"/>
    </row>
    <row r="1470" spans="1:2" x14ac:dyDescent="0.25">
      <c r="A1470" s="521"/>
      <c r="B1470" s="521"/>
    </row>
    <row r="1471" spans="1:2" x14ac:dyDescent="0.25">
      <c r="A1471" s="521"/>
      <c r="B1471" s="521"/>
    </row>
    <row r="1472" spans="1:2" x14ac:dyDescent="0.25">
      <c r="A1472" s="521"/>
      <c r="B1472" s="521"/>
    </row>
    <row r="1473" spans="1:2" x14ac:dyDescent="0.25">
      <c r="A1473" s="521"/>
      <c r="B1473" s="521"/>
    </row>
    <row r="1474" spans="1:2" x14ac:dyDescent="0.25">
      <c r="A1474" s="521"/>
      <c r="B1474" s="521"/>
    </row>
    <row r="1475" spans="1:2" x14ac:dyDescent="0.25">
      <c r="A1475" s="521"/>
      <c r="B1475" s="521"/>
    </row>
    <row r="1476" spans="1:2" x14ac:dyDescent="0.25">
      <c r="A1476" s="521"/>
      <c r="B1476" s="521"/>
    </row>
    <row r="1477" spans="1:2" x14ac:dyDescent="0.25">
      <c r="A1477" s="521"/>
      <c r="B1477" s="521"/>
    </row>
    <row r="1478" spans="1:2" x14ac:dyDescent="0.25">
      <c r="A1478" s="521"/>
      <c r="B1478" s="521"/>
    </row>
    <row r="1479" spans="1:2" x14ac:dyDescent="0.25">
      <c r="A1479" s="521"/>
      <c r="B1479" s="521"/>
    </row>
    <row r="1480" spans="1:2" x14ac:dyDescent="0.25">
      <c r="A1480" s="521"/>
      <c r="B1480" s="521"/>
    </row>
    <row r="1481" spans="1:2" x14ac:dyDescent="0.25">
      <c r="A1481" s="521"/>
      <c r="B1481" s="521"/>
    </row>
    <row r="1482" spans="1:2" x14ac:dyDescent="0.25">
      <c r="A1482" s="521"/>
      <c r="B1482" s="521"/>
    </row>
    <row r="1483" spans="1:2" x14ac:dyDescent="0.25">
      <c r="A1483" s="521"/>
      <c r="B1483" s="521"/>
    </row>
    <row r="1484" spans="1:2" x14ac:dyDescent="0.25">
      <c r="A1484" s="521"/>
      <c r="B1484" s="521"/>
    </row>
    <row r="1485" spans="1:2" x14ac:dyDescent="0.25">
      <c r="A1485" s="521"/>
      <c r="B1485" s="521"/>
    </row>
    <row r="1486" spans="1:2" x14ac:dyDescent="0.25">
      <c r="A1486" s="521"/>
      <c r="B1486" s="521"/>
    </row>
    <row r="1487" spans="1:2" x14ac:dyDescent="0.25">
      <c r="A1487" s="521"/>
      <c r="B1487" s="521"/>
    </row>
    <row r="1488" spans="1:2" x14ac:dyDescent="0.25">
      <c r="A1488" s="521"/>
      <c r="B1488" s="521"/>
    </row>
    <row r="1489" spans="1:2" x14ac:dyDescent="0.25">
      <c r="A1489" s="521"/>
      <c r="B1489" s="521"/>
    </row>
    <row r="1490" spans="1:2" x14ac:dyDescent="0.25">
      <c r="A1490" s="521"/>
      <c r="B1490" s="521"/>
    </row>
    <row r="1491" spans="1:2" x14ac:dyDescent="0.25">
      <c r="A1491" s="521"/>
      <c r="B1491" s="521"/>
    </row>
    <row r="1492" spans="1:2" x14ac:dyDescent="0.25">
      <c r="A1492" s="521"/>
      <c r="B1492" s="521"/>
    </row>
    <row r="1493" spans="1:2" x14ac:dyDescent="0.25">
      <c r="A1493" s="521"/>
      <c r="B1493" s="521"/>
    </row>
    <row r="1494" spans="1:2" x14ac:dyDescent="0.25">
      <c r="A1494" s="521"/>
      <c r="B1494" s="521"/>
    </row>
    <row r="1495" spans="1:2" x14ac:dyDescent="0.25">
      <c r="A1495" s="521"/>
      <c r="B1495" s="521"/>
    </row>
    <row r="1496" spans="1:2" x14ac:dyDescent="0.25">
      <c r="A1496" s="521"/>
      <c r="B1496" s="521"/>
    </row>
    <row r="1497" spans="1:2" x14ac:dyDescent="0.25">
      <c r="A1497" s="521"/>
      <c r="B1497" s="521"/>
    </row>
    <row r="1498" spans="1:2" x14ac:dyDescent="0.25">
      <c r="A1498" s="521"/>
      <c r="B1498" s="521"/>
    </row>
    <row r="1499" spans="1:2" x14ac:dyDescent="0.25">
      <c r="A1499" s="521"/>
      <c r="B1499" s="521"/>
    </row>
    <row r="1500" spans="1:2" x14ac:dyDescent="0.25">
      <c r="A1500" s="521"/>
      <c r="B1500" s="521"/>
    </row>
    <row r="1501" spans="1:2" x14ac:dyDescent="0.25">
      <c r="A1501" s="521"/>
      <c r="B1501" s="521"/>
    </row>
    <row r="1502" spans="1:2" x14ac:dyDescent="0.25">
      <c r="A1502" s="521"/>
      <c r="B1502" s="521"/>
    </row>
    <row r="1503" spans="1:2" x14ac:dyDescent="0.25">
      <c r="A1503" s="521"/>
      <c r="B1503" s="521"/>
    </row>
    <row r="1504" spans="1:2" x14ac:dyDescent="0.25">
      <c r="A1504" s="521"/>
      <c r="B1504" s="521"/>
    </row>
    <row r="1505" spans="1:2" x14ac:dyDescent="0.25">
      <c r="A1505" s="521"/>
      <c r="B1505" s="521"/>
    </row>
    <row r="1506" spans="1:2" x14ac:dyDescent="0.25">
      <c r="A1506" s="521"/>
      <c r="B1506" s="521"/>
    </row>
    <row r="1507" spans="1:2" x14ac:dyDescent="0.25">
      <c r="A1507" s="521"/>
      <c r="B1507" s="521"/>
    </row>
    <row r="1508" spans="1:2" x14ac:dyDescent="0.25">
      <c r="A1508" s="521"/>
      <c r="B1508" s="521"/>
    </row>
    <row r="1509" spans="1:2" x14ac:dyDescent="0.25">
      <c r="A1509" s="521"/>
      <c r="B1509" s="521"/>
    </row>
    <row r="1510" spans="1:2" x14ac:dyDescent="0.25">
      <c r="A1510" s="521"/>
      <c r="B1510" s="521"/>
    </row>
    <row r="1511" spans="1:2" x14ac:dyDescent="0.25">
      <c r="A1511" s="521"/>
      <c r="B1511" s="521"/>
    </row>
    <row r="1512" spans="1:2" x14ac:dyDescent="0.25">
      <c r="A1512" s="521"/>
      <c r="B1512" s="521"/>
    </row>
    <row r="1513" spans="1:2" x14ac:dyDescent="0.25">
      <c r="A1513" s="521"/>
      <c r="B1513" s="521"/>
    </row>
    <row r="1514" spans="1:2" x14ac:dyDescent="0.25">
      <c r="A1514" s="521"/>
      <c r="B1514" s="521"/>
    </row>
    <row r="1515" spans="1:2" x14ac:dyDescent="0.25">
      <c r="A1515" s="521"/>
      <c r="B1515" s="521"/>
    </row>
    <row r="1516" spans="1:2" x14ac:dyDescent="0.25">
      <c r="A1516" s="521"/>
      <c r="B1516" s="521"/>
    </row>
    <row r="1517" spans="1:2" x14ac:dyDescent="0.25">
      <c r="A1517" s="521"/>
      <c r="B1517" s="521"/>
    </row>
    <row r="1518" spans="1:2" x14ac:dyDescent="0.25">
      <c r="A1518" s="521"/>
      <c r="B1518" s="521"/>
    </row>
    <row r="1519" spans="1:2" x14ac:dyDescent="0.25">
      <c r="A1519" s="521"/>
      <c r="B1519" s="521"/>
    </row>
    <row r="1520" spans="1:2" x14ac:dyDescent="0.25">
      <c r="A1520" s="521"/>
      <c r="B1520" s="521"/>
    </row>
    <row r="1521" spans="1:2" x14ac:dyDescent="0.25">
      <c r="A1521" s="521"/>
      <c r="B1521" s="521"/>
    </row>
    <row r="1522" spans="1:2" x14ac:dyDescent="0.25">
      <c r="A1522" s="521"/>
      <c r="B1522" s="521"/>
    </row>
    <row r="1523" spans="1:2" x14ac:dyDescent="0.25">
      <c r="A1523" s="521"/>
      <c r="B1523" s="521"/>
    </row>
    <row r="1524" spans="1:2" x14ac:dyDescent="0.25">
      <c r="A1524" s="521"/>
      <c r="B1524" s="521"/>
    </row>
    <row r="1525" spans="1:2" x14ac:dyDescent="0.25">
      <c r="A1525" s="521"/>
      <c r="B1525" s="521"/>
    </row>
    <row r="1526" spans="1:2" x14ac:dyDescent="0.25">
      <c r="A1526" s="521"/>
      <c r="B1526" s="521"/>
    </row>
    <row r="1527" spans="1:2" x14ac:dyDescent="0.25">
      <c r="A1527" s="521"/>
      <c r="B1527" s="521"/>
    </row>
    <row r="1528" spans="1:2" x14ac:dyDescent="0.25">
      <c r="A1528" s="521"/>
      <c r="B1528" s="521"/>
    </row>
    <row r="1529" spans="1:2" x14ac:dyDescent="0.25">
      <c r="A1529" s="521"/>
      <c r="B1529" s="521"/>
    </row>
    <row r="1530" spans="1:2" x14ac:dyDescent="0.25">
      <c r="A1530" s="521"/>
      <c r="B1530" s="521"/>
    </row>
    <row r="1531" spans="1:2" x14ac:dyDescent="0.25">
      <c r="A1531" s="521"/>
      <c r="B1531" s="521"/>
    </row>
    <row r="1532" spans="1:2" x14ac:dyDescent="0.25">
      <c r="A1532" s="521"/>
      <c r="B1532" s="521"/>
    </row>
    <row r="1533" spans="1:2" x14ac:dyDescent="0.25">
      <c r="A1533" s="521"/>
      <c r="B1533" s="521"/>
    </row>
    <row r="1534" spans="1:2" x14ac:dyDescent="0.25">
      <c r="A1534" s="521"/>
      <c r="B1534" s="521"/>
    </row>
    <row r="1535" spans="1:2" x14ac:dyDescent="0.25">
      <c r="A1535" s="521"/>
      <c r="B1535" s="521"/>
    </row>
    <row r="1536" spans="1:2" x14ac:dyDescent="0.25">
      <c r="A1536" s="521"/>
      <c r="B1536" s="521"/>
    </row>
    <row r="1537" spans="1:2" x14ac:dyDescent="0.25">
      <c r="A1537" s="521"/>
      <c r="B1537" s="521"/>
    </row>
    <row r="1538" spans="1:2" x14ac:dyDescent="0.25">
      <c r="A1538" s="521"/>
      <c r="B1538" s="521"/>
    </row>
    <row r="1539" spans="1:2" x14ac:dyDescent="0.25">
      <c r="A1539" s="521"/>
      <c r="B1539" s="521"/>
    </row>
    <row r="1540" spans="1:2" x14ac:dyDescent="0.25">
      <c r="A1540" s="521"/>
      <c r="B1540" s="521"/>
    </row>
    <row r="1541" spans="1:2" x14ac:dyDescent="0.25">
      <c r="A1541" s="521"/>
      <c r="B1541" s="521"/>
    </row>
    <row r="1542" spans="1:2" x14ac:dyDescent="0.25">
      <c r="A1542" s="521"/>
      <c r="B1542" s="521"/>
    </row>
    <row r="1543" spans="1:2" x14ac:dyDescent="0.25">
      <c r="A1543" s="521"/>
      <c r="B1543" s="521"/>
    </row>
    <row r="1544" spans="1:2" x14ac:dyDescent="0.25">
      <c r="A1544" s="521"/>
      <c r="B1544" s="521"/>
    </row>
    <row r="1545" spans="1:2" x14ac:dyDescent="0.25">
      <c r="A1545" s="521"/>
      <c r="B1545" s="521"/>
    </row>
    <row r="1546" spans="1:2" x14ac:dyDescent="0.25">
      <c r="A1546" s="521"/>
      <c r="B1546" s="521"/>
    </row>
    <row r="1547" spans="1:2" x14ac:dyDescent="0.25">
      <c r="A1547" s="521"/>
      <c r="B1547" s="521"/>
    </row>
    <row r="1548" spans="1:2" x14ac:dyDescent="0.25">
      <c r="A1548" s="521"/>
      <c r="B1548" s="521"/>
    </row>
    <row r="1549" spans="1:2" x14ac:dyDescent="0.25">
      <c r="A1549" s="521"/>
      <c r="B1549" s="521"/>
    </row>
    <row r="1550" spans="1:2" x14ac:dyDescent="0.25">
      <c r="A1550" s="521"/>
      <c r="B1550" s="521"/>
    </row>
    <row r="1551" spans="1:2" x14ac:dyDescent="0.25">
      <c r="A1551" s="521"/>
      <c r="B1551" s="521"/>
    </row>
    <row r="1552" spans="1:2" x14ac:dyDescent="0.25">
      <c r="A1552" s="521"/>
      <c r="B1552" s="521"/>
    </row>
    <row r="1553" spans="1:2" x14ac:dyDescent="0.25">
      <c r="A1553" s="521"/>
      <c r="B1553" s="521"/>
    </row>
    <row r="1554" spans="1:2" x14ac:dyDescent="0.25">
      <c r="A1554" s="521"/>
      <c r="B1554" s="521"/>
    </row>
    <row r="1555" spans="1:2" x14ac:dyDescent="0.25">
      <c r="A1555" s="521"/>
      <c r="B1555" s="521"/>
    </row>
    <row r="1556" spans="1:2" x14ac:dyDescent="0.25">
      <c r="A1556" s="521"/>
      <c r="B1556" s="521"/>
    </row>
    <row r="1557" spans="1:2" x14ac:dyDescent="0.25">
      <c r="A1557" s="521"/>
      <c r="B1557" s="521"/>
    </row>
    <row r="1558" spans="1:2" x14ac:dyDescent="0.25">
      <c r="A1558" s="521"/>
      <c r="B1558" s="521"/>
    </row>
    <row r="1559" spans="1:2" x14ac:dyDescent="0.25">
      <c r="A1559" s="521"/>
      <c r="B1559" s="521"/>
    </row>
    <row r="1560" spans="1:2" x14ac:dyDescent="0.25">
      <c r="A1560" s="521"/>
      <c r="B1560" s="521"/>
    </row>
    <row r="1561" spans="1:2" x14ac:dyDescent="0.25">
      <c r="A1561" s="521"/>
      <c r="B1561" s="521"/>
    </row>
    <row r="1562" spans="1:2" x14ac:dyDescent="0.25">
      <c r="A1562" s="521"/>
      <c r="B1562" s="521"/>
    </row>
    <row r="1563" spans="1:2" x14ac:dyDescent="0.25">
      <c r="A1563" s="521"/>
      <c r="B1563" s="521"/>
    </row>
    <row r="1564" spans="1:2" x14ac:dyDescent="0.25">
      <c r="A1564" s="521"/>
      <c r="B1564" s="521"/>
    </row>
    <row r="1565" spans="1:2" x14ac:dyDescent="0.25">
      <c r="A1565" s="521"/>
      <c r="B1565" s="521"/>
    </row>
    <row r="1566" spans="1:2" x14ac:dyDescent="0.25">
      <c r="A1566" s="521"/>
      <c r="B1566" s="521"/>
    </row>
    <row r="1567" spans="1:2" x14ac:dyDescent="0.25">
      <c r="A1567" s="521"/>
      <c r="B1567" s="521"/>
    </row>
    <row r="1568" spans="1:2" x14ac:dyDescent="0.25">
      <c r="A1568" s="521"/>
      <c r="B1568" s="521"/>
    </row>
    <row r="1569" spans="1:2" x14ac:dyDescent="0.25">
      <c r="A1569" s="521"/>
      <c r="B1569" s="521"/>
    </row>
    <row r="1570" spans="1:2" x14ac:dyDescent="0.25">
      <c r="A1570" s="521"/>
      <c r="B1570" s="521"/>
    </row>
    <row r="1571" spans="1:2" x14ac:dyDescent="0.25">
      <c r="A1571" s="521"/>
      <c r="B1571" s="521"/>
    </row>
    <row r="1572" spans="1:2" x14ac:dyDescent="0.25">
      <c r="A1572" s="521"/>
      <c r="B1572" s="521"/>
    </row>
    <row r="1573" spans="1:2" x14ac:dyDescent="0.25">
      <c r="A1573" s="521"/>
      <c r="B1573" s="521"/>
    </row>
    <row r="1574" spans="1:2" x14ac:dyDescent="0.25">
      <c r="A1574" s="521"/>
      <c r="B1574" s="521"/>
    </row>
    <row r="1575" spans="1:2" x14ac:dyDescent="0.25">
      <c r="A1575" s="521"/>
      <c r="B1575" s="521"/>
    </row>
    <row r="1576" spans="1:2" x14ac:dyDescent="0.25">
      <c r="A1576" s="521"/>
      <c r="B1576" s="521"/>
    </row>
    <row r="1577" spans="1:2" x14ac:dyDescent="0.25">
      <c r="A1577" s="521"/>
      <c r="B1577" s="521"/>
    </row>
    <row r="1578" spans="1:2" x14ac:dyDescent="0.25">
      <c r="A1578" s="521"/>
      <c r="B1578" s="521"/>
    </row>
    <row r="1579" spans="1:2" x14ac:dyDescent="0.25">
      <c r="A1579" s="521"/>
      <c r="B1579" s="521"/>
    </row>
    <row r="1580" spans="1:2" x14ac:dyDescent="0.25">
      <c r="A1580" s="521"/>
      <c r="B1580" s="521"/>
    </row>
    <row r="1581" spans="1:2" x14ac:dyDescent="0.25">
      <c r="A1581" s="521"/>
      <c r="B1581" s="521"/>
    </row>
    <row r="1582" spans="1:2" x14ac:dyDescent="0.25">
      <c r="A1582" s="521"/>
      <c r="B1582" s="521"/>
    </row>
    <row r="1583" spans="1:2" x14ac:dyDescent="0.25">
      <c r="A1583" s="521"/>
      <c r="B1583" s="521"/>
    </row>
    <row r="1584" spans="1:2" x14ac:dyDescent="0.25">
      <c r="A1584" s="521"/>
      <c r="B1584" s="521"/>
    </row>
    <row r="1585" spans="1:2" x14ac:dyDescent="0.25">
      <c r="A1585" s="521"/>
      <c r="B1585" s="521"/>
    </row>
    <row r="1586" spans="1:2" x14ac:dyDescent="0.25">
      <c r="A1586" s="521"/>
      <c r="B1586" s="521"/>
    </row>
    <row r="1587" spans="1:2" x14ac:dyDescent="0.25">
      <c r="A1587" s="521"/>
      <c r="B1587" s="521"/>
    </row>
    <row r="1588" spans="1:2" x14ac:dyDescent="0.25">
      <c r="A1588" s="521"/>
      <c r="B1588" s="521"/>
    </row>
    <row r="1589" spans="1:2" x14ac:dyDescent="0.25">
      <c r="A1589" s="521"/>
      <c r="B1589" s="521"/>
    </row>
    <row r="1590" spans="1:2" x14ac:dyDescent="0.25">
      <c r="A1590" s="521"/>
      <c r="B1590" s="521"/>
    </row>
    <row r="1591" spans="1:2" x14ac:dyDescent="0.25">
      <c r="A1591" s="521"/>
      <c r="B1591" s="521"/>
    </row>
    <row r="1592" spans="1:2" x14ac:dyDescent="0.25">
      <c r="A1592" s="521"/>
      <c r="B1592" s="521"/>
    </row>
    <row r="1593" spans="1:2" x14ac:dyDescent="0.25">
      <c r="A1593" s="521"/>
      <c r="B1593" s="521"/>
    </row>
    <row r="1594" spans="1:2" x14ac:dyDescent="0.25">
      <c r="A1594" s="521"/>
      <c r="B1594" s="521"/>
    </row>
    <row r="1595" spans="1:2" x14ac:dyDescent="0.25">
      <c r="A1595" s="521"/>
      <c r="B1595" s="521"/>
    </row>
    <row r="1596" spans="1:2" x14ac:dyDescent="0.25">
      <c r="A1596" s="521"/>
      <c r="B1596" s="521"/>
    </row>
    <row r="1597" spans="1:2" x14ac:dyDescent="0.25">
      <c r="A1597" s="521"/>
      <c r="B1597" s="521"/>
    </row>
    <row r="1598" spans="1:2" x14ac:dyDescent="0.25">
      <c r="A1598" s="521"/>
      <c r="B1598" s="521"/>
    </row>
    <row r="1599" spans="1:2" x14ac:dyDescent="0.25">
      <c r="A1599" s="521"/>
      <c r="B1599" s="521"/>
    </row>
    <row r="1600" spans="1:2" x14ac:dyDescent="0.25">
      <c r="A1600" s="521"/>
      <c r="B1600" s="521"/>
    </row>
    <row r="1601" spans="1:2" x14ac:dyDescent="0.25">
      <c r="A1601" s="521"/>
      <c r="B1601" s="521"/>
    </row>
    <row r="1602" spans="1:2" x14ac:dyDescent="0.25">
      <c r="A1602" s="521"/>
      <c r="B1602" s="521"/>
    </row>
    <row r="1603" spans="1:2" x14ac:dyDescent="0.25">
      <c r="A1603" s="521"/>
      <c r="B1603" s="521"/>
    </row>
    <row r="1604" spans="1:2" x14ac:dyDescent="0.25">
      <c r="A1604" s="521"/>
      <c r="B1604" s="521"/>
    </row>
    <row r="1605" spans="1:2" x14ac:dyDescent="0.25">
      <c r="A1605" s="521"/>
      <c r="B1605" s="521"/>
    </row>
    <row r="1606" spans="1:2" x14ac:dyDescent="0.25">
      <c r="A1606" s="521"/>
      <c r="B1606" s="521"/>
    </row>
    <row r="1607" spans="1:2" x14ac:dyDescent="0.25">
      <c r="A1607" s="521"/>
      <c r="B1607" s="521"/>
    </row>
    <row r="1608" spans="1:2" x14ac:dyDescent="0.25">
      <c r="A1608" s="521"/>
      <c r="B1608" s="521"/>
    </row>
    <row r="1609" spans="1:2" x14ac:dyDescent="0.25">
      <c r="A1609" s="521"/>
      <c r="B1609" s="521"/>
    </row>
    <row r="1610" spans="1:2" x14ac:dyDescent="0.25">
      <c r="A1610" s="521"/>
      <c r="B1610" s="521"/>
    </row>
    <row r="1611" spans="1:2" x14ac:dyDescent="0.25">
      <c r="A1611" s="521"/>
      <c r="B1611" s="521"/>
    </row>
    <row r="1612" spans="1:2" x14ac:dyDescent="0.25">
      <c r="A1612" s="521"/>
      <c r="B1612" s="521"/>
    </row>
    <row r="1613" spans="1:2" x14ac:dyDescent="0.25">
      <c r="A1613" s="521"/>
      <c r="B1613" s="521"/>
    </row>
    <row r="1614" spans="1:2" x14ac:dyDescent="0.25">
      <c r="A1614" s="521"/>
      <c r="B1614" s="521"/>
    </row>
    <row r="1615" spans="1:2" x14ac:dyDescent="0.25">
      <c r="A1615" s="521"/>
      <c r="B1615" s="521"/>
    </row>
    <row r="1616" spans="1:2" x14ac:dyDescent="0.25">
      <c r="A1616" s="521"/>
      <c r="B1616" s="521"/>
    </row>
    <row r="1617" spans="1:2" x14ac:dyDescent="0.25">
      <c r="A1617" s="521"/>
      <c r="B1617" s="521"/>
    </row>
    <row r="1618" spans="1:2" x14ac:dyDescent="0.25">
      <c r="A1618" s="521"/>
      <c r="B1618" s="521"/>
    </row>
    <row r="1619" spans="1:2" x14ac:dyDescent="0.25">
      <c r="A1619" s="521"/>
      <c r="B1619" s="521"/>
    </row>
    <row r="1620" spans="1:2" x14ac:dyDescent="0.25">
      <c r="A1620" s="521"/>
      <c r="B1620" s="521"/>
    </row>
    <row r="1621" spans="1:2" x14ac:dyDescent="0.25">
      <c r="A1621" s="521"/>
      <c r="B1621" s="521"/>
    </row>
    <row r="1622" spans="1:2" x14ac:dyDescent="0.25">
      <c r="A1622" s="521"/>
      <c r="B1622" s="521"/>
    </row>
    <row r="1623" spans="1:2" x14ac:dyDescent="0.25">
      <c r="A1623" s="521"/>
      <c r="B1623" s="521"/>
    </row>
    <row r="1624" spans="1:2" x14ac:dyDescent="0.25">
      <c r="A1624" s="521"/>
      <c r="B1624" s="521"/>
    </row>
    <row r="1625" spans="1:2" x14ac:dyDescent="0.25">
      <c r="A1625" s="521"/>
      <c r="B1625" s="521"/>
    </row>
    <row r="1626" spans="1:2" x14ac:dyDescent="0.25">
      <c r="A1626" s="521"/>
      <c r="B1626" s="521"/>
    </row>
    <row r="1627" spans="1:2" x14ac:dyDescent="0.25">
      <c r="A1627" s="521"/>
      <c r="B1627" s="521"/>
    </row>
    <row r="1628" spans="1:2" x14ac:dyDescent="0.25">
      <c r="A1628" s="521"/>
      <c r="B1628" s="521"/>
    </row>
    <row r="1629" spans="1:2" x14ac:dyDescent="0.25">
      <c r="A1629" s="521"/>
      <c r="B1629" s="521"/>
    </row>
    <row r="1630" spans="1:2" x14ac:dyDescent="0.25">
      <c r="A1630" s="521"/>
      <c r="B1630" s="521"/>
    </row>
    <row r="1631" spans="1:2" x14ac:dyDescent="0.25">
      <c r="A1631" s="521"/>
      <c r="B1631" s="521"/>
    </row>
    <row r="1632" spans="1:2" x14ac:dyDescent="0.25">
      <c r="A1632" s="521"/>
      <c r="B1632" s="521"/>
    </row>
    <row r="1633" spans="1:2" x14ac:dyDescent="0.25">
      <c r="A1633" s="521"/>
      <c r="B1633" s="521"/>
    </row>
    <row r="1634" spans="1:2" x14ac:dyDescent="0.25">
      <c r="A1634" s="521"/>
      <c r="B1634" s="521"/>
    </row>
    <row r="1635" spans="1:2" x14ac:dyDescent="0.25">
      <c r="A1635" s="521"/>
      <c r="B1635" s="521"/>
    </row>
    <row r="1636" spans="1:2" x14ac:dyDescent="0.25">
      <c r="A1636" s="521"/>
      <c r="B1636" s="521"/>
    </row>
    <row r="1637" spans="1:2" x14ac:dyDescent="0.25">
      <c r="A1637" s="521"/>
      <c r="B1637" s="521"/>
    </row>
    <row r="1638" spans="1:2" x14ac:dyDescent="0.25">
      <c r="A1638" s="521"/>
      <c r="B1638" s="521"/>
    </row>
    <row r="1639" spans="1:2" x14ac:dyDescent="0.25">
      <c r="A1639" s="521"/>
      <c r="B1639" s="521"/>
    </row>
    <row r="1640" spans="1:2" x14ac:dyDescent="0.25">
      <c r="A1640" s="521"/>
      <c r="B1640" s="521"/>
    </row>
    <row r="1641" spans="1:2" x14ac:dyDescent="0.25">
      <c r="A1641" s="521"/>
      <c r="B1641" s="521"/>
    </row>
    <row r="1642" spans="1:2" x14ac:dyDescent="0.25">
      <c r="A1642" s="521"/>
      <c r="B1642" s="521"/>
    </row>
    <row r="1643" spans="1:2" x14ac:dyDescent="0.25">
      <c r="A1643" s="521"/>
      <c r="B1643" s="521"/>
    </row>
    <row r="1644" spans="1:2" x14ac:dyDescent="0.25">
      <c r="A1644" s="521"/>
      <c r="B1644" s="521"/>
    </row>
    <row r="1645" spans="1:2" x14ac:dyDescent="0.25">
      <c r="A1645" s="521"/>
      <c r="B1645" s="521"/>
    </row>
    <row r="1646" spans="1:2" x14ac:dyDescent="0.25">
      <c r="A1646" s="521"/>
      <c r="B1646" s="521"/>
    </row>
    <row r="1647" spans="1:2" x14ac:dyDescent="0.25">
      <c r="A1647" s="521"/>
      <c r="B1647" s="521"/>
    </row>
    <row r="1648" spans="1:2" x14ac:dyDescent="0.25">
      <c r="A1648" s="521"/>
      <c r="B1648" s="521"/>
    </row>
    <row r="1649" spans="1:2" x14ac:dyDescent="0.25">
      <c r="A1649" s="521"/>
      <c r="B1649" s="521"/>
    </row>
    <row r="1650" spans="1:2" x14ac:dyDescent="0.25">
      <c r="A1650" s="521"/>
      <c r="B1650" s="521"/>
    </row>
    <row r="1651" spans="1:2" x14ac:dyDescent="0.25">
      <c r="A1651" s="521"/>
      <c r="B1651" s="521"/>
    </row>
    <row r="1652" spans="1:2" x14ac:dyDescent="0.25">
      <c r="A1652" s="521"/>
      <c r="B1652" s="521"/>
    </row>
    <row r="1653" spans="1:2" x14ac:dyDescent="0.25">
      <c r="A1653" s="521"/>
      <c r="B1653" s="521"/>
    </row>
    <row r="1654" spans="1:2" x14ac:dyDescent="0.25">
      <c r="A1654" s="521"/>
      <c r="B1654" s="521"/>
    </row>
    <row r="1655" spans="1:2" x14ac:dyDescent="0.25">
      <c r="A1655" s="521"/>
      <c r="B1655" s="521"/>
    </row>
    <row r="1656" spans="1:2" x14ac:dyDescent="0.25">
      <c r="A1656" s="521"/>
      <c r="B1656" s="521"/>
    </row>
    <row r="1657" spans="1:2" x14ac:dyDescent="0.25">
      <c r="A1657" s="521"/>
      <c r="B1657" s="521"/>
    </row>
    <row r="1658" spans="1:2" x14ac:dyDescent="0.25">
      <c r="A1658" s="521"/>
      <c r="B1658" s="521"/>
    </row>
    <row r="1659" spans="1:2" x14ac:dyDescent="0.25">
      <c r="A1659" s="521"/>
      <c r="B1659" s="521"/>
    </row>
    <row r="1660" spans="1:2" x14ac:dyDescent="0.25">
      <c r="A1660" s="521"/>
      <c r="B1660" s="521"/>
    </row>
    <row r="1661" spans="1:2" x14ac:dyDescent="0.25">
      <c r="A1661" s="521"/>
      <c r="B1661" s="521"/>
    </row>
    <row r="1662" spans="1:2" x14ac:dyDescent="0.25">
      <c r="A1662" s="521"/>
      <c r="B1662" s="521"/>
    </row>
    <row r="1663" spans="1:2" x14ac:dyDescent="0.25">
      <c r="A1663" s="521"/>
      <c r="B1663" s="521"/>
    </row>
    <row r="1664" spans="1:2" x14ac:dyDescent="0.25">
      <c r="A1664" s="521"/>
      <c r="B1664" s="521"/>
    </row>
    <row r="1665" spans="1:2" x14ac:dyDescent="0.25">
      <c r="A1665" s="521"/>
      <c r="B1665" s="521"/>
    </row>
    <row r="1666" spans="1:2" x14ac:dyDescent="0.25">
      <c r="A1666" s="521"/>
      <c r="B1666" s="521"/>
    </row>
    <row r="1667" spans="1:2" x14ac:dyDescent="0.25">
      <c r="A1667" s="521"/>
      <c r="B1667" s="521"/>
    </row>
    <row r="1668" spans="1:2" x14ac:dyDescent="0.25">
      <c r="A1668" s="521"/>
      <c r="B1668" s="521"/>
    </row>
    <row r="1669" spans="1:2" x14ac:dyDescent="0.25">
      <c r="A1669" s="521"/>
      <c r="B1669" s="521"/>
    </row>
    <row r="1670" spans="1:2" x14ac:dyDescent="0.25">
      <c r="A1670" s="521"/>
      <c r="B1670" s="521"/>
    </row>
    <row r="1671" spans="1:2" x14ac:dyDescent="0.25">
      <c r="A1671" s="521"/>
      <c r="B1671" s="521"/>
    </row>
    <row r="1672" spans="1:2" x14ac:dyDescent="0.25">
      <c r="A1672" s="521"/>
      <c r="B1672" s="521"/>
    </row>
    <row r="1673" spans="1:2" x14ac:dyDescent="0.25">
      <c r="A1673" s="521"/>
      <c r="B1673" s="521"/>
    </row>
    <row r="1674" spans="1:2" x14ac:dyDescent="0.25">
      <c r="A1674" s="521"/>
      <c r="B1674" s="521"/>
    </row>
    <row r="1675" spans="1:2" x14ac:dyDescent="0.25">
      <c r="A1675" s="521"/>
      <c r="B1675" s="521"/>
    </row>
    <row r="1676" spans="1:2" x14ac:dyDescent="0.25">
      <c r="A1676" s="521"/>
      <c r="B1676" s="521"/>
    </row>
    <row r="1677" spans="1:2" x14ac:dyDescent="0.25">
      <c r="A1677" s="521"/>
      <c r="B1677" s="521"/>
    </row>
    <row r="1678" spans="1:2" x14ac:dyDescent="0.25">
      <c r="A1678" s="521"/>
      <c r="B1678" s="521"/>
    </row>
    <row r="1679" spans="1:2" x14ac:dyDescent="0.25">
      <c r="A1679" s="521"/>
      <c r="B1679" s="521"/>
    </row>
    <row r="1680" spans="1:2" x14ac:dyDescent="0.25">
      <c r="A1680" s="521"/>
      <c r="B1680" s="521"/>
    </row>
    <row r="1681" spans="1:2" x14ac:dyDescent="0.25">
      <c r="A1681" s="521"/>
      <c r="B1681" s="521"/>
    </row>
    <row r="1682" spans="1:2" x14ac:dyDescent="0.25">
      <c r="A1682" s="521"/>
      <c r="B1682" s="521"/>
    </row>
    <row r="1683" spans="1:2" x14ac:dyDescent="0.25">
      <c r="A1683" s="521"/>
      <c r="B1683" s="521"/>
    </row>
    <row r="1684" spans="1:2" x14ac:dyDescent="0.25">
      <c r="A1684" s="521"/>
      <c r="B1684" s="521"/>
    </row>
    <row r="1685" spans="1:2" x14ac:dyDescent="0.25">
      <c r="A1685" s="521"/>
      <c r="B1685" s="521"/>
    </row>
    <row r="1686" spans="1:2" x14ac:dyDescent="0.25">
      <c r="A1686" s="521"/>
      <c r="B1686" s="521"/>
    </row>
    <row r="1687" spans="1:2" x14ac:dyDescent="0.25">
      <c r="A1687" s="521"/>
      <c r="B1687" s="521"/>
    </row>
    <row r="1688" spans="1:2" x14ac:dyDescent="0.25">
      <c r="A1688" s="521"/>
      <c r="B1688" s="521"/>
    </row>
    <row r="1689" spans="1:2" x14ac:dyDescent="0.25">
      <c r="A1689" s="521"/>
      <c r="B1689" s="521"/>
    </row>
    <row r="1690" spans="1:2" x14ac:dyDescent="0.25">
      <c r="A1690" s="521"/>
      <c r="B1690" s="521"/>
    </row>
    <row r="1691" spans="1:2" x14ac:dyDescent="0.25">
      <c r="A1691" s="521"/>
      <c r="B1691" s="521"/>
    </row>
    <row r="1692" spans="1:2" x14ac:dyDescent="0.25">
      <c r="A1692" s="521"/>
      <c r="B1692" s="521"/>
    </row>
    <row r="1693" spans="1:2" x14ac:dyDescent="0.25">
      <c r="A1693" s="521"/>
      <c r="B1693" s="521"/>
    </row>
    <row r="1694" spans="1:2" x14ac:dyDescent="0.25">
      <c r="A1694" s="521"/>
      <c r="B1694" s="521"/>
    </row>
    <row r="1695" spans="1:2" x14ac:dyDescent="0.25">
      <c r="A1695" s="521"/>
      <c r="B1695" s="521"/>
    </row>
    <row r="1696" spans="1:2" x14ac:dyDescent="0.25">
      <c r="A1696" s="521"/>
      <c r="B1696" s="521"/>
    </row>
    <row r="1697" spans="1:2" x14ac:dyDescent="0.25">
      <c r="A1697" s="521"/>
      <c r="B1697" s="521"/>
    </row>
    <row r="1698" spans="1:2" x14ac:dyDescent="0.25">
      <c r="A1698" s="521"/>
      <c r="B1698" s="521"/>
    </row>
    <row r="1699" spans="1:2" x14ac:dyDescent="0.25">
      <c r="A1699" s="521"/>
      <c r="B1699" s="521"/>
    </row>
    <row r="1700" spans="1:2" x14ac:dyDescent="0.25">
      <c r="A1700" s="521"/>
      <c r="B1700" s="521"/>
    </row>
    <row r="1701" spans="1:2" x14ac:dyDescent="0.25">
      <c r="A1701" s="521"/>
      <c r="B1701" s="521"/>
    </row>
    <row r="1702" spans="1:2" x14ac:dyDescent="0.25">
      <c r="A1702" s="521"/>
      <c r="B1702" s="521"/>
    </row>
    <row r="1703" spans="1:2" x14ac:dyDescent="0.25">
      <c r="A1703" s="521"/>
      <c r="B1703" s="521"/>
    </row>
    <row r="1704" spans="1:2" x14ac:dyDescent="0.25">
      <c r="A1704" s="521"/>
      <c r="B1704" s="521"/>
    </row>
    <row r="1705" spans="1:2" x14ac:dyDescent="0.25">
      <c r="A1705" s="521"/>
      <c r="B1705" s="521"/>
    </row>
    <row r="1706" spans="1:2" x14ac:dyDescent="0.25">
      <c r="A1706" s="521"/>
      <c r="B1706" s="521"/>
    </row>
    <row r="1707" spans="1:2" x14ac:dyDescent="0.25">
      <c r="A1707" s="521"/>
      <c r="B1707" s="521"/>
    </row>
    <row r="1708" spans="1:2" x14ac:dyDescent="0.25">
      <c r="A1708" s="521"/>
      <c r="B1708" s="521"/>
    </row>
    <row r="1709" spans="1:2" x14ac:dyDescent="0.25">
      <c r="A1709" s="521"/>
      <c r="B1709" s="521"/>
    </row>
    <row r="1710" spans="1:2" x14ac:dyDescent="0.25">
      <c r="A1710" s="521"/>
      <c r="B1710" s="521"/>
    </row>
    <row r="1711" spans="1:2" x14ac:dyDescent="0.25">
      <c r="A1711" s="521"/>
      <c r="B1711" s="521"/>
    </row>
    <row r="1712" spans="1:2" x14ac:dyDescent="0.25">
      <c r="A1712" s="521"/>
      <c r="B1712" s="521"/>
    </row>
    <row r="1713" spans="1:2" x14ac:dyDescent="0.25">
      <c r="A1713" s="521"/>
      <c r="B1713" s="521"/>
    </row>
    <row r="1714" spans="1:2" x14ac:dyDescent="0.25">
      <c r="A1714" s="521"/>
      <c r="B1714" s="521"/>
    </row>
    <row r="1715" spans="1:2" x14ac:dyDescent="0.25">
      <c r="A1715" s="521"/>
      <c r="B1715" s="521"/>
    </row>
    <row r="1716" spans="1:2" x14ac:dyDescent="0.25">
      <c r="A1716" s="521"/>
      <c r="B1716" s="521"/>
    </row>
    <row r="1717" spans="1:2" x14ac:dyDescent="0.25">
      <c r="A1717" s="521"/>
      <c r="B1717" s="521"/>
    </row>
    <row r="1718" spans="1:2" x14ac:dyDescent="0.25">
      <c r="A1718" s="521"/>
      <c r="B1718" s="521"/>
    </row>
    <row r="1719" spans="1:2" x14ac:dyDescent="0.25">
      <c r="A1719" s="521"/>
      <c r="B1719" s="521"/>
    </row>
    <row r="1720" spans="1:2" x14ac:dyDescent="0.25">
      <c r="A1720" s="521"/>
      <c r="B1720" s="521"/>
    </row>
    <row r="1721" spans="1:2" x14ac:dyDescent="0.25">
      <c r="A1721" s="521"/>
      <c r="B1721" s="521"/>
    </row>
    <row r="1722" spans="1:2" x14ac:dyDescent="0.25">
      <c r="A1722" s="521"/>
      <c r="B1722" s="521"/>
    </row>
    <row r="1723" spans="1:2" x14ac:dyDescent="0.25">
      <c r="A1723" s="521"/>
      <c r="B1723" s="521"/>
    </row>
    <row r="1724" spans="1:2" x14ac:dyDescent="0.25">
      <c r="A1724" s="521"/>
      <c r="B1724" s="521"/>
    </row>
    <row r="1725" spans="1:2" x14ac:dyDescent="0.25">
      <c r="A1725" s="521"/>
      <c r="B1725" s="521"/>
    </row>
    <row r="1726" spans="1:2" x14ac:dyDescent="0.25">
      <c r="A1726" s="521"/>
      <c r="B1726" s="521"/>
    </row>
    <row r="1727" spans="1:2" x14ac:dyDescent="0.25">
      <c r="A1727" s="521"/>
      <c r="B1727" s="521"/>
    </row>
    <row r="1728" spans="1:2" x14ac:dyDescent="0.25">
      <c r="A1728" s="521"/>
      <c r="B1728" s="521"/>
    </row>
    <row r="1729" spans="1:2" x14ac:dyDescent="0.25">
      <c r="A1729" s="521"/>
      <c r="B1729" s="521"/>
    </row>
    <row r="1730" spans="1:2" x14ac:dyDescent="0.25">
      <c r="A1730" s="521"/>
      <c r="B1730" s="521"/>
    </row>
    <row r="1731" spans="1:2" x14ac:dyDescent="0.25">
      <c r="A1731" s="521"/>
      <c r="B1731" s="521"/>
    </row>
    <row r="1732" spans="1:2" x14ac:dyDescent="0.25">
      <c r="A1732" s="521"/>
      <c r="B1732" s="521"/>
    </row>
    <row r="1733" spans="1:2" x14ac:dyDescent="0.25">
      <c r="A1733" s="521"/>
      <c r="B1733" s="521"/>
    </row>
    <row r="1734" spans="1:2" x14ac:dyDescent="0.25">
      <c r="A1734" s="521"/>
      <c r="B1734" s="521"/>
    </row>
    <row r="1735" spans="1:2" x14ac:dyDescent="0.25">
      <c r="A1735" s="521"/>
      <c r="B1735" s="521"/>
    </row>
    <row r="1736" spans="1:2" x14ac:dyDescent="0.25">
      <c r="A1736" s="521"/>
      <c r="B1736" s="521"/>
    </row>
    <row r="1737" spans="1:2" x14ac:dyDescent="0.25">
      <c r="A1737" s="521"/>
      <c r="B1737" s="521"/>
    </row>
    <row r="1738" spans="1:2" x14ac:dyDescent="0.25">
      <c r="A1738" s="521"/>
      <c r="B1738" s="521"/>
    </row>
    <row r="1739" spans="1:2" x14ac:dyDescent="0.25">
      <c r="A1739" s="521"/>
      <c r="B1739" s="521"/>
    </row>
    <row r="1740" spans="1:2" x14ac:dyDescent="0.25">
      <c r="A1740" s="521"/>
      <c r="B1740" s="521"/>
    </row>
    <row r="1741" spans="1:2" x14ac:dyDescent="0.25">
      <c r="A1741" s="521"/>
      <c r="B1741" s="521"/>
    </row>
    <row r="1742" spans="1:2" x14ac:dyDescent="0.25">
      <c r="A1742" s="521"/>
      <c r="B1742" s="521"/>
    </row>
    <row r="1743" spans="1:2" x14ac:dyDescent="0.25">
      <c r="A1743" s="521"/>
      <c r="B1743" s="521"/>
    </row>
    <row r="1744" spans="1:2" x14ac:dyDescent="0.25">
      <c r="A1744" s="521"/>
      <c r="B1744" s="521"/>
    </row>
    <row r="1745" spans="1:2" x14ac:dyDescent="0.25">
      <c r="A1745" s="521"/>
      <c r="B1745" s="521"/>
    </row>
    <row r="1746" spans="1:2" x14ac:dyDescent="0.25">
      <c r="A1746" s="521"/>
      <c r="B1746" s="521"/>
    </row>
    <row r="1747" spans="1:2" x14ac:dyDescent="0.25">
      <c r="A1747" s="521"/>
      <c r="B1747" s="521"/>
    </row>
    <row r="1748" spans="1:2" x14ac:dyDescent="0.25">
      <c r="A1748" s="521"/>
      <c r="B1748" s="521"/>
    </row>
    <row r="1749" spans="1:2" x14ac:dyDescent="0.25">
      <c r="A1749" s="521"/>
      <c r="B1749" s="521"/>
    </row>
    <row r="1750" spans="1:2" x14ac:dyDescent="0.25">
      <c r="A1750" s="521"/>
      <c r="B1750" s="521"/>
    </row>
    <row r="1751" spans="1:2" x14ac:dyDescent="0.25">
      <c r="A1751" s="521"/>
      <c r="B1751" s="521"/>
    </row>
    <row r="1752" spans="1:2" x14ac:dyDescent="0.25">
      <c r="A1752" s="521"/>
      <c r="B1752" s="521"/>
    </row>
    <row r="1753" spans="1:2" x14ac:dyDescent="0.25">
      <c r="A1753" s="521"/>
      <c r="B1753" s="521"/>
    </row>
    <row r="1754" spans="1:2" x14ac:dyDescent="0.25">
      <c r="A1754" s="521"/>
      <c r="B1754" s="521"/>
    </row>
    <row r="1755" spans="1:2" x14ac:dyDescent="0.25">
      <c r="A1755" s="521"/>
      <c r="B1755" s="521"/>
    </row>
    <row r="1756" spans="1:2" x14ac:dyDescent="0.25">
      <c r="A1756" s="521"/>
      <c r="B1756" s="521"/>
    </row>
    <row r="1757" spans="1:2" x14ac:dyDescent="0.25">
      <c r="A1757" s="521"/>
      <c r="B1757" s="521"/>
    </row>
    <row r="1758" spans="1:2" x14ac:dyDescent="0.25">
      <c r="A1758" s="521"/>
      <c r="B1758" s="521"/>
    </row>
    <row r="1759" spans="1:2" x14ac:dyDescent="0.25">
      <c r="A1759" s="521"/>
      <c r="B1759" s="521"/>
    </row>
    <row r="1760" spans="1:2" x14ac:dyDescent="0.25">
      <c r="A1760" s="521"/>
      <c r="B1760" s="521"/>
    </row>
    <row r="1761" spans="1:2" x14ac:dyDescent="0.25">
      <c r="A1761" s="521"/>
      <c r="B1761" s="521"/>
    </row>
    <row r="1762" spans="1:2" x14ac:dyDescent="0.25">
      <c r="A1762" s="521"/>
      <c r="B1762" s="521"/>
    </row>
    <row r="1763" spans="1:2" x14ac:dyDescent="0.25">
      <c r="A1763" s="521"/>
      <c r="B1763" s="521"/>
    </row>
    <row r="1764" spans="1:2" x14ac:dyDescent="0.25">
      <c r="A1764" s="521"/>
      <c r="B1764" s="521"/>
    </row>
    <row r="1765" spans="1:2" x14ac:dyDescent="0.25">
      <c r="A1765" s="521"/>
      <c r="B1765" s="521"/>
    </row>
    <row r="1766" spans="1:2" x14ac:dyDescent="0.25">
      <c r="A1766" s="521"/>
      <c r="B1766" s="521"/>
    </row>
    <row r="1767" spans="1:2" x14ac:dyDescent="0.25">
      <c r="A1767" s="521"/>
      <c r="B1767" s="521"/>
    </row>
    <row r="1768" spans="1:2" x14ac:dyDescent="0.25">
      <c r="A1768" s="521"/>
      <c r="B1768" s="521"/>
    </row>
    <row r="1769" spans="1:2" x14ac:dyDescent="0.25">
      <c r="A1769" s="521"/>
      <c r="B1769" s="521"/>
    </row>
    <row r="1770" spans="1:2" x14ac:dyDescent="0.25">
      <c r="A1770" s="521"/>
      <c r="B1770" s="521"/>
    </row>
    <row r="1771" spans="1:2" x14ac:dyDescent="0.25">
      <c r="A1771" s="521"/>
      <c r="B1771" s="521"/>
    </row>
    <row r="1772" spans="1:2" x14ac:dyDescent="0.25">
      <c r="A1772" s="521"/>
      <c r="B1772" s="521"/>
    </row>
    <row r="1773" spans="1:2" x14ac:dyDescent="0.25">
      <c r="A1773" s="521"/>
      <c r="B1773" s="521"/>
    </row>
    <row r="1774" spans="1:2" x14ac:dyDescent="0.25">
      <c r="A1774" s="521"/>
      <c r="B1774" s="521"/>
    </row>
    <row r="1775" spans="1:2" x14ac:dyDescent="0.25">
      <c r="A1775" s="521"/>
      <c r="B1775" s="521"/>
    </row>
    <row r="1776" spans="1:2" x14ac:dyDescent="0.25">
      <c r="A1776" s="521"/>
      <c r="B1776" s="521"/>
    </row>
    <row r="1777" spans="1:2" x14ac:dyDescent="0.25">
      <c r="A1777" s="521"/>
      <c r="B1777" s="521"/>
    </row>
    <row r="1778" spans="1:2" x14ac:dyDescent="0.25">
      <c r="A1778" s="521"/>
      <c r="B1778" s="521"/>
    </row>
    <row r="1779" spans="1:2" x14ac:dyDescent="0.25">
      <c r="A1779" s="521"/>
      <c r="B1779" s="521"/>
    </row>
    <row r="1780" spans="1:2" x14ac:dyDescent="0.25">
      <c r="A1780" s="521"/>
      <c r="B1780" s="521"/>
    </row>
    <row r="1781" spans="1:2" x14ac:dyDescent="0.25">
      <c r="A1781" s="521"/>
      <c r="B1781" s="521"/>
    </row>
    <row r="1782" spans="1:2" x14ac:dyDescent="0.25">
      <c r="A1782" s="521"/>
      <c r="B1782" s="521"/>
    </row>
    <row r="1783" spans="1:2" x14ac:dyDescent="0.25">
      <c r="A1783" s="521"/>
      <c r="B1783" s="521"/>
    </row>
    <row r="1784" spans="1:2" x14ac:dyDescent="0.25">
      <c r="A1784" s="521"/>
      <c r="B1784" s="521"/>
    </row>
    <row r="1785" spans="1:2" x14ac:dyDescent="0.25">
      <c r="A1785" s="521"/>
      <c r="B1785" s="521"/>
    </row>
    <row r="1786" spans="1:2" x14ac:dyDescent="0.25">
      <c r="A1786" s="521"/>
      <c r="B1786" s="521"/>
    </row>
    <row r="1787" spans="1:2" x14ac:dyDescent="0.25">
      <c r="A1787" s="521"/>
      <c r="B1787" s="521"/>
    </row>
    <row r="1788" spans="1:2" x14ac:dyDescent="0.25">
      <c r="A1788" s="521"/>
      <c r="B1788" s="521"/>
    </row>
    <row r="1789" spans="1:2" x14ac:dyDescent="0.25">
      <c r="A1789" s="521"/>
      <c r="B1789" s="521"/>
    </row>
    <row r="1790" spans="1:2" x14ac:dyDescent="0.25">
      <c r="A1790" s="521"/>
      <c r="B1790" s="521"/>
    </row>
    <row r="1791" spans="1:2" x14ac:dyDescent="0.25">
      <c r="A1791" s="521"/>
      <c r="B1791" s="521"/>
    </row>
    <row r="1792" spans="1:2" x14ac:dyDescent="0.25">
      <c r="A1792" s="521"/>
      <c r="B1792" s="521"/>
    </row>
    <row r="1793" spans="1:2" x14ac:dyDescent="0.25">
      <c r="A1793" s="521"/>
      <c r="B1793" s="521"/>
    </row>
    <row r="1794" spans="1:2" x14ac:dyDescent="0.25">
      <c r="A1794" s="521"/>
      <c r="B1794" s="521"/>
    </row>
    <row r="1795" spans="1:2" x14ac:dyDescent="0.25">
      <c r="A1795" s="521"/>
      <c r="B1795" s="521"/>
    </row>
    <row r="1796" spans="1:2" x14ac:dyDescent="0.25">
      <c r="A1796" s="521"/>
      <c r="B1796" s="521"/>
    </row>
    <row r="1797" spans="1:2" x14ac:dyDescent="0.25">
      <c r="A1797" s="521"/>
      <c r="B1797" s="521"/>
    </row>
    <row r="1798" spans="1:2" x14ac:dyDescent="0.25">
      <c r="A1798" s="521"/>
      <c r="B1798" s="521"/>
    </row>
    <row r="1799" spans="1:2" x14ac:dyDescent="0.25">
      <c r="A1799" s="521"/>
      <c r="B1799" s="521"/>
    </row>
    <row r="1800" spans="1:2" x14ac:dyDescent="0.25">
      <c r="A1800" s="521"/>
      <c r="B1800" s="521"/>
    </row>
    <row r="1801" spans="1:2" x14ac:dyDescent="0.25">
      <c r="A1801" s="521"/>
      <c r="B1801" s="521"/>
    </row>
    <row r="1802" spans="1:2" x14ac:dyDescent="0.25">
      <c r="A1802" s="521"/>
      <c r="B1802" s="521"/>
    </row>
    <row r="1803" spans="1:2" x14ac:dyDescent="0.25">
      <c r="A1803" s="521"/>
      <c r="B1803" s="521"/>
    </row>
    <row r="1804" spans="1:2" x14ac:dyDescent="0.25">
      <c r="A1804" s="521"/>
      <c r="B1804" s="521"/>
    </row>
    <row r="1805" spans="1:2" x14ac:dyDescent="0.25">
      <c r="A1805" s="521"/>
      <c r="B1805" s="521"/>
    </row>
    <row r="1806" spans="1:2" x14ac:dyDescent="0.25">
      <c r="A1806" s="521"/>
      <c r="B1806" s="521"/>
    </row>
    <row r="1807" spans="1:2" x14ac:dyDescent="0.25">
      <c r="A1807" s="521"/>
      <c r="B1807" s="521"/>
    </row>
    <row r="1808" spans="1:2" x14ac:dyDescent="0.25">
      <c r="A1808" s="521"/>
      <c r="B1808" s="521"/>
    </row>
    <row r="1809" spans="1:2" x14ac:dyDescent="0.25">
      <c r="A1809" s="521"/>
      <c r="B1809" s="521"/>
    </row>
    <row r="1810" spans="1:2" x14ac:dyDescent="0.25">
      <c r="A1810" s="521"/>
      <c r="B1810" s="521"/>
    </row>
    <row r="1811" spans="1:2" x14ac:dyDescent="0.25">
      <c r="A1811" s="521"/>
      <c r="B1811" s="521"/>
    </row>
    <row r="1812" spans="1:2" x14ac:dyDescent="0.25">
      <c r="A1812" s="521"/>
      <c r="B1812" s="521"/>
    </row>
    <row r="1813" spans="1:2" x14ac:dyDescent="0.25">
      <c r="A1813" s="521"/>
      <c r="B1813" s="521"/>
    </row>
    <row r="1814" spans="1:2" x14ac:dyDescent="0.25">
      <c r="A1814" s="521"/>
      <c r="B1814" s="521"/>
    </row>
    <row r="1815" spans="1:2" x14ac:dyDescent="0.25">
      <c r="A1815" s="521"/>
      <c r="B1815" s="521"/>
    </row>
    <row r="1816" spans="1:2" x14ac:dyDescent="0.25">
      <c r="A1816" s="521"/>
      <c r="B1816" s="521"/>
    </row>
    <row r="1817" spans="1:2" x14ac:dyDescent="0.25">
      <c r="A1817" s="521"/>
      <c r="B1817" s="521"/>
    </row>
    <row r="1818" spans="1:2" x14ac:dyDescent="0.25">
      <c r="A1818" s="521"/>
      <c r="B1818" s="521"/>
    </row>
    <row r="1819" spans="1:2" x14ac:dyDescent="0.25">
      <c r="A1819" s="521"/>
      <c r="B1819" s="521"/>
    </row>
    <row r="1820" spans="1:2" x14ac:dyDescent="0.25">
      <c r="A1820" s="521"/>
      <c r="B1820" s="521"/>
    </row>
    <row r="1821" spans="1:2" x14ac:dyDescent="0.25">
      <c r="A1821" s="521"/>
      <c r="B1821" s="521"/>
    </row>
    <row r="1822" spans="1:2" x14ac:dyDescent="0.25">
      <c r="A1822" s="521"/>
      <c r="B1822" s="521"/>
    </row>
    <row r="1823" spans="1:2" x14ac:dyDescent="0.25">
      <c r="A1823" s="521"/>
      <c r="B1823" s="521"/>
    </row>
    <row r="1824" spans="1:2" x14ac:dyDescent="0.25">
      <c r="A1824" s="521"/>
      <c r="B1824" s="521"/>
    </row>
    <row r="1825" spans="1:2" x14ac:dyDescent="0.25">
      <c r="A1825" s="521"/>
      <c r="B1825" s="521"/>
    </row>
    <row r="1826" spans="1:2" x14ac:dyDescent="0.25">
      <c r="A1826" s="521"/>
      <c r="B1826" s="521"/>
    </row>
    <row r="1827" spans="1:2" x14ac:dyDescent="0.25">
      <c r="A1827" s="521"/>
      <c r="B1827" s="521"/>
    </row>
    <row r="1828" spans="1:2" x14ac:dyDescent="0.25">
      <c r="A1828" s="521"/>
      <c r="B1828" s="521"/>
    </row>
    <row r="1829" spans="1:2" x14ac:dyDescent="0.25">
      <c r="A1829" s="521"/>
      <c r="B1829" s="521"/>
    </row>
    <row r="1830" spans="1:2" x14ac:dyDescent="0.25">
      <c r="A1830" s="521"/>
      <c r="B1830" s="521"/>
    </row>
    <row r="1831" spans="1:2" x14ac:dyDescent="0.25">
      <c r="A1831" s="521"/>
      <c r="B1831" s="521"/>
    </row>
    <row r="1832" spans="1:2" x14ac:dyDescent="0.25">
      <c r="A1832" s="521"/>
      <c r="B1832" s="521"/>
    </row>
    <row r="1833" spans="1:2" x14ac:dyDescent="0.25">
      <c r="A1833" s="521"/>
      <c r="B1833" s="521"/>
    </row>
    <row r="1834" spans="1:2" x14ac:dyDescent="0.25">
      <c r="A1834" s="521"/>
      <c r="B1834" s="521"/>
    </row>
    <row r="1835" spans="1:2" x14ac:dyDescent="0.25">
      <c r="A1835" s="521"/>
      <c r="B1835" s="521"/>
    </row>
    <row r="1836" spans="1:2" x14ac:dyDescent="0.25">
      <c r="A1836" s="521"/>
      <c r="B1836" s="521"/>
    </row>
    <row r="1837" spans="1:2" x14ac:dyDescent="0.25">
      <c r="A1837" s="521"/>
      <c r="B1837" s="521"/>
    </row>
    <row r="1838" spans="1:2" x14ac:dyDescent="0.25">
      <c r="A1838" s="521"/>
      <c r="B1838" s="521"/>
    </row>
    <row r="1839" spans="1:2" x14ac:dyDescent="0.25">
      <c r="A1839" s="521"/>
      <c r="B1839" s="521"/>
    </row>
    <row r="1840" spans="1:2" x14ac:dyDescent="0.25">
      <c r="A1840" s="521"/>
      <c r="B1840" s="521"/>
    </row>
    <row r="1841" spans="1:2" x14ac:dyDescent="0.25">
      <c r="A1841" s="521"/>
      <c r="B1841" s="521"/>
    </row>
    <row r="1842" spans="1:2" x14ac:dyDescent="0.25">
      <c r="A1842" s="521"/>
      <c r="B1842" s="521"/>
    </row>
    <row r="1843" spans="1:2" x14ac:dyDescent="0.25">
      <c r="A1843" s="521"/>
      <c r="B1843" s="521"/>
    </row>
    <row r="1844" spans="1:2" x14ac:dyDescent="0.25">
      <c r="A1844" s="521"/>
      <c r="B1844" s="521"/>
    </row>
    <row r="1845" spans="1:2" x14ac:dyDescent="0.25">
      <c r="A1845" s="521"/>
      <c r="B1845" s="521"/>
    </row>
    <row r="1846" spans="1:2" x14ac:dyDescent="0.25">
      <c r="A1846" s="521"/>
      <c r="B1846" s="521"/>
    </row>
    <row r="1847" spans="1:2" x14ac:dyDescent="0.25">
      <c r="A1847" s="521"/>
      <c r="B1847" s="521"/>
    </row>
    <row r="1848" spans="1:2" x14ac:dyDescent="0.25">
      <c r="A1848" s="521"/>
      <c r="B1848" s="521"/>
    </row>
    <row r="1849" spans="1:2" x14ac:dyDescent="0.25">
      <c r="A1849" s="521"/>
      <c r="B1849" s="521"/>
    </row>
    <row r="1850" spans="1:2" x14ac:dyDescent="0.25">
      <c r="A1850" s="521"/>
      <c r="B1850" s="521"/>
    </row>
    <row r="1851" spans="1:2" x14ac:dyDescent="0.25">
      <c r="A1851" s="521"/>
      <c r="B1851" s="521"/>
    </row>
    <row r="1852" spans="1:2" x14ac:dyDescent="0.25">
      <c r="A1852" s="521"/>
      <c r="B1852" s="521"/>
    </row>
    <row r="1853" spans="1:2" x14ac:dyDescent="0.25">
      <c r="A1853" s="521"/>
      <c r="B1853" s="521"/>
    </row>
    <row r="1854" spans="1:2" x14ac:dyDescent="0.25">
      <c r="A1854" s="521"/>
      <c r="B1854" s="521"/>
    </row>
    <row r="1855" spans="1:2" x14ac:dyDescent="0.25">
      <c r="A1855" s="521"/>
      <c r="B1855" s="521"/>
    </row>
    <row r="1856" spans="1:2" x14ac:dyDescent="0.25">
      <c r="A1856" s="521"/>
      <c r="B1856" s="521"/>
    </row>
    <row r="1857" spans="1:2" x14ac:dyDescent="0.25">
      <c r="A1857" s="521"/>
      <c r="B1857" s="521"/>
    </row>
    <row r="1858" spans="1:2" x14ac:dyDescent="0.25">
      <c r="A1858" s="521"/>
      <c r="B1858" s="521"/>
    </row>
    <row r="1859" spans="1:2" x14ac:dyDescent="0.25">
      <c r="A1859" s="521"/>
      <c r="B1859" s="521"/>
    </row>
    <row r="1860" spans="1:2" x14ac:dyDescent="0.25">
      <c r="A1860" s="521"/>
      <c r="B1860" s="521"/>
    </row>
    <row r="1861" spans="1:2" x14ac:dyDescent="0.25">
      <c r="A1861" s="521"/>
      <c r="B1861" s="521"/>
    </row>
    <row r="1862" spans="1:2" x14ac:dyDescent="0.25">
      <c r="A1862" s="521"/>
      <c r="B1862" s="521"/>
    </row>
    <row r="1863" spans="1:2" x14ac:dyDescent="0.25">
      <c r="A1863" s="521"/>
      <c r="B1863" s="521"/>
    </row>
    <row r="1864" spans="1:2" x14ac:dyDescent="0.25">
      <c r="A1864" s="521"/>
      <c r="B1864" s="521"/>
    </row>
    <row r="1865" spans="1:2" x14ac:dyDescent="0.25">
      <c r="A1865" s="521"/>
      <c r="B1865" s="521"/>
    </row>
    <row r="1866" spans="1:2" x14ac:dyDescent="0.25">
      <c r="A1866" s="521"/>
      <c r="B1866" s="521"/>
    </row>
    <row r="1867" spans="1:2" x14ac:dyDescent="0.25">
      <c r="A1867" s="521"/>
      <c r="B1867" s="521"/>
    </row>
    <row r="1868" spans="1:2" x14ac:dyDescent="0.25">
      <c r="A1868" s="521"/>
      <c r="B1868" s="521"/>
    </row>
    <row r="1869" spans="1:2" x14ac:dyDescent="0.25">
      <c r="A1869" s="521"/>
      <c r="B1869" s="521"/>
    </row>
    <row r="1870" spans="1:2" x14ac:dyDescent="0.25">
      <c r="A1870" s="521"/>
      <c r="B1870" s="521"/>
    </row>
    <row r="1871" spans="1:2" x14ac:dyDescent="0.25">
      <c r="A1871" s="521"/>
      <c r="B1871" s="521"/>
    </row>
    <row r="1872" spans="1:2" x14ac:dyDescent="0.25">
      <c r="A1872" s="521"/>
      <c r="B1872" s="521"/>
    </row>
    <row r="1873" spans="1:2" x14ac:dyDescent="0.25">
      <c r="A1873" s="521"/>
      <c r="B1873" s="521"/>
    </row>
    <row r="1874" spans="1:2" x14ac:dyDescent="0.25">
      <c r="A1874" s="521"/>
      <c r="B1874" s="521"/>
    </row>
    <row r="1875" spans="1:2" x14ac:dyDescent="0.25">
      <c r="A1875" s="521"/>
      <c r="B1875" s="521"/>
    </row>
    <row r="1876" spans="1:2" x14ac:dyDescent="0.25">
      <c r="A1876" s="521"/>
      <c r="B1876" s="521"/>
    </row>
    <row r="1877" spans="1:2" x14ac:dyDescent="0.25">
      <c r="A1877" s="521"/>
      <c r="B1877" s="521"/>
    </row>
    <row r="1878" spans="1:2" x14ac:dyDescent="0.25">
      <c r="A1878" s="521"/>
      <c r="B1878" s="521"/>
    </row>
    <row r="1879" spans="1:2" x14ac:dyDescent="0.25">
      <c r="A1879" s="521"/>
      <c r="B1879" s="521"/>
    </row>
    <row r="1880" spans="1:2" x14ac:dyDescent="0.25">
      <c r="A1880" s="521"/>
      <c r="B1880" s="521"/>
    </row>
    <row r="1881" spans="1:2" x14ac:dyDescent="0.25">
      <c r="A1881" s="521"/>
      <c r="B1881" s="521"/>
    </row>
    <row r="1882" spans="1:2" x14ac:dyDescent="0.25">
      <c r="A1882" s="521"/>
      <c r="B1882" s="521"/>
    </row>
    <row r="1883" spans="1:2" x14ac:dyDescent="0.25">
      <c r="A1883" s="521"/>
      <c r="B1883" s="521"/>
    </row>
    <row r="1884" spans="1:2" x14ac:dyDescent="0.25">
      <c r="A1884" s="521"/>
      <c r="B1884" s="521"/>
    </row>
    <row r="1885" spans="1:2" x14ac:dyDescent="0.25">
      <c r="A1885" s="521"/>
      <c r="B1885" s="521"/>
    </row>
    <row r="1886" spans="1:2" x14ac:dyDescent="0.25">
      <c r="A1886" s="521"/>
      <c r="B1886" s="521"/>
    </row>
    <row r="1887" spans="1:2" x14ac:dyDescent="0.25">
      <c r="A1887" s="521"/>
      <c r="B1887" s="521"/>
    </row>
    <row r="1888" spans="1:2" x14ac:dyDescent="0.25">
      <c r="A1888" s="521"/>
      <c r="B1888" s="521"/>
    </row>
    <row r="1889" spans="1:2" x14ac:dyDescent="0.25">
      <c r="A1889" s="521"/>
      <c r="B1889" s="521"/>
    </row>
    <row r="1890" spans="1:2" x14ac:dyDescent="0.25">
      <c r="A1890" s="521"/>
      <c r="B1890" s="521"/>
    </row>
    <row r="1891" spans="1:2" x14ac:dyDescent="0.25">
      <c r="A1891" s="521"/>
      <c r="B1891" s="521"/>
    </row>
    <row r="1892" spans="1:2" x14ac:dyDescent="0.25">
      <c r="A1892" s="521"/>
      <c r="B1892" s="521"/>
    </row>
    <row r="1893" spans="1:2" x14ac:dyDescent="0.25">
      <c r="A1893" s="521"/>
      <c r="B1893" s="521"/>
    </row>
    <row r="1894" spans="1:2" x14ac:dyDescent="0.25">
      <c r="A1894" s="521"/>
      <c r="B1894" s="521"/>
    </row>
    <row r="1895" spans="1:2" x14ac:dyDescent="0.25">
      <c r="A1895" s="521"/>
      <c r="B1895" s="521"/>
    </row>
    <row r="1896" spans="1:2" x14ac:dyDescent="0.25">
      <c r="A1896" s="521"/>
      <c r="B1896" s="521"/>
    </row>
    <row r="1897" spans="1:2" x14ac:dyDescent="0.25">
      <c r="A1897" s="521"/>
      <c r="B1897" s="521"/>
    </row>
    <row r="1898" spans="1:2" x14ac:dyDescent="0.25">
      <c r="A1898" s="521"/>
      <c r="B1898" s="521"/>
    </row>
    <row r="1899" spans="1:2" x14ac:dyDescent="0.25">
      <c r="A1899" s="521"/>
      <c r="B1899" s="521"/>
    </row>
    <row r="1900" spans="1:2" x14ac:dyDescent="0.25">
      <c r="A1900" s="521"/>
      <c r="B1900" s="521"/>
    </row>
    <row r="1901" spans="1:2" x14ac:dyDescent="0.25">
      <c r="A1901" s="521"/>
      <c r="B1901" s="521"/>
    </row>
    <row r="1902" spans="1:2" x14ac:dyDescent="0.25">
      <c r="A1902" s="521"/>
      <c r="B1902" s="521"/>
    </row>
    <row r="1903" spans="1:2" x14ac:dyDescent="0.25">
      <c r="A1903" s="521"/>
      <c r="B1903" s="521"/>
    </row>
    <row r="1904" spans="1:2" x14ac:dyDescent="0.25">
      <c r="A1904" s="521"/>
      <c r="B1904" s="521"/>
    </row>
    <row r="1905" spans="1:2" x14ac:dyDescent="0.25">
      <c r="A1905" s="521"/>
      <c r="B1905" s="521"/>
    </row>
    <row r="1906" spans="1:2" x14ac:dyDescent="0.25">
      <c r="A1906" s="521"/>
      <c r="B1906" s="521"/>
    </row>
    <row r="1907" spans="1:2" x14ac:dyDescent="0.25">
      <c r="A1907" s="521"/>
      <c r="B1907" s="521"/>
    </row>
    <row r="1908" spans="1:2" x14ac:dyDescent="0.25">
      <c r="A1908" s="521"/>
      <c r="B1908" s="521"/>
    </row>
    <row r="1909" spans="1:2" x14ac:dyDescent="0.25">
      <c r="A1909" s="521"/>
      <c r="B1909" s="521"/>
    </row>
    <row r="1910" spans="1:2" x14ac:dyDescent="0.25">
      <c r="A1910" s="521"/>
      <c r="B1910" s="521"/>
    </row>
    <row r="1911" spans="1:2" x14ac:dyDescent="0.25">
      <c r="A1911" s="521"/>
      <c r="B1911" s="521"/>
    </row>
    <row r="1912" spans="1:2" x14ac:dyDescent="0.25">
      <c r="A1912" s="521"/>
      <c r="B1912" s="521"/>
    </row>
    <row r="1913" spans="1:2" x14ac:dyDescent="0.25">
      <c r="A1913" s="521"/>
      <c r="B1913" s="521"/>
    </row>
    <row r="1914" spans="1:2" x14ac:dyDescent="0.25">
      <c r="A1914" s="521"/>
      <c r="B1914" s="521"/>
    </row>
    <row r="1915" spans="1:2" x14ac:dyDescent="0.25">
      <c r="A1915" s="521"/>
      <c r="B1915" s="521"/>
    </row>
    <row r="1916" spans="1:2" x14ac:dyDescent="0.25">
      <c r="A1916" s="521"/>
      <c r="B1916" s="521"/>
    </row>
    <row r="1917" spans="1:2" x14ac:dyDescent="0.25">
      <c r="A1917" s="521"/>
      <c r="B1917" s="521"/>
    </row>
    <row r="1918" spans="1:2" x14ac:dyDescent="0.25">
      <c r="A1918" s="521"/>
      <c r="B1918" s="521"/>
    </row>
    <row r="1919" spans="1:2" x14ac:dyDescent="0.25">
      <c r="A1919" s="521"/>
      <c r="B1919" s="521"/>
    </row>
    <row r="1920" spans="1:2" x14ac:dyDescent="0.25">
      <c r="A1920" s="521"/>
      <c r="B1920" s="521"/>
    </row>
    <row r="1921" spans="1:2" x14ac:dyDescent="0.25">
      <c r="A1921" s="521"/>
      <c r="B1921" s="521"/>
    </row>
    <row r="1922" spans="1:2" x14ac:dyDescent="0.25">
      <c r="A1922" s="521"/>
      <c r="B1922" s="521"/>
    </row>
    <row r="1923" spans="1:2" x14ac:dyDescent="0.25">
      <c r="A1923" s="521"/>
      <c r="B1923" s="521"/>
    </row>
    <row r="1924" spans="1:2" x14ac:dyDescent="0.25">
      <c r="A1924" s="521"/>
      <c r="B1924" s="521"/>
    </row>
    <row r="1925" spans="1:2" x14ac:dyDescent="0.25">
      <c r="A1925" s="521"/>
      <c r="B1925" s="521"/>
    </row>
    <row r="1926" spans="1:2" x14ac:dyDescent="0.25">
      <c r="A1926" s="521"/>
      <c r="B1926" s="521"/>
    </row>
    <row r="1927" spans="1:2" x14ac:dyDescent="0.25">
      <c r="A1927" s="521"/>
      <c r="B1927" s="521"/>
    </row>
    <row r="1928" spans="1:2" x14ac:dyDescent="0.25">
      <c r="A1928" s="521"/>
      <c r="B1928" s="521"/>
    </row>
    <row r="1929" spans="1:2" x14ac:dyDescent="0.25">
      <c r="A1929" s="521"/>
      <c r="B1929" s="521"/>
    </row>
    <row r="1930" spans="1:2" x14ac:dyDescent="0.25">
      <c r="A1930" s="521"/>
      <c r="B1930" s="521"/>
    </row>
    <row r="1931" spans="1:2" x14ac:dyDescent="0.25">
      <c r="A1931" s="521"/>
      <c r="B1931" s="521"/>
    </row>
    <row r="1932" spans="1:2" x14ac:dyDescent="0.25">
      <c r="A1932" s="521"/>
      <c r="B1932" s="521"/>
    </row>
    <row r="1933" spans="1:2" x14ac:dyDescent="0.25">
      <c r="A1933" s="521"/>
      <c r="B1933" s="521"/>
    </row>
    <row r="1934" spans="1:2" x14ac:dyDescent="0.25">
      <c r="A1934" s="521"/>
      <c r="B1934" s="521"/>
    </row>
    <row r="1935" spans="1:2" x14ac:dyDescent="0.25">
      <c r="A1935" s="521"/>
      <c r="B1935" s="521"/>
    </row>
    <row r="1936" spans="1:2" x14ac:dyDescent="0.25">
      <c r="A1936" s="521"/>
      <c r="B1936" s="521"/>
    </row>
    <row r="1937" spans="1:2" x14ac:dyDescent="0.25">
      <c r="A1937" s="521"/>
      <c r="B1937" s="521"/>
    </row>
    <row r="1938" spans="1:2" x14ac:dyDescent="0.25">
      <c r="A1938" s="521"/>
      <c r="B1938" s="521"/>
    </row>
    <row r="1939" spans="1:2" x14ac:dyDescent="0.25">
      <c r="A1939" s="521"/>
      <c r="B1939" s="521"/>
    </row>
    <row r="1940" spans="1:2" x14ac:dyDescent="0.25">
      <c r="A1940" s="521"/>
      <c r="B1940" s="521"/>
    </row>
    <row r="1941" spans="1:2" x14ac:dyDescent="0.25">
      <c r="A1941" s="521"/>
      <c r="B1941" s="521"/>
    </row>
    <row r="1942" spans="1:2" x14ac:dyDescent="0.25">
      <c r="A1942" s="521"/>
      <c r="B1942" s="521"/>
    </row>
    <row r="1943" spans="1:2" x14ac:dyDescent="0.25">
      <c r="A1943" s="521"/>
      <c r="B1943" s="521"/>
    </row>
    <row r="1944" spans="1:2" x14ac:dyDescent="0.25">
      <c r="A1944" s="521"/>
      <c r="B1944" s="521"/>
    </row>
    <row r="1945" spans="1:2" x14ac:dyDescent="0.25">
      <c r="A1945" s="521"/>
      <c r="B1945" s="521"/>
    </row>
    <row r="1946" spans="1:2" x14ac:dyDescent="0.25">
      <c r="A1946" s="521"/>
      <c r="B1946" s="521"/>
    </row>
    <row r="1947" spans="1:2" x14ac:dyDescent="0.25">
      <c r="A1947" s="521"/>
      <c r="B1947" s="521"/>
    </row>
    <row r="1948" spans="1:2" x14ac:dyDescent="0.25">
      <c r="A1948" s="521"/>
      <c r="B1948" s="521"/>
    </row>
    <row r="1949" spans="1:2" x14ac:dyDescent="0.25">
      <c r="A1949" s="521"/>
      <c r="B1949" s="521"/>
    </row>
    <row r="1950" spans="1:2" x14ac:dyDescent="0.25">
      <c r="A1950" s="521"/>
      <c r="B1950" s="521"/>
    </row>
    <row r="1951" spans="1:2" x14ac:dyDescent="0.25">
      <c r="A1951" s="521"/>
      <c r="B1951" s="521"/>
    </row>
    <row r="1952" spans="1:2" x14ac:dyDescent="0.25">
      <c r="A1952" s="521"/>
      <c r="B1952" s="521"/>
    </row>
    <row r="1953" spans="1:2" x14ac:dyDescent="0.25">
      <c r="A1953" s="521"/>
      <c r="B1953" s="521"/>
    </row>
    <row r="1954" spans="1:2" x14ac:dyDescent="0.25">
      <c r="A1954" s="521"/>
      <c r="B1954" s="521"/>
    </row>
    <row r="1955" spans="1:2" x14ac:dyDescent="0.25">
      <c r="A1955" s="521"/>
      <c r="B1955" s="521"/>
    </row>
    <row r="1956" spans="1:2" x14ac:dyDescent="0.25">
      <c r="A1956" s="521"/>
      <c r="B1956" s="521"/>
    </row>
    <row r="1957" spans="1:2" x14ac:dyDescent="0.25">
      <c r="A1957" s="521"/>
      <c r="B1957" s="521"/>
    </row>
    <row r="1958" spans="1:2" x14ac:dyDescent="0.25">
      <c r="A1958" s="521"/>
      <c r="B1958" s="521"/>
    </row>
    <row r="1959" spans="1:2" x14ac:dyDescent="0.25">
      <c r="A1959" s="521"/>
      <c r="B1959" s="521"/>
    </row>
    <row r="1960" spans="1:2" x14ac:dyDescent="0.25">
      <c r="A1960" s="521"/>
      <c r="B1960" s="521"/>
    </row>
    <row r="1961" spans="1:2" x14ac:dyDescent="0.25">
      <c r="A1961" s="521"/>
      <c r="B1961" s="521"/>
    </row>
    <row r="1962" spans="1:2" x14ac:dyDescent="0.25">
      <c r="A1962" s="521"/>
      <c r="B1962" s="521"/>
    </row>
    <row r="1963" spans="1:2" x14ac:dyDescent="0.25">
      <c r="A1963" s="521"/>
      <c r="B1963" s="521"/>
    </row>
    <row r="1964" spans="1:2" x14ac:dyDescent="0.25">
      <c r="A1964" s="521"/>
      <c r="B1964" s="521"/>
    </row>
    <row r="1965" spans="1:2" x14ac:dyDescent="0.25">
      <c r="A1965" s="521"/>
      <c r="B1965" s="521"/>
    </row>
    <row r="1966" spans="1:2" x14ac:dyDescent="0.25">
      <c r="A1966" s="521"/>
      <c r="B1966" s="521"/>
    </row>
    <row r="1967" spans="1:2" x14ac:dyDescent="0.25">
      <c r="A1967" s="521"/>
      <c r="B1967" s="521"/>
    </row>
    <row r="1968" spans="1:2" x14ac:dyDescent="0.25">
      <c r="A1968" s="521"/>
      <c r="B1968" s="521"/>
    </row>
    <row r="1969" spans="1:2" x14ac:dyDescent="0.25">
      <c r="A1969" s="521"/>
      <c r="B1969" s="521"/>
    </row>
    <row r="1970" spans="1:2" x14ac:dyDescent="0.25">
      <c r="A1970" s="521"/>
      <c r="B1970" s="521"/>
    </row>
    <row r="1971" spans="1:2" x14ac:dyDescent="0.25">
      <c r="A1971" s="521"/>
      <c r="B1971" s="521"/>
    </row>
    <row r="1972" spans="1:2" x14ac:dyDescent="0.25">
      <c r="A1972" s="521"/>
      <c r="B1972" s="521"/>
    </row>
    <row r="1973" spans="1:2" x14ac:dyDescent="0.25">
      <c r="A1973" s="521"/>
      <c r="B1973" s="521"/>
    </row>
    <row r="1974" spans="1:2" x14ac:dyDescent="0.25">
      <c r="A1974" s="521"/>
      <c r="B1974" s="521"/>
    </row>
    <row r="1975" spans="1:2" x14ac:dyDescent="0.25">
      <c r="A1975" s="521"/>
      <c r="B1975" s="521"/>
    </row>
    <row r="1976" spans="1:2" x14ac:dyDescent="0.25">
      <c r="A1976" s="521"/>
      <c r="B1976" s="521"/>
    </row>
    <row r="1977" spans="1:2" x14ac:dyDescent="0.25">
      <c r="A1977" s="521"/>
      <c r="B1977" s="521"/>
    </row>
    <row r="1978" spans="1:2" x14ac:dyDescent="0.25">
      <c r="A1978" s="521"/>
      <c r="B1978" s="521"/>
    </row>
    <row r="1979" spans="1:2" x14ac:dyDescent="0.25">
      <c r="A1979" s="521"/>
      <c r="B1979" s="521"/>
    </row>
    <row r="1980" spans="1:2" x14ac:dyDescent="0.25">
      <c r="A1980" s="521"/>
      <c r="B1980" s="521"/>
    </row>
    <row r="1981" spans="1:2" x14ac:dyDescent="0.25">
      <c r="A1981" s="521"/>
      <c r="B1981" s="521"/>
    </row>
    <row r="1982" spans="1:2" x14ac:dyDescent="0.25">
      <c r="A1982" s="521"/>
      <c r="B1982" s="521"/>
    </row>
    <row r="1983" spans="1:2" x14ac:dyDescent="0.25">
      <c r="A1983" s="521"/>
      <c r="B1983" s="521"/>
    </row>
    <row r="1984" spans="1:2" x14ac:dyDescent="0.25">
      <c r="A1984" s="521"/>
      <c r="B1984" s="521"/>
    </row>
    <row r="1985" spans="1:2" x14ac:dyDescent="0.25">
      <c r="A1985" s="521"/>
      <c r="B1985" s="521"/>
    </row>
    <row r="1986" spans="1:2" x14ac:dyDescent="0.25">
      <c r="A1986" s="521"/>
      <c r="B1986" s="521"/>
    </row>
    <row r="1987" spans="1:2" x14ac:dyDescent="0.25">
      <c r="A1987" s="521"/>
      <c r="B1987" s="521"/>
    </row>
    <row r="1988" spans="1:2" x14ac:dyDescent="0.25">
      <c r="A1988" s="521"/>
      <c r="B1988" s="521"/>
    </row>
    <row r="1989" spans="1:2" x14ac:dyDescent="0.25">
      <c r="A1989" s="521"/>
      <c r="B1989" s="521"/>
    </row>
    <row r="1990" spans="1:2" x14ac:dyDescent="0.25">
      <c r="A1990" s="521"/>
      <c r="B1990" s="521"/>
    </row>
    <row r="1991" spans="1:2" x14ac:dyDescent="0.25">
      <c r="A1991" s="521"/>
      <c r="B1991" s="521"/>
    </row>
    <row r="1992" spans="1:2" x14ac:dyDescent="0.25">
      <c r="A1992" s="521"/>
      <c r="B1992" s="521"/>
    </row>
    <row r="1993" spans="1:2" x14ac:dyDescent="0.25">
      <c r="A1993" s="521"/>
      <c r="B1993" s="521"/>
    </row>
    <row r="1994" spans="1:2" x14ac:dyDescent="0.25">
      <c r="A1994" s="521"/>
      <c r="B1994" s="521"/>
    </row>
    <row r="1995" spans="1:2" x14ac:dyDescent="0.25">
      <c r="A1995" s="521"/>
      <c r="B1995" s="521"/>
    </row>
    <row r="1996" spans="1:2" x14ac:dyDescent="0.25">
      <c r="A1996" s="521"/>
      <c r="B1996" s="521"/>
    </row>
    <row r="1997" spans="1:2" x14ac:dyDescent="0.25">
      <c r="A1997" s="521"/>
      <c r="B1997" s="521"/>
    </row>
    <row r="1998" spans="1:2" x14ac:dyDescent="0.25">
      <c r="A1998" s="521"/>
      <c r="B1998" s="521"/>
    </row>
    <row r="1999" spans="1:2" x14ac:dyDescent="0.25">
      <c r="A1999" s="521"/>
      <c r="B1999" s="521"/>
    </row>
    <row r="2000" spans="1:2" x14ac:dyDescent="0.25">
      <c r="A2000" s="521"/>
      <c r="B2000" s="521"/>
    </row>
    <row r="2001" spans="1:2" x14ac:dyDescent="0.25">
      <c r="A2001" s="521"/>
      <c r="B2001" s="521"/>
    </row>
    <row r="2002" spans="1:2" x14ac:dyDescent="0.25">
      <c r="A2002" s="521"/>
      <c r="B2002" s="521"/>
    </row>
    <row r="2003" spans="1:2" x14ac:dyDescent="0.25">
      <c r="A2003" s="521"/>
      <c r="B2003" s="521"/>
    </row>
    <row r="2004" spans="1:2" x14ac:dyDescent="0.25">
      <c r="A2004" s="521"/>
      <c r="B2004" s="521"/>
    </row>
    <row r="2005" spans="1:2" x14ac:dyDescent="0.25">
      <c r="A2005" s="521"/>
      <c r="B2005" s="521"/>
    </row>
    <row r="2006" spans="1:2" x14ac:dyDescent="0.25">
      <c r="A2006" s="521"/>
      <c r="B2006" s="521"/>
    </row>
    <row r="2007" spans="1:2" x14ac:dyDescent="0.25">
      <c r="A2007" s="521"/>
      <c r="B2007" s="521"/>
    </row>
    <row r="2008" spans="1:2" x14ac:dyDescent="0.25">
      <c r="A2008" s="521"/>
      <c r="B2008" s="521"/>
    </row>
    <row r="2009" spans="1:2" x14ac:dyDescent="0.25">
      <c r="A2009" s="521"/>
      <c r="B2009" s="521"/>
    </row>
    <row r="2010" spans="1:2" x14ac:dyDescent="0.25">
      <c r="A2010" s="521"/>
      <c r="B2010" s="521"/>
    </row>
    <row r="2011" spans="1:2" x14ac:dyDescent="0.25">
      <c r="A2011" s="521"/>
      <c r="B2011" s="521"/>
    </row>
    <row r="2012" spans="1:2" x14ac:dyDescent="0.25">
      <c r="A2012" s="521"/>
      <c r="B2012" s="521"/>
    </row>
    <row r="2013" spans="1:2" x14ac:dyDescent="0.25">
      <c r="A2013" s="521"/>
      <c r="B2013" s="521"/>
    </row>
    <row r="2014" spans="1:2" x14ac:dyDescent="0.25">
      <c r="A2014" s="521"/>
      <c r="B2014" s="521"/>
    </row>
    <row r="2015" spans="1:2" x14ac:dyDescent="0.25">
      <c r="A2015" s="521"/>
      <c r="B2015" s="521"/>
    </row>
    <row r="2016" spans="1:2" x14ac:dyDescent="0.25">
      <c r="A2016" s="521"/>
      <c r="B2016" s="521"/>
    </row>
    <row r="2017" spans="1:2" x14ac:dyDescent="0.25">
      <c r="A2017" s="521"/>
      <c r="B2017" s="521"/>
    </row>
    <row r="2018" spans="1:2" x14ac:dyDescent="0.25">
      <c r="A2018" s="521"/>
      <c r="B2018" s="521"/>
    </row>
    <row r="2019" spans="1:2" x14ac:dyDescent="0.25">
      <c r="A2019" s="521"/>
      <c r="B2019" s="521"/>
    </row>
    <row r="2020" spans="1:2" x14ac:dyDescent="0.25">
      <c r="A2020" s="521"/>
      <c r="B2020" s="521"/>
    </row>
    <row r="2021" spans="1:2" x14ac:dyDescent="0.25">
      <c r="A2021" s="521"/>
      <c r="B2021" s="521"/>
    </row>
    <row r="2022" spans="1:2" x14ac:dyDescent="0.25">
      <c r="A2022" s="521"/>
      <c r="B2022" s="521"/>
    </row>
    <row r="2023" spans="1:2" x14ac:dyDescent="0.25">
      <c r="A2023" s="521"/>
      <c r="B2023" s="521"/>
    </row>
    <row r="2024" spans="1:2" x14ac:dyDescent="0.25">
      <c r="A2024" s="521"/>
      <c r="B2024" s="521"/>
    </row>
    <row r="2025" spans="1:2" x14ac:dyDescent="0.25">
      <c r="A2025" s="521"/>
      <c r="B2025" s="521"/>
    </row>
    <row r="2026" spans="1:2" x14ac:dyDescent="0.25">
      <c r="A2026" s="521"/>
      <c r="B2026" s="521"/>
    </row>
    <row r="2027" spans="1:2" x14ac:dyDescent="0.25">
      <c r="A2027" s="521"/>
      <c r="B2027" s="521"/>
    </row>
    <row r="2028" spans="1:2" x14ac:dyDescent="0.25">
      <c r="A2028" s="521"/>
      <c r="B2028" s="521"/>
    </row>
    <row r="2029" spans="1:2" x14ac:dyDescent="0.25">
      <c r="A2029" s="521"/>
      <c r="B2029" s="521"/>
    </row>
    <row r="2030" spans="1:2" x14ac:dyDescent="0.25">
      <c r="A2030" s="521"/>
      <c r="B2030" s="521"/>
    </row>
    <row r="2031" spans="1:2" x14ac:dyDescent="0.25">
      <c r="A2031" s="521"/>
      <c r="B2031" s="521"/>
    </row>
    <row r="2032" spans="1:2" x14ac:dyDescent="0.25">
      <c r="A2032" s="521"/>
      <c r="B2032" s="521"/>
    </row>
    <row r="2033" spans="1:2" x14ac:dyDescent="0.25">
      <c r="A2033" s="521"/>
      <c r="B2033" s="521"/>
    </row>
    <row r="2034" spans="1:2" x14ac:dyDescent="0.25">
      <c r="A2034" s="521"/>
      <c r="B2034" s="521"/>
    </row>
    <row r="2035" spans="1:2" x14ac:dyDescent="0.25">
      <c r="A2035" s="521"/>
      <c r="B2035" s="521"/>
    </row>
    <row r="2036" spans="1:2" x14ac:dyDescent="0.25">
      <c r="A2036" s="521"/>
      <c r="B2036" s="521"/>
    </row>
    <row r="2037" spans="1:2" x14ac:dyDescent="0.25">
      <c r="A2037" s="521"/>
      <c r="B2037" s="521"/>
    </row>
    <row r="2038" spans="1:2" x14ac:dyDescent="0.25">
      <c r="A2038" s="521"/>
      <c r="B2038" s="521"/>
    </row>
    <row r="2039" spans="1:2" x14ac:dyDescent="0.25">
      <c r="A2039" s="521"/>
      <c r="B2039" s="521"/>
    </row>
    <row r="2040" spans="1:2" x14ac:dyDescent="0.25">
      <c r="A2040" s="521"/>
      <c r="B2040" s="521"/>
    </row>
    <row r="2041" spans="1:2" x14ac:dyDescent="0.25">
      <c r="A2041" s="521"/>
      <c r="B2041" s="521"/>
    </row>
    <row r="2042" spans="1:2" x14ac:dyDescent="0.25">
      <c r="A2042" s="521"/>
      <c r="B2042" s="521"/>
    </row>
    <row r="2043" spans="1:2" x14ac:dyDescent="0.25">
      <c r="A2043" s="521"/>
      <c r="B2043" s="521"/>
    </row>
    <row r="2044" spans="1:2" x14ac:dyDescent="0.25">
      <c r="A2044" s="521"/>
      <c r="B2044" s="521"/>
    </row>
    <row r="2045" spans="1:2" x14ac:dyDescent="0.25">
      <c r="A2045" s="521"/>
      <c r="B2045" s="521"/>
    </row>
    <row r="2046" spans="1:2" x14ac:dyDescent="0.25">
      <c r="A2046" s="521"/>
      <c r="B2046" s="521"/>
    </row>
    <row r="2047" spans="1:2" x14ac:dyDescent="0.25">
      <c r="A2047" s="521"/>
      <c r="B2047" s="521"/>
    </row>
    <row r="2048" spans="1:2" x14ac:dyDescent="0.25">
      <c r="A2048" s="521"/>
      <c r="B2048" s="521"/>
    </row>
    <row r="2049" spans="1:2" x14ac:dyDescent="0.25">
      <c r="A2049" s="521"/>
      <c r="B2049" s="521"/>
    </row>
    <row r="2050" spans="1:2" x14ac:dyDescent="0.25">
      <c r="A2050" s="521"/>
      <c r="B2050" s="521"/>
    </row>
    <row r="2051" spans="1:2" x14ac:dyDescent="0.25">
      <c r="A2051" s="521"/>
      <c r="B2051" s="521"/>
    </row>
    <row r="2052" spans="1:2" x14ac:dyDescent="0.25">
      <c r="A2052" s="521"/>
      <c r="B2052" s="521"/>
    </row>
    <row r="2053" spans="1:2" x14ac:dyDescent="0.25">
      <c r="A2053" s="521"/>
      <c r="B2053" s="521"/>
    </row>
    <row r="2054" spans="1:2" x14ac:dyDescent="0.25">
      <c r="A2054" s="521"/>
      <c r="B2054" s="521"/>
    </row>
    <row r="2055" spans="1:2" x14ac:dyDescent="0.25">
      <c r="A2055" s="521"/>
      <c r="B2055" s="521"/>
    </row>
    <row r="2056" spans="1:2" x14ac:dyDescent="0.25">
      <c r="A2056" s="521"/>
      <c r="B2056" s="521"/>
    </row>
    <row r="2057" spans="1:2" x14ac:dyDescent="0.25">
      <c r="A2057" s="521"/>
      <c r="B2057" s="521"/>
    </row>
    <row r="2058" spans="1:2" x14ac:dyDescent="0.25">
      <c r="A2058" s="521"/>
      <c r="B2058" s="521"/>
    </row>
    <row r="2059" spans="1:2" x14ac:dyDescent="0.25">
      <c r="A2059" s="521"/>
      <c r="B2059" s="521"/>
    </row>
    <row r="2060" spans="1:2" x14ac:dyDescent="0.25">
      <c r="A2060" s="521"/>
      <c r="B2060" s="521"/>
    </row>
    <row r="2061" spans="1:2" x14ac:dyDescent="0.25">
      <c r="A2061" s="521"/>
      <c r="B2061" s="521"/>
    </row>
    <row r="2062" spans="1:2" x14ac:dyDescent="0.25">
      <c r="A2062" s="521"/>
      <c r="B2062" s="521"/>
    </row>
    <row r="2063" spans="1:2" x14ac:dyDescent="0.25">
      <c r="A2063" s="521"/>
      <c r="B2063" s="521"/>
    </row>
    <row r="2064" spans="1:2" x14ac:dyDescent="0.25">
      <c r="A2064" s="521"/>
      <c r="B2064" s="521"/>
    </row>
    <row r="2065" spans="1:2" x14ac:dyDescent="0.25">
      <c r="A2065" s="521"/>
      <c r="B2065" s="521"/>
    </row>
    <row r="2066" spans="1:2" x14ac:dyDescent="0.25">
      <c r="A2066" s="521"/>
      <c r="B2066" s="521"/>
    </row>
    <row r="2067" spans="1:2" x14ac:dyDescent="0.25">
      <c r="A2067" s="521"/>
      <c r="B2067" s="521"/>
    </row>
    <row r="2068" spans="1:2" x14ac:dyDescent="0.25">
      <c r="A2068" s="521"/>
      <c r="B2068" s="521"/>
    </row>
    <row r="2069" spans="1:2" x14ac:dyDescent="0.25">
      <c r="A2069" s="521"/>
      <c r="B2069" s="521"/>
    </row>
    <row r="2070" spans="1:2" x14ac:dyDescent="0.25">
      <c r="A2070" s="521"/>
      <c r="B2070" s="521"/>
    </row>
    <row r="2071" spans="1:2" x14ac:dyDescent="0.25">
      <c r="A2071" s="521"/>
      <c r="B2071" s="521"/>
    </row>
    <row r="2072" spans="1:2" x14ac:dyDescent="0.25">
      <c r="A2072" s="521"/>
      <c r="B2072" s="521"/>
    </row>
    <row r="2073" spans="1:2" x14ac:dyDescent="0.25">
      <c r="A2073" s="521"/>
      <c r="B2073" s="521"/>
    </row>
    <row r="2074" spans="1:2" x14ac:dyDescent="0.25">
      <c r="A2074" s="521"/>
      <c r="B2074" s="521"/>
    </row>
    <row r="2075" spans="1:2" x14ac:dyDescent="0.25">
      <c r="A2075" s="521"/>
      <c r="B2075" s="521"/>
    </row>
    <row r="2076" spans="1:2" x14ac:dyDescent="0.25">
      <c r="A2076" s="521"/>
      <c r="B2076" s="521"/>
    </row>
    <row r="2077" spans="1:2" x14ac:dyDescent="0.25">
      <c r="A2077" s="521"/>
      <c r="B2077" s="521"/>
    </row>
    <row r="2078" spans="1:2" x14ac:dyDescent="0.25">
      <c r="A2078" s="521"/>
      <c r="B2078" s="521"/>
    </row>
    <row r="2079" spans="1:2" x14ac:dyDescent="0.25">
      <c r="A2079" s="521"/>
      <c r="B2079" s="521"/>
    </row>
    <row r="2080" spans="1:2" x14ac:dyDescent="0.25">
      <c r="A2080" s="521"/>
      <c r="B2080" s="521"/>
    </row>
    <row r="2081" spans="1:2" x14ac:dyDescent="0.25">
      <c r="A2081" s="521"/>
      <c r="B2081" s="521"/>
    </row>
    <row r="2082" spans="1:2" x14ac:dyDescent="0.25">
      <c r="A2082" s="521"/>
      <c r="B2082" s="521"/>
    </row>
    <row r="2083" spans="1:2" x14ac:dyDescent="0.25">
      <c r="A2083" s="521"/>
      <c r="B2083" s="521"/>
    </row>
    <row r="2084" spans="1:2" x14ac:dyDescent="0.25">
      <c r="A2084" s="521"/>
      <c r="B2084" s="521"/>
    </row>
    <row r="2085" spans="1:2" x14ac:dyDescent="0.25">
      <c r="A2085" s="521"/>
      <c r="B2085" s="521"/>
    </row>
    <row r="2086" spans="1:2" x14ac:dyDescent="0.25">
      <c r="A2086" s="521"/>
      <c r="B2086" s="521"/>
    </row>
    <row r="2087" spans="1:2" x14ac:dyDescent="0.25">
      <c r="A2087" s="521"/>
      <c r="B2087" s="521"/>
    </row>
    <row r="2088" spans="1:2" x14ac:dyDescent="0.25">
      <c r="A2088" s="521"/>
      <c r="B2088" s="521"/>
    </row>
    <row r="2089" spans="1:2" x14ac:dyDescent="0.25">
      <c r="A2089" s="521"/>
      <c r="B2089" s="521"/>
    </row>
    <row r="2090" spans="1:2" x14ac:dyDescent="0.25">
      <c r="A2090" s="521"/>
      <c r="B2090" s="521"/>
    </row>
    <row r="2091" spans="1:2" x14ac:dyDescent="0.25">
      <c r="A2091" s="521"/>
      <c r="B2091" s="521"/>
    </row>
    <row r="2092" spans="1:2" x14ac:dyDescent="0.25">
      <c r="A2092" s="521"/>
      <c r="B2092" s="521"/>
    </row>
    <row r="2093" spans="1:2" x14ac:dyDescent="0.25">
      <c r="A2093" s="521"/>
      <c r="B2093" s="521"/>
    </row>
    <row r="2094" spans="1:2" x14ac:dyDescent="0.25">
      <c r="A2094" s="521"/>
      <c r="B2094" s="521"/>
    </row>
    <row r="2095" spans="1:2" x14ac:dyDescent="0.25">
      <c r="A2095" s="521"/>
      <c r="B2095" s="521"/>
    </row>
    <row r="2096" spans="1:2" x14ac:dyDescent="0.25">
      <c r="A2096" s="521"/>
      <c r="B2096" s="521"/>
    </row>
    <row r="2097" spans="1:2" x14ac:dyDescent="0.25">
      <c r="A2097" s="521"/>
      <c r="B2097" s="521"/>
    </row>
    <row r="2098" spans="1:2" x14ac:dyDescent="0.25">
      <c r="A2098" s="521"/>
      <c r="B2098" s="521"/>
    </row>
    <row r="2099" spans="1:2" x14ac:dyDescent="0.25">
      <c r="A2099" s="521"/>
      <c r="B2099" s="521"/>
    </row>
    <row r="2100" spans="1:2" x14ac:dyDescent="0.25">
      <c r="A2100" s="521"/>
      <c r="B2100" s="521"/>
    </row>
    <row r="2101" spans="1:2" x14ac:dyDescent="0.25">
      <c r="A2101" s="521"/>
      <c r="B2101" s="521"/>
    </row>
    <row r="2102" spans="1:2" x14ac:dyDescent="0.25">
      <c r="A2102" s="521"/>
      <c r="B2102" s="521"/>
    </row>
    <row r="2103" spans="1:2" x14ac:dyDescent="0.25">
      <c r="A2103" s="521"/>
      <c r="B2103" s="521"/>
    </row>
    <row r="2104" spans="1:2" x14ac:dyDescent="0.25">
      <c r="A2104" s="521"/>
      <c r="B2104" s="521"/>
    </row>
    <row r="2105" spans="1:2" x14ac:dyDescent="0.25">
      <c r="A2105" s="521"/>
      <c r="B2105" s="521"/>
    </row>
    <row r="2106" spans="1:2" x14ac:dyDescent="0.25">
      <c r="A2106" s="521"/>
      <c r="B2106" s="521"/>
    </row>
    <row r="2107" spans="1:2" x14ac:dyDescent="0.25">
      <c r="A2107" s="521"/>
      <c r="B2107" s="521"/>
    </row>
    <row r="2108" spans="1:2" x14ac:dyDescent="0.25">
      <c r="A2108" s="521"/>
      <c r="B2108" s="521"/>
    </row>
    <row r="2109" spans="1:2" x14ac:dyDescent="0.25">
      <c r="A2109" s="521"/>
      <c r="B2109" s="521"/>
    </row>
    <row r="2110" spans="1:2" x14ac:dyDescent="0.25">
      <c r="A2110" s="521"/>
      <c r="B2110" s="521"/>
    </row>
    <row r="2111" spans="1:2" x14ac:dyDescent="0.25">
      <c r="A2111" s="521"/>
      <c r="B2111" s="521"/>
    </row>
    <row r="2112" spans="1:2" x14ac:dyDescent="0.25">
      <c r="A2112" s="521"/>
      <c r="B2112" s="521"/>
    </row>
    <row r="2113" spans="1:2" x14ac:dyDescent="0.25">
      <c r="A2113" s="521"/>
      <c r="B2113" s="521"/>
    </row>
    <row r="2114" spans="1:2" x14ac:dyDescent="0.25">
      <c r="A2114" s="521"/>
      <c r="B2114" s="521"/>
    </row>
    <row r="2115" spans="1:2" x14ac:dyDescent="0.25">
      <c r="A2115" s="521"/>
      <c r="B2115" s="521"/>
    </row>
    <row r="2116" spans="1:2" x14ac:dyDescent="0.25">
      <c r="A2116" s="521"/>
      <c r="B2116" s="521"/>
    </row>
    <row r="2117" spans="1:2" x14ac:dyDescent="0.25">
      <c r="A2117" s="521"/>
      <c r="B2117" s="521"/>
    </row>
    <row r="2118" spans="1:2" x14ac:dyDescent="0.25">
      <c r="A2118" s="521"/>
      <c r="B2118" s="521"/>
    </row>
    <row r="2119" spans="1:2" x14ac:dyDescent="0.25">
      <c r="A2119" s="521"/>
      <c r="B2119" s="521"/>
    </row>
    <row r="2120" spans="1:2" x14ac:dyDescent="0.25">
      <c r="A2120" s="521"/>
      <c r="B2120" s="521"/>
    </row>
    <row r="2121" spans="1:2" x14ac:dyDescent="0.25">
      <c r="A2121" s="521"/>
      <c r="B2121" s="521"/>
    </row>
    <row r="2122" spans="1:2" x14ac:dyDescent="0.25">
      <c r="A2122" s="521"/>
      <c r="B2122" s="521"/>
    </row>
    <row r="2123" spans="1:2" x14ac:dyDescent="0.25">
      <c r="A2123" s="521"/>
      <c r="B2123" s="521"/>
    </row>
    <row r="2124" spans="1:2" x14ac:dyDescent="0.25">
      <c r="A2124" s="521"/>
      <c r="B2124" s="521"/>
    </row>
    <row r="2125" spans="1:2" x14ac:dyDescent="0.25">
      <c r="A2125" s="521"/>
      <c r="B2125" s="521"/>
    </row>
    <row r="2126" spans="1:2" x14ac:dyDescent="0.25">
      <c r="A2126" s="521"/>
      <c r="B2126" s="521"/>
    </row>
    <row r="2127" spans="1:2" x14ac:dyDescent="0.25">
      <c r="A2127" s="521"/>
      <c r="B2127" s="521"/>
    </row>
    <row r="2128" spans="1:2" x14ac:dyDescent="0.25">
      <c r="A2128" s="521"/>
      <c r="B2128" s="521"/>
    </row>
    <row r="2129" spans="1:2" x14ac:dyDescent="0.25">
      <c r="A2129" s="521"/>
      <c r="B2129" s="521"/>
    </row>
    <row r="2130" spans="1:2" x14ac:dyDescent="0.25">
      <c r="A2130" s="521"/>
      <c r="B2130" s="521"/>
    </row>
    <row r="2131" spans="1:2" x14ac:dyDescent="0.25">
      <c r="A2131" s="521"/>
      <c r="B2131" s="521"/>
    </row>
    <row r="2132" spans="1:2" x14ac:dyDescent="0.25">
      <c r="A2132" s="521"/>
      <c r="B2132" s="521"/>
    </row>
    <row r="2133" spans="1:2" x14ac:dyDescent="0.25">
      <c r="A2133" s="521"/>
      <c r="B2133" s="521"/>
    </row>
    <row r="2134" spans="1:2" x14ac:dyDescent="0.25">
      <c r="A2134" s="521"/>
      <c r="B2134" s="521"/>
    </row>
    <row r="2135" spans="1:2" x14ac:dyDescent="0.25">
      <c r="A2135" s="521"/>
      <c r="B2135" s="521"/>
    </row>
    <row r="2136" spans="1:2" x14ac:dyDescent="0.25">
      <c r="A2136" s="521"/>
      <c r="B2136" s="521"/>
    </row>
    <row r="2137" spans="1:2" x14ac:dyDescent="0.25">
      <c r="A2137" s="521"/>
      <c r="B2137" s="521"/>
    </row>
    <row r="2138" spans="1:2" x14ac:dyDescent="0.25">
      <c r="A2138" s="521"/>
      <c r="B2138" s="521"/>
    </row>
    <row r="2139" spans="1:2" x14ac:dyDescent="0.25">
      <c r="A2139" s="521"/>
      <c r="B2139" s="521"/>
    </row>
    <row r="2140" spans="1:2" x14ac:dyDescent="0.25">
      <c r="A2140" s="521"/>
      <c r="B2140" s="521"/>
    </row>
    <row r="2141" spans="1:2" x14ac:dyDescent="0.25">
      <c r="A2141" s="521"/>
      <c r="B2141" s="521"/>
    </row>
    <row r="2142" spans="1:2" x14ac:dyDescent="0.25">
      <c r="A2142" s="521"/>
      <c r="B2142" s="521"/>
    </row>
    <row r="2143" spans="1:2" x14ac:dyDescent="0.25">
      <c r="A2143" s="521"/>
      <c r="B2143" s="521"/>
    </row>
    <row r="2144" spans="1:2" x14ac:dyDescent="0.25">
      <c r="A2144" s="521"/>
      <c r="B2144" s="521"/>
    </row>
    <row r="2145" spans="1:2" x14ac:dyDescent="0.25">
      <c r="A2145" s="521"/>
      <c r="B2145" s="521"/>
    </row>
    <row r="2146" spans="1:2" x14ac:dyDescent="0.25">
      <c r="A2146" s="521"/>
      <c r="B2146" s="521"/>
    </row>
    <row r="2147" spans="1:2" x14ac:dyDescent="0.25">
      <c r="A2147" s="521"/>
      <c r="B2147" s="521"/>
    </row>
    <row r="2148" spans="1:2" x14ac:dyDescent="0.25">
      <c r="A2148" s="521"/>
      <c r="B2148" s="521"/>
    </row>
    <row r="2149" spans="1:2" x14ac:dyDescent="0.25">
      <c r="A2149" s="521"/>
      <c r="B2149" s="521"/>
    </row>
    <row r="2150" spans="1:2" x14ac:dyDescent="0.25">
      <c r="A2150" s="521"/>
      <c r="B2150" s="521"/>
    </row>
    <row r="2151" spans="1:2" x14ac:dyDescent="0.25">
      <c r="A2151" s="521"/>
      <c r="B2151" s="521"/>
    </row>
    <row r="2152" spans="1:2" x14ac:dyDescent="0.25">
      <c r="A2152" s="521"/>
      <c r="B2152" s="521"/>
    </row>
    <row r="2153" spans="1:2" x14ac:dyDescent="0.25">
      <c r="A2153" s="521"/>
      <c r="B2153" s="521"/>
    </row>
    <row r="2154" spans="1:2" x14ac:dyDescent="0.25">
      <c r="A2154" s="521"/>
      <c r="B2154" s="521"/>
    </row>
    <row r="2155" spans="1:2" x14ac:dyDescent="0.25">
      <c r="A2155" s="521"/>
      <c r="B2155" s="521"/>
    </row>
    <row r="2156" spans="1:2" x14ac:dyDescent="0.25">
      <c r="A2156" s="521"/>
      <c r="B2156" s="521"/>
    </row>
    <row r="2157" spans="1:2" x14ac:dyDescent="0.25">
      <c r="A2157" s="521"/>
      <c r="B2157" s="521"/>
    </row>
    <row r="2158" spans="1:2" x14ac:dyDescent="0.25">
      <c r="A2158" s="521"/>
      <c r="B2158" s="521"/>
    </row>
    <row r="2159" spans="1:2" x14ac:dyDescent="0.25">
      <c r="A2159" s="521"/>
      <c r="B2159" s="521"/>
    </row>
    <row r="2160" spans="1:2" x14ac:dyDescent="0.25">
      <c r="A2160" s="521"/>
      <c r="B2160" s="521"/>
    </row>
    <row r="2161" spans="1:2" x14ac:dyDescent="0.25">
      <c r="A2161" s="521"/>
      <c r="B2161" s="521"/>
    </row>
    <row r="2162" spans="1:2" x14ac:dyDescent="0.25">
      <c r="A2162" s="521"/>
      <c r="B2162" s="521"/>
    </row>
    <row r="2163" spans="1:2" x14ac:dyDescent="0.25">
      <c r="A2163" s="521"/>
      <c r="B2163" s="521"/>
    </row>
    <row r="2164" spans="1:2" x14ac:dyDescent="0.25">
      <c r="A2164" s="521"/>
      <c r="B2164" s="521"/>
    </row>
    <row r="2165" spans="1:2" x14ac:dyDescent="0.25">
      <c r="A2165" s="521"/>
      <c r="B2165" s="521"/>
    </row>
    <row r="2166" spans="1:2" x14ac:dyDescent="0.25">
      <c r="A2166" s="521"/>
      <c r="B2166" s="521"/>
    </row>
    <row r="2167" spans="1:2" x14ac:dyDescent="0.25">
      <c r="A2167" s="521"/>
      <c r="B2167" s="521"/>
    </row>
    <row r="2168" spans="1:2" x14ac:dyDescent="0.25">
      <c r="A2168" s="521"/>
      <c r="B2168" s="521"/>
    </row>
    <row r="2169" spans="1:2" x14ac:dyDescent="0.25">
      <c r="A2169" s="521"/>
      <c r="B2169" s="521"/>
    </row>
    <row r="2170" spans="1:2" x14ac:dyDescent="0.25">
      <c r="A2170" s="521"/>
      <c r="B2170" s="521"/>
    </row>
    <row r="2171" spans="1:2" x14ac:dyDescent="0.25">
      <c r="A2171" s="521"/>
      <c r="B2171" s="521"/>
    </row>
    <row r="2172" spans="1:2" x14ac:dyDescent="0.25">
      <c r="A2172" s="521"/>
      <c r="B2172" s="521"/>
    </row>
    <row r="2173" spans="1:2" x14ac:dyDescent="0.25">
      <c r="A2173" s="521"/>
      <c r="B2173" s="521"/>
    </row>
    <row r="2174" spans="1:2" x14ac:dyDescent="0.25">
      <c r="A2174" s="521"/>
      <c r="B2174" s="521"/>
    </row>
    <row r="2175" spans="1:2" x14ac:dyDescent="0.25">
      <c r="A2175" s="521"/>
      <c r="B2175" s="521"/>
    </row>
    <row r="2176" spans="1:2" x14ac:dyDescent="0.25">
      <c r="A2176" s="521"/>
      <c r="B2176" s="521"/>
    </row>
    <row r="2177" spans="1:2" x14ac:dyDescent="0.25">
      <c r="A2177" s="521"/>
      <c r="B2177" s="521"/>
    </row>
    <row r="2178" spans="1:2" x14ac:dyDescent="0.25">
      <c r="A2178" s="521"/>
      <c r="B2178" s="521"/>
    </row>
    <row r="2179" spans="1:2" x14ac:dyDescent="0.25">
      <c r="A2179" s="521"/>
      <c r="B2179" s="521"/>
    </row>
    <row r="2180" spans="1:2" x14ac:dyDescent="0.25">
      <c r="A2180" s="521"/>
      <c r="B2180" s="521"/>
    </row>
    <row r="2181" spans="1:2" x14ac:dyDescent="0.25">
      <c r="A2181" s="521"/>
      <c r="B2181" s="521"/>
    </row>
    <row r="2182" spans="1:2" x14ac:dyDescent="0.25">
      <c r="A2182" s="521"/>
      <c r="B2182" s="521"/>
    </row>
    <row r="2183" spans="1:2" x14ac:dyDescent="0.25">
      <c r="A2183" s="521"/>
      <c r="B2183" s="521"/>
    </row>
    <row r="2184" spans="1:2" x14ac:dyDescent="0.25">
      <c r="A2184" s="521"/>
      <c r="B2184" s="521"/>
    </row>
    <row r="2185" spans="1:2" x14ac:dyDescent="0.25">
      <c r="A2185" s="521"/>
      <c r="B2185" s="521"/>
    </row>
    <row r="2186" spans="1:2" x14ac:dyDescent="0.25">
      <c r="A2186" s="521"/>
      <c r="B2186" s="521"/>
    </row>
    <row r="2187" spans="1:2" x14ac:dyDescent="0.25">
      <c r="A2187" s="521"/>
      <c r="B2187" s="521"/>
    </row>
    <row r="2188" spans="1:2" x14ac:dyDescent="0.25">
      <c r="A2188" s="521"/>
      <c r="B2188" s="521"/>
    </row>
    <row r="2189" spans="1:2" x14ac:dyDescent="0.25">
      <c r="A2189" s="521"/>
      <c r="B2189" s="521"/>
    </row>
    <row r="2190" spans="1:2" x14ac:dyDescent="0.25">
      <c r="A2190" s="521"/>
      <c r="B2190" s="521"/>
    </row>
    <row r="2191" spans="1:2" x14ac:dyDescent="0.25">
      <c r="A2191" s="521"/>
      <c r="B2191" s="521"/>
    </row>
    <row r="2192" spans="1:2" x14ac:dyDescent="0.25">
      <c r="A2192" s="521"/>
      <c r="B2192" s="521"/>
    </row>
    <row r="2193" spans="1:2" x14ac:dyDescent="0.25">
      <c r="A2193" s="521"/>
      <c r="B2193" s="521"/>
    </row>
    <row r="2194" spans="1:2" x14ac:dyDescent="0.25">
      <c r="A2194" s="521"/>
      <c r="B2194" s="521"/>
    </row>
    <row r="2195" spans="1:2" x14ac:dyDescent="0.25">
      <c r="A2195" s="521"/>
      <c r="B2195" s="521"/>
    </row>
    <row r="2196" spans="1:2" x14ac:dyDescent="0.25">
      <c r="A2196" s="521"/>
      <c r="B2196" s="521"/>
    </row>
    <row r="2197" spans="1:2" x14ac:dyDescent="0.25">
      <c r="A2197" s="521"/>
      <c r="B2197" s="521"/>
    </row>
    <row r="2198" spans="1:2" x14ac:dyDescent="0.25">
      <c r="A2198" s="521"/>
      <c r="B2198" s="521"/>
    </row>
    <row r="2199" spans="1:2" x14ac:dyDescent="0.25">
      <c r="A2199" s="521"/>
      <c r="B2199" s="521"/>
    </row>
    <row r="2200" spans="1:2" x14ac:dyDescent="0.25">
      <c r="A2200" s="521"/>
      <c r="B2200" s="521"/>
    </row>
    <row r="2201" spans="1:2" x14ac:dyDescent="0.25">
      <c r="A2201" s="521"/>
      <c r="B2201" s="521"/>
    </row>
    <row r="2202" spans="1:2" x14ac:dyDescent="0.25">
      <c r="A2202" s="521"/>
      <c r="B2202" s="521"/>
    </row>
    <row r="2203" spans="1:2" x14ac:dyDescent="0.25">
      <c r="A2203" s="521"/>
      <c r="B2203" s="521"/>
    </row>
    <row r="2204" spans="1:2" x14ac:dyDescent="0.25">
      <c r="A2204" s="521"/>
      <c r="B2204" s="521"/>
    </row>
    <row r="2205" spans="1:2" x14ac:dyDescent="0.25">
      <c r="A2205" s="521"/>
      <c r="B2205" s="521"/>
    </row>
    <row r="2206" spans="1:2" x14ac:dyDescent="0.25">
      <c r="A2206" s="521"/>
      <c r="B2206" s="521"/>
    </row>
    <row r="2207" spans="1:2" x14ac:dyDescent="0.25">
      <c r="A2207" s="521"/>
      <c r="B2207" s="521"/>
    </row>
    <row r="2208" spans="1:2" x14ac:dyDescent="0.25">
      <c r="A2208" s="521"/>
      <c r="B2208" s="521"/>
    </row>
    <row r="2209" spans="1:2" x14ac:dyDescent="0.25">
      <c r="A2209" s="521"/>
      <c r="B2209" s="521"/>
    </row>
    <row r="2210" spans="1:2" x14ac:dyDescent="0.25">
      <c r="A2210" s="521"/>
      <c r="B2210" s="521"/>
    </row>
    <row r="2211" spans="1:2" x14ac:dyDescent="0.25">
      <c r="A2211" s="521"/>
      <c r="B2211" s="521"/>
    </row>
    <row r="2212" spans="1:2" x14ac:dyDescent="0.25">
      <c r="A2212" s="521"/>
      <c r="B2212" s="521"/>
    </row>
    <row r="2213" spans="1:2" x14ac:dyDescent="0.25">
      <c r="A2213" s="521"/>
      <c r="B2213" s="521"/>
    </row>
    <row r="2214" spans="1:2" x14ac:dyDescent="0.25">
      <c r="A2214" s="521"/>
      <c r="B2214" s="521"/>
    </row>
    <row r="2215" spans="1:2" x14ac:dyDescent="0.25">
      <c r="A2215" s="521"/>
      <c r="B2215" s="521"/>
    </row>
    <row r="2216" spans="1:2" x14ac:dyDescent="0.25">
      <c r="A2216" s="521"/>
      <c r="B2216" s="521"/>
    </row>
    <row r="2217" spans="1:2" x14ac:dyDescent="0.25">
      <c r="A2217" s="521"/>
      <c r="B2217" s="521"/>
    </row>
    <row r="2218" spans="1:2" x14ac:dyDescent="0.25">
      <c r="A2218" s="521"/>
      <c r="B2218" s="521"/>
    </row>
    <row r="2219" spans="1:2" x14ac:dyDescent="0.25">
      <c r="A2219" s="521"/>
      <c r="B2219" s="521"/>
    </row>
    <row r="2220" spans="1:2" x14ac:dyDescent="0.25">
      <c r="A2220" s="521"/>
      <c r="B2220" s="521"/>
    </row>
    <row r="2221" spans="1:2" x14ac:dyDescent="0.25">
      <c r="A2221" s="521"/>
      <c r="B2221" s="521"/>
    </row>
    <row r="2222" spans="1:2" x14ac:dyDescent="0.25">
      <c r="A2222" s="521"/>
      <c r="B2222" s="521"/>
    </row>
    <row r="2223" spans="1:2" x14ac:dyDescent="0.25">
      <c r="A2223" s="521"/>
      <c r="B2223" s="521"/>
    </row>
    <row r="2224" spans="1:2" x14ac:dyDescent="0.25">
      <c r="A2224" s="521"/>
      <c r="B2224" s="521"/>
    </row>
    <row r="2225" spans="1:2" x14ac:dyDescent="0.25">
      <c r="A2225" s="521"/>
      <c r="B2225" s="521"/>
    </row>
    <row r="2226" spans="1:2" x14ac:dyDescent="0.25">
      <c r="A2226" s="521"/>
      <c r="B2226" s="521"/>
    </row>
    <row r="2227" spans="1:2" x14ac:dyDescent="0.25">
      <c r="A2227" s="521"/>
      <c r="B2227" s="521"/>
    </row>
    <row r="2228" spans="1:2" x14ac:dyDescent="0.25">
      <c r="A2228" s="521"/>
      <c r="B2228" s="521"/>
    </row>
    <row r="2229" spans="1:2" x14ac:dyDescent="0.25">
      <c r="A2229" s="521"/>
      <c r="B2229" s="521"/>
    </row>
    <row r="2230" spans="1:2" x14ac:dyDescent="0.25">
      <c r="A2230" s="521"/>
      <c r="B2230" s="521"/>
    </row>
    <row r="2231" spans="1:2" x14ac:dyDescent="0.25">
      <c r="A2231" s="521"/>
      <c r="B2231" s="521"/>
    </row>
    <row r="2232" spans="1:2" x14ac:dyDescent="0.25">
      <c r="A2232" s="521"/>
      <c r="B2232" s="521"/>
    </row>
    <row r="2233" spans="1:2" x14ac:dyDescent="0.25">
      <c r="A2233" s="521"/>
      <c r="B2233" s="521"/>
    </row>
    <row r="2234" spans="1:2" x14ac:dyDescent="0.25">
      <c r="A2234" s="521"/>
      <c r="B2234" s="521"/>
    </row>
    <row r="2235" spans="1:2" x14ac:dyDescent="0.25">
      <c r="A2235" s="521"/>
      <c r="B2235" s="521"/>
    </row>
    <row r="2236" spans="1:2" x14ac:dyDescent="0.25">
      <c r="A2236" s="521"/>
      <c r="B2236" s="521"/>
    </row>
    <row r="2237" spans="1:2" x14ac:dyDescent="0.25">
      <c r="A2237" s="521"/>
      <c r="B2237" s="521"/>
    </row>
    <row r="2238" spans="1:2" x14ac:dyDescent="0.25">
      <c r="A2238" s="521"/>
      <c r="B2238" s="521"/>
    </row>
    <row r="2239" spans="1:2" x14ac:dyDescent="0.25">
      <c r="A2239" s="521"/>
      <c r="B2239" s="521"/>
    </row>
    <row r="2240" spans="1:2" x14ac:dyDescent="0.25">
      <c r="A2240" s="521"/>
      <c r="B2240" s="521"/>
    </row>
    <row r="2241" spans="1:2" x14ac:dyDescent="0.25">
      <c r="A2241" s="521"/>
      <c r="B2241" s="521"/>
    </row>
    <row r="2242" spans="1:2" x14ac:dyDescent="0.25">
      <c r="A2242" s="521"/>
      <c r="B2242" s="521"/>
    </row>
    <row r="2243" spans="1:2" x14ac:dyDescent="0.25">
      <c r="A2243" s="521"/>
      <c r="B2243" s="521"/>
    </row>
    <row r="2244" spans="1:2" x14ac:dyDescent="0.25">
      <c r="A2244" s="521"/>
      <c r="B2244" s="521"/>
    </row>
    <row r="2245" spans="1:2" x14ac:dyDescent="0.25">
      <c r="A2245" s="521"/>
      <c r="B2245" s="521"/>
    </row>
    <row r="2246" spans="1:2" x14ac:dyDescent="0.25">
      <c r="A2246" s="521"/>
      <c r="B2246" s="521"/>
    </row>
    <row r="2247" spans="1:2" x14ac:dyDescent="0.25">
      <c r="A2247" s="521"/>
      <c r="B2247" s="521"/>
    </row>
    <row r="2248" spans="1:2" x14ac:dyDescent="0.25">
      <c r="A2248" s="521"/>
      <c r="B2248" s="521"/>
    </row>
    <row r="2249" spans="1:2" x14ac:dyDescent="0.25">
      <c r="A2249" s="521"/>
      <c r="B2249" s="521"/>
    </row>
    <row r="2250" spans="1:2" x14ac:dyDescent="0.25">
      <c r="A2250" s="521"/>
      <c r="B2250" s="521"/>
    </row>
    <row r="2251" spans="1:2" x14ac:dyDescent="0.25">
      <c r="A2251" s="521"/>
      <c r="B2251" s="521"/>
    </row>
    <row r="2252" spans="1:2" x14ac:dyDescent="0.25">
      <c r="A2252" s="521"/>
      <c r="B2252" s="521"/>
    </row>
    <row r="2253" spans="1:2" x14ac:dyDescent="0.25">
      <c r="A2253" s="521"/>
      <c r="B2253" s="521"/>
    </row>
    <row r="2254" spans="1:2" x14ac:dyDescent="0.25">
      <c r="A2254" s="521"/>
      <c r="B2254" s="521"/>
    </row>
    <row r="2255" spans="1:2" x14ac:dyDescent="0.25">
      <c r="A2255" s="521"/>
      <c r="B2255" s="521"/>
    </row>
    <row r="2256" spans="1:2" x14ac:dyDescent="0.25">
      <c r="A2256" s="521"/>
      <c r="B2256" s="521"/>
    </row>
    <row r="2257" spans="1:2" x14ac:dyDescent="0.25">
      <c r="A2257" s="521"/>
      <c r="B2257" s="521"/>
    </row>
    <row r="2258" spans="1:2" x14ac:dyDescent="0.25">
      <c r="A2258" s="521"/>
      <c r="B2258" s="521"/>
    </row>
    <row r="2259" spans="1:2" x14ac:dyDescent="0.25">
      <c r="A2259" s="521"/>
      <c r="B2259" s="521"/>
    </row>
    <row r="2260" spans="1:2" x14ac:dyDescent="0.25">
      <c r="A2260" s="521"/>
      <c r="B2260" s="521"/>
    </row>
    <row r="2261" spans="1:2" x14ac:dyDescent="0.25">
      <c r="A2261" s="521"/>
      <c r="B2261" s="521"/>
    </row>
    <row r="2262" spans="1:2" x14ac:dyDescent="0.25">
      <c r="A2262" s="521"/>
      <c r="B2262" s="521"/>
    </row>
    <row r="2263" spans="1:2" x14ac:dyDescent="0.25">
      <c r="A2263" s="521"/>
      <c r="B2263" s="521"/>
    </row>
    <row r="2264" spans="1:2" x14ac:dyDescent="0.25">
      <c r="A2264" s="521"/>
      <c r="B2264" s="521"/>
    </row>
    <row r="2265" spans="1:2" x14ac:dyDescent="0.25">
      <c r="A2265" s="521"/>
      <c r="B2265" s="521"/>
    </row>
    <row r="2266" spans="1:2" x14ac:dyDescent="0.25">
      <c r="A2266" s="521"/>
      <c r="B2266" s="521"/>
    </row>
    <row r="2267" spans="1:2" x14ac:dyDescent="0.25">
      <c r="A2267" s="521"/>
      <c r="B2267" s="521"/>
    </row>
    <row r="2268" spans="1:2" x14ac:dyDescent="0.25">
      <c r="A2268" s="521"/>
      <c r="B2268" s="521"/>
    </row>
    <row r="2269" spans="1:2" x14ac:dyDescent="0.25">
      <c r="A2269" s="521"/>
      <c r="B2269" s="521"/>
    </row>
    <row r="2270" spans="1:2" x14ac:dyDescent="0.25">
      <c r="A2270" s="521"/>
      <c r="B2270" s="521"/>
    </row>
    <row r="2271" spans="1:2" x14ac:dyDescent="0.25">
      <c r="A2271" s="521"/>
      <c r="B2271" s="521"/>
    </row>
    <row r="2272" spans="1:2" x14ac:dyDescent="0.25">
      <c r="A2272" s="521"/>
      <c r="B2272" s="521"/>
    </row>
    <row r="2273" spans="1:2" x14ac:dyDescent="0.25">
      <c r="A2273" s="521"/>
      <c r="B2273" s="521"/>
    </row>
    <row r="2274" spans="1:2" x14ac:dyDescent="0.25">
      <c r="A2274" s="521"/>
      <c r="B2274" s="521"/>
    </row>
    <row r="2275" spans="1:2" x14ac:dyDescent="0.25">
      <c r="A2275" s="521"/>
      <c r="B2275" s="521"/>
    </row>
    <row r="2276" spans="1:2" x14ac:dyDescent="0.25">
      <c r="A2276" s="521"/>
      <c r="B2276" s="521"/>
    </row>
    <row r="2277" spans="1:2" x14ac:dyDescent="0.25">
      <c r="A2277" s="521"/>
      <c r="B2277" s="521"/>
    </row>
    <row r="2278" spans="1:2" x14ac:dyDescent="0.25">
      <c r="A2278" s="521"/>
      <c r="B2278" s="521"/>
    </row>
    <row r="2279" spans="1:2" x14ac:dyDescent="0.25">
      <c r="A2279" s="521"/>
      <c r="B2279" s="521"/>
    </row>
    <row r="2280" spans="1:2" x14ac:dyDescent="0.25">
      <c r="A2280" s="521"/>
      <c r="B2280" s="521"/>
    </row>
    <row r="2281" spans="1:2" x14ac:dyDescent="0.25">
      <c r="A2281" s="521"/>
      <c r="B2281" s="521"/>
    </row>
    <row r="2282" spans="1:2" x14ac:dyDescent="0.25">
      <c r="A2282" s="521"/>
      <c r="B2282" s="521"/>
    </row>
    <row r="2283" spans="1:2" x14ac:dyDescent="0.25">
      <c r="A2283" s="521"/>
      <c r="B2283" s="521"/>
    </row>
    <row r="2284" spans="1:2" x14ac:dyDescent="0.25">
      <c r="A2284" s="521"/>
      <c r="B2284" s="521"/>
    </row>
    <row r="2285" spans="1:2" x14ac:dyDescent="0.25">
      <c r="A2285" s="521"/>
      <c r="B2285" s="521"/>
    </row>
    <row r="2286" spans="1:2" x14ac:dyDescent="0.25">
      <c r="A2286" s="521"/>
      <c r="B2286" s="521"/>
    </row>
    <row r="2287" spans="1:2" x14ac:dyDescent="0.25">
      <c r="A2287" s="521"/>
      <c r="B2287" s="521"/>
    </row>
    <row r="2288" spans="1:2" x14ac:dyDescent="0.25">
      <c r="A2288" s="521"/>
      <c r="B2288" s="521"/>
    </row>
    <row r="2289" spans="1:2" x14ac:dyDescent="0.25">
      <c r="A2289" s="521"/>
      <c r="B2289" s="521"/>
    </row>
    <row r="2290" spans="1:2" x14ac:dyDescent="0.25">
      <c r="A2290" s="521"/>
      <c r="B2290" s="521"/>
    </row>
    <row r="2291" spans="1:2" x14ac:dyDescent="0.25">
      <c r="A2291" s="521"/>
      <c r="B2291" s="521"/>
    </row>
    <row r="2292" spans="1:2" x14ac:dyDescent="0.25">
      <c r="A2292" s="521"/>
      <c r="B2292" s="521"/>
    </row>
    <row r="2293" spans="1:2" x14ac:dyDescent="0.25">
      <c r="A2293" s="521"/>
      <c r="B2293" s="521"/>
    </row>
    <row r="2294" spans="1:2" x14ac:dyDescent="0.25">
      <c r="A2294" s="521"/>
      <c r="B2294" s="521"/>
    </row>
    <row r="2295" spans="1:2" x14ac:dyDescent="0.25">
      <c r="A2295" s="521"/>
      <c r="B2295" s="521"/>
    </row>
    <row r="2296" spans="1:2" x14ac:dyDescent="0.25">
      <c r="A2296" s="521"/>
      <c r="B2296" s="521"/>
    </row>
    <row r="2297" spans="1:2" x14ac:dyDescent="0.25">
      <c r="A2297" s="521"/>
      <c r="B2297" s="521"/>
    </row>
    <row r="2298" spans="1:2" x14ac:dyDescent="0.25">
      <c r="A2298" s="521"/>
      <c r="B2298" s="521"/>
    </row>
    <row r="2299" spans="1:2" x14ac:dyDescent="0.25">
      <c r="A2299" s="521"/>
      <c r="B2299" s="521"/>
    </row>
    <row r="2300" spans="1:2" x14ac:dyDescent="0.25">
      <c r="A2300" s="521"/>
      <c r="B2300" s="521"/>
    </row>
    <row r="2301" spans="1:2" x14ac:dyDescent="0.25">
      <c r="A2301" s="521"/>
      <c r="B2301" s="521"/>
    </row>
    <row r="2302" spans="1:2" x14ac:dyDescent="0.25">
      <c r="A2302" s="521"/>
      <c r="B2302" s="521"/>
    </row>
    <row r="2303" spans="1:2" x14ac:dyDescent="0.25">
      <c r="A2303" s="521"/>
      <c r="B2303" s="521"/>
    </row>
    <row r="2304" spans="1:2" x14ac:dyDescent="0.25">
      <c r="A2304" s="521"/>
      <c r="B2304" s="521"/>
    </row>
    <row r="2305" spans="1:2" x14ac:dyDescent="0.25">
      <c r="A2305" s="521"/>
      <c r="B2305" s="521"/>
    </row>
    <row r="2306" spans="1:2" x14ac:dyDescent="0.25">
      <c r="A2306" s="521"/>
      <c r="B2306" s="521"/>
    </row>
    <row r="2307" spans="1:2" x14ac:dyDescent="0.25">
      <c r="A2307" s="521"/>
      <c r="B2307" s="521"/>
    </row>
    <row r="2308" spans="1:2" x14ac:dyDescent="0.25">
      <c r="A2308" s="521"/>
      <c r="B2308" s="521"/>
    </row>
    <row r="2309" spans="1:2" x14ac:dyDescent="0.25">
      <c r="A2309" s="521"/>
      <c r="B2309" s="521"/>
    </row>
    <row r="2310" spans="1:2" x14ac:dyDescent="0.25">
      <c r="A2310" s="521"/>
      <c r="B2310" s="521"/>
    </row>
    <row r="2311" spans="1:2" x14ac:dyDescent="0.25">
      <c r="A2311" s="521"/>
      <c r="B2311" s="521"/>
    </row>
    <row r="2312" spans="1:2" x14ac:dyDescent="0.25">
      <c r="A2312" s="521"/>
      <c r="B2312" s="521"/>
    </row>
    <row r="2313" spans="1:2" x14ac:dyDescent="0.25">
      <c r="A2313" s="521"/>
      <c r="B2313" s="521"/>
    </row>
    <row r="2314" spans="1:2" x14ac:dyDescent="0.25">
      <c r="A2314" s="521"/>
      <c r="B2314" s="521"/>
    </row>
    <row r="2315" spans="1:2" x14ac:dyDescent="0.25">
      <c r="A2315" s="521"/>
      <c r="B2315" s="521"/>
    </row>
    <row r="2316" spans="1:2" x14ac:dyDescent="0.25">
      <c r="A2316" s="521"/>
      <c r="B2316" s="521"/>
    </row>
    <row r="2317" spans="1:2" x14ac:dyDescent="0.25">
      <c r="A2317" s="521"/>
      <c r="B2317" s="521"/>
    </row>
    <row r="2318" spans="1:2" x14ac:dyDescent="0.25">
      <c r="A2318" s="521"/>
      <c r="B2318" s="521"/>
    </row>
    <row r="2319" spans="1:2" x14ac:dyDescent="0.25">
      <c r="A2319" s="521"/>
      <c r="B2319" s="521"/>
    </row>
    <row r="2320" spans="1:2" x14ac:dyDescent="0.25">
      <c r="A2320" s="521"/>
      <c r="B2320" s="521"/>
    </row>
    <row r="2321" spans="1:2" x14ac:dyDescent="0.25">
      <c r="A2321" s="521"/>
      <c r="B2321" s="521"/>
    </row>
    <row r="2322" spans="1:2" x14ac:dyDescent="0.25">
      <c r="A2322" s="521"/>
      <c r="B2322" s="521"/>
    </row>
    <row r="2323" spans="1:2" x14ac:dyDescent="0.25">
      <c r="A2323" s="521"/>
      <c r="B2323" s="521"/>
    </row>
    <row r="2324" spans="1:2" x14ac:dyDescent="0.25">
      <c r="A2324" s="521"/>
      <c r="B2324" s="521"/>
    </row>
    <row r="2325" spans="1:2" x14ac:dyDescent="0.25">
      <c r="A2325" s="521"/>
      <c r="B2325" s="521"/>
    </row>
    <row r="2326" spans="1:2" x14ac:dyDescent="0.25">
      <c r="A2326" s="521"/>
      <c r="B2326" s="521"/>
    </row>
    <row r="2327" spans="1:2" x14ac:dyDescent="0.25">
      <c r="A2327" s="521"/>
      <c r="B2327" s="521"/>
    </row>
    <row r="2328" spans="1:2" x14ac:dyDescent="0.25">
      <c r="A2328" s="521"/>
      <c r="B2328" s="521"/>
    </row>
    <row r="2329" spans="1:2" x14ac:dyDescent="0.25">
      <c r="A2329" s="521"/>
      <c r="B2329" s="521"/>
    </row>
    <row r="2330" spans="1:2" x14ac:dyDescent="0.25">
      <c r="A2330" s="521"/>
      <c r="B2330" s="521"/>
    </row>
    <row r="2331" spans="1:2" x14ac:dyDescent="0.25">
      <c r="A2331" s="521"/>
      <c r="B2331" s="521"/>
    </row>
    <row r="2332" spans="1:2" x14ac:dyDescent="0.25">
      <c r="A2332" s="521"/>
      <c r="B2332" s="521"/>
    </row>
    <row r="2333" spans="1:2" x14ac:dyDescent="0.25">
      <c r="A2333" s="521"/>
      <c r="B2333" s="521"/>
    </row>
    <row r="2334" spans="1:2" x14ac:dyDescent="0.25">
      <c r="A2334" s="521"/>
      <c r="B2334" s="521"/>
    </row>
    <row r="2335" spans="1:2" x14ac:dyDescent="0.25">
      <c r="A2335" s="521"/>
      <c r="B2335" s="521"/>
    </row>
    <row r="2336" spans="1:2" x14ac:dyDescent="0.25">
      <c r="A2336" s="521"/>
      <c r="B2336" s="521"/>
    </row>
    <row r="2337" spans="1:2" x14ac:dyDescent="0.25">
      <c r="A2337" s="521"/>
      <c r="B2337" s="521"/>
    </row>
    <row r="2338" spans="1:2" x14ac:dyDescent="0.25">
      <c r="A2338" s="521"/>
      <c r="B2338" s="521"/>
    </row>
    <row r="2339" spans="1:2" x14ac:dyDescent="0.25">
      <c r="A2339" s="521"/>
      <c r="B2339" s="521"/>
    </row>
    <row r="2340" spans="1:2" x14ac:dyDescent="0.25">
      <c r="A2340" s="521"/>
      <c r="B2340" s="521"/>
    </row>
    <row r="2341" spans="1:2" x14ac:dyDescent="0.25">
      <c r="A2341" s="521"/>
      <c r="B2341" s="521"/>
    </row>
    <row r="2342" spans="1:2" x14ac:dyDescent="0.25">
      <c r="A2342" s="521"/>
      <c r="B2342" s="521"/>
    </row>
    <row r="2343" spans="1:2" x14ac:dyDescent="0.25">
      <c r="A2343" s="521"/>
      <c r="B2343" s="521"/>
    </row>
    <row r="2344" spans="1:2" x14ac:dyDescent="0.25">
      <c r="A2344" s="521"/>
      <c r="B2344" s="521"/>
    </row>
    <row r="2345" spans="1:2" x14ac:dyDescent="0.25">
      <c r="A2345" s="521"/>
      <c r="B2345" s="521"/>
    </row>
    <row r="2346" spans="1:2" x14ac:dyDescent="0.25">
      <c r="A2346" s="521"/>
      <c r="B2346" s="521"/>
    </row>
    <row r="2347" spans="1:2" x14ac:dyDescent="0.25">
      <c r="A2347" s="521"/>
      <c r="B2347" s="521"/>
    </row>
    <row r="2348" spans="1:2" x14ac:dyDescent="0.25">
      <c r="A2348" s="521"/>
      <c r="B2348" s="521"/>
    </row>
    <row r="2349" spans="1:2" x14ac:dyDescent="0.25">
      <c r="A2349" s="521"/>
      <c r="B2349" s="521"/>
    </row>
    <row r="2350" spans="1:2" x14ac:dyDescent="0.25">
      <c r="A2350" s="521"/>
      <c r="B2350" s="521"/>
    </row>
    <row r="2351" spans="1:2" x14ac:dyDescent="0.25">
      <c r="A2351" s="521"/>
      <c r="B2351" s="521"/>
    </row>
    <row r="2352" spans="1:2" x14ac:dyDescent="0.25">
      <c r="A2352" s="521"/>
      <c r="B2352" s="521"/>
    </row>
    <row r="2353" spans="1:2" x14ac:dyDescent="0.25">
      <c r="A2353" s="521"/>
      <c r="B2353" s="521"/>
    </row>
    <row r="2354" spans="1:2" x14ac:dyDescent="0.25">
      <c r="A2354" s="521"/>
      <c r="B2354" s="521"/>
    </row>
    <row r="2355" spans="1:2" x14ac:dyDescent="0.25">
      <c r="A2355" s="521"/>
      <c r="B2355" s="521"/>
    </row>
    <row r="2356" spans="1:2" x14ac:dyDescent="0.25">
      <c r="A2356" s="521"/>
      <c r="B2356" s="521"/>
    </row>
    <row r="2357" spans="1:2" x14ac:dyDescent="0.25">
      <c r="A2357" s="521"/>
      <c r="B2357" s="521"/>
    </row>
    <row r="2358" spans="1:2" x14ac:dyDescent="0.25">
      <c r="A2358" s="521"/>
      <c r="B2358" s="521"/>
    </row>
    <row r="2359" spans="1:2" x14ac:dyDescent="0.25">
      <c r="A2359" s="521"/>
      <c r="B2359" s="521"/>
    </row>
    <row r="2360" spans="1:2" x14ac:dyDescent="0.25">
      <c r="A2360" s="521"/>
      <c r="B2360" s="521"/>
    </row>
    <row r="2361" spans="1:2" x14ac:dyDescent="0.25">
      <c r="A2361" s="521"/>
      <c r="B2361" s="521"/>
    </row>
    <row r="2362" spans="1:2" x14ac:dyDescent="0.25">
      <c r="A2362" s="521"/>
      <c r="B2362" s="521"/>
    </row>
    <row r="2363" spans="1:2" x14ac:dyDescent="0.25">
      <c r="A2363" s="521"/>
      <c r="B2363" s="521"/>
    </row>
    <row r="2364" spans="1:2" x14ac:dyDescent="0.25">
      <c r="A2364" s="521"/>
      <c r="B2364" s="521"/>
    </row>
    <row r="2365" spans="1:2" x14ac:dyDescent="0.25">
      <c r="A2365" s="521"/>
      <c r="B2365" s="521"/>
    </row>
    <row r="2366" spans="1:2" x14ac:dyDescent="0.25">
      <c r="A2366" s="521"/>
      <c r="B2366" s="521"/>
    </row>
    <row r="2367" spans="1:2" x14ac:dyDescent="0.25">
      <c r="A2367" s="521"/>
      <c r="B2367" s="521"/>
    </row>
    <row r="2368" spans="1:2" x14ac:dyDescent="0.25">
      <c r="A2368" s="521"/>
      <c r="B2368" s="521"/>
    </row>
    <row r="2369" spans="1:2" x14ac:dyDescent="0.25">
      <c r="A2369" s="521"/>
      <c r="B2369" s="521"/>
    </row>
    <row r="2370" spans="1:2" x14ac:dyDescent="0.25">
      <c r="A2370" s="521"/>
      <c r="B2370" s="521"/>
    </row>
    <row r="2371" spans="1:2" x14ac:dyDescent="0.25">
      <c r="A2371" s="521"/>
      <c r="B2371" s="521"/>
    </row>
    <row r="2372" spans="1:2" x14ac:dyDescent="0.25">
      <c r="A2372" s="521"/>
      <c r="B2372" s="521"/>
    </row>
    <row r="2373" spans="1:2" x14ac:dyDescent="0.25">
      <c r="A2373" s="521"/>
      <c r="B2373" s="521"/>
    </row>
    <row r="2374" spans="1:2" x14ac:dyDescent="0.25">
      <c r="A2374" s="521"/>
      <c r="B2374" s="521"/>
    </row>
    <row r="2375" spans="1:2" x14ac:dyDescent="0.25">
      <c r="A2375" s="521"/>
      <c r="B2375" s="521"/>
    </row>
    <row r="2376" spans="1:2" x14ac:dyDescent="0.25">
      <c r="A2376" s="521"/>
      <c r="B2376" s="521"/>
    </row>
    <row r="2377" spans="1:2" x14ac:dyDescent="0.25">
      <c r="A2377" s="521"/>
      <c r="B2377" s="521"/>
    </row>
    <row r="2378" spans="1:2" x14ac:dyDescent="0.25">
      <c r="A2378" s="521"/>
      <c r="B2378" s="521"/>
    </row>
    <row r="2379" spans="1:2" x14ac:dyDescent="0.25">
      <c r="A2379" s="521"/>
      <c r="B2379" s="521"/>
    </row>
    <row r="2380" spans="1:2" x14ac:dyDescent="0.25">
      <c r="A2380" s="521"/>
      <c r="B2380" s="521"/>
    </row>
    <row r="2381" spans="1:2" x14ac:dyDescent="0.25">
      <c r="A2381" s="521"/>
      <c r="B2381" s="521"/>
    </row>
    <row r="2382" spans="1:2" x14ac:dyDescent="0.25">
      <c r="A2382" s="521"/>
      <c r="B2382" s="521"/>
    </row>
    <row r="2383" spans="1:2" x14ac:dyDescent="0.25">
      <c r="A2383" s="521"/>
      <c r="B2383" s="521"/>
    </row>
    <row r="2384" spans="1:2" x14ac:dyDescent="0.25">
      <c r="A2384" s="521"/>
      <c r="B2384" s="521"/>
    </row>
    <row r="2385" spans="1:2" x14ac:dyDescent="0.25">
      <c r="A2385" s="521"/>
      <c r="B2385" s="521"/>
    </row>
    <row r="2386" spans="1:2" x14ac:dyDescent="0.25">
      <c r="A2386" s="521"/>
      <c r="B2386" s="521"/>
    </row>
    <row r="2387" spans="1:2" x14ac:dyDescent="0.25">
      <c r="A2387" s="521"/>
      <c r="B2387" s="521"/>
    </row>
    <row r="2388" spans="1:2" x14ac:dyDescent="0.25">
      <c r="A2388" s="521"/>
      <c r="B2388" s="521"/>
    </row>
    <row r="2389" spans="1:2" x14ac:dyDescent="0.25">
      <c r="A2389" s="521"/>
      <c r="B2389" s="521"/>
    </row>
    <row r="2390" spans="1:2" x14ac:dyDescent="0.25">
      <c r="A2390" s="521"/>
      <c r="B2390" s="521"/>
    </row>
    <row r="2391" spans="1:2" x14ac:dyDescent="0.25">
      <c r="A2391" s="521"/>
      <c r="B2391" s="521"/>
    </row>
    <row r="2392" spans="1:2" x14ac:dyDescent="0.25">
      <c r="A2392" s="521"/>
      <c r="B2392" s="521"/>
    </row>
    <row r="2393" spans="1:2" x14ac:dyDescent="0.25">
      <c r="A2393" s="521"/>
      <c r="B2393" s="521"/>
    </row>
    <row r="2394" spans="1:2" x14ac:dyDescent="0.25">
      <c r="A2394" s="521"/>
      <c r="B2394" s="521"/>
    </row>
    <row r="2395" spans="1:2" x14ac:dyDescent="0.25">
      <c r="A2395" s="521"/>
      <c r="B2395" s="521"/>
    </row>
    <row r="2396" spans="1:2" x14ac:dyDescent="0.25">
      <c r="A2396" s="521"/>
      <c r="B2396" s="521"/>
    </row>
    <row r="2397" spans="1:2" x14ac:dyDescent="0.25">
      <c r="A2397" s="521"/>
      <c r="B2397" s="521"/>
    </row>
    <row r="2398" spans="1:2" x14ac:dyDescent="0.25">
      <c r="A2398" s="521"/>
      <c r="B2398" s="521"/>
    </row>
    <row r="2399" spans="1:2" x14ac:dyDescent="0.25">
      <c r="A2399" s="521"/>
      <c r="B2399" s="521"/>
    </row>
    <row r="2400" spans="1:2" x14ac:dyDescent="0.25">
      <c r="A2400" s="521"/>
      <c r="B2400" s="521"/>
    </row>
    <row r="2401" spans="1:2" x14ac:dyDescent="0.25">
      <c r="A2401" s="521"/>
      <c r="B2401" s="521"/>
    </row>
    <row r="2402" spans="1:2" x14ac:dyDescent="0.25">
      <c r="A2402" s="521"/>
      <c r="B2402" s="521"/>
    </row>
    <row r="2403" spans="1:2" x14ac:dyDescent="0.25">
      <c r="A2403" s="521"/>
      <c r="B2403" s="521"/>
    </row>
    <row r="2404" spans="1:2" x14ac:dyDescent="0.25">
      <c r="A2404" s="521"/>
      <c r="B2404" s="521"/>
    </row>
    <row r="2405" spans="1:2" x14ac:dyDescent="0.25">
      <c r="A2405" s="521"/>
      <c r="B2405" s="521"/>
    </row>
    <row r="2406" spans="1:2" x14ac:dyDescent="0.25">
      <c r="A2406" s="521"/>
      <c r="B2406" s="521"/>
    </row>
    <row r="2407" spans="1:2" x14ac:dyDescent="0.25">
      <c r="A2407" s="521"/>
      <c r="B2407" s="521"/>
    </row>
    <row r="2408" spans="1:2" x14ac:dyDescent="0.25">
      <c r="A2408" s="521"/>
      <c r="B2408" s="521"/>
    </row>
    <row r="2409" spans="1:2" x14ac:dyDescent="0.25">
      <c r="A2409" s="521"/>
      <c r="B2409" s="521"/>
    </row>
    <row r="2410" spans="1:2" x14ac:dyDescent="0.25">
      <c r="A2410" s="521"/>
      <c r="B2410" s="521"/>
    </row>
    <row r="2411" spans="1:2" x14ac:dyDescent="0.25">
      <c r="A2411" s="521"/>
      <c r="B2411" s="521"/>
    </row>
    <row r="2412" spans="1:2" x14ac:dyDescent="0.25">
      <c r="A2412" s="521"/>
      <c r="B2412" s="521"/>
    </row>
    <row r="2413" spans="1:2" x14ac:dyDescent="0.25">
      <c r="A2413" s="521"/>
      <c r="B2413" s="521"/>
    </row>
    <row r="2414" spans="1:2" x14ac:dyDescent="0.25">
      <c r="A2414" s="521"/>
      <c r="B2414" s="521"/>
    </row>
    <row r="2415" spans="1:2" x14ac:dyDescent="0.25">
      <c r="A2415" s="521"/>
      <c r="B2415" s="521"/>
    </row>
    <row r="2416" spans="1:2" x14ac:dyDescent="0.25">
      <c r="A2416" s="521"/>
      <c r="B2416" s="521"/>
    </row>
    <row r="2417" spans="1:2" x14ac:dyDescent="0.25">
      <c r="A2417" s="521"/>
      <c r="B2417" s="521"/>
    </row>
    <row r="2418" spans="1:2" x14ac:dyDescent="0.25">
      <c r="A2418" s="521"/>
      <c r="B2418" s="521"/>
    </row>
    <row r="2419" spans="1:2" x14ac:dyDescent="0.25">
      <c r="A2419" s="521"/>
      <c r="B2419" s="521"/>
    </row>
    <row r="2420" spans="1:2" x14ac:dyDescent="0.25">
      <c r="A2420" s="521"/>
      <c r="B2420" s="521"/>
    </row>
    <row r="2421" spans="1:2" x14ac:dyDescent="0.25">
      <c r="A2421" s="521"/>
      <c r="B2421" s="521"/>
    </row>
    <row r="2422" spans="1:2" x14ac:dyDescent="0.25">
      <c r="A2422" s="521"/>
      <c r="B2422" s="521"/>
    </row>
    <row r="2423" spans="1:2" x14ac:dyDescent="0.25">
      <c r="A2423" s="521"/>
      <c r="B2423" s="521"/>
    </row>
    <row r="2424" spans="1:2" x14ac:dyDescent="0.25">
      <c r="A2424" s="521"/>
      <c r="B2424" s="521"/>
    </row>
    <row r="2425" spans="1:2" x14ac:dyDescent="0.25">
      <c r="A2425" s="521"/>
      <c r="B2425" s="521"/>
    </row>
    <row r="2426" spans="1:2" x14ac:dyDescent="0.25">
      <c r="A2426" s="521"/>
      <c r="B2426" s="521"/>
    </row>
    <row r="2427" spans="1:2" x14ac:dyDescent="0.25">
      <c r="A2427" s="521"/>
      <c r="B2427" s="521"/>
    </row>
    <row r="2428" spans="1:2" x14ac:dyDescent="0.25">
      <c r="A2428" s="521"/>
      <c r="B2428" s="521"/>
    </row>
    <row r="2429" spans="1:2" x14ac:dyDescent="0.25">
      <c r="A2429" s="521"/>
      <c r="B2429" s="521"/>
    </row>
    <row r="2430" spans="1:2" x14ac:dyDescent="0.25">
      <c r="A2430" s="521"/>
      <c r="B2430" s="521"/>
    </row>
    <row r="2431" spans="1:2" x14ac:dyDescent="0.25">
      <c r="A2431" s="521"/>
      <c r="B2431" s="521"/>
    </row>
    <row r="2432" spans="1:2" x14ac:dyDescent="0.25">
      <c r="A2432" s="521"/>
      <c r="B2432" s="521"/>
    </row>
    <row r="2433" spans="1:2" x14ac:dyDescent="0.25">
      <c r="A2433" s="521"/>
      <c r="B2433" s="521"/>
    </row>
    <row r="2434" spans="1:2" x14ac:dyDescent="0.25">
      <c r="A2434" s="521"/>
      <c r="B2434" s="521"/>
    </row>
    <row r="2435" spans="1:2" x14ac:dyDescent="0.25">
      <c r="A2435" s="521"/>
      <c r="B2435" s="521"/>
    </row>
    <row r="2436" spans="1:2" x14ac:dyDescent="0.25">
      <c r="A2436" s="521"/>
      <c r="B2436" s="521"/>
    </row>
    <row r="2437" spans="1:2" x14ac:dyDescent="0.25">
      <c r="A2437" s="521"/>
      <c r="B2437" s="521"/>
    </row>
    <row r="2438" spans="1:2" x14ac:dyDescent="0.25">
      <c r="A2438" s="521"/>
      <c r="B2438" s="521"/>
    </row>
    <row r="2439" spans="1:2" x14ac:dyDescent="0.25">
      <c r="A2439" s="521"/>
      <c r="B2439" s="521"/>
    </row>
    <row r="2440" spans="1:2" x14ac:dyDescent="0.25">
      <c r="A2440" s="521"/>
      <c r="B2440" s="521"/>
    </row>
    <row r="2441" spans="1:2" x14ac:dyDescent="0.25">
      <c r="A2441" s="521"/>
      <c r="B2441" s="521"/>
    </row>
    <row r="2442" spans="1:2" x14ac:dyDescent="0.25">
      <c r="A2442" s="521"/>
      <c r="B2442" s="521"/>
    </row>
    <row r="2443" spans="1:2" x14ac:dyDescent="0.25">
      <c r="A2443" s="521"/>
      <c r="B2443" s="521"/>
    </row>
    <row r="2444" spans="1:2" x14ac:dyDescent="0.25">
      <c r="A2444" s="521"/>
      <c r="B2444" s="521"/>
    </row>
    <row r="2445" spans="1:2" x14ac:dyDescent="0.25">
      <c r="A2445" s="521"/>
      <c r="B2445" s="521"/>
    </row>
    <row r="2446" spans="1:2" x14ac:dyDescent="0.25">
      <c r="A2446" s="521"/>
      <c r="B2446" s="521"/>
    </row>
    <row r="2447" spans="1:2" x14ac:dyDescent="0.25">
      <c r="A2447" s="521"/>
      <c r="B2447" s="521"/>
    </row>
    <row r="2448" spans="1:2" x14ac:dyDescent="0.25">
      <c r="A2448" s="521"/>
      <c r="B2448" s="521"/>
    </row>
    <row r="2449" spans="1:2" x14ac:dyDescent="0.25">
      <c r="A2449" s="521"/>
      <c r="B2449" s="521"/>
    </row>
    <row r="2450" spans="1:2" x14ac:dyDescent="0.25">
      <c r="A2450" s="521"/>
      <c r="B2450" s="521"/>
    </row>
    <row r="2451" spans="1:2" x14ac:dyDescent="0.25">
      <c r="A2451" s="521"/>
      <c r="B2451" s="521"/>
    </row>
    <row r="2452" spans="1:2" x14ac:dyDescent="0.25">
      <c r="A2452" s="521"/>
      <c r="B2452" s="521"/>
    </row>
    <row r="2453" spans="1:2" x14ac:dyDescent="0.25">
      <c r="A2453" s="521"/>
      <c r="B2453" s="521"/>
    </row>
    <row r="2454" spans="1:2" x14ac:dyDescent="0.25">
      <c r="A2454" s="521"/>
      <c r="B2454" s="521"/>
    </row>
    <row r="2455" spans="1:2" x14ac:dyDescent="0.25">
      <c r="A2455" s="521"/>
      <c r="B2455" s="521"/>
    </row>
    <row r="2456" spans="1:2" x14ac:dyDescent="0.25">
      <c r="A2456" s="521"/>
      <c r="B2456" s="521"/>
    </row>
    <row r="2457" spans="1:2" x14ac:dyDescent="0.25">
      <c r="A2457" s="521"/>
      <c r="B2457" s="521"/>
    </row>
    <row r="2458" spans="1:2" x14ac:dyDescent="0.25">
      <c r="A2458" s="521"/>
      <c r="B2458" s="521"/>
    </row>
    <row r="2459" spans="1:2" x14ac:dyDescent="0.25">
      <c r="A2459" s="521"/>
      <c r="B2459" s="521"/>
    </row>
    <row r="2460" spans="1:2" x14ac:dyDescent="0.25">
      <c r="A2460" s="521"/>
      <c r="B2460" s="521"/>
    </row>
    <row r="2461" spans="1:2" x14ac:dyDescent="0.25">
      <c r="A2461" s="521"/>
      <c r="B2461" s="521"/>
    </row>
    <row r="2462" spans="1:2" x14ac:dyDescent="0.25">
      <c r="A2462" s="521"/>
      <c r="B2462" s="521"/>
    </row>
    <row r="2463" spans="1:2" x14ac:dyDescent="0.25">
      <c r="A2463" s="521"/>
      <c r="B2463" s="521"/>
    </row>
    <row r="2464" spans="1:2" x14ac:dyDescent="0.25">
      <c r="A2464" s="521"/>
      <c r="B2464" s="521"/>
    </row>
    <row r="2465" spans="1:2" x14ac:dyDescent="0.25">
      <c r="A2465" s="521"/>
      <c r="B2465" s="521"/>
    </row>
    <row r="2466" spans="1:2" x14ac:dyDescent="0.25">
      <c r="A2466" s="521"/>
      <c r="B2466" s="521"/>
    </row>
    <row r="2467" spans="1:2" x14ac:dyDescent="0.25">
      <c r="A2467" s="521"/>
      <c r="B2467" s="521"/>
    </row>
    <row r="2468" spans="1:2" x14ac:dyDescent="0.25">
      <c r="A2468" s="521"/>
      <c r="B2468" s="521"/>
    </row>
    <row r="2469" spans="1:2" x14ac:dyDescent="0.25">
      <c r="A2469" s="521"/>
      <c r="B2469" s="521"/>
    </row>
    <row r="2470" spans="1:2" x14ac:dyDescent="0.25">
      <c r="A2470" s="521"/>
      <c r="B2470" s="521"/>
    </row>
    <row r="2471" spans="1:2" x14ac:dyDescent="0.25">
      <c r="A2471" s="521"/>
      <c r="B2471" s="521"/>
    </row>
    <row r="2472" spans="1:2" x14ac:dyDescent="0.25">
      <c r="A2472" s="521"/>
      <c r="B2472" s="521"/>
    </row>
    <row r="2473" spans="1:2" x14ac:dyDescent="0.25">
      <c r="A2473" s="521"/>
      <c r="B2473" s="521"/>
    </row>
    <row r="2474" spans="1:2" x14ac:dyDescent="0.25">
      <c r="A2474" s="521"/>
      <c r="B2474" s="521"/>
    </row>
    <row r="2475" spans="1:2" x14ac:dyDescent="0.25">
      <c r="A2475" s="521"/>
      <c r="B2475" s="521"/>
    </row>
    <row r="2476" spans="1:2" x14ac:dyDescent="0.25">
      <c r="A2476" s="521"/>
      <c r="B2476" s="521"/>
    </row>
    <row r="2477" spans="1:2" x14ac:dyDescent="0.25">
      <c r="A2477" s="521"/>
      <c r="B2477" s="521"/>
    </row>
    <row r="2478" spans="1:2" x14ac:dyDescent="0.25">
      <c r="A2478" s="521"/>
      <c r="B2478" s="521"/>
    </row>
    <row r="2479" spans="1:2" x14ac:dyDescent="0.25">
      <c r="A2479" s="521"/>
      <c r="B2479" s="521"/>
    </row>
    <row r="2480" spans="1:2" x14ac:dyDescent="0.25">
      <c r="A2480" s="521"/>
      <c r="B2480" s="521"/>
    </row>
    <row r="2481" spans="1:2" x14ac:dyDescent="0.25">
      <c r="A2481" s="521"/>
      <c r="B2481" s="521"/>
    </row>
    <row r="2482" spans="1:2" x14ac:dyDescent="0.25">
      <c r="A2482" s="521"/>
      <c r="B2482" s="521"/>
    </row>
    <row r="2483" spans="1:2" x14ac:dyDescent="0.25">
      <c r="A2483" s="521"/>
      <c r="B2483" s="521"/>
    </row>
    <row r="2484" spans="1:2" x14ac:dyDescent="0.25">
      <c r="A2484" s="521"/>
      <c r="B2484" s="521"/>
    </row>
    <row r="2485" spans="1:2" x14ac:dyDescent="0.25">
      <c r="A2485" s="521"/>
      <c r="B2485" s="521"/>
    </row>
    <row r="2486" spans="1:2" x14ac:dyDescent="0.25">
      <c r="A2486" s="521"/>
      <c r="B2486" s="521"/>
    </row>
    <row r="2487" spans="1:2" x14ac:dyDescent="0.25">
      <c r="A2487" s="521"/>
      <c r="B2487" s="521"/>
    </row>
    <row r="2488" spans="1:2" x14ac:dyDescent="0.25">
      <c r="A2488" s="521"/>
      <c r="B2488" s="521"/>
    </row>
    <row r="2489" spans="1:2" x14ac:dyDescent="0.25">
      <c r="A2489" s="521"/>
      <c r="B2489" s="521"/>
    </row>
    <row r="2490" spans="1:2" x14ac:dyDescent="0.25">
      <c r="A2490" s="521"/>
      <c r="B2490" s="521"/>
    </row>
    <row r="2491" spans="1:2" x14ac:dyDescent="0.25">
      <c r="A2491" s="521"/>
      <c r="B2491" s="521"/>
    </row>
    <row r="2492" spans="1:2" x14ac:dyDescent="0.25">
      <c r="A2492" s="521"/>
      <c r="B2492" s="521"/>
    </row>
    <row r="2493" spans="1:2" x14ac:dyDescent="0.25">
      <c r="A2493" s="521"/>
      <c r="B2493" s="521"/>
    </row>
    <row r="2494" spans="1:2" x14ac:dyDescent="0.25">
      <c r="A2494" s="521"/>
      <c r="B2494" s="521"/>
    </row>
    <row r="2495" spans="1:2" x14ac:dyDescent="0.25">
      <c r="A2495" s="521"/>
      <c r="B2495" s="521"/>
    </row>
    <row r="2496" spans="1:2" x14ac:dyDescent="0.25">
      <c r="A2496" s="521"/>
      <c r="B2496" s="521"/>
    </row>
    <row r="2497" spans="1:2" x14ac:dyDescent="0.25">
      <c r="A2497" s="521"/>
      <c r="B2497" s="521"/>
    </row>
    <row r="2498" spans="1:2" x14ac:dyDescent="0.25">
      <c r="A2498" s="521"/>
      <c r="B2498" s="521"/>
    </row>
    <row r="2499" spans="1:2" x14ac:dyDescent="0.25">
      <c r="A2499" s="521"/>
      <c r="B2499" s="521"/>
    </row>
    <row r="2500" spans="1:2" x14ac:dyDescent="0.25">
      <c r="A2500" s="521"/>
      <c r="B2500" s="521"/>
    </row>
    <row r="2501" spans="1:2" x14ac:dyDescent="0.25">
      <c r="A2501" s="521"/>
      <c r="B2501" s="521"/>
    </row>
    <row r="2502" spans="1:2" x14ac:dyDescent="0.25">
      <c r="A2502" s="521"/>
      <c r="B2502" s="521"/>
    </row>
    <row r="2503" spans="1:2" x14ac:dyDescent="0.25">
      <c r="A2503" s="521"/>
      <c r="B2503" s="521"/>
    </row>
    <row r="2504" spans="1:2" x14ac:dyDescent="0.25">
      <c r="A2504" s="521"/>
      <c r="B2504" s="521"/>
    </row>
    <row r="2505" spans="1:2" x14ac:dyDescent="0.25">
      <c r="A2505" s="521"/>
      <c r="B2505" s="521"/>
    </row>
    <row r="2506" spans="1:2" x14ac:dyDescent="0.25">
      <c r="A2506" s="521"/>
      <c r="B2506" s="521"/>
    </row>
    <row r="2507" spans="1:2" x14ac:dyDescent="0.25">
      <c r="A2507" s="521"/>
      <c r="B2507" s="521"/>
    </row>
    <row r="2508" spans="1:2" x14ac:dyDescent="0.25">
      <c r="A2508" s="521"/>
      <c r="B2508" s="521"/>
    </row>
    <row r="2509" spans="1:2" x14ac:dyDescent="0.25">
      <c r="A2509" s="521"/>
      <c r="B2509" s="521"/>
    </row>
    <row r="2510" spans="1:2" x14ac:dyDescent="0.25">
      <c r="A2510" s="521"/>
      <c r="B2510" s="521"/>
    </row>
    <row r="2511" spans="1:2" x14ac:dyDescent="0.25">
      <c r="A2511" s="521"/>
      <c r="B2511" s="521"/>
    </row>
    <row r="2512" spans="1:2" x14ac:dyDescent="0.25">
      <c r="A2512" s="521"/>
      <c r="B2512" s="521"/>
    </row>
    <row r="2513" spans="1:2" x14ac:dyDescent="0.25">
      <c r="A2513" s="521"/>
      <c r="B2513" s="521"/>
    </row>
    <row r="2514" spans="1:2" x14ac:dyDescent="0.25">
      <c r="A2514" s="521"/>
      <c r="B2514" s="521"/>
    </row>
    <row r="2515" spans="1:2" x14ac:dyDescent="0.25">
      <c r="A2515" s="521"/>
      <c r="B2515" s="521"/>
    </row>
    <row r="2516" spans="1:2" x14ac:dyDescent="0.25">
      <c r="A2516" s="521"/>
      <c r="B2516" s="521"/>
    </row>
    <row r="2517" spans="1:2" x14ac:dyDescent="0.25">
      <c r="A2517" s="521"/>
      <c r="B2517" s="521"/>
    </row>
    <row r="2518" spans="1:2" x14ac:dyDescent="0.25">
      <c r="A2518" s="521"/>
      <c r="B2518" s="521"/>
    </row>
    <row r="2519" spans="1:2" x14ac:dyDescent="0.25">
      <c r="A2519" s="521"/>
      <c r="B2519" s="521"/>
    </row>
    <row r="2520" spans="1:2" x14ac:dyDescent="0.25">
      <c r="A2520" s="521"/>
      <c r="B2520" s="521"/>
    </row>
    <row r="2521" spans="1:2" x14ac:dyDescent="0.25">
      <c r="A2521" s="521"/>
      <c r="B2521" s="521"/>
    </row>
    <row r="2522" spans="1:2" x14ac:dyDescent="0.25">
      <c r="A2522" s="521"/>
      <c r="B2522" s="521"/>
    </row>
    <row r="2523" spans="1:2" x14ac:dyDescent="0.25">
      <c r="A2523" s="521"/>
      <c r="B2523" s="521"/>
    </row>
    <row r="2524" spans="1:2" x14ac:dyDescent="0.25">
      <c r="A2524" s="521"/>
      <c r="B2524" s="521"/>
    </row>
    <row r="2525" spans="1:2" x14ac:dyDescent="0.25">
      <c r="A2525" s="521"/>
      <c r="B2525" s="521"/>
    </row>
    <row r="2526" spans="1:2" x14ac:dyDescent="0.25">
      <c r="A2526" s="521"/>
      <c r="B2526" s="521"/>
    </row>
    <row r="2527" spans="1:2" x14ac:dyDescent="0.25">
      <c r="A2527" s="521"/>
      <c r="B2527" s="521"/>
    </row>
    <row r="2528" spans="1:2" x14ac:dyDescent="0.25">
      <c r="A2528" s="521"/>
      <c r="B2528" s="521"/>
    </row>
    <row r="2529" spans="1:2" x14ac:dyDescent="0.25">
      <c r="A2529" s="521"/>
      <c r="B2529" s="521"/>
    </row>
    <row r="2530" spans="1:2" x14ac:dyDescent="0.25">
      <c r="A2530" s="521"/>
      <c r="B2530" s="521"/>
    </row>
    <row r="2531" spans="1:2" x14ac:dyDescent="0.25">
      <c r="A2531" s="521"/>
      <c r="B2531" s="521"/>
    </row>
    <row r="2532" spans="1:2" x14ac:dyDescent="0.25">
      <c r="A2532" s="521"/>
      <c r="B2532" s="521"/>
    </row>
    <row r="2533" spans="1:2" x14ac:dyDescent="0.25">
      <c r="A2533" s="521"/>
      <c r="B2533" s="521"/>
    </row>
    <row r="2534" spans="1:2" x14ac:dyDescent="0.25">
      <c r="A2534" s="521"/>
      <c r="B2534" s="521"/>
    </row>
    <row r="2535" spans="1:2" x14ac:dyDescent="0.25">
      <c r="A2535" s="521"/>
      <c r="B2535" s="521"/>
    </row>
    <row r="2536" spans="1:2" x14ac:dyDescent="0.25">
      <c r="A2536" s="521"/>
      <c r="B2536" s="521"/>
    </row>
    <row r="2537" spans="1:2" x14ac:dyDescent="0.25">
      <c r="A2537" s="521"/>
      <c r="B2537" s="521"/>
    </row>
    <row r="2538" spans="1:2" x14ac:dyDescent="0.25">
      <c r="A2538" s="521"/>
      <c r="B2538" s="521"/>
    </row>
    <row r="2539" spans="1:2" x14ac:dyDescent="0.25">
      <c r="A2539" s="521"/>
      <c r="B2539" s="521"/>
    </row>
    <row r="2540" spans="1:2" x14ac:dyDescent="0.25">
      <c r="A2540" s="521"/>
      <c r="B2540" s="521"/>
    </row>
    <row r="2541" spans="1:2" x14ac:dyDescent="0.25">
      <c r="A2541" s="521"/>
      <c r="B2541" s="521"/>
    </row>
    <row r="2542" spans="1:2" x14ac:dyDescent="0.25">
      <c r="A2542" s="521"/>
      <c r="B2542" s="521"/>
    </row>
    <row r="2543" spans="1:2" x14ac:dyDescent="0.25">
      <c r="A2543" s="521"/>
      <c r="B2543" s="521"/>
    </row>
    <row r="2544" spans="1:2" x14ac:dyDescent="0.25">
      <c r="A2544" s="521"/>
      <c r="B2544" s="521"/>
    </row>
    <row r="2545" spans="1:2" x14ac:dyDescent="0.25">
      <c r="A2545" s="521"/>
      <c r="B2545" s="521"/>
    </row>
    <row r="2546" spans="1:2" x14ac:dyDescent="0.25">
      <c r="A2546" s="521"/>
      <c r="B2546" s="521"/>
    </row>
    <row r="2547" spans="1:2" x14ac:dyDescent="0.25">
      <c r="A2547" s="521"/>
      <c r="B2547" s="521"/>
    </row>
    <row r="2548" spans="1:2" x14ac:dyDescent="0.25">
      <c r="A2548" s="521"/>
      <c r="B2548" s="521"/>
    </row>
    <row r="2549" spans="1:2" x14ac:dyDescent="0.25">
      <c r="A2549" s="521"/>
      <c r="B2549" s="521"/>
    </row>
    <row r="2550" spans="1:2" x14ac:dyDescent="0.25">
      <c r="A2550" s="521"/>
      <c r="B2550" s="521"/>
    </row>
    <row r="2551" spans="1:2" x14ac:dyDescent="0.25">
      <c r="A2551" s="521"/>
      <c r="B2551" s="521"/>
    </row>
    <row r="2552" spans="1:2" x14ac:dyDescent="0.25">
      <c r="A2552" s="521"/>
      <c r="B2552" s="521"/>
    </row>
    <row r="2553" spans="1:2" x14ac:dyDescent="0.25">
      <c r="A2553" s="521"/>
      <c r="B2553" s="521"/>
    </row>
    <row r="2554" spans="1:2" x14ac:dyDescent="0.25">
      <c r="A2554" s="521"/>
      <c r="B2554" s="521"/>
    </row>
    <row r="2555" spans="1:2" x14ac:dyDescent="0.25">
      <c r="A2555" s="521"/>
      <c r="B2555" s="521"/>
    </row>
    <row r="2556" spans="1:2" x14ac:dyDescent="0.25">
      <c r="A2556" s="521"/>
      <c r="B2556" s="521"/>
    </row>
    <row r="2557" spans="1:2" x14ac:dyDescent="0.25">
      <c r="A2557" s="521"/>
      <c r="B2557" s="521"/>
    </row>
    <row r="2558" spans="1:2" x14ac:dyDescent="0.25">
      <c r="A2558" s="521"/>
      <c r="B2558" s="521"/>
    </row>
    <row r="2559" spans="1:2" x14ac:dyDescent="0.25">
      <c r="A2559" s="521"/>
      <c r="B2559" s="521"/>
    </row>
    <row r="2560" spans="1:2" x14ac:dyDescent="0.25">
      <c r="A2560" s="521"/>
      <c r="B2560" s="521"/>
    </row>
    <row r="2561" spans="1:2" x14ac:dyDescent="0.25">
      <c r="A2561" s="521"/>
      <c r="B2561" s="521"/>
    </row>
    <row r="2562" spans="1:2" x14ac:dyDescent="0.25">
      <c r="A2562" s="521"/>
      <c r="B2562" s="521"/>
    </row>
    <row r="2563" spans="1:2" x14ac:dyDescent="0.25">
      <c r="A2563" s="521"/>
      <c r="B2563" s="521"/>
    </row>
    <row r="2564" spans="1:2" x14ac:dyDescent="0.25">
      <c r="A2564" s="521"/>
      <c r="B2564" s="521"/>
    </row>
    <row r="2565" spans="1:2" x14ac:dyDescent="0.25">
      <c r="A2565" s="521"/>
      <c r="B2565" s="521"/>
    </row>
    <row r="2566" spans="1:2" x14ac:dyDescent="0.25">
      <c r="A2566" s="521"/>
      <c r="B2566" s="521"/>
    </row>
    <row r="2567" spans="1:2" x14ac:dyDescent="0.25">
      <c r="A2567" s="521"/>
      <c r="B2567" s="521"/>
    </row>
    <row r="2568" spans="1:2" x14ac:dyDescent="0.25">
      <c r="A2568" s="521"/>
      <c r="B2568" s="521"/>
    </row>
    <row r="2569" spans="1:2" x14ac:dyDescent="0.25">
      <c r="A2569" s="521"/>
      <c r="B2569" s="521"/>
    </row>
    <row r="2570" spans="1:2" x14ac:dyDescent="0.25">
      <c r="A2570" s="521"/>
      <c r="B2570" s="521"/>
    </row>
    <row r="2571" spans="1:2" x14ac:dyDescent="0.25">
      <c r="A2571" s="521"/>
      <c r="B2571" s="521"/>
    </row>
    <row r="2572" spans="1:2" x14ac:dyDescent="0.25">
      <c r="A2572" s="521"/>
      <c r="B2572" s="521"/>
    </row>
    <row r="2573" spans="1:2" x14ac:dyDescent="0.25">
      <c r="A2573" s="521"/>
      <c r="B2573" s="521"/>
    </row>
    <row r="2574" spans="1:2" x14ac:dyDescent="0.25">
      <c r="A2574" s="521"/>
      <c r="B2574" s="521"/>
    </row>
    <row r="2575" spans="1:2" x14ac:dyDescent="0.25">
      <c r="A2575" s="521"/>
      <c r="B2575" s="521"/>
    </row>
    <row r="2576" spans="1:2" x14ac:dyDescent="0.25">
      <c r="A2576" s="521"/>
      <c r="B2576" s="521"/>
    </row>
    <row r="2577" spans="1:2" x14ac:dyDescent="0.25">
      <c r="A2577" s="521"/>
      <c r="B2577" s="521"/>
    </row>
    <row r="2578" spans="1:2" x14ac:dyDescent="0.25">
      <c r="A2578" s="521"/>
      <c r="B2578" s="521"/>
    </row>
    <row r="2579" spans="1:2" x14ac:dyDescent="0.25">
      <c r="A2579" s="521"/>
      <c r="B2579" s="521"/>
    </row>
    <row r="2580" spans="1:2" x14ac:dyDescent="0.25">
      <c r="A2580" s="521"/>
      <c r="B2580" s="521"/>
    </row>
    <row r="2581" spans="1:2" x14ac:dyDescent="0.25">
      <c r="A2581" s="521"/>
      <c r="B2581" s="521"/>
    </row>
    <row r="2582" spans="1:2" x14ac:dyDescent="0.25">
      <c r="A2582" s="521"/>
      <c r="B2582" s="521"/>
    </row>
    <row r="2583" spans="1:2" x14ac:dyDescent="0.25">
      <c r="A2583" s="521"/>
      <c r="B2583" s="521"/>
    </row>
    <row r="2584" spans="1:2" x14ac:dyDescent="0.25">
      <c r="A2584" s="521"/>
      <c r="B2584" s="521"/>
    </row>
    <row r="2585" spans="1:2" x14ac:dyDescent="0.25">
      <c r="A2585" s="521"/>
      <c r="B2585" s="521"/>
    </row>
    <row r="2586" spans="1:2" x14ac:dyDescent="0.25">
      <c r="A2586" s="521"/>
      <c r="B2586" s="521"/>
    </row>
    <row r="2587" spans="1:2" x14ac:dyDescent="0.25">
      <c r="A2587" s="521"/>
      <c r="B2587" s="521"/>
    </row>
    <row r="2588" spans="1:2" x14ac:dyDescent="0.25">
      <c r="A2588" s="521"/>
      <c r="B2588" s="521"/>
    </row>
    <row r="2589" spans="1:2" x14ac:dyDescent="0.25">
      <c r="A2589" s="521"/>
      <c r="B2589" s="521"/>
    </row>
    <row r="2590" spans="1:2" x14ac:dyDescent="0.25">
      <c r="A2590" s="521"/>
      <c r="B2590" s="521"/>
    </row>
    <row r="2591" spans="1:2" x14ac:dyDescent="0.25">
      <c r="A2591" s="521"/>
      <c r="B2591" s="521"/>
    </row>
    <row r="2592" spans="1:2" x14ac:dyDescent="0.25">
      <c r="A2592" s="521"/>
      <c r="B2592" s="521"/>
    </row>
    <row r="2593" spans="1:2" x14ac:dyDescent="0.25">
      <c r="A2593" s="521"/>
      <c r="B2593" s="521"/>
    </row>
    <row r="2594" spans="1:2" x14ac:dyDescent="0.25">
      <c r="A2594" s="521"/>
      <c r="B2594" s="521"/>
    </row>
    <row r="2595" spans="1:2" x14ac:dyDescent="0.25">
      <c r="A2595" s="521"/>
      <c r="B2595" s="521"/>
    </row>
    <row r="2596" spans="1:2" x14ac:dyDescent="0.25">
      <c r="A2596" s="521"/>
      <c r="B2596" s="521"/>
    </row>
    <row r="2597" spans="1:2" x14ac:dyDescent="0.25">
      <c r="A2597" s="521"/>
      <c r="B2597" s="521"/>
    </row>
    <row r="2598" spans="1:2" x14ac:dyDescent="0.25">
      <c r="A2598" s="521"/>
      <c r="B2598" s="521"/>
    </row>
    <row r="2599" spans="1:2" x14ac:dyDescent="0.25">
      <c r="A2599" s="521"/>
      <c r="B2599" s="521"/>
    </row>
    <row r="2600" spans="1:2" x14ac:dyDescent="0.25">
      <c r="A2600" s="521"/>
      <c r="B2600" s="521"/>
    </row>
    <row r="2601" spans="1:2" x14ac:dyDescent="0.25">
      <c r="A2601" s="521"/>
      <c r="B2601" s="521"/>
    </row>
    <row r="2602" spans="1:2" x14ac:dyDescent="0.25">
      <c r="A2602" s="521"/>
      <c r="B2602" s="521"/>
    </row>
    <row r="2603" spans="1:2" x14ac:dyDescent="0.25">
      <c r="A2603" s="521"/>
      <c r="B2603" s="521"/>
    </row>
    <row r="2604" spans="1:2" x14ac:dyDescent="0.25">
      <c r="A2604" s="521"/>
      <c r="B2604" s="521"/>
    </row>
    <row r="2605" spans="1:2" x14ac:dyDescent="0.25">
      <c r="A2605" s="521"/>
      <c r="B2605" s="521"/>
    </row>
    <row r="2606" spans="1:2" x14ac:dyDescent="0.25">
      <c r="A2606" s="521"/>
      <c r="B2606" s="521"/>
    </row>
    <row r="2607" spans="1:2" x14ac:dyDescent="0.25">
      <c r="A2607" s="521"/>
      <c r="B2607" s="521"/>
    </row>
    <row r="2608" spans="1:2" x14ac:dyDescent="0.25">
      <c r="A2608" s="521"/>
      <c r="B2608" s="521"/>
    </row>
    <row r="2609" spans="1:2" x14ac:dyDescent="0.25">
      <c r="A2609" s="521"/>
      <c r="B2609" s="521"/>
    </row>
    <row r="2610" spans="1:2" x14ac:dyDescent="0.25">
      <c r="A2610" s="521"/>
      <c r="B2610" s="521"/>
    </row>
    <row r="2611" spans="1:2" x14ac:dyDescent="0.25">
      <c r="A2611" s="521"/>
      <c r="B2611" s="521"/>
    </row>
    <row r="2612" spans="1:2" x14ac:dyDescent="0.25">
      <c r="A2612" s="521"/>
      <c r="B2612" s="521"/>
    </row>
    <row r="2613" spans="1:2" x14ac:dyDescent="0.25">
      <c r="A2613" s="521"/>
      <c r="B2613" s="521"/>
    </row>
    <row r="2614" spans="1:2" x14ac:dyDescent="0.25">
      <c r="A2614" s="521"/>
      <c r="B2614" s="521"/>
    </row>
    <row r="2615" spans="1:2" x14ac:dyDescent="0.25">
      <c r="A2615" s="521"/>
      <c r="B2615" s="521"/>
    </row>
    <row r="2616" spans="1:2" x14ac:dyDescent="0.25">
      <c r="A2616" s="521"/>
      <c r="B2616" s="521"/>
    </row>
    <row r="2617" spans="1:2" x14ac:dyDescent="0.25">
      <c r="A2617" s="521"/>
      <c r="B2617" s="521"/>
    </row>
    <row r="2618" spans="1:2" x14ac:dyDescent="0.25">
      <c r="A2618" s="521"/>
      <c r="B2618" s="521"/>
    </row>
    <row r="2619" spans="1:2" x14ac:dyDescent="0.25">
      <c r="A2619" s="521"/>
      <c r="B2619" s="521"/>
    </row>
    <row r="2620" spans="1:2" x14ac:dyDescent="0.25">
      <c r="A2620" s="521"/>
      <c r="B2620" s="521"/>
    </row>
    <row r="2621" spans="1:2" x14ac:dyDescent="0.25">
      <c r="A2621" s="521"/>
      <c r="B2621" s="521"/>
    </row>
    <row r="2622" spans="1:2" x14ac:dyDescent="0.25">
      <c r="A2622" s="521"/>
      <c r="B2622" s="521"/>
    </row>
    <row r="2623" spans="1:2" x14ac:dyDescent="0.25">
      <c r="A2623" s="521"/>
      <c r="B2623" s="521"/>
    </row>
    <row r="2624" spans="1:2" x14ac:dyDescent="0.25">
      <c r="A2624" s="521"/>
      <c r="B2624" s="521"/>
    </row>
    <row r="2625" spans="1:2" x14ac:dyDescent="0.25">
      <c r="A2625" s="521"/>
      <c r="B2625" s="521"/>
    </row>
    <row r="2626" spans="1:2" x14ac:dyDescent="0.25">
      <c r="A2626" s="521"/>
      <c r="B2626" s="521"/>
    </row>
    <row r="2627" spans="1:2" x14ac:dyDescent="0.25">
      <c r="A2627" s="521"/>
      <c r="B2627" s="521"/>
    </row>
    <row r="2628" spans="1:2" x14ac:dyDescent="0.25">
      <c r="A2628" s="521"/>
      <c r="B2628" s="521"/>
    </row>
    <row r="2629" spans="1:2" x14ac:dyDescent="0.25">
      <c r="A2629" s="521"/>
      <c r="B2629" s="521"/>
    </row>
    <row r="2630" spans="1:2" x14ac:dyDescent="0.25">
      <c r="A2630" s="521"/>
      <c r="B2630" s="521"/>
    </row>
    <row r="2631" spans="1:2" x14ac:dyDescent="0.25">
      <c r="A2631" s="521"/>
      <c r="B2631" s="521"/>
    </row>
    <row r="2632" spans="1:2" x14ac:dyDescent="0.25">
      <c r="A2632" s="521"/>
      <c r="B2632" s="521"/>
    </row>
    <row r="2633" spans="1:2" x14ac:dyDescent="0.25">
      <c r="A2633" s="521"/>
      <c r="B2633" s="521"/>
    </row>
    <row r="2634" spans="1:2" x14ac:dyDescent="0.25">
      <c r="A2634" s="521"/>
      <c r="B2634" s="521"/>
    </row>
    <row r="2635" spans="1:2" x14ac:dyDescent="0.25">
      <c r="A2635" s="521"/>
      <c r="B2635" s="521"/>
    </row>
    <row r="2636" spans="1:2" x14ac:dyDescent="0.25">
      <c r="A2636" s="521"/>
      <c r="B2636" s="521"/>
    </row>
    <row r="2637" spans="1:2" x14ac:dyDescent="0.25">
      <c r="A2637" s="521"/>
      <c r="B2637" s="521"/>
    </row>
    <row r="2638" spans="1:2" x14ac:dyDescent="0.25">
      <c r="A2638" s="521"/>
      <c r="B2638" s="521"/>
    </row>
    <row r="2639" spans="1:2" x14ac:dyDescent="0.25">
      <c r="A2639" s="521"/>
      <c r="B2639" s="521"/>
    </row>
    <row r="2640" spans="1:2" x14ac:dyDescent="0.25">
      <c r="A2640" s="521"/>
      <c r="B2640" s="521"/>
    </row>
    <row r="2641" spans="1:2" x14ac:dyDescent="0.25">
      <c r="A2641" s="521"/>
      <c r="B2641" s="521"/>
    </row>
    <row r="2642" spans="1:2" x14ac:dyDescent="0.25">
      <c r="A2642" s="521"/>
      <c r="B2642" s="521"/>
    </row>
    <row r="2643" spans="1:2" x14ac:dyDescent="0.25">
      <c r="A2643" s="521"/>
      <c r="B2643" s="521"/>
    </row>
    <row r="2644" spans="1:2" x14ac:dyDescent="0.25">
      <c r="A2644" s="521"/>
      <c r="B2644" s="521"/>
    </row>
    <row r="2645" spans="1:2" x14ac:dyDescent="0.25">
      <c r="A2645" s="521"/>
      <c r="B2645" s="521"/>
    </row>
    <row r="2646" spans="1:2" x14ac:dyDescent="0.25">
      <c r="A2646" s="521"/>
      <c r="B2646" s="521"/>
    </row>
    <row r="2647" spans="1:2" x14ac:dyDescent="0.25">
      <c r="A2647" s="521"/>
      <c r="B2647" s="521"/>
    </row>
    <row r="2648" spans="1:2" x14ac:dyDescent="0.25">
      <c r="A2648" s="521"/>
      <c r="B2648" s="521"/>
    </row>
    <row r="2649" spans="1:2" x14ac:dyDescent="0.25">
      <c r="A2649" s="521"/>
      <c r="B2649" s="521"/>
    </row>
    <row r="2650" spans="1:2" x14ac:dyDescent="0.25">
      <c r="A2650" s="521"/>
      <c r="B2650" s="521"/>
    </row>
    <row r="2651" spans="1:2" x14ac:dyDescent="0.25">
      <c r="A2651" s="521"/>
      <c r="B2651" s="521"/>
    </row>
    <row r="2652" spans="1:2" x14ac:dyDescent="0.25">
      <c r="A2652" s="521"/>
      <c r="B2652" s="521"/>
    </row>
    <row r="2653" spans="1:2" x14ac:dyDescent="0.25">
      <c r="A2653" s="521"/>
      <c r="B2653" s="521"/>
    </row>
    <row r="2654" spans="1:2" x14ac:dyDescent="0.25">
      <c r="A2654" s="521"/>
      <c r="B2654" s="521"/>
    </row>
    <row r="2655" spans="1:2" x14ac:dyDescent="0.25">
      <c r="A2655" s="521"/>
      <c r="B2655" s="521"/>
    </row>
    <row r="2656" spans="1:2" x14ac:dyDescent="0.25">
      <c r="A2656" s="521"/>
      <c r="B2656" s="521"/>
    </row>
    <row r="2657" spans="1:2" x14ac:dyDescent="0.25">
      <c r="A2657" s="521"/>
      <c r="B2657" s="521"/>
    </row>
    <row r="2658" spans="1:2" x14ac:dyDescent="0.25">
      <c r="A2658" s="521"/>
      <c r="B2658" s="521"/>
    </row>
    <row r="2659" spans="1:2" x14ac:dyDescent="0.25">
      <c r="A2659" s="521"/>
      <c r="B2659" s="521"/>
    </row>
    <row r="2660" spans="1:2" x14ac:dyDescent="0.25">
      <c r="A2660" s="521"/>
      <c r="B2660" s="521"/>
    </row>
    <row r="2661" spans="1:2" x14ac:dyDescent="0.25">
      <c r="A2661" s="521"/>
      <c r="B2661" s="521"/>
    </row>
    <row r="2662" spans="1:2" x14ac:dyDescent="0.25">
      <c r="A2662" s="521"/>
      <c r="B2662" s="521"/>
    </row>
    <row r="2663" spans="1:2" x14ac:dyDescent="0.25">
      <c r="A2663" s="521"/>
      <c r="B2663" s="521"/>
    </row>
    <row r="2664" spans="1:2" x14ac:dyDescent="0.25">
      <c r="A2664" s="521"/>
      <c r="B2664" s="521"/>
    </row>
    <row r="2665" spans="1:2" x14ac:dyDescent="0.25">
      <c r="A2665" s="521"/>
      <c r="B2665" s="521"/>
    </row>
    <row r="2666" spans="1:2" x14ac:dyDescent="0.25">
      <c r="A2666" s="521"/>
      <c r="B2666" s="521"/>
    </row>
    <row r="2667" spans="1:2" x14ac:dyDescent="0.25">
      <c r="A2667" s="521"/>
      <c r="B2667" s="521"/>
    </row>
    <row r="2668" spans="1:2" x14ac:dyDescent="0.25">
      <c r="A2668" s="521"/>
      <c r="B2668" s="521"/>
    </row>
    <row r="2669" spans="1:2" x14ac:dyDescent="0.25">
      <c r="A2669" s="521"/>
      <c r="B2669" s="521"/>
    </row>
    <row r="2670" spans="1:2" x14ac:dyDescent="0.25">
      <c r="A2670" s="521"/>
      <c r="B2670" s="521"/>
    </row>
    <row r="2671" spans="1:2" x14ac:dyDescent="0.25">
      <c r="A2671" s="521"/>
      <c r="B2671" s="521"/>
    </row>
    <row r="2672" spans="1:2" x14ac:dyDescent="0.25">
      <c r="A2672" s="521"/>
      <c r="B2672" s="521"/>
    </row>
    <row r="2673" spans="1:2" x14ac:dyDescent="0.25">
      <c r="A2673" s="521"/>
      <c r="B2673" s="521"/>
    </row>
    <row r="2674" spans="1:2" x14ac:dyDescent="0.25">
      <c r="A2674" s="521"/>
      <c r="B2674" s="521"/>
    </row>
    <row r="2675" spans="1:2" x14ac:dyDescent="0.25">
      <c r="A2675" s="521"/>
      <c r="B2675" s="521"/>
    </row>
    <row r="2676" spans="1:2" x14ac:dyDescent="0.25">
      <c r="A2676" s="521"/>
      <c r="B2676" s="521"/>
    </row>
    <row r="2677" spans="1:2" x14ac:dyDescent="0.25">
      <c r="A2677" s="521"/>
      <c r="B2677" s="521"/>
    </row>
    <row r="2678" spans="1:2" x14ac:dyDescent="0.25">
      <c r="A2678" s="521"/>
      <c r="B2678" s="521"/>
    </row>
    <row r="2679" spans="1:2" x14ac:dyDescent="0.25">
      <c r="A2679" s="521"/>
      <c r="B2679" s="521"/>
    </row>
    <row r="2680" spans="1:2" x14ac:dyDescent="0.25">
      <c r="A2680" s="521"/>
      <c r="B2680" s="521"/>
    </row>
    <row r="2681" spans="1:2" x14ac:dyDescent="0.25">
      <c r="A2681" s="521"/>
      <c r="B2681" s="521"/>
    </row>
    <row r="2682" spans="1:2" x14ac:dyDescent="0.25">
      <c r="A2682" s="521"/>
      <c r="B2682" s="521"/>
    </row>
    <row r="2683" spans="1:2" x14ac:dyDescent="0.25">
      <c r="A2683" s="521"/>
      <c r="B2683" s="521"/>
    </row>
    <row r="2684" spans="1:2" x14ac:dyDescent="0.25">
      <c r="A2684" s="521"/>
      <c r="B2684" s="521"/>
    </row>
    <row r="2685" spans="1:2" x14ac:dyDescent="0.25">
      <c r="A2685" s="521"/>
      <c r="B2685" s="521"/>
    </row>
    <row r="2686" spans="1:2" x14ac:dyDescent="0.25">
      <c r="A2686" s="521"/>
      <c r="B2686" s="521"/>
    </row>
    <row r="2687" spans="1:2" x14ac:dyDescent="0.25">
      <c r="A2687" s="521"/>
      <c r="B2687" s="521"/>
    </row>
    <row r="2688" spans="1:2" x14ac:dyDescent="0.25">
      <c r="A2688" s="521"/>
      <c r="B2688" s="521"/>
    </row>
    <row r="2689" spans="1:2" x14ac:dyDescent="0.25">
      <c r="A2689" s="521"/>
      <c r="B2689" s="521"/>
    </row>
    <row r="2690" spans="1:2" x14ac:dyDescent="0.25">
      <c r="A2690" s="521"/>
      <c r="B2690" s="521"/>
    </row>
    <row r="2691" spans="1:2" x14ac:dyDescent="0.25">
      <c r="A2691" s="521"/>
      <c r="B2691" s="521"/>
    </row>
    <row r="2692" spans="1:2" x14ac:dyDescent="0.25">
      <c r="A2692" s="521"/>
      <c r="B2692" s="521"/>
    </row>
    <row r="2693" spans="1:2" x14ac:dyDescent="0.25">
      <c r="A2693" s="521"/>
      <c r="B2693" s="521"/>
    </row>
    <row r="2694" spans="1:2" x14ac:dyDescent="0.25">
      <c r="A2694" s="521"/>
      <c r="B2694" s="521"/>
    </row>
    <row r="2695" spans="1:2" x14ac:dyDescent="0.25">
      <c r="A2695" s="521"/>
      <c r="B2695" s="521"/>
    </row>
    <row r="2696" spans="1:2" x14ac:dyDescent="0.25">
      <c r="A2696" s="521"/>
      <c r="B2696" s="521"/>
    </row>
    <row r="2697" spans="1:2" x14ac:dyDescent="0.25">
      <c r="A2697" s="521"/>
      <c r="B2697" s="521"/>
    </row>
    <row r="2698" spans="1:2" x14ac:dyDescent="0.25">
      <c r="A2698" s="521"/>
      <c r="B2698" s="521"/>
    </row>
    <row r="2699" spans="1:2" x14ac:dyDescent="0.25">
      <c r="A2699" s="521"/>
      <c r="B2699" s="521"/>
    </row>
    <row r="2700" spans="1:2" x14ac:dyDescent="0.25">
      <c r="A2700" s="521"/>
      <c r="B2700" s="521"/>
    </row>
    <row r="2701" spans="1:2" x14ac:dyDescent="0.25">
      <c r="A2701" s="521"/>
      <c r="B2701" s="521"/>
    </row>
    <row r="2702" spans="1:2" x14ac:dyDescent="0.25">
      <c r="A2702" s="521"/>
      <c r="B2702" s="521"/>
    </row>
    <row r="2703" spans="1:2" x14ac:dyDescent="0.25">
      <c r="A2703" s="521"/>
      <c r="B2703" s="521"/>
    </row>
    <row r="2704" spans="1:2" x14ac:dyDescent="0.25">
      <c r="A2704" s="521"/>
      <c r="B2704" s="521"/>
    </row>
    <row r="2705" spans="1:2" x14ac:dyDescent="0.25">
      <c r="A2705" s="521"/>
      <c r="B2705" s="521"/>
    </row>
    <row r="2706" spans="1:2" x14ac:dyDescent="0.25">
      <c r="A2706" s="521"/>
      <c r="B2706" s="521"/>
    </row>
    <row r="2707" spans="1:2" x14ac:dyDescent="0.25">
      <c r="A2707" s="521"/>
      <c r="B2707" s="521"/>
    </row>
    <row r="2708" spans="1:2" x14ac:dyDescent="0.25">
      <c r="A2708" s="521"/>
      <c r="B2708" s="521"/>
    </row>
    <row r="2709" spans="1:2" x14ac:dyDescent="0.25">
      <c r="A2709" s="521"/>
      <c r="B2709" s="521"/>
    </row>
    <row r="2710" spans="1:2" x14ac:dyDescent="0.25">
      <c r="A2710" s="521"/>
      <c r="B2710" s="521"/>
    </row>
    <row r="2711" spans="1:2" x14ac:dyDescent="0.25">
      <c r="A2711" s="521"/>
      <c r="B2711" s="521"/>
    </row>
    <row r="2712" spans="1:2" x14ac:dyDescent="0.25">
      <c r="A2712" s="521"/>
      <c r="B2712" s="521"/>
    </row>
    <row r="2713" spans="1:2" x14ac:dyDescent="0.25">
      <c r="A2713" s="521"/>
      <c r="B2713" s="521"/>
    </row>
    <row r="2714" spans="1:2" x14ac:dyDescent="0.25">
      <c r="A2714" s="521"/>
      <c r="B2714" s="521"/>
    </row>
    <row r="2715" spans="1:2" x14ac:dyDescent="0.25">
      <c r="A2715" s="521"/>
      <c r="B2715" s="521"/>
    </row>
    <row r="2716" spans="1:2" x14ac:dyDescent="0.25">
      <c r="A2716" s="521"/>
      <c r="B2716" s="521"/>
    </row>
    <row r="2717" spans="1:2" x14ac:dyDescent="0.25">
      <c r="A2717" s="521"/>
      <c r="B2717" s="521"/>
    </row>
    <row r="2718" spans="1:2" x14ac:dyDescent="0.25">
      <c r="A2718" s="521"/>
      <c r="B2718" s="521"/>
    </row>
    <row r="2719" spans="1:2" x14ac:dyDescent="0.25">
      <c r="A2719" s="521"/>
      <c r="B2719" s="521"/>
    </row>
    <row r="2720" spans="1:2" x14ac:dyDescent="0.25">
      <c r="A2720" s="521"/>
      <c r="B2720" s="521"/>
    </row>
    <row r="2721" spans="1:2" x14ac:dyDescent="0.25">
      <c r="A2721" s="521"/>
      <c r="B2721" s="521"/>
    </row>
    <row r="2722" spans="1:2" x14ac:dyDescent="0.25">
      <c r="A2722" s="521"/>
      <c r="B2722" s="521"/>
    </row>
    <row r="2723" spans="1:2" x14ac:dyDescent="0.25">
      <c r="A2723" s="521"/>
      <c r="B2723" s="521"/>
    </row>
    <row r="2724" spans="1:2" x14ac:dyDescent="0.25">
      <c r="A2724" s="521"/>
      <c r="B2724" s="521"/>
    </row>
    <row r="2725" spans="1:2" x14ac:dyDescent="0.25">
      <c r="A2725" s="521"/>
      <c r="B2725" s="521"/>
    </row>
    <row r="2726" spans="1:2" x14ac:dyDescent="0.25">
      <c r="A2726" s="521"/>
      <c r="B2726" s="521"/>
    </row>
    <row r="2727" spans="1:2" x14ac:dyDescent="0.25">
      <c r="A2727" s="521"/>
      <c r="B2727" s="521"/>
    </row>
    <row r="2728" spans="1:2" x14ac:dyDescent="0.25">
      <c r="A2728" s="521"/>
      <c r="B2728" s="521"/>
    </row>
    <row r="2729" spans="1:2" x14ac:dyDescent="0.25">
      <c r="A2729" s="521"/>
      <c r="B2729" s="521"/>
    </row>
    <row r="2730" spans="1:2" x14ac:dyDescent="0.25">
      <c r="A2730" s="521"/>
      <c r="B2730" s="521"/>
    </row>
    <row r="2731" spans="1:2" x14ac:dyDescent="0.25">
      <c r="A2731" s="521"/>
      <c r="B2731" s="521"/>
    </row>
    <row r="2732" spans="1:2" x14ac:dyDescent="0.25">
      <c r="A2732" s="521"/>
      <c r="B2732" s="521"/>
    </row>
    <row r="2733" spans="1:2" x14ac:dyDescent="0.25">
      <c r="A2733" s="521"/>
      <c r="B2733" s="521"/>
    </row>
    <row r="2734" spans="1:2" x14ac:dyDescent="0.25">
      <c r="A2734" s="521"/>
      <c r="B2734" s="521"/>
    </row>
    <row r="2735" spans="1:2" x14ac:dyDescent="0.25">
      <c r="A2735" s="521"/>
      <c r="B2735" s="521"/>
    </row>
    <row r="2736" spans="1:2" x14ac:dyDescent="0.25">
      <c r="A2736" s="521"/>
      <c r="B2736" s="521"/>
    </row>
    <row r="2737" spans="1:2" x14ac:dyDescent="0.25">
      <c r="A2737" s="521"/>
      <c r="B2737" s="521"/>
    </row>
    <row r="2738" spans="1:2" x14ac:dyDescent="0.25">
      <c r="A2738" s="521"/>
      <c r="B2738" s="521"/>
    </row>
    <row r="2739" spans="1:2" x14ac:dyDescent="0.25">
      <c r="A2739" s="521"/>
      <c r="B2739" s="521"/>
    </row>
    <row r="2740" spans="1:2" x14ac:dyDescent="0.25">
      <c r="A2740" s="521"/>
      <c r="B2740" s="521"/>
    </row>
    <row r="2741" spans="1:2" x14ac:dyDescent="0.25">
      <c r="A2741" s="521"/>
      <c r="B2741" s="521"/>
    </row>
    <row r="2742" spans="1:2" x14ac:dyDescent="0.25">
      <c r="A2742" s="521"/>
      <c r="B2742" s="521"/>
    </row>
    <row r="2743" spans="1:2" x14ac:dyDescent="0.25">
      <c r="A2743" s="521"/>
      <c r="B2743" s="521"/>
    </row>
    <row r="2744" spans="1:2" x14ac:dyDescent="0.25">
      <c r="A2744" s="521"/>
      <c r="B2744" s="521"/>
    </row>
    <row r="2745" spans="1:2" x14ac:dyDescent="0.25">
      <c r="A2745" s="521"/>
      <c r="B2745" s="521"/>
    </row>
    <row r="2746" spans="1:2" x14ac:dyDescent="0.25">
      <c r="A2746" s="521"/>
      <c r="B2746" s="521"/>
    </row>
    <row r="2747" spans="1:2" x14ac:dyDescent="0.25">
      <c r="A2747" s="521"/>
      <c r="B2747" s="521"/>
    </row>
    <row r="2748" spans="1:2" x14ac:dyDescent="0.25">
      <c r="A2748" s="521"/>
      <c r="B2748" s="521"/>
    </row>
    <row r="2749" spans="1:2" x14ac:dyDescent="0.25">
      <c r="A2749" s="521"/>
      <c r="B2749" s="521"/>
    </row>
    <row r="2750" spans="1:2" x14ac:dyDescent="0.25">
      <c r="A2750" s="521"/>
      <c r="B2750" s="521"/>
    </row>
    <row r="2751" spans="1:2" x14ac:dyDescent="0.25">
      <c r="A2751" s="521"/>
      <c r="B2751" s="521"/>
    </row>
    <row r="2752" spans="1:2" x14ac:dyDescent="0.25">
      <c r="A2752" s="521"/>
      <c r="B2752" s="521"/>
    </row>
    <row r="2753" spans="1:2" x14ac:dyDescent="0.25">
      <c r="A2753" s="521"/>
      <c r="B2753" s="521"/>
    </row>
    <row r="2754" spans="1:2" x14ac:dyDescent="0.25">
      <c r="A2754" s="521"/>
      <c r="B2754" s="521"/>
    </row>
    <row r="2755" spans="1:2" x14ac:dyDescent="0.25">
      <c r="A2755" s="521"/>
      <c r="B2755" s="521"/>
    </row>
    <row r="2756" spans="1:2" x14ac:dyDescent="0.25">
      <c r="A2756" s="521"/>
      <c r="B2756" s="521"/>
    </row>
    <row r="2757" spans="1:2" x14ac:dyDescent="0.25">
      <c r="A2757" s="521"/>
      <c r="B2757" s="521"/>
    </row>
    <row r="2758" spans="1:2" x14ac:dyDescent="0.25">
      <c r="A2758" s="521"/>
      <c r="B2758" s="521"/>
    </row>
    <row r="2759" spans="1:2" x14ac:dyDescent="0.25">
      <c r="A2759" s="521"/>
      <c r="B2759" s="521"/>
    </row>
    <row r="2760" spans="1:2" x14ac:dyDescent="0.25">
      <c r="A2760" s="521"/>
      <c r="B2760" s="521"/>
    </row>
    <row r="2761" spans="1:2" x14ac:dyDescent="0.25">
      <c r="A2761" s="521"/>
      <c r="B2761" s="521"/>
    </row>
    <row r="2762" spans="1:2" x14ac:dyDescent="0.25">
      <c r="A2762" s="521"/>
      <c r="B2762" s="521"/>
    </row>
    <row r="2763" spans="1:2" x14ac:dyDescent="0.25">
      <c r="A2763" s="521"/>
      <c r="B2763" s="521"/>
    </row>
    <row r="2764" spans="1:2" x14ac:dyDescent="0.25">
      <c r="A2764" s="521"/>
      <c r="B2764" s="521"/>
    </row>
    <row r="2765" spans="1:2" x14ac:dyDescent="0.25">
      <c r="A2765" s="521"/>
      <c r="B2765" s="521"/>
    </row>
    <row r="2766" spans="1:2" x14ac:dyDescent="0.25">
      <c r="A2766" s="521"/>
      <c r="B2766" s="521"/>
    </row>
    <row r="2767" spans="1:2" x14ac:dyDescent="0.25">
      <c r="A2767" s="521"/>
      <c r="B2767" s="521"/>
    </row>
    <row r="2768" spans="1:2" x14ac:dyDescent="0.25">
      <c r="A2768" s="521"/>
      <c r="B2768" s="521"/>
    </row>
    <row r="2769" spans="1:2" x14ac:dyDescent="0.25">
      <c r="A2769" s="521"/>
      <c r="B2769" s="521"/>
    </row>
    <row r="2770" spans="1:2" x14ac:dyDescent="0.25">
      <c r="A2770" s="521"/>
      <c r="B2770" s="521"/>
    </row>
    <row r="2771" spans="1:2" x14ac:dyDescent="0.25">
      <c r="A2771" s="521"/>
      <c r="B2771" s="521"/>
    </row>
    <row r="2772" spans="1:2" x14ac:dyDescent="0.25">
      <c r="A2772" s="521"/>
      <c r="B2772" s="521"/>
    </row>
    <row r="2773" spans="1:2" x14ac:dyDescent="0.25">
      <c r="A2773" s="521"/>
      <c r="B2773" s="521"/>
    </row>
    <row r="2774" spans="1:2" x14ac:dyDescent="0.25">
      <c r="A2774" s="521"/>
      <c r="B2774" s="521"/>
    </row>
    <row r="2775" spans="1:2" x14ac:dyDescent="0.25">
      <c r="A2775" s="521"/>
      <c r="B2775" s="521"/>
    </row>
    <row r="2776" spans="1:2" x14ac:dyDescent="0.25">
      <c r="A2776" s="521"/>
      <c r="B2776" s="521"/>
    </row>
    <row r="2777" spans="1:2" x14ac:dyDescent="0.25">
      <c r="A2777" s="521"/>
      <c r="B2777" s="521"/>
    </row>
    <row r="2778" spans="1:2" x14ac:dyDescent="0.25">
      <c r="A2778" s="521"/>
      <c r="B2778" s="521"/>
    </row>
    <row r="2779" spans="1:2" x14ac:dyDescent="0.25">
      <c r="A2779" s="521"/>
      <c r="B2779" s="521"/>
    </row>
    <row r="2780" spans="1:2" x14ac:dyDescent="0.25">
      <c r="A2780" s="521"/>
      <c r="B2780" s="521"/>
    </row>
    <row r="2781" spans="1:2" x14ac:dyDescent="0.25">
      <c r="A2781" s="521"/>
      <c r="B2781" s="521"/>
    </row>
    <row r="2782" spans="1:2" x14ac:dyDescent="0.25">
      <c r="A2782" s="521"/>
      <c r="B2782" s="521"/>
    </row>
    <row r="2783" spans="1:2" x14ac:dyDescent="0.25">
      <c r="A2783" s="521"/>
      <c r="B2783" s="521"/>
    </row>
    <row r="2784" spans="1:2" x14ac:dyDescent="0.25">
      <c r="A2784" s="521"/>
      <c r="B2784" s="521"/>
    </row>
    <row r="2785" spans="1:2" x14ac:dyDescent="0.25">
      <c r="A2785" s="521"/>
      <c r="B2785" s="521"/>
    </row>
    <row r="2786" spans="1:2" x14ac:dyDescent="0.25">
      <c r="A2786" s="521"/>
      <c r="B2786" s="521"/>
    </row>
    <row r="2787" spans="1:2" x14ac:dyDescent="0.25">
      <c r="A2787" s="521"/>
      <c r="B2787" s="521"/>
    </row>
    <row r="2788" spans="1:2" x14ac:dyDescent="0.25">
      <c r="A2788" s="521"/>
      <c r="B2788" s="521"/>
    </row>
    <row r="2789" spans="1:2" x14ac:dyDescent="0.25">
      <c r="A2789" s="521"/>
      <c r="B2789" s="521"/>
    </row>
    <row r="2790" spans="1:2" x14ac:dyDescent="0.25">
      <c r="A2790" s="521"/>
      <c r="B2790" s="521"/>
    </row>
    <row r="2791" spans="1:2" x14ac:dyDescent="0.25">
      <c r="A2791" s="521"/>
      <c r="B2791" s="521"/>
    </row>
    <row r="2792" spans="1:2" x14ac:dyDescent="0.25">
      <c r="A2792" s="521"/>
      <c r="B2792" s="521"/>
    </row>
    <row r="2793" spans="1:2" x14ac:dyDescent="0.25">
      <c r="A2793" s="521"/>
      <c r="B2793" s="521"/>
    </row>
    <row r="2794" spans="1:2" x14ac:dyDescent="0.25">
      <c r="A2794" s="521"/>
      <c r="B2794" s="521"/>
    </row>
    <row r="2795" spans="1:2" x14ac:dyDescent="0.25">
      <c r="A2795" s="521"/>
      <c r="B2795" s="521"/>
    </row>
    <row r="2796" spans="1:2" x14ac:dyDescent="0.25">
      <c r="A2796" s="521"/>
      <c r="B2796" s="521"/>
    </row>
    <row r="2797" spans="1:2" x14ac:dyDescent="0.25">
      <c r="A2797" s="521"/>
      <c r="B2797" s="521"/>
    </row>
    <row r="2798" spans="1:2" x14ac:dyDescent="0.25">
      <c r="A2798" s="521"/>
      <c r="B2798" s="521"/>
    </row>
    <row r="2799" spans="1:2" x14ac:dyDescent="0.25">
      <c r="A2799" s="521"/>
      <c r="B2799" s="521"/>
    </row>
    <row r="2800" spans="1:2" x14ac:dyDescent="0.25">
      <c r="A2800" s="521"/>
      <c r="B2800" s="521"/>
    </row>
    <row r="2801" spans="1:2" x14ac:dyDescent="0.25">
      <c r="A2801" s="521"/>
      <c r="B2801" s="521"/>
    </row>
    <row r="2802" spans="1:2" x14ac:dyDescent="0.25">
      <c r="A2802" s="521"/>
      <c r="B2802" s="521"/>
    </row>
    <row r="2803" spans="1:2" x14ac:dyDescent="0.25">
      <c r="A2803" s="521"/>
      <c r="B2803" s="521"/>
    </row>
    <row r="2804" spans="1:2" x14ac:dyDescent="0.25">
      <c r="A2804" s="521"/>
      <c r="B2804" s="521"/>
    </row>
    <row r="2805" spans="1:2" x14ac:dyDescent="0.25">
      <c r="A2805" s="521"/>
      <c r="B2805" s="521"/>
    </row>
    <row r="2806" spans="1:2" x14ac:dyDescent="0.25">
      <c r="A2806" s="521"/>
      <c r="B2806" s="521"/>
    </row>
    <row r="2807" spans="1:2" x14ac:dyDescent="0.25">
      <c r="A2807" s="521"/>
      <c r="B2807" s="521"/>
    </row>
    <row r="2808" spans="1:2" x14ac:dyDescent="0.25">
      <c r="A2808" s="521"/>
      <c r="B2808" s="521"/>
    </row>
    <row r="2809" spans="1:2" x14ac:dyDescent="0.25">
      <c r="A2809" s="521"/>
      <c r="B2809" s="521"/>
    </row>
    <row r="2810" spans="1:2" x14ac:dyDescent="0.25">
      <c r="A2810" s="521"/>
      <c r="B2810" s="521"/>
    </row>
    <row r="2811" spans="1:2" x14ac:dyDescent="0.25">
      <c r="A2811" s="521"/>
      <c r="B2811" s="521"/>
    </row>
    <row r="2812" spans="1:2" x14ac:dyDescent="0.25">
      <c r="A2812" s="521"/>
      <c r="B2812" s="521"/>
    </row>
    <row r="2813" spans="1:2" x14ac:dyDescent="0.25">
      <c r="A2813" s="521"/>
      <c r="B2813" s="521"/>
    </row>
    <row r="2814" spans="1:2" x14ac:dyDescent="0.25">
      <c r="A2814" s="521"/>
      <c r="B2814" s="521"/>
    </row>
    <row r="2815" spans="1:2" x14ac:dyDescent="0.25">
      <c r="A2815" s="521"/>
      <c r="B2815" s="521"/>
    </row>
    <row r="2816" spans="1:2" x14ac:dyDescent="0.25">
      <c r="A2816" s="521"/>
      <c r="B2816" s="521"/>
    </row>
    <row r="2817" spans="1:2" x14ac:dyDescent="0.25">
      <c r="A2817" s="521"/>
      <c r="B2817" s="521"/>
    </row>
    <row r="2818" spans="1:2" x14ac:dyDescent="0.25">
      <c r="A2818" s="521"/>
      <c r="B2818" s="521"/>
    </row>
    <row r="2819" spans="1:2" x14ac:dyDescent="0.25">
      <c r="A2819" s="521"/>
      <c r="B2819" s="521"/>
    </row>
    <row r="2820" spans="1:2" x14ac:dyDescent="0.25">
      <c r="A2820" s="521"/>
      <c r="B2820" s="521"/>
    </row>
    <row r="2821" spans="1:2" x14ac:dyDescent="0.25">
      <c r="A2821" s="521"/>
      <c r="B2821" s="521"/>
    </row>
    <row r="2822" spans="1:2" x14ac:dyDescent="0.25">
      <c r="A2822" s="521"/>
      <c r="B2822" s="521"/>
    </row>
    <row r="2823" spans="1:2" x14ac:dyDescent="0.25">
      <c r="A2823" s="521"/>
      <c r="B2823" s="521"/>
    </row>
    <row r="2824" spans="1:2" x14ac:dyDescent="0.25">
      <c r="A2824" s="521"/>
      <c r="B2824" s="521"/>
    </row>
    <row r="2825" spans="1:2" x14ac:dyDescent="0.25">
      <c r="A2825" s="521"/>
      <c r="B2825" s="521"/>
    </row>
    <row r="2826" spans="1:2" x14ac:dyDescent="0.25">
      <c r="A2826" s="521"/>
      <c r="B2826" s="521"/>
    </row>
    <row r="2827" spans="1:2" x14ac:dyDescent="0.25">
      <c r="A2827" s="521"/>
      <c r="B2827" s="521"/>
    </row>
    <row r="2828" spans="1:2" x14ac:dyDescent="0.25">
      <c r="A2828" s="521"/>
      <c r="B2828" s="521"/>
    </row>
    <row r="2829" spans="1:2" x14ac:dyDescent="0.25">
      <c r="A2829" s="521"/>
      <c r="B2829" s="521"/>
    </row>
    <row r="2830" spans="1:2" x14ac:dyDescent="0.25">
      <c r="A2830" s="521"/>
      <c r="B2830" s="521"/>
    </row>
    <row r="2831" spans="1:2" x14ac:dyDescent="0.25">
      <c r="A2831" s="521"/>
      <c r="B2831" s="521"/>
    </row>
    <row r="2832" spans="1:2" x14ac:dyDescent="0.25">
      <c r="A2832" s="521"/>
      <c r="B2832" s="521"/>
    </row>
    <row r="2833" spans="1:2" x14ac:dyDescent="0.25">
      <c r="A2833" s="521"/>
      <c r="B2833" s="521"/>
    </row>
    <row r="2834" spans="1:2" x14ac:dyDescent="0.25">
      <c r="A2834" s="521"/>
      <c r="B2834" s="521"/>
    </row>
    <row r="2835" spans="1:2" x14ac:dyDescent="0.25">
      <c r="A2835" s="521"/>
      <c r="B2835" s="521"/>
    </row>
    <row r="2836" spans="1:2" x14ac:dyDescent="0.25">
      <c r="A2836" s="521"/>
      <c r="B2836" s="521"/>
    </row>
    <row r="2837" spans="1:2" x14ac:dyDescent="0.25">
      <c r="A2837" s="521"/>
      <c r="B2837" s="521"/>
    </row>
    <row r="2838" spans="1:2" x14ac:dyDescent="0.25">
      <c r="A2838" s="521"/>
      <c r="B2838" s="521"/>
    </row>
    <row r="2839" spans="1:2" x14ac:dyDescent="0.25">
      <c r="A2839" s="521"/>
      <c r="B2839" s="521"/>
    </row>
    <row r="2840" spans="1:2" x14ac:dyDescent="0.25">
      <c r="A2840" s="521"/>
      <c r="B2840" s="521"/>
    </row>
    <row r="2841" spans="1:2" x14ac:dyDescent="0.25">
      <c r="A2841" s="521"/>
      <c r="B2841" s="521"/>
    </row>
    <row r="2842" spans="1:2" x14ac:dyDescent="0.25">
      <c r="A2842" s="521"/>
      <c r="B2842" s="521"/>
    </row>
    <row r="2843" spans="1:2" x14ac:dyDescent="0.25">
      <c r="A2843" s="521"/>
      <c r="B2843" s="521"/>
    </row>
    <row r="2844" spans="1:2" x14ac:dyDescent="0.25">
      <c r="A2844" s="521"/>
      <c r="B2844" s="521"/>
    </row>
    <row r="2845" spans="1:2" x14ac:dyDescent="0.25">
      <c r="A2845" s="521"/>
      <c r="B2845" s="521"/>
    </row>
    <row r="2846" spans="1:2" x14ac:dyDescent="0.25">
      <c r="A2846" s="521"/>
      <c r="B2846" s="521"/>
    </row>
    <row r="2847" spans="1:2" x14ac:dyDescent="0.25">
      <c r="A2847" s="521"/>
      <c r="B2847" s="521"/>
    </row>
    <row r="2848" spans="1:2" x14ac:dyDescent="0.25">
      <c r="A2848" s="521"/>
      <c r="B2848" s="521"/>
    </row>
    <row r="2849" spans="1:2" x14ac:dyDescent="0.25">
      <c r="A2849" s="521"/>
      <c r="B2849" s="521"/>
    </row>
    <row r="2850" spans="1:2" x14ac:dyDescent="0.25">
      <c r="A2850" s="521"/>
      <c r="B2850" s="521"/>
    </row>
    <row r="2851" spans="1:2" x14ac:dyDescent="0.25">
      <c r="A2851" s="521"/>
      <c r="B2851" s="521"/>
    </row>
    <row r="2852" spans="1:2" x14ac:dyDescent="0.25">
      <c r="A2852" s="521"/>
      <c r="B2852" s="521"/>
    </row>
    <row r="2853" spans="1:2" x14ac:dyDescent="0.25">
      <c r="A2853" s="521"/>
      <c r="B2853" s="521"/>
    </row>
    <row r="2854" spans="1:2" x14ac:dyDescent="0.25">
      <c r="A2854" s="521"/>
      <c r="B2854" s="521"/>
    </row>
    <row r="2855" spans="1:2" x14ac:dyDescent="0.25">
      <c r="A2855" s="521"/>
      <c r="B2855" s="521"/>
    </row>
    <row r="2856" spans="1:2" x14ac:dyDescent="0.25">
      <c r="A2856" s="521"/>
      <c r="B2856" s="521"/>
    </row>
    <row r="2857" spans="1:2" x14ac:dyDescent="0.25">
      <c r="A2857" s="521"/>
      <c r="B2857" s="521"/>
    </row>
    <row r="2858" spans="1:2" x14ac:dyDescent="0.25">
      <c r="A2858" s="521"/>
      <c r="B2858" s="521"/>
    </row>
    <row r="2859" spans="1:2" x14ac:dyDescent="0.25">
      <c r="A2859" s="521"/>
      <c r="B2859" s="521"/>
    </row>
    <row r="2860" spans="1:2" x14ac:dyDescent="0.25">
      <c r="A2860" s="521"/>
      <c r="B2860" s="521"/>
    </row>
    <row r="2861" spans="1:2" x14ac:dyDescent="0.25">
      <c r="A2861" s="521"/>
      <c r="B2861" s="521"/>
    </row>
    <row r="2862" spans="1:2" x14ac:dyDescent="0.25">
      <c r="A2862" s="521"/>
      <c r="B2862" s="521"/>
    </row>
    <row r="2863" spans="1:2" x14ac:dyDescent="0.25">
      <c r="A2863" s="521"/>
      <c r="B2863" s="521"/>
    </row>
    <row r="2864" spans="1:2" x14ac:dyDescent="0.25">
      <c r="A2864" s="521"/>
      <c r="B2864" s="521"/>
    </row>
    <row r="2865" spans="1:2" x14ac:dyDescent="0.25">
      <c r="A2865" s="521"/>
      <c r="B2865" s="521"/>
    </row>
    <row r="2866" spans="1:2" x14ac:dyDescent="0.25">
      <c r="A2866" s="521"/>
      <c r="B2866" s="521"/>
    </row>
    <row r="2867" spans="1:2" x14ac:dyDescent="0.25">
      <c r="A2867" s="521"/>
      <c r="B2867" s="521"/>
    </row>
    <row r="2868" spans="1:2" x14ac:dyDescent="0.25">
      <c r="A2868" s="521"/>
      <c r="B2868" s="521"/>
    </row>
    <row r="2869" spans="1:2" x14ac:dyDescent="0.25">
      <c r="A2869" s="521"/>
      <c r="B2869" s="521"/>
    </row>
    <row r="2870" spans="1:2" x14ac:dyDescent="0.25">
      <c r="A2870" s="521"/>
      <c r="B2870" s="521"/>
    </row>
    <row r="2871" spans="1:2" x14ac:dyDescent="0.25">
      <c r="A2871" s="521"/>
      <c r="B2871" s="521"/>
    </row>
    <row r="2872" spans="1:2" x14ac:dyDescent="0.25">
      <c r="A2872" s="521"/>
      <c r="B2872" s="521"/>
    </row>
    <row r="2873" spans="1:2" x14ac:dyDescent="0.25">
      <c r="A2873" s="521"/>
      <c r="B2873" s="521"/>
    </row>
    <row r="2874" spans="1:2" x14ac:dyDescent="0.25">
      <c r="A2874" s="521"/>
      <c r="B2874" s="521"/>
    </row>
    <row r="2875" spans="1:2" x14ac:dyDescent="0.25">
      <c r="A2875" s="521"/>
      <c r="B2875" s="521"/>
    </row>
    <row r="2876" spans="1:2" x14ac:dyDescent="0.25">
      <c r="A2876" s="521"/>
      <c r="B2876" s="521"/>
    </row>
    <row r="2877" spans="1:2" x14ac:dyDescent="0.25">
      <c r="A2877" s="521"/>
      <c r="B2877" s="521"/>
    </row>
    <row r="2878" spans="1:2" x14ac:dyDescent="0.25">
      <c r="A2878" s="521"/>
      <c r="B2878" s="521"/>
    </row>
    <row r="2879" spans="1:2" x14ac:dyDescent="0.25">
      <c r="A2879" s="521"/>
      <c r="B2879" s="521"/>
    </row>
    <row r="2880" spans="1:2" x14ac:dyDescent="0.25">
      <c r="A2880" s="521"/>
      <c r="B2880" s="521"/>
    </row>
    <row r="2881" spans="1:2" x14ac:dyDescent="0.25">
      <c r="A2881" s="521"/>
      <c r="B2881" s="521"/>
    </row>
    <row r="2882" spans="1:2" x14ac:dyDescent="0.25">
      <c r="A2882" s="521"/>
      <c r="B2882" s="521"/>
    </row>
    <row r="2883" spans="1:2" x14ac:dyDescent="0.25">
      <c r="A2883" s="521"/>
      <c r="B2883" s="521"/>
    </row>
    <row r="2884" spans="1:2" x14ac:dyDescent="0.25">
      <c r="A2884" s="521"/>
      <c r="B2884" s="521"/>
    </row>
    <row r="2885" spans="1:2" x14ac:dyDescent="0.25">
      <c r="A2885" s="521"/>
      <c r="B2885" s="521"/>
    </row>
    <row r="2886" spans="1:2" x14ac:dyDescent="0.25">
      <c r="A2886" s="521"/>
      <c r="B2886" s="521"/>
    </row>
    <row r="2887" spans="1:2" x14ac:dyDescent="0.25">
      <c r="A2887" s="521"/>
      <c r="B2887" s="521"/>
    </row>
    <row r="2888" spans="1:2" x14ac:dyDescent="0.25">
      <c r="A2888" s="521"/>
      <c r="B2888" s="521"/>
    </row>
    <row r="2889" spans="1:2" x14ac:dyDescent="0.25">
      <c r="A2889" s="521"/>
      <c r="B2889" s="521"/>
    </row>
    <row r="2890" spans="1:2" x14ac:dyDescent="0.25">
      <c r="A2890" s="521"/>
      <c r="B2890" s="521"/>
    </row>
    <row r="2891" spans="1:2" x14ac:dyDescent="0.25">
      <c r="A2891" s="521"/>
      <c r="B2891" s="521"/>
    </row>
    <row r="2892" spans="1:2" x14ac:dyDescent="0.25">
      <c r="A2892" s="521"/>
      <c r="B2892" s="521"/>
    </row>
    <row r="2893" spans="1:2" x14ac:dyDescent="0.25">
      <c r="A2893" s="521"/>
      <c r="B2893" s="521"/>
    </row>
    <row r="2894" spans="1:2" x14ac:dyDescent="0.25">
      <c r="A2894" s="521"/>
      <c r="B2894" s="521"/>
    </row>
    <row r="2895" spans="1:2" x14ac:dyDescent="0.25">
      <c r="A2895" s="521"/>
      <c r="B2895" s="521"/>
    </row>
    <row r="2896" spans="1:2" x14ac:dyDescent="0.25">
      <c r="A2896" s="521"/>
      <c r="B2896" s="521"/>
    </row>
    <row r="2897" spans="1:2" x14ac:dyDescent="0.25">
      <c r="A2897" s="521"/>
      <c r="B2897" s="521"/>
    </row>
    <row r="2898" spans="1:2" x14ac:dyDescent="0.25">
      <c r="A2898" s="521"/>
      <c r="B2898" s="521"/>
    </row>
    <row r="2899" spans="1:2" x14ac:dyDescent="0.25">
      <c r="A2899" s="521"/>
      <c r="B2899" s="521"/>
    </row>
    <row r="2900" spans="1:2" x14ac:dyDescent="0.25">
      <c r="A2900" s="521"/>
      <c r="B2900" s="521"/>
    </row>
    <row r="2901" spans="1:2" x14ac:dyDescent="0.25">
      <c r="A2901" s="521"/>
      <c r="B2901" s="521"/>
    </row>
    <row r="2902" spans="1:2" x14ac:dyDescent="0.25">
      <c r="A2902" s="521"/>
      <c r="B2902" s="521"/>
    </row>
    <row r="2903" spans="1:2" x14ac:dyDescent="0.25">
      <c r="A2903" s="521"/>
      <c r="B2903" s="521"/>
    </row>
    <row r="2904" spans="1:2" x14ac:dyDescent="0.25">
      <c r="A2904" s="521"/>
      <c r="B2904" s="521"/>
    </row>
    <row r="2905" spans="1:2" x14ac:dyDescent="0.25">
      <c r="A2905" s="521"/>
      <c r="B2905" s="521"/>
    </row>
    <row r="2906" spans="1:2" x14ac:dyDescent="0.25">
      <c r="A2906" s="521"/>
      <c r="B2906" s="521"/>
    </row>
    <row r="2907" spans="1:2" x14ac:dyDescent="0.25">
      <c r="A2907" s="521"/>
      <c r="B2907" s="521"/>
    </row>
    <row r="2908" spans="1:2" x14ac:dyDescent="0.25">
      <c r="A2908" s="521"/>
      <c r="B2908" s="521"/>
    </row>
    <row r="2909" spans="1:2" x14ac:dyDescent="0.25">
      <c r="A2909" s="521"/>
      <c r="B2909" s="521"/>
    </row>
    <row r="2910" spans="1:2" x14ac:dyDescent="0.25">
      <c r="A2910" s="521"/>
      <c r="B2910" s="521"/>
    </row>
    <row r="2911" spans="1:2" x14ac:dyDescent="0.25">
      <c r="A2911" s="521"/>
      <c r="B2911" s="521"/>
    </row>
    <row r="2912" spans="1:2" x14ac:dyDescent="0.25">
      <c r="A2912" s="521"/>
      <c r="B2912" s="521"/>
    </row>
    <row r="2913" spans="1:2" x14ac:dyDescent="0.25">
      <c r="A2913" s="521"/>
      <c r="B2913" s="521"/>
    </row>
    <row r="2914" spans="1:2" x14ac:dyDescent="0.25">
      <c r="A2914" s="521"/>
      <c r="B2914" s="521"/>
    </row>
    <row r="2915" spans="1:2" x14ac:dyDescent="0.25">
      <c r="A2915" s="521"/>
      <c r="B2915" s="521"/>
    </row>
    <row r="2916" spans="1:2" x14ac:dyDescent="0.25">
      <c r="A2916" s="521"/>
      <c r="B2916" s="521"/>
    </row>
    <row r="2917" spans="1:2" x14ac:dyDescent="0.25">
      <c r="A2917" s="521"/>
      <c r="B2917" s="521"/>
    </row>
    <row r="2918" spans="1:2" x14ac:dyDescent="0.25">
      <c r="A2918" s="521"/>
      <c r="B2918" s="521"/>
    </row>
    <row r="2919" spans="1:2" x14ac:dyDescent="0.25">
      <c r="A2919" s="521"/>
      <c r="B2919" s="521"/>
    </row>
    <row r="2920" spans="1:2" x14ac:dyDescent="0.25">
      <c r="A2920" s="521"/>
      <c r="B2920" s="521"/>
    </row>
    <row r="2921" spans="1:2" x14ac:dyDescent="0.25">
      <c r="A2921" s="521"/>
      <c r="B2921" s="521"/>
    </row>
    <row r="2922" spans="1:2" x14ac:dyDescent="0.25">
      <c r="A2922" s="521"/>
      <c r="B2922" s="521"/>
    </row>
    <row r="2923" spans="1:2" x14ac:dyDescent="0.25">
      <c r="A2923" s="521"/>
      <c r="B2923" s="521"/>
    </row>
    <row r="2924" spans="1:2" x14ac:dyDescent="0.25">
      <c r="A2924" s="521"/>
      <c r="B2924" s="521"/>
    </row>
    <row r="2925" spans="1:2" x14ac:dyDescent="0.25">
      <c r="A2925" s="521"/>
      <c r="B2925" s="521"/>
    </row>
    <row r="2926" spans="1:2" x14ac:dyDescent="0.25">
      <c r="A2926" s="521"/>
      <c r="B2926" s="521"/>
    </row>
    <row r="2927" spans="1:2" x14ac:dyDescent="0.25">
      <c r="A2927" s="521"/>
      <c r="B2927" s="521"/>
    </row>
    <row r="2928" spans="1:2" x14ac:dyDescent="0.25">
      <c r="A2928" s="521"/>
      <c r="B2928" s="521"/>
    </row>
    <row r="2929" spans="1:2" x14ac:dyDescent="0.25">
      <c r="A2929" s="521"/>
      <c r="B2929" s="521"/>
    </row>
    <row r="2930" spans="1:2" x14ac:dyDescent="0.25">
      <c r="A2930" s="521"/>
      <c r="B2930" s="521"/>
    </row>
    <row r="2931" spans="1:2" x14ac:dyDescent="0.25">
      <c r="A2931" s="521"/>
      <c r="B2931" s="521"/>
    </row>
    <row r="2932" spans="1:2" x14ac:dyDescent="0.25">
      <c r="A2932" s="521"/>
      <c r="B2932" s="521"/>
    </row>
    <row r="2933" spans="1:2" x14ac:dyDescent="0.25">
      <c r="A2933" s="521"/>
      <c r="B2933" s="521"/>
    </row>
    <row r="2934" spans="1:2" x14ac:dyDescent="0.25">
      <c r="A2934" s="521"/>
      <c r="B2934" s="521"/>
    </row>
    <row r="2935" spans="1:2" x14ac:dyDescent="0.25">
      <c r="A2935" s="521"/>
      <c r="B2935" s="521"/>
    </row>
    <row r="2936" spans="1:2" x14ac:dyDescent="0.25">
      <c r="A2936" s="521"/>
      <c r="B2936" s="521"/>
    </row>
    <row r="2937" spans="1:2" x14ac:dyDescent="0.25">
      <c r="A2937" s="521"/>
      <c r="B2937" s="521"/>
    </row>
    <row r="2938" spans="1:2" x14ac:dyDescent="0.25">
      <c r="A2938" s="521"/>
      <c r="B2938" s="521"/>
    </row>
    <row r="2939" spans="1:2" x14ac:dyDescent="0.25">
      <c r="A2939" s="521"/>
      <c r="B2939" s="521"/>
    </row>
    <row r="2940" spans="1:2" x14ac:dyDescent="0.25">
      <c r="A2940" s="521"/>
      <c r="B2940" s="521"/>
    </row>
    <row r="2941" spans="1:2" x14ac:dyDescent="0.25">
      <c r="A2941" s="521"/>
      <c r="B2941" s="521"/>
    </row>
    <row r="2942" spans="1:2" x14ac:dyDescent="0.25">
      <c r="A2942" s="521"/>
      <c r="B2942" s="521"/>
    </row>
    <row r="2943" spans="1:2" x14ac:dyDescent="0.25">
      <c r="A2943" s="521"/>
      <c r="B2943" s="521"/>
    </row>
    <row r="2944" spans="1:2" x14ac:dyDescent="0.25">
      <c r="A2944" s="521"/>
      <c r="B2944" s="521"/>
    </row>
    <row r="2945" spans="1:2" x14ac:dyDescent="0.25">
      <c r="A2945" s="521"/>
      <c r="B2945" s="521"/>
    </row>
    <row r="2946" spans="1:2" x14ac:dyDescent="0.25">
      <c r="A2946" s="521"/>
      <c r="B2946" s="521"/>
    </row>
    <row r="2947" spans="1:2" x14ac:dyDescent="0.25">
      <c r="A2947" s="521"/>
      <c r="B2947" s="521"/>
    </row>
    <row r="2948" spans="1:2" x14ac:dyDescent="0.25">
      <c r="A2948" s="521"/>
      <c r="B2948" s="521"/>
    </row>
    <row r="2949" spans="1:2" x14ac:dyDescent="0.25">
      <c r="A2949" s="521"/>
      <c r="B2949" s="521"/>
    </row>
    <row r="2950" spans="1:2" x14ac:dyDescent="0.25">
      <c r="A2950" s="521"/>
      <c r="B2950" s="521"/>
    </row>
    <row r="2951" spans="1:2" x14ac:dyDescent="0.25">
      <c r="A2951" s="521"/>
      <c r="B2951" s="521"/>
    </row>
    <row r="2952" spans="1:2" x14ac:dyDescent="0.25">
      <c r="A2952" s="521"/>
      <c r="B2952" s="521"/>
    </row>
    <row r="2953" spans="1:2" x14ac:dyDescent="0.25">
      <c r="A2953" s="521"/>
      <c r="B2953" s="521"/>
    </row>
    <row r="2954" spans="1:2" x14ac:dyDescent="0.25">
      <c r="A2954" s="521"/>
      <c r="B2954" s="521"/>
    </row>
    <row r="2955" spans="1:2" x14ac:dyDescent="0.25">
      <c r="A2955" s="521"/>
      <c r="B2955" s="521"/>
    </row>
    <row r="2956" spans="1:2" x14ac:dyDescent="0.25">
      <c r="A2956" s="521"/>
      <c r="B2956" s="521"/>
    </row>
    <row r="2957" spans="1:2" x14ac:dyDescent="0.25">
      <c r="A2957" s="521"/>
      <c r="B2957" s="521"/>
    </row>
    <row r="2958" spans="1:2" x14ac:dyDescent="0.25">
      <c r="A2958" s="521"/>
      <c r="B2958" s="521"/>
    </row>
    <row r="2959" spans="1:2" x14ac:dyDescent="0.25">
      <c r="A2959" s="521"/>
      <c r="B2959" s="521"/>
    </row>
    <row r="2960" spans="1:2" x14ac:dyDescent="0.25">
      <c r="A2960" s="521"/>
      <c r="B2960" s="521"/>
    </row>
    <row r="2961" spans="1:2" x14ac:dyDescent="0.25">
      <c r="A2961" s="521"/>
      <c r="B2961" s="521"/>
    </row>
    <row r="2962" spans="1:2" x14ac:dyDescent="0.25">
      <c r="A2962" s="521"/>
      <c r="B2962" s="521"/>
    </row>
    <row r="2963" spans="1:2" x14ac:dyDescent="0.25">
      <c r="A2963" s="521"/>
      <c r="B2963" s="521"/>
    </row>
    <row r="2964" spans="1:2" x14ac:dyDescent="0.25">
      <c r="A2964" s="521"/>
      <c r="B2964" s="521"/>
    </row>
    <row r="2965" spans="1:2" x14ac:dyDescent="0.25">
      <c r="A2965" s="521"/>
      <c r="B2965" s="521"/>
    </row>
    <row r="2966" spans="1:2" x14ac:dyDescent="0.25">
      <c r="A2966" s="521"/>
      <c r="B2966" s="521"/>
    </row>
    <row r="2967" spans="1:2" x14ac:dyDescent="0.25">
      <c r="A2967" s="521"/>
      <c r="B2967" s="521"/>
    </row>
    <row r="2968" spans="1:2" x14ac:dyDescent="0.25">
      <c r="A2968" s="521"/>
      <c r="B2968" s="521"/>
    </row>
    <row r="2969" spans="1:2" x14ac:dyDescent="0.25">
      <c r="A2969" s="521"/>
      <c r="B2969" s="521"/>
    </row>
    <row r="2970" spans="1:2" x14ac:dyDescent="0.25">
      <c r="A2970" s="521"/>
      <c r="B2970" s="521"/>
    </row>
    <row r="2971" spans="1:2" x14ac:dyDescent="0.25">
      <c r="A2971" s="521"/>
      <c r="B2971" s="521"/>
    </row>
    <row r="2972" spans="1:2" x14ac:dyDescent="0.25">
      <c r="A2972" s="521"/>
      <c r="B2972" s="521"/>
    </row>
    <row r="2973" spans="1:2" x14ac:dyDescent="0.25">
      <c r="A2973" s="521"/>
      <c r="B2973" s="521"/>
    </row>
    <row r="2974" spans="1:2" x14ac:dyDescent="0.25">
      <c r="A2974" s="521"/>
      <c r="B2974" s="521"/>
    </row>
    <row r="2975" spans="1:2" x14ac:dyDescent="0.25">
      <c r="A2975" s="521"/>
      <c r="B2975" s="521"/>
    </row>
    <row r="2976" spans="1:2" x14ac:dyDescent="0.25">
      <c r="A2976" s="521"/>
      <c r="B2976" s="521"/>
    </row>
    <row r="2977" spans="1:2" x14ac:dyDescent="0.25">
      <c r="A2977" s="521"/>
      <c r="B2977" s="521"/>
    </row>
    <row r="2978" spans="1:2" x14ac:dyDescent="0.25">
      <c r="A2978" s="521"/>
      <c r="B2978" s="521"/>
    </row>
    <row r="2979" spans="1:2" x14ac:dyDescent="0.25">
      <c r="A2979" s="521"/>
      <c r="B2979" s="521"/>
    </row>
    <row r="2980" spans="1:2" x14ac:dyDescent="0.25">
      <c r="A2980" s="521"/>
      <c r="B2980" s="521"/>
    </row>
    <row r="2981" spans="1:2" x14ac:dyDescent="0.25">
      <c r="A2981" s="521"/>
      <c r="B2981" s="521"/>
    </row>
    <row r="2982" spans="1:2" x14ac:dyDescent="0.25">
      <c r="A2982" s="521"/>
      <c r="B2982" s="521"/>
    </row>
    <row r="2983" spans="1:2" x14ac:dyDescent="0.25">
      <c r="A2983" s="521"/>
      <c r="B2983" s="521"/>
    </row>
    <row r="2984" spans="1:2" x14ac:dyDescent="0.25">
      <c r="A2984" s="521"/>
      <c r="B2984" s="521"/>
    </row>
    <row r="2985" spans="1:2" x14ac:dyDescent="0.25">
      <c r="A2985" s="521"/>
      <c r="B2985" s="521"/>
    </row>
    <row r="2986" spans="1:2" x14ac:dyDescent="0.25">
      <c r="A2986" s="521"/>
      <c r="B2986" s="521"/>
    </row>
    <row r="2987" spans="1:2" x14ac:dyDescent="0.25">
      <c r="A2987" s="521"/>
      <c r="B2987" s="521"/>
    </row>
    <row r="2988" spans="1:2" x14ac:dyDescent="0.25">
      <c r="A2988" s="521"/>
      <c r="B2988" s="521"/>
    </row>
    <row r="2989" spans="1:2" x14ac:dyDescent="0.25">
      <c r="A2989" s="521"/>
      <c r="B2989" s="521"/>
    </row>
    <row r="2990" spans="1:2" x14ac:dyDescent="0.25">
      <c r="A2990" s="521"/>
      <c r="B2990" s="521"/>
    </row>
    <row r="2991" spans="1:2" x14ac:dyDescent="0.25">
      <c r="A2991" s="521"/>
      <c r="B2991" s="521"/>
    </row>
    <row r="2992" spans="1:2" x14ac:dyDescent="0.25">
      <c r="A2992" s="521"/>
      <c r="B2992" s="521"/>
    </row>
    <row r="2993" spans="1:2" x14ac:dyDescent="0.25">
      <c r="A2993" s="521"/>
      <c r="B2993" s="521"/>
    </row>
    <row r="2994" spans="1:2" x14ac:dyDescent="0.25">
      <c r="A2994" s="521"/>
      <c r="B2994" s="521"/>
    </row>
    <row r="2995" spans="1:2" x14ac:dyDescent="0.25">
      <c r="A2995" s="521"/>
      <c r="B2995" s="521"/>
    </row>
    <row r="2996" spans="1:2" x14ac:dyDescent="0.25">
      <c r="A2996" s="521"/>
      <c r="B2996" s="521"/>
    </row>
    <row r="2997" spans="1:2" x14ac:dyDescent="0.25">
      <c r="A2997" s="521"/>
      <c r="B2997" s="521"/>
    </row>
    <row r="2998" spans="1:2" x14ac:dyDescent="0.25">
      <c r="A2998" s="521"/>
      <c r="B2998" s="521"/>
    </row>
    <row r="2999" spans="1:2" x14ac:dyDescent="0.25">
      <c r="A2999" s="521"/>
      <c r="B2999" s="521"/>
    </row>
    <row r="3000" spans="1:2" x14ac:dyDescent="0.25">
      <c r="A3000" s="521"/>
      <c r="B3000" s="521"/>
    </row>
    <row r="3001" spans="1:2" x14ac:dyDescent="0.25">
      <c r="A3001" s="521"/>
      <c r="B3001" s="521"/>
    </row>
    <row r="3002" spans="1:2" x14ac:dyDescent="0.25">
      <c r="A3002" s="521"/>
      <c r="B3002" s="521"/>
    </row>
    <row r="3003" spans="1:2" x14ac:dyDescent="0.25">
      <c r="A3003" s="521"/>
      <c r="B3003" s="521"/>
    </row>
    <row r="3004" spans="1:2" x14ac:dyDescent="0.25">
      <c r="A3004" s="521"/>
      <c r="B3004" s="521"/>
    </row>
    <row r="3005" spans="1:2" x14ac:dyDescent="0.25">
      <c r="A3005" s="521"/>
      <c r="B3005" s="521"/>
    </row>
    <row r="3006" spans="1:2" x14ac:dyDescent="0.25">
      <c r="A3006" s="521"/>
      <c r="B3006" s="521"/>
    </row>
    <row r="3007" spans="1:2" x14ac:dyDescent="0.25">
      <c r="A3007" s="521"/>
      <c r="B3007" s="521"/>
    </row>
    <row r="3008" spans="1:2" x14ac:dyDescent="0.25">
      <c r="A3008" s="521"/>
      <c r="B3008" s="521"/>
    </row>
    <row r="3009" spans="1:2" x14ac:dyDescent="0.25">
      <c r="A3009" s="521"/>
      <c r="B3009" s="521"/>
    </row>
    <row r="3010" spans="1:2" x14ac:dyDescent="0.25">
      <c r="A3010" s="521"/>
      <c r="B3010" s="521"/>
    </row>
    <row r="3011" spans="1:2" x14ac:dyDescent="0.25">
      <c r="A3011" s="521"/>
      <c r="B3011" s="521"/>
    </row>
    <row r="3012" spans="1:2" x14ac:dyDescent="0.25">
      <c r="A3012" s="521"/>
      <c r="B3012" s="521"/>
    </row>
    <row r="3013" spans="1:2" x14ac:dyDescent="0.25">
      <c r="A3013" s="521"/>
      <c r="B3013" s="521"/>
    </row>
    <row r="3014" spans="1:2" x14ac:dyDescent="0.25">
      <c r="A3014" s="521"/>
      <c r="B3014" s="521"/>
    </row>
    <row r="3015" spans="1:2" x14ac:dyDescent="0.25">
      <c r="A3015" s="521"/>
      <c r="B3015" s="521"/>
    </row>
    <row r="3016" spans="1:2" x14ac:dyDescent="0.25">
      <c r="A3016" s="521"/>
      <c r="B3016" s="521"/>
    </row>
    <row r="3017" spans="1:2" x14ac:dyDescent="0.25">
      <c r="A3017" s="521"/>
      <c r="B3017" s="521"/>
    </row>
    <row r="3018" spans="1:2" x14ac:dyDescent="0.25">
      <c r="A3018" s="521"/>
      <c r="B3018" s="521"/>
    </row>
    <row r="3019" spans="1:2" x14ac:dyDescent="0.25">
      <c r="A3019" s="521"/>
      <c r="B3019" s="521"/>
    </row>
    <row r="3020" spans="1:2" x14ac:dyDescent="0.25">
      <c r="A3020" s="521"/>
      <c r="B3020" s="521"/>
    </row>
    <row r="3021" spans="1:2" x14ac:dyDescent="0.25">
      <c r="A3021" s="521"/>
      <c r="B3021" s="521"/>
    </row>
    <row r="3022" spans="1:2" x14ac:dyDescent="0.25">
      <c r="A3022" s="521"/>
      <c r="B3022" s="521"/>
    </row>
    <row r="3023" spans="1:2" x14ac:dyDescent="0.25">
      <c r="A3023" s="521"/>
      <c r="B3023" s="521"/>
    </row>
    <row r="3024" spans="1:2" x14ac:dyDescent="0.25">
      <c r="A3024" s="521"/>
      <c r="B3024" s="521"/>
    </row>
    <row r="3025" spans="1:2" x14ac:dyDescent="0.25">
      <c r="A3025" s="521"/>
      <c r="B3025" s="521"/>
    </row>
    <row r="3026" spans="1:2" x14ac:dyDescent="0.25">
      <c r="A3026" s="521"/>
      <c r="B3026" s="521"/>
    </row>
    <row r="3027" spans="1:2" x14ac:dyDescent="0.25">
      <c r="A3027" s="521"/>
      <c r="B3027" s="521"/>
    </row>
    <row r="3028" spans="1:2" x14ac:dyDescent="0.25">
      <c r="A3028" s="521"/>
      <c r="B3028" s="521"/>
    </row>
    <row r="3029" spans="1:2" x14ac:dyDescent="0.25">
      <c r="A3029" s="521"/>
      <c r="B3029" s="521"/>
    </row>
    <row r="3030" spans="1:2" x14ac:dyDescent="0.25">
      <c r="A3030" s="521"/>
      <c r="B3030" s="521"/>
    </row>
    <row r="3031" spans="1:2" x14ac:dyDescent="0.25">
      <c r="A3031" s="521"/>
      <c r="B3031" s="521"/>
    </row>
    <row r="3032" spans="1:2" x14ac:dyDescent="0.25">
      <c r="A3032" s="521"/>
      <c r="B3032" s="521"/>
    </row>
    <row r="3033" spans="1:2" x14ac:dyDescent="0.25">
      <c r="A3033" s="521"/>
      <c r="B3033" s="521"/>
    </row>
    <row r="3034" spans="1:2" x14ac:dyDescent="0.25">
      <c r="A3034" s="521"/>
      <c r="B3034" s="521"/>
    </row>
    <row r="3035" spans="1:2" x14ac:dyDescent="0.25">
      <c r="A3035" s="521"/>
      <c r="B3035" s="521"/>
    </row>
    <row r="3036" spans="1:2" x14ac:dyDescent="0.25">
      <c r="A3036" s="521"/>
      <c r="B3036" s="521"/>
    </row>
    <row r="3037" spans="1:2" x14ac:dyDescent="0.25">
      <c r="A3037" s="521"/>
      <c r="B3037" s="521"/>
    </row>
    <row r="3038" spans="1:2" x14ac:dyDescent="0.25">
      <c r="A3038" s="521"/>
      <c r="B3038" s="521"/>
    </row>
    <row r="3039" spans="1:2" x14ac:dyDescent="0.25">
      <c r="A3039" s="521"/>
      <c r="B3039" s="521"/>
    </row>
    <row r="3040" spans="1:2" x14ac:dyDescent="0.25">
      <c r="A3040" s="521"/>
      <c r="B3040" s="521"/>
    </row>
    <row r="3041" spans="1:2" x14ac:dyDescent="0.25">
      <c r="A3041" s="521"/>
      <c r="B3041" s="521"/>
    </row>
    <row r="3042" spans="1:2" x14ac:dyDescent="0.25">
      <c r="A3042" s="521"/>
      <c r="B3042" s="521"/>
    </row>
    <row r="3043" spans="1:2" x14ac:dyDescent="0.25">
      <c r="A3043" s="521"/>
      <c r="B3043" s="521"/>
    </row>
    <row r="3044" spans="1:2" x14ac:dyDescent="0.25">
      <c r="A3044" s="521"/>
      <c r="B3044" s="521"/>
    </row>
    <row r="3045" spans="1:2" x14ac:dyDescent="0.25">
      <c r="A3045" s="521"/>
      <c r="B3045" s="521"/>
    </row>
    <row r="3046" spans="1:2" x14ac:dyDescent="0.25">
      <c r="A3046" s="521"/>
      <c r="B3046" s="521"/>
    </row>
    <row r="3047" spans="1:2" x14ac:dyDescent="0.25">
      <c r="A3047" s="521"/>
      <c r="B3047" s="521"/>
    </row>
    <row r="3048" spans="1:2" x14ac:dyDescent="0.25">
      <c r="A3048" s="521"/>
      <c r="B3048" s="521"/>
    </row>
    <row r="3049" spans="1:2" x14ac:dyDescent="0.25">
      <c r="A3049" s="521"/>
      <c r="B3049" s="521"/>
    </row>
    <row r="3050" spans="1:2" x14ac:dyDescent="0.25">
      <c r="A3050" s="521"/>
      <c r="B3050" s="521"/>
    </row>
    <row r="3051" spans="1:2" x14ac:dyDescent="0.25">
      <c r="A3051" s="521"/>
      <c r="B3051" s="521"/>
    </row>
    <row r="3052" spans="1:2" x14ac:dyDescent="0.25">
      <c r="A3052" s="521"/>
      <c r="B3052" s="521"/>
    </row>
    <row r="3053" spans="1:2" x14ac:dyDescent="0.25">
      <c r="A3053" s="521"/>
      <c r="B3053" s="521"/>
    </row>
    <row r="3054" spans="1:2" x14ac:dyDescent="0.25">
      <c r="A3054" s="521"/>
      <c r="B3054" s="521"/>
    </row>
    <row r="3055" spans="1:2" x14ac:dyDescent="0.25">
      <c r="A3055" s="521"/>
      <c r="B3055" s="521"/>
    </row>
    <row r="3056" spans="1:2" x14ac:dyDescent="0.25">
      <c r="A3056" s="521"/>
      <c r="B3056" s="521"/>
    </row>
    <row r="3057" spans="1:2" x14ac:dyDescent="0.25">
      <c r="A3057" s="521"/>
      <c r="B3057" s="521"/>
    </row>
    <row r="3058" spans="1:2" x14ac:dyDescent="0.25">
      <c r="A3058" s="521"/>
      <c r="B3058" s="521"/>
    </row>
    <row r="3059" spans="1:2" x14ac:dyDescent="0.25">
      <c r="A3059" s="521"/>
      <c r="B3059" s="521"/>
    </row>
    <row r="3060" spans="1:2" x14ac:dyDescent="0.25">
      <c r="A3060" s="521"/>
      <c r="B3060" s="521"/>
    </row>
    <row r="3061" spans="1:2" x14ac:dyDescent="0.25">
      <c r="A3061" s="521"/>
      <c r="B3061" s="521"/>
    </row>
    <row r="3062" spans="1:2" x14ac:dyDescent="0.25">
      <c r="A3062" s="521"/>
      <c r="B3062" s="521"/>
    </row>
    <row r="3063" spans="1:2" x14ac:dyDescent="0.25">
      <c r="A3063" s="521"/>
      <c r="B3063" s="521"/>
    </row>
    <row r="3064" spans="1:2" x14ac:dyDescent="0.25">
      <c r="A3064" s="521"/>
      <c r="B3064" s="521"/>
    </row>
    <row r="3065" spans="1:2" x14ac:dyDescent="0.25">
      <c r="A3065" s="521"/>
      <c r="B3065" s="521"/>
    </row>
    <row r="3066" spans="1:2" x14ac:dyDescent="0.25">
      <c r="A3066" s="521"/>
      <c r="B3066" s="521"/>
    </row>
    <row r="3067" spans="1:2" x14ac:dyDescent="0.25">
      <c r="A3067" s="521"/>
      <c r="B3067" s="521"/>
    </row>
    <row r="3068" spans="1:2" x14ac:dyDescent="0.25">
      <c r="A3068" s="521"/>
      <c r="B3068" s="521"/>
    </row>
    <row r="3069" spans="1:2" x14ac:dyDescent="0.25">
      <c r="A3069" s="521"/>
      <c r="B3069" s="521"/>
    </row>
    <row r="3070" spans="1:2" x14ac:dyDescent="0.25">
      <c r="A3070" s="521"/>
      <c r="B3070" s="521"/>
    </row>
    <row r="3071" spans="1:2" x14ac:dyDescent="0.25">
      <c r="A3071" s="521"/>
      <c r="B3071" s="521"/>
    </row>
    <row r="3072" spans="1:2" x14ac:dyDescent="0.25">
      <c r="A3072" s="521"/>
      <c r="B3072" s="521"/>
    </row>
    <row r="3073" spans="1:2" x14ac:dyDescent="0.25">
      <c r="A3073" s="521"/>
      <c r="B3073" s="521"/>
    </row>
    <row r="3074" spans="1:2" x14ac:dyDescent="0.25">
      <c r="A3074" s="521"/>
      <c r="B3074" s="521"/>
    </row>
    <row r="3075" spans="1:2" x14ac:dyDescent="0.25">
      <c r="A3075" s="521"/>
      <c r="B3075" s="521"/>
    </row>
    <row r="3076" spans="1:2" x14ac:dyDescent="0.25">
      <c r="A3076" s="521"/>
      <c r="B3076" s="521"/>
    </row>
    <row r="3077" spans="1:2" x14ac:dyDescent="0.25">
      <c r="A3077" s="521"/>
      <c r="B3077" s="521"/>
    </row>
    <row r="3078" spans="1:2" x14ac:dyDescent="0.25">
      <c r="A3078" s="521"/>
      <c r="B3078" s="521"/>
    </row>
    <row r="3079" spans="1:2" x14ac:dyDescent="0.25">
      <c r="A3079" s="521"/>
      <c r="B3079" s="521"/>
    </row>
    <row r="3080" spans="1:2" x14ac:dyDescent="0.25">
      <c r="A3080" s="521"/>
      <c r="B3080" s="521"/>
    </row>
    <row r="3081" spans="1:2" x14ac:dyDescent="0.25">
      <c r="A3081" s="521"/>
      <c r="B3081" s="521"/>
    </row>
    <row r="3082" spans="1:2" x14ac:dyDescent="0.25">
      <c r="A3082" s="521"/>
      <c r="B3082" s="521"/>
    </row>
    <row r="3083" spans="1:2" x14ac:dyDescent="0.25">
      <c r="A3083" s="521"/>
      <c r="B3083" s="521"/>
    </row>
    <row r="3084" spans="1:2" x14ac:dyDescent="0.25">
      <c r="A3084" s="521"/>
      <c r="B3084" s="521"/>
    </row>
    <row r="3085" spans="1:2" x14ac:dyDescent="0.25">
      <c r="A3085" s="521"/>
      <c r="B3085" s="521"/>
    </row>
    <row r="3086" spans="1:2" x14ac:dyDescent="0.25">
      <c r="A3086" s="521"/>
      <c r="B3086" s="521"/>
    </row>
    <row r="3087" spans="1:2" x14ac:dyDescent="0.25">
      <c r="A3087" s="521"/>
      <c r="B3087" s="521"/>
    </row>
    <row r="3088" spans="1:2" x14ac:dyDescent="0.25">
      <c r="A3088" s="521"/>
      <c r="B3088" s="521"/>
    </row>
    <row r="3089" spans="1:2" x14ac:dyDescent="0.25">
      <c r="A3089" s="521"/>
      <c r="B3089" s="521"/>
    </row>
    <row r="3090" spans="1:2" x14ac:dyDescent="0.25">
      <c r="A3090" s="521"/>
      <c r="B3090" s="521"/>
    </row>
    <row r="3091" spans="1:2" x14ac:dyDescent="0.25">
      <c r="A3091" s="521"/>
      <c r="B3091" s="521"/>
    </row>
    <row r="3092" spans="1:2" x14ac:dyDescent="0.25">
      <c r="A3092" s="521"/>
      <c r="B3092" s="521"/>
    </row>
    <row r="3093" spans="1:2" x14ac:dyDescent="0.25">
      <c r="A3093" s="521"/>
      <c r="B3093" s="521"/>
    </row>
    <row r="3094" spans="1:2" x14ac:dyDescent="0.25">
      <c r="A3094" s="521"/>
      <c r="B3094" s="521"/>
    </row>
    <row r="3095" spans="1:2" x14ac:dyDescent="0.25">
      <c r="A3095" s="521"/>
      <c r="B3095" s="521"/>
    </row>
    <row r="3096" spans="1:2" x14ac:dyDescent="0.25">
      <c r="A3096" s="521"/>
      <c r="B3096" s="521"/>
    </row>
    <row r="3097" spans="1:2" x14ac:dyDescent="0.25">
      <c r="A3097" s="521"/>
      <c r="B3097" s="521"/>
    </row>
    <row r="3098" spans="1:2" x14ac:dyDescent="0.25">
      <c r="A3098" s="521"/>
      <c r="B3098" s="521"/>
    </row>
    <row r="3099" spans="1:2" x14ac:dyDescent="0.25">
      <c r="A3099" s="521"/>
      <c r="B3099" s="521"/>
    </row>
    <row r="3100" spans="1:2" x14ac:dyDescent="0.25">
      <c r="A3100" s="521"/>
      <c r="B3100" s="521"/>
    </row>
    <row r="3101" spans="1:2" x14ac:dyDescent="0.25">
      <c r="A3101" s="521"/>
      <c r="B3101" s="521"/>
    </row>
    <row r="3102" spans="1:2" x14ac:dyDescent="0.25">
      <c r="A3102" s="521"/>
      <c r="B3102" s="521"/>
    </row>
    <row r="3103" spans="1:2" x14ac:dyDescent="0.25">
      <c r="A3103" s="521"/>
      <c r="B3103" s="521"/>
    </row>
    <row r="3104" spans="1:2" x14ac:dyDescent="0.25">
      <c r="A3104" s="521"/>
      <c r="B3104" s="521"/>
    </row>
    <row r="3105" spans="1:2" x14ac:dyDescent="0.25">
      <c r="A3105" s="521"/>
      <c r="B3105" s="521"/>
    </row>
    <row r="3106" spans="1:2" x14ac:dyDescent="0.25">
      <c r="A3106" s="521"/>
      <c r="B3106" s="521"/>
    </row>
    <row r="3107" spans="1:2" x14ac:dyDescent="0.25">
      <c r="A3107" s="521"/>
      <c r="B3107" s="521"/>
    </row>
    <row r="3108" spans="1:2" x14ac:dyDescent="0.25">
      <c r="A3108" s="521"/>
      <c r="B3108" s="521"/>
    </row>
    <row r="3109" spans="1:2" x14ac:dyDescent="0.25">
      <c r="A3109" s="521"/>
      <c r="B3109" s="521"/>
    </row>
    <row r="3110" spans="1:2" x14ac:dyDescent="0.25">
      <c r="A3110" s="521"/>
      <c r="B3110" s="521"/>
    </row>
    <row r="3111" spans="1:2" x14ac:dyDescent="0.25">
      <c r="A3111" s="521"/>
      <c r="B3111" s="521"/>
    </row>
    <row r="3112" spans="1:2" x14ac:dyDescent="0.25">
      <c r="A3112" s="521"/>
      <c r="B3112" s="521"/>
    </row>
    <row r="3113" spans="1:2" x14ac:dyDescent="0.25">
      <c r="A3113" s="521"/>
      <c r="B3113" s="521"/>
    </row>
    <row r="3114" spans="1:2" x14ac:dyDescent="0.25">
      <c r="A3114" s="521"/>
      <c r="B3114" s="521"/>
    </row>
    <row r="3115" spans="1:2" x14ac:dyDescent="0.25">
      <c r="A3115" s="521"/>
      <c r="B3115" s="521"/>
    </row>
    <row r="3116" spans="1:2" x14ac:dyDescent="0.25">
      <c r="A3116" s="521"/>
      <c r="B3116" s="521"/>
    </row>
    <row r="3117" spans="1:2" x14ac:dyDescent="0.25">
      <c r="A3117" s="521"/>
      <c r="B3117" s="521"/>
    </row>
    <row r="3118" spans="1:2" x14ac:dyDescent="0.25">
      <c r="A3118" s="521"/>
      <c r="B3118" s="521"/>
    </row>
    <row r="3119" spans="1:2" x14ac:dyDescent="0.25">
      <c r="A3119" s="521"/>
      <c r="B3119" s="521"/>
    </row>
    <row r="3120" spans="1:2" x14ac:dyDescent="0.25">
      <c r="A3120" s="521"/>
      <c r="B3120" s="521"/>
    </row>
    <row r="3121" spans="1:2" x14ac:dyDescent="0.25">
      <c r="A3121" s="521"/>
      <c r="B3121" s="521"/>
    </row>
    <row r="3122" spans="1:2" x14ac:dyDescent="0.25">
      <c r="A3122" s="521"/>
      <c r="B3122" s="521"/>
    </row>
    <row r="3123" spans="1:2" x14ac:dyDescent="0.25">
      <c r="A3123" s="521"/>
      <c r="B3123" s="521"/>
    </row>
    <row r="3124" spans="1:2" x14ac:dyDescent="0.25">
      <c r="A3124" s="521"/>
      <c r="B3124" s="521"/>
    </row>
    <row r="3125" spans="1:2" x14ac:dyDescent="0.25">
      <c r="A3125" s="521"/>
      <c r="B3125" s="521"/>
    </row>
    <row r="3126" spans="1:2" x14ac:dyDescent="0.25">
      <c r="A3126" s="521"/>
      <c r="B3126" s="521"/>
    </row>
    <row r="3127" spans="1:2" x14ac:dyDescent="0.25">
      <c r="A3127" s="521"/>
      <c r="B3127" s="521"/>
    </row>
    <row r="3128" spans="1:2" x14ac:dyDescent="0.25">
      <c r="A3128" s="521"/>
      <c r="B3128" s="521"/>
    </row>
    <row r="3129" spans="1:2" x14ac:dyDescent="0.25">
      <c r="A3129" s="521"/>
      <c r="B3129" s="521"/>
    </row>
    <row r="3130" spans="1:2" x14ac:dyDescent="0.25">
      <c r="A3130" s="521"/>
      <c r="B3130" s="521"/>
    </row>
    <row r="3131" spans="1:2" x14ac:dyDescent="0.25">
      <c r="A3131" s="521"/>
      <c r="B3131" s="521"/>
    </row>
    <row r="3132" spans="1:2" x14ac:dyDescent="0.25">
      <c r="A3132" s="521"/>
      <c r="B3132" s="521"/>
    </row>
    <row r="3133" spans="1:2" x14ac:dyDescent="0.25">
      <c r="A3133" s="521"/>
      <c r="B3133" s="521"/>
    </row>
    <row r="3134" spans="1:2" x14ac:dyDescent="0.25">
      <c r="A3134" s="521"/>
      <c r="B3134" s="521"/>
    </row>
    <row r="3135" spans="1:2" x14ac:dyDescent="0.25">
      <c r="A3135" s="521"/>
      <c r="B3135" s="521"/>
    </row>
    <row r="3136" spans="1:2" x14ac:dyDescent="0.25">
      <c r="A3136" s="521"/>
      <c r="B3136" s="521"/>
    </row>
    <row r="3137" spans="1:2" x14ac:dyDescent="0.25">
      <c r="A3137" s="521"/>
      <c r="B3137" s="521"/>
    </row>
    <row r="3138" spans="1:2" x14ac:dyDescent="0.25">
      <c r="A3138" s="521"/>
      <c r="B3138" s="521"/>
    </row>
    <row r="3139" spans="1:2" x14ac:dyDescent="0.25">
      <c r="A3139" s="521"/>
      <c r="B3139" s="521"/>
    </row>
    <row r="3140" spans="1:2" x14ac:dyDescent="0.25">
      <c r="A3140" s="521"/>
      <c r="B3140" s="521"/>
    </row>
    <row r="3141" spans="1:2" x14ac:dyDescent="0.25">
      <c r="A3141" s="521"/>
      <c r="B3141" s="521"/>
    </row>
    <row r="3142" spans="1:2" x14ac:dyDescent="0.25">
      <c r="A3142" s="521"/>
      <c r="B3142" s="521"/>
    </row>
    <row r="3143" spans="1:2" x14ac:dyDescent="0.25">
      <c r="A3143" s="521"/>
      <c r="B3143" s="521"/>
    </row>
    <row r="3144" spans="1:2" x14ac:dyDescent="0.25">
      <c r="A3144" s="521"/>
      <c r="B3144" s="521"/>
    </row>
    <row r="3145" spans="1:2" x14ac:dyDescent="0.25">
      <c r="A3145" s="521"/>
      <c r="B3145" s="521"/>
    </row>
    <row r="3146" spans="1:2" x14ac:dyDescent="0.25">
      <c r="A3146" s="521"/>
      <c r="B3146" s="521"/>
    </row>
    <row r="3147" spans="1:2" x14ac:dyDescent="0.25">
      <c r="A3147" s="521"/>
      <c r="B3147" s="521"/>
    </row>
    <row r="3148" spans="1:2" x14ac:dyDescent="0.25">
      <c r="A3148" s="521"/>
      <c r="B3148" s="521"/>
    </row>
    <row r="3149" spans="1:2" x14ac:dyDescent="0.25">
      <c r="A3149" s="521"/>
      <c r="B3149" s="521"/>
    </row>
    <row r="3150" spans="1:2" x14ac:dyDescent="0.25">
      <c r="A3150" s="521"/>
      <c r="B3150" s="521"/>
    </row>
    <row r="3151" spans="1:2" x14ac:dyDescent="0.25">
      <c r="A3151" s="521"/>
      <c r="B3151" s="521"/>
    </row>
    <row r="3152" spans="1:2" x14ac:dyDescent="0.25">
      <c r="A3152" s="521"/>
      <c r="B3152" s="521"/>
    </row>
    <row r="3153" spans="1:2" x14ac:dyDescent="0.25">
      <c r="A3153" s="521"/>
      <c r="B3153" s="521"/>
    </row>
    <row r="3154" spans="1:2" x14ac:dyDescent="0.25">
      <c r="A3154" s="521"/>
      <c r="B3154" s="521"/>
    </row>
    <row r="3155" spans="1:2" x14ac:dyDescent="0.25">
      <c r="A3155" s="521"/>
      <c r="B3155" s="521"/>
    </row>
    <row r="3156" spans="1:2" x14ac:dyDescent="0.25">
      <c r="A3156" s="521"/>
      <c r="B3156" s="521"/>
    </row>
    <row r="3157" spans="1:2" x14ac:dyDescent="0.25">
      <c r="A3157" s="521"/>
      <c r="B3157" s="521"/>
    </row>
    <row r="3158" spans="1:2" x14ac:dyDescent="0.25">
      <c r="A3158" s="521"/>
      <c r="B3158" s="521"/>
    </row>
    <row r="3159" spans="1:2" x14ac:dyDescent="0.25">
      <c r="A3159" s="521"/>
      <c r="B3159" s="521"/>
    </row>
    <row r="3160" spans="1:2" x14ac:dyDescent="0.25">
      <c r="A3160" s="521"/>
      <c r="B3160" s="521"/>
    </row>
    <row r="3161" spans="1:2" x14ac:dyDescent="0.25">
      <c r="A3161" s="521"/>
      <c r="B3161" s="521"/>
    </row>
    <row r="3162" spans="1:2" x14ac:dyDescent="0.25">
      <c r="A3162" s="521"/>
      <c r="B3162" s="521"/>
    </row>
    <row r="3163" spans="1:2" x14ac:dyDescent="0.25">
      <c r="A3163" s="521"/>
      <c r="B3163" s="521"/>
    </row>
    <row r="3164" spans="1:2" x14ac:dyDescent="0.25">
      <c r="A3164" s="521"/>
      <c r="B3164" s="521"/>
    </row>
    <row r="3165" spans="1:2" x14ac:dyDescent="0.25">
      <c r="A3165" s="521"/>
      <c r="B3165" s="521"/>
    </row>
    <row r="3166" spans="1:2" x14ac:dyDescent="0.25">
      <c r="A3166" s="521"/>
      <c r="B3166" s="521"/>
    </row>
    <row r="3167" spans="1:2" x14ac:dyDescent="0.25">
      <c r="A3167" s="521"/>
      <c r="B3167" s="521"/>
    </row>
    <row r="3168" spans="1:2" x14ac:dyDescent="0.25">
      <c r="A3168" s="521"/>
      <c r="B3168" s="521"/>
    </row>
    <row r="3169" spans="1:2" x14ac:dyDescent="0.25">
      <c r="A3169" s="521"/>
      <c r="B3169" s="521"/>
    </row>
    <row r="3170" spans="1:2" x14ac:dyDescent="0.25">
      <c r="A3170" s="521"/>
      <c r="B3170" s="521"/>
    </row>
    <row r="3171" spans="1:2" x14ac:dyDescent="0.25">
      <c r="A3171" s="521"/>
      <c r="B3171" s="521"/>
    </row>
    <row r="3172" spans="1:2" x14ac:dyDescent="0.25">
      <c r="A3172" s="521"/>
      <c r="B3172" s="521"/>
    </row>
    <row r="3173" spans="1:2" x14ac:dyDescent="0.25">
      <c r="A3173" s="521"/>
      <c r="B3173" s="521"/>
    </row>
    <row r="3174" spans="1:2" x14ac:dyDescent="0.25">
      <c r="A3174" s="521"/>
      <c r="B3174" s="521"/>
    </row>
    <row r="3175" spans="1:2" x14ac:dyDescent="0.25">
      <c r="A3175" s="521"/>
      <c r="B3175" s="521"/>
    </row>
    <row r="3176" spans="1:2" x14ac:dyDescent="0.25">
      <c r="A3176" s="521"/>
      <c r="B3176" s="521"/>
    </row>
    <row r="3177" spans="1:2" x14ac:dyDescent="0.25">
      <c r="A3177" s="521"/>
      <c r="B3177" s="521"/>
    </row>
    <row r="3178" spans="1:2" x14ac:dyDescent="0.25">
      <c r="A3178" s="521"/>
      <c r="B3178" s="521"/>
    </row>
    <row r="3179" spans="1:2" x14ac:dyDescent="0.25">
      <c r="A3179" s="521"/>
      <c r="B3179" s="521"/>
    </row>
    <row r="3180" spans="1:2" x14ac:dyDescent="0.25">
      <c r="A3180" s="521"/>
      <c r="B3180" s="521"/>
    </row>
    <row r="3181" spans="1:2" x14ac:dyDescent="0.25">
      <c r="A3181" s="521"/>
      <c r="B3181" s="521"/>
    </row>
    <row r="3182" spans="1:2" x14ac:dyDescent="0.25">
      <c r="A3182" s="521"/>
      <c r="B3182" s="521"/>
    </row>
    <row r="3183" spans="1:2" x14ac:dyDescent="0.25">
      <c r="A3183" s="521"/>
      <c r="B3183" s="521"/>
    </row>
    <row r="3184" spans="1:2" x14ac:dyDescent="0.25">
      <c r="A3184" s="521"/>
      <c r="B3184" s="521"/>
    </row>
    <row r="3185" spans="1:2" x14ac:dyDescent="0.25">
      <c r="A3185" s="521"/>
      <c r="B3185" s="521"/>
    </row>
    <row r="3186" spans="1:2" x14ac:dyDescent="0.25">
      <c r="A3186" s="521"/>
      <c r="B3186" s="521"/>
    </row>
    <row r="3187" spans="1:2" x14ac:dyDescent="0.25">
      <c r="A3187" s="521"/>
      <c r="B3187" s="521"/>
    </row>
    <row r="3188" spans="1:2" x14ac:dyDescent="0.25">
      <c r="A3188" s="521"/>
      <c r="B3188" s="521"/>
    </row>
    <row r="3189" spans="1:2" x14ac:dyDescent="0.25">
      <c r="A3189" s="521"/>
      <c r="B3189" s="521"/>
    </row>
    <row r="3190" spans="1:2" x14ac:dyDescent="0.25">
      <c r="A3190" s="521"/>
      <c r="B3190" s="521"/>
    </row>
    <row r="3191" spans="1:2" x14ac:dyDescent="0.25">
      <c r="A3191" s="521"/>
      <c r="B3191" s="521"/>
    </row>
    <row r="3192" spans="1:2" x14ac:dyDescent="0.25">
      <c r="A3192" s="521"/>
      <c r="B3192" s="521"/>
    </row>
    <row r="3193" spans="1:2" x14ac:dyDescent="0.25">
      <c r="A3193" s="521"/>
      <c r="B3193" s="521"/>
    </row>
    <row r="3194" spans="1:2" x14ac:dyDescent="0.25">
      <c r="A3194" s="521"/>
      <c r="B3194" s="521"/>
    </row>
    <row r="3195" spans="1:2" x14ac:dyDescent="0.25">
      <c r="A3195" s="521"/>
      <c r="B3195" s="521"/>
    </row>
    <row r="3196" spans="1:2" x14ac:dyDescent="0.25">
      <c r="A3196" s="521"/>
      <c r="B3196" s="521"/>
    </row>
    <row r="3197" spans="1:2" x14ac:dyDescent="0.25">
      <c r="A3197" s="521"/>
      <c r="B3197" s="521"/>
    </row>
    <row r="3198" spans="1:2" x14ac:dyDescent="0.25">
      <c r="A3198" s="521"/>
      <c r="B3198" s="521"/>
    </row>
    <row r="3199" spans="1:2" x14ac:dyDescent="0.25">
      <c r="A3199" s="521"/>
      <c r="B3199" s="521"/>
    </row>
    <row r="3200" spans="1:2" x14ac:dyDescent="0.25">
      <c r="A3200" s="521"/>
      <c r="B3200" s="521"/>
    </row>
    <row r="3201" spans="1:2" x14ac:dyDescent="0.25">
      <c r="A3201" s="521"/>
      <c r="B3201" s="521"/>
    </row>
    <row r="3202" spans="1:2" x14ac:dyDescent="0.25">
      <c r="A3202" s="521"/>
      <c r="B3202" s="521"/>
    </row>
    <row r="3203" spans="1:2" x14ac:dyDescent="0.25">
      <c r="A3203" s="521"/>
      <c r="B3203" s="521"/>
    </row>
    <row r="3204" spans="1:2" x14ac:dyDescent="0.25">
      <c r="A3204" s="521"/>
      <c r="B3204" s="521"/>
    </row>
    <row r="3205" spans="1:2" x14ac:dyDescent="0.25">
      <c r="A3205" s="521"/>
      <c r="B3205" s="521"/>
    </row>
    <row r="3206" spans="1:2" x14ac:dyDescent="0.25">
      <c r="A3206" s="521"/>
      <c r="B3206" s="521"/>
    </row>
    <row r="3207" spans="1:2" x14ac:dyDescent="0.25">
      <c r="A3207" s="521"/>
      <c r="B3207" s="521"/>
    </row>
    <row r="3208" spans="1:2" x14ac:dyDescent="0.25">
      <c r="A3208" s="521"/>
      <c r="B3208" s="521"/>
    </row>
    <row r="3209" spans="1:2" x14ac:dyDescent="0.25">
      <c r="A3209" s="521"/>
      <c r="B3209" s="521"/>
    </row>
    <row r="3210" spans="1:2" x14ac:dyDescent="0.25">
      <c r="A3210" s="521"/>
      <c r="B3210" s="521"/>
    </row>
    <row r="3211" spans="1:2" x14ac:dyDescent="0.25">
      <c r="A3211" s="521"/>
      <c r="B3211" s="521"/>
    </row>
    <row r="3212" spans="1:2" x14ac:dyDescent="0.25">
      <c r="A3212" s="521"/>
      <c r="B3212" s="521"/>
    </row>
    <row r="3213" spans="1:2" x14ac:dyDescent="0.25">
      <c r="A3213" s="521"/>
      <c r="B3213" s="521"/>
    </row>
    <row r="3214" spans="1:2" x14ac:dyDescent="0.25">
      <c r="A3214" s="521"/>
      <c r="B3214" s="521"/>
    </row>
    <row r="3215" spans="1:2" x14ac:dyDescent="0.25">
      <c r="A3215" s="521"/>
      <c r="B3215" s="521"/>
    </row>
    <row r="3216" spans="1:2" x14ac:dyDescent="0.25">
      <c r="A3216" s="521"/>
      <c r="B3216" s="521"/>
    </row>
    <row r="3217" spans="1:2" x14ac:dyDescent="0.25">
      <c r="A3217" s="521"/>
      <c r="B3217" s="521"/>
    </row>
    <row r="3218" spans="1:2" x14ac:dyDescent="0.25">
      <c r="A3218" s="521"/>
      <c r="B3218" s="521"/>
    </row>
    <row r="3219" spans="1:2" x14ac:dyDescent="0.25">
      <c r="A3219" s="521"/>
      <c r="B3219" s="521"/>
    </row>
    <row r="3220" spans="1:2" x14ac:dyDescent="0.25">
      <c r="A3220" s="521"/>
      <c r="B3220" s="521"/>
    </row>
    <row r="3221" spans="1:2" x14ac:dyDescent="0.25">
      <c r="A3221" s="521"/>
      <c r="B3221" s="521"/>
    </row>
    <row r="3222" spans="1:2" x14ac:dyDescent="0.25">
      <c r="A3222" s="521"/>
      <c r="B3222" s="521"/>
    </row>
    <row r="3223" spans="1:2" x14ac:dyDescent="0.25">
      <c r="A3223" s="521"/>
      <c r="B3223" s="521"/>
    </row>
    <row r="3224" spans="1:2" x14ac:dyDescent="0.25">
      <c r="A3224" s="521"/>
      <c r="B3224" s="521"/>
    </row>
    <row r="3225" spans="1:2" x14ac:dyDescent="0.25">
      <c r="A3225" s="521"/>
      <c r="B3225" s="521"/>
    </row>
    <row r="3226" spans="1:2" x14ac:dyDescent="0.25">
      <c r="A3226" s="521"/>
      <c r="B3226" s="521"/>
    </row>
    <row r="3227" spans="1:2" x14ac:dyDescent="0.25">
      <c r="A3227" s="521"/>
      <c r="B3227" s="521"/>
    </row>
    <row r="3228" spans="1:2" x14ac:dyDescent="0.25">
      <c r="A3228" s="521"/>
      <c r="B3228" s="521"/>
    </row>
    <row r="3229" spans="1:2" x14ac:dyDescent="0.25">
      <c r="A3229" s="521"/>
      <c r="B3229" s="521"/>
    </row>
    <row r="3230" spans="1:2" x14ac:dyDescent="0.25">
      <c r="A3230" s="521"/>
      <c r="B3230" s="521"/>
    </row>
    <row r="3231" spans="1:2" x14ac:dyDescent="0.25">
      <c r="A3231" s="521"/>
      <c r="B3231" s="521"/>
    </row>
    <row r="3232" spans="1:2" x14ac:dyDescent="0.25">
      <c r="A3232" s="521"/>
      <c r="B3232" s="521"/>
    </row>
    <row r="3233" spans="1:2" x14ac:dyDescent="0.25">
      <c r="A3233" s="521"/>
      <c r="B3233" s="521"/>
    </row>
    <row r="3234" spans="1:2" x14ac:dyDescent="0.25">
      <c r="A3234" s="521"/>
      <c r="B3234" s="521"/>
    </row>
    <row r="3235" spans="1:2" x14ac:dyDescent="0.25">
      <c r="A3235" s="521"/>
      <c r="B3235" s="521"/>
    </row>
    <row r="3236" spans="1:2" x14ac:dyDescent="0.25">
      <c r="A3236" s="521"/>
      <c r="B3236" s="521"/>
    </row>
    <row r="3237" spans="1:2" x14ac:dyDescent="0.25">
      <c r="A3237" s="521"/>
      <c r="B3237" s="521"/>
    </row>
    <row r="3238" spans="1:2" x14ac:dyDescent="0.25">
      <c r="A3238" s="521"/>
      <c r="B3238" s="521"/>
    </row>
    <row r="3239" spans="1:2" x14ac:dyDescent="0.25">
      <c r="A3239" s="521"/>
      <c r="B3239" s="521"/>
    </row>
    <row r="3240" spans="1:2" x14ac:dyDescent="0.25">
      <c r="A3240" s="521"/>
      <c r="B3240" s="521"/>
    </row>
    <row r="3241" spans="1:2" x14ac:dyDescent="0.25">
      <c r="A3241" s="521"/>
      <c r="B3241" s="521"/>
    </row>
    <row r="3242" spans="1:2" x14ac:dyDescent="0.25">
      <c r="A3242" s="521"/>
      <c r="B3242" s="521"/>
    </row>
    <row r="3243" spans="1:2" x14ac:dyDescent="0.25">
      <c r="A3243" s="521"/>
      <c r="B3243" s="521"/>
    </row>
    <row r="3244" spans="1:2" x14ac:dyDescent="0.25">
      <c r="A3244" s="521"/>
      <c r="B3244" s="521"/>
    </row>
    <row r="3245" spans="1:2" x14ac:dyDescent="0.25">
      <c r="A3245" s="521"/>
      <c r="B3245" s="521"/>
    </row>
    <row r="3246" spans="1:2" x14ac:dyDescent="0.25">
      <c r="A3246" s="521"/>
      <c r="B3246" s="521"/>
    </row>
    <row r="3247" spans="1:2" x14ac:dyDescent="0.25">
      <c r="A3247" s="521"/>
      <c r="B3247" s="521"/>
    </row>
    <row r="3248" spans="1:2" x14ac:dyDescent="0.25">
      <c r="A3248" s="521"/>
      <c r="B3248" s="521"/>
    </row>
    <row r="3249" spans="1:2" x14ac:dyDescent="0.25">
      <c r="A3249" s="521"/>
      <c r="B3249" s="521"/>
    </row>
    <row r="3250" spans="1:2" x14ac:dyDescent="0.25">
      <c r="A3250" s="521"/>
      <c r="B3250" s="521"/>
    </row>
    <row r="3251" spans="1:2" x14ac:dyDescent="0.25">
      <c r="A3251" s="521"/>
      <c r="B3251" s="521"/>
    </row>
    <row r="3252" spans="1:2" x14ac:dyDescent="0.25">
      <c r="A3252" s="521"/>
      <c r="B3252" s="521"/>
    </row>
    <row r="3253" spans="1:2" x14ac:dyDescent="0.25">
      <c r="A3253" s="521"/>
      <c r="B3253" s="521"/>
    </row>
    <row r="3254" spans="1:2" x14ac:dyDescent="0.25">
      <c r="A3254" s="521"/>
      <c r="B3254" s="521"/>
    </row>
    <row r="3255" spans="1:2" x14ac:dyDescent="0.25">
      <c r="A3255" s="521"/>
      <c r="B3255" s="521"/>
    </row>
    <row r="3256" spans="1:2" x14ac:dyDescent="0.25">
      <c r="A3256" s="521"/>
      <c r="B3256" s="521"/>
    </row>
    <row r="3257" spans="1:2" x14ac:dyDescent="0.25">
      <c r="A3257" s="521"/>
      <c r="B3257" s="521"/>
    </row>
    <row r="3258" spans="1:2" x14ac:dyDescent="0.25">
      <c r="A3258" s="521"/>
      <c r="B3258" s="521"/>
    </row>
    <row r="3259" spans="1:2" x14ac:dyDescent="0.25">
      <c r="A3259" s="521"/>
      <c r="B3259" s="521"/>
    </row>
    <row r="3260" spans="1:2" x14ac:dyDescent="0.25">
      <c r="A3260" s="521"/>
      <c r="B3260" s="521"/>
    </row>
    <row r="3261" spans="1:2" x14ac:dyDescent="0.25">
      <c r="A3261" s="521"/>
      <c r="B3261" s="521"/>
    </row>
    <row r="3262" spans="1:2" x14ac:dyDescent="0.25">
      <c r="A3262" s="521"/>
      <c r="B3262" s="521"/>
    </row>
    <row r="3263" spans="1:2" x14ac:dyDescent="0.25">
      <c r="A3263" s="521"/>
      <c r="B3263" s="521"/>
    </row>
    <row r="3264" spans="1:2" x14ac:dyDescent="0.25">
      <c r="A3264" s="521"/>
      <c r="B3264" s="521"/>
    </row>
    <row r="3265" spans="1:2" x14ac:dyDescent="0.25">
      <c r="A3265" s="521"/>
      <c r="B3265" s="521"/>
    </row>
    <row r="3266" spans="1:2" x14ac:dyDescent="0.25">
      <c r="A3266" s="521"/>
      <c r="B3266" s="521"/>
    </row>
    <row r="3267" spans="1:2" x14ac:dyDescent="0.25">
      <c r="A3267" s="521"/>
      <c r="B3267" s="521"/>
    </row>
    <row r="3268" spans="1:2" x14ac:dyDescent="0.25">
      <c r="A3268" s="521"/>
      <c r="B3268" s="521"/>
    </row>
    <row r="3269" spans="1:2" x14ac:dyDescent="0.25">
      <c r="A3269" s="521"/>
      <c r="B3269" s="521"/>
    </row>
    <row r="3270" spans="1:2" x14ac:dyDescent="0.25">
      <c r="A3270" s="521"/>
      <c r="B3270" s="521"/>
    </row>
    <row r="3271" spans="1:2" x14ac:dyDescent="0.25">
      <c r="A3271" s="521"/>
      <c r="B3271" s="521"/>
    </row>
    <row r="3272" spans="1:2" x14ac:dyDescent="0.25">
      <c r="A3272" s="521"/>
      <c r="B3272" s="521"/>
    </row>
    <row r="3273" spans="1:2" x14ac:dyDescent="0.25">
      <c r="A3273" s="521"/>
      <c r="B3273" s="521"/>
    </row>
    <row r="3274" spans="1:2" x14ac:dyDescent="0.25">
      <c r="A3274" s="521"/>
      <c r="B3274" s="521"/>
    </row>
    <row r="3275" spans="1:2" x14ac:dyDescent="0.25">
      <c r="A3275" s="521"/>
      <c r="B3275" s="521"/>
    </row>
    <row r="3276" spans="1:2" x14ac:dyDescent="0.25">
      <c r="A3276" s="521"/>
      <c r="B3276" s="521"/>
    </row>
    <row r="3277" spans="1:2" x14ac:dyDescent="0.25">
      <c r="A3277" s="521"/>
      <c r="B3277" s="521"/>
    </row>
    <row r="3278" spans="1:2" x14ac:dyDescent="0.25">
      <c r="A3278" s="521"/>
      <c r="B3278" s="521"/>
    </row>
    <row r="3279" spans="1:2" x14ac:dyDescent="0.25">
      <c r="A3279" s="521"/>
      <c r="B3279" s="521"/>
    </row>
    <row r="3280" spans="1:2" x14ac:dyDescent="0.25">
      <c r="A3280" s="521"/>
      <c r="B3280" s="521"/>
    </row>
    <row r="3281" spans="1:2" x14ac:dyDescent="0.25">
      <c r="A3281" s="521"/>
      <c r="B3281" s="521"/>
    </row>
    <row r="3282" spans="1:2" x14ac:dyDescent="0.25">
      <c r="A3282" s="521"/>
      <c r="B3282" s="521"/>
    </row>
    <row r="3283" spans="1:2" x14ac:dyDescent="0.25">
      <c r="A3283" s="521"/>
      <c r="B3283" s="521"/>
    </row>
    <row r="3284" spans="1:2" x14ac:dyDescent="0.25">
      <c r="A3284" s="521"/>
      <c r="B3284" s="521"/>
    </row>
    <row r="3285" spans="1:2" x14ac:dyDescent="0.25">
      <c r="A3285" s="521"/>
      <c r="B3285" s="521"/>
    </row>
    <row r="3286" spans="1:2" x14ac:dyDescent="0.25">
      <c r="A3286" s="521"/>
      <c r="B3286" s="521"/>
    </row>
    <row r="3287" spans="1:2" x14ac:dyDescent="0.25">
      <c r="A3287" s="521"/>
      <c r="B3287" s="521"/>
    </row>
    <row r="3288" spans="1:2" x14ac:dyDescent="0.25">
      <c r="A3288" s="521"/>
      <c r="B3288" s="521"/>
    </row>
    <row r="3289" spans="1:2" x14ac:dyDescent="0.25">
      <c r="A3289" s="521"/>
      <c r="B3289" s="521"/>
    </row>
    <row r="3290" spans="1:2" x14ac:dyDescent="0.25">
      <c r="A3290" s="521"/>
      <c r="B3290" s="521"/>
    </row>
    <row r="3291" spans="1:2" x14ac:dyDescent="0.25">
      <c r="A3291" s="521"/>
      <c r="B3291" s="521"/>
    </row>
    <row r="3292" spans="1:2" x14ac:dyDescent="0.25">
      <c r="A3292" s="521"/>
      <c r="B3292" s="521"/>
    </row>
    <row r="3293" spans="1:2" x14ac:dyDescent="0.25">
      <c r="A3293" s="521"/>
      <c r="B3293" s="521"/>
    </row>
    <row r="3294" spans="1:2" x14ac:dyDescent="0.25">
      <c r="A3294" s="521"/>
      <c r="B3294" s="521"/>
    </row>
    <row r="3295" spans="1:2" x14ac:dyDescent="0.25">
      <c r="A3295" s="521"/>
      <c r="B3295" s="521"/>
    </row>
    <row r="3296" spans="1:2" x14ac:dyDescent="0.25">
      <c r="A3296" s="521"/>
      <c r="B3296" s="521"/>
    </row>
    <row r="3297" spans="1:2" x14ac:dyDescent="0.25">
      <c r="A3297" s="521"/>
      <c r="B3297" s="521"/>
    </row>
    <row r="3298" spans="1:2" x14ac:dyDescent="0.25">
      <c r="A3298" s="521"/>
      <c r="B3298" s="521"/>
    </row>
    <row r="3299" spans="1:2" x14ac:dyDescent="0.25">
      <c r="A3299" s="521"/>
      <c r="B3299" s="521"/>
    </row>
    <row r="3300" spans="1:2" x14ac:dyDescent="0.25">
      <c r="A3300" s="521"/>
      <c r="B3300" s="521"/>
    </row>
    <row r="3301" spans="1:2" x14ac:dyDescent="0.25">
      <c r="A3301" s="521"/>
      <c r="B3301" s="521"/>
    </row>
    <row r="3302" spans="1:2" x14ac:dyDescent="0.25">
      <c r="A3302" s="521"/>
      <c r="B3302" s="521"/>
    </row>
    <row r="3303" spans="1:2" x14ac:dyDescent="0.25">
      <c r="A3303" s="521"/>
      <c r="B3303" s="521"/>
    </row>
    <row r="3304" spans="1:2" x14ac:dyDescent="0.25">
      <c r="A3304" s="521"/>
      <c r="B3304" s="521"/>
    </row>
    <row r="3305" spans="1:2" x14ac:dyDescent="0.25">
      <c r="A3305" s="521"/>
      <c r="B3305" s="521"/>
    </row>
    <row r="3306" spans="1:2" x14ac:dyDescent="0.25">
      <c r="A3306" s="521"/>
      <c r="B3306" s="521"/>
    </row>
    <row r="3307" spans="1:2" x14ac:dyDescent="0.25">
      <c r="A3307" s="521"/>
      <c r="B3307" s="521"/>
    </row>
    <row r="3308" spans="1:2" x14ac:dyDescent="0.25">
      <c r="A3308" s="521"/>
      <c r="B3308" s="521"/>
    </row>
    <row r="3309" spans="1:2" x14ac:dyDescent="0.25">
      <c r="A3309" s="521"/>
      <c r="B3309" s="521"/>
    </row>
    <row r="3310" spans="1:2" x14ac:dyDescent="0.25">
      <c r="A3310" s="521"/>
      <c r="B3310" s="521"/>
    </row>
    <row r="3311" spans="1:2" x14ac:dyDescent="0.25">
      <c r="A3311" s="521"/>
      <c r="B3311" s="521"/>
    </row>
    <row r="3312" spans="1:2" x14ac:dyDescent="0.25">
      <c r="A3312" s="521"/>
      <c r="B3312" s="521"/>
    </row>
    <row r="3313" spans="1:2" x14ac:dyDescent="0.25">
      <c r="A3313" s="521"/>
      <c r="B3313" s="521"/>
    </row>
    <row r="3314" spans="1:2" x14ac:dyDescent="0.25">
      <c r="A3314" s="521"/>
      <c r="B3314" s="521"/>
    </row>
    <row r="3315" spans="1:2" x14ac:dyDescent="0.25">
      <c r="A3315" s="521"/>
      <c r="B3315" s="521"/>
    </row>
    <row r="3316" spans="1:2" x14ac:dyDescent="0.25">
      <c r="A3316" s="521"/>
      <c r="B3316" s="521"/>
    </row>
    <row r="3317" spans="1:2" x14ac:dyDescent="0.25">
      <c r="A3317" s="521"/>
      <c r="B3317" s="521"/>
    </row>
    <row r="3318" spans="1:2" x14ac:dyDescent="0.25">
      <c r="A3318" s="521"/>
      <c r="B3318" s="521"/>
    </row>
    <row r="3319" spans="1:2" x14ac:dyDescent="0.25">
      <c r="A3319" s="521"/>
      <c r="B3319" s="521"/>
    </row>
    <row r="3320" spans="1:2" x14ac:dyDescent="0.25">
      <c r="A3320" s="521"/>
      <c r="B3320" s="521"/>
    </row>
    <row r="3321" spans="1:2" x14ac:dyDescent="0.25">
      <c r="A3321" s="521"/>
      <c r="B3321" s="521"/>
    </row>
    <row r="3322" spans="1:2" x14ac:dyDescent="0.25">
      <c r="A3322" s="521"/>
      <c r="B3322" s="521"/>
    </row>
    <row r="3323" spans="1:2" x14ac:dyDescent="0.25">
      <c r="A3323" s="521"/>
      <c r="B3323" s="521"/>
    </row>
    <row r="3324" spans="1:2" x14ac:dyDescent="0.25">
      <c r="A3324" s="521"/>
      <c r="B3324" s="521"/>
    </row>
    <row r="3325" spans="1:2" x14ac:dyDescent="0.25">
      <c r="A3325" s="521"/>
      <c r="B3325" s="521"/>
    </row>
    <row r="3326" spans="1:2" x14ac:dyDescent="0.25">
      <c r="A3326" s="521"/>
      <c r="B3326" s="521"/>
    </row>
    <row r="3327" spans="1:2" x14ac:dyDescent="0.25">
      <c r="A3327" s="521"/>
      <c r="B3327" s="521"/>
    </row>
    <row r="3328" spans="1:2" x14ac:dyDescent="0.25">
      <c r="A3328" s="521"/>
      <c r="B3328" s="521"/>
    </row>
    <row r="3329" spans="1:2" x14ac:dyDescent="0.25">
      <c r="A3329" s="521"/>
      <c r="B3329" s="521"/>
    </row>
    <row r="3330" spans="1:2" x14ac:dyDescent="0.25">
      <c r="A3330" s="521"/>
      <c r="B3330" s="521"/>
    </row>
    <row r="3331" spans="1:2" x14ac:dyDescent="0.25">
      <c r="A3331" s="521"/>
      <c r="B3331" s="521"/>
    </row>
    <row r="3332" spans="1:2" x14ac:dyDescent="0.25">
      <c r="A3332" s="521"/>
      <c r="B3332" s="521"/>
    </row>
    <row r="3333" spans="1:2" x14ac:dyDescent="0.25">
      <c r="A3333" s="521"/>
      <c r="B3333" s="521"/>
    </row>
    <row r="3334" spans="1:2" x14ac:dyDescent="0.25">
      <c r="A3334" s="521"/>
      <c r="B3334" s="521"/>
    </row>
    <row r="3335" spans="1:2" x14ac:dyDescent="0.25">
      <c r="A3335" s="521"/>
      <c r="B3335" s="521"/>
    </row>
    <row r="3336" spans="1:2" x14ac:dyDescent="0.25">
      <c r="A3336" s="521"/>
      <c r="B3336" s="521"/>
    </row>
    <row r="3337" spans="1:2" x14ac:dyDescent="0.25">
      <c r="A3337" s="521"/>
      <c r="B3337" s="521"/>
    </row>
    <row r="3338" spans="1:2" x14ac:dyDescent="0.25">
      <c r="A3338" s="521"/>
      <c r="B3338" s="521"/>
    </row>
    <row r="3339" spans="1:2" x14ac:dyDescent="0.25">
      <c r="A3339" s="521"/>
      <c r="B3339" s="521"/>
    </row>
    <row r="3340" spans="1:2" x14ac:dyDescent="0.25">
      <c r="A3340" s="521"/>
      <c r="B3340" s="521"/>
    </row>
    <row r="3341" spans="1:2" x14ac:dyDescent="0.25">
      <c r="A3341" s="521"/>
      <c r="B3341" s="521"/>
    </row>
    <row r="3342" spans="1:2" x14ac:dyDescent="0.25">
      <c r="A3342" s="521"/>
      <c r="B3342" s="521"/>
    </row>
    <row r="3343" spans="1:2" x14ac:dyDescent="0.25">
      <c r="A3343" s="521"/>
      <c r="B3343" s="521"/>
    </row>
    <row r="3344" spans="1:2" x14ac:dyDescent="0.25">
      <c r="A3344" s="521"/>
      <c r="B3344" s="521"/>
    </row>
    <row r="3345" spans="1:2" x14ac:dyDescent="0.25">
      <c r="A3345" s="521"/>
      <c r="B3345" s="521"/>
    </row>
    <row r="3346" spans="1:2" x14ac:dyDescent="0.25">
      <c r="A3346" s="521"/>
      <c r="B3346" s="521"/>
    </row>
    <row r="3347" spans="1:2" x14ac:dyDescent="0.25">
      <c r="A3347" s="521"/>
      <c r="B3347" s="521"/>
    </row>
    <row r="3348" spans="1:2" x14ac:dyDescent="0.25">
      <c r="A3348" s="521"/>
      <c r="B3348" s="521"/>
    </row>
    <row r="3349" spans="1:2" x14ac:dyDescent="0.25">
      <c r="A3349" s="521"/>
      <c r="B3349" s="521"/>
    </row>
    <row r="3350" spans="1:2" x14ac:dyDescent="0.25">
      <c r="A3350" s="521"/>
      <c r="B3350" s="521"/>
    </row>
    <row r="3351" spans="1:2" x14ac:dyDescent="0.25">
      <c r="A3351" s="521"/>
      <c r="B3351" s="521"/>
    </row>
    <row r="3352" spans="1:2" x14ac:dyDescent="0.25">
      <c r="A3352" s="521"/>
      <c r="B3352" s="521"/>
    </row>
    <row r="3353" spans="1:2" x14ac:dyDescent="0.25">
      <c r="A3353" s="521"/>
      <c r="B3353" s="521"/>
    </row>
    <row r="3354" spans="1:2" x14ac:dyDescent="0.25">
      <c r="A3354" s="521"/>
      <c r="B3354" s="521"/>
    </row>
    <row r="3355" spans="1:2" x14ac:dyDescent="0.25">
      <c r="A3355" s="521"/>
      <c r="B3355" s="521"/>
    </row>
    <row r="3356" spans="1:2" x14ac:dyDescent="0.25">
      <c r="A3356" s="521"/>
      <c r="B3356" s="521"/>
    </row>
    <row r="3357" spans="1:2" x14ac:dyDescent="0.25">
      <c r="A3357" s="521"/>
      <c r="B3357" s="521"/>
    </row>
    <row r="3358" spans="1:2" x14ac:dyDescent="0.25">
      <c r="A3358" s="521"/>
      <c r="B3358" s="521"/>
    </row>
    <row r="3359" spans="1:2" x14ac:dyDescent="0.25">
      <c r="A3359" s="521"/>
      <c r="B3359" s="521"/>
    </row>
    <row r="3360" spans="1:2" x14ac:dyDescent="0.25">
      <c r="A3360" s="521"/>
      <c r="B3360" s="521"/>
    </row>
    <row r="3361" spans="1:2" x14ac:dyDescent="0.25">
      <c r="A3361" s="521"/>
      <c r="B3361" s="521"/>
    </row>
    <row r="3362" spans="1:2" x14ac:dyDescent="0.25">
      <c r="A3362" s="521"/>
      <c r="B3362" s="521"/>
    </row>
    <row r="3363" spans="1:2" x14ac:dyDescent="0.25">
      <c r="A3363" s="521"/>
      <c r="B3363" s="521"/>
    </row>
    <row r="3364" spans="1:2" x14ac:dyDescent="0.25">
      <c r="A3364" s="521"/>
      <c r="B3364" s="521"/>
    </row>
    <row r="3365" spans="1:2" x14ac:dyDescent="0.25">
      <c r="A3365" s="521"/>
      <c r="B3365" s="521"/>
    </row>
    <row r="3366" spans="1:2" x14ac:dyDescent="0.25">
      <c r="A3366" s="521"/>
      <c r="B3366" s="521"/>
    </row>
    <row r="3367" spans="1:2" x14ac:dyDescent="0.25">
      <c r="A3367" s="521"/>
      <c r="B3367" s="521"/>
    </row>
    <row r="3368" spans="1:2" x14ac:dyDescent="0.25">
      <c r="A3368" s="521"/>
      <c r="B3368" s="521"/>
    </row>
    <row r="3369" spans="1:2" x14ac:dyDescent="0.25">
      <c r="A3369" s="521"/>
      <c r="B3369" s="521"/>
    </row>
    <row r="3370" spans="1:2" x14ac:dyDescent="0.25">
      <c r="A3370" s="521"/>
      <c r="B3370" s="521"/>
    </row>
    <row r="3371" spans="1:2" x14ac:dyDescent="0.25">
      <c r="A3371" s="521"/>
      <c r="B3371" s="521"/>
    </row>
    <row r="3372" spans="1:2" x14ac:dyDescent="0.25">
      <c r="A3372" s="521"/>
      <c r="B3372" s="521"/>
    </row>
    <row r="3373" spans="1:2" x14ac:dyDescent="0.25">
      <c r="A3373" s="521"/>
      <c r="B3373" s="521"/>
    </row>
    <row r="3374" spans="1:2" x14ac:dyDescent="0.25">
      <c r="A3374" s="521"/>
      <c r="B3374" s="521"/>
    </row>
    <row r="3375" spans="1:2" x14ac:dyDescent="0.25">
      <c r="A3375" s="521"/>
      <c r="B3375" s="521"/>
    </row>
    <row r="3376" spans="1:2" x14ac:dyDescent="0.25">
      <c r="A3376" s="521"/>
      <c r="B3376" s="521"/>
    </row>
    <row r="3377" spans="1:2" x14ac:dyDescent="0.25">
      <c r="A3377" s="521"/>
      <c r="B3377" s="521"/>
    </row>
    <row r="3378" spans="1:2" x14ac:dyDescent="0.25">
      <c r="A3378" s="521"/>
      <c r="B3378" s="521"/>
    </row>
    <row r="3379" spans="1:2" x14ac:dyDescent="0.25">
      <c r="A3379" s="521"/>
      <c r="B3379" s="521"/>
    </row>
    <row r="3380" spans="1:2" x14ac:dyDescent="0.25">
      <c r="A3380" s="521"/>
      <c r="B3380" s="521"/>
    </row>
    <row r="3381" spans="1:2" x14ac:dyDescent="0.25">
      <c r="A3381" s="521"/>
      <c r="B3381" s="521"/>
    </row>
    <row r="3382" spans="1:2" x14ac:dyDescent="0.25">
      <c r="A3382" s="521"/>
      <c r="B3382" s="521"/>
    </row>
    <row r="3383" spans="1:2" x14ac:dyDescent="0.25">
      <c r="A3383" s="521"/>
      <c r="B3383" s="521"/>
    </row>
    <row r="3384" spans="1:2" x14ac:dyDescent="0.25">
      <c r="A3384" s="521"/>
      <c r="B3384" s="521"/>
    </row>
    <row r="3385" spans="1:2" x14ac:dyDescent="0.25">
      <c r="A3385" s="521"/>
      <c r="B3385" s="521"/>
    </row>
    <row r="3386" spans="1:2" x14ac:dyDescent="0.25">
      <c r="A3386" s="521"/>
      <c r="B3386" s="521"/>
    </row>
    <row r="3387" spans="1:2" x14ac:dyDescent="0.25">
      <c r="A3387" s="521"/>
      <c r="B3387" s="521"/>
    </row>
    <row r="3388" spans="1:2" x14ac:dyDescent="0.25">
      <c r="A3388" s="521"/>
      <c r="B3388" s="521"/>
    </row>
    <row r="3389" spans="1:2" x14ac:dyDescent="0.25">
      <c r="A3389" s="521"/>
      <c r="B3389" s="521"/>
    </row>
    <row r="3390" spans="1:2" x14ac:dyDescent="0.25">
      <c r="A3390" s="521"/>
      <c r="B3390" s="521"/>
    </row>
    <row r="3391" spans="1:2" x14ac:dyDescent="0.25">
      <c r="A3391" s="521"/>
      <c r="B3391" s="521"/>
    </row>
    <row r="3392" spans="1:2" x14ac:dyDescent="0.25">
      <c r="A3392" s="521"/>
      <c r="B3392" s="521"/>
    </row>
    <row r="3393" spans="1:2" x14ac:dyDescent="0.25">
      <c r="A3393" s="521"/>
      <c r="B3393" s="521"/>
    </row>
    <row r="3394" spans="1:2" x14ac:dyDescent="0.25">
      <c r="A3394" s="521"/>
      <c r="B3394" s="521"/>
    </row>
    <row r="3395" spans="1:2" x14ac:dyDescent="0.25">
      <c r="A3395" s="521"/>
      <c r="B3395" s="521"/>
    </row>
    <row r="3396" spans="1:2" x14ac:dyDescent="0.25">
      <c r="A3396" s="521"/>
      <c r="B3396" s="521"/>
    </row>
    <row r="3397" spans="1:2" x14ac:dyDescent="0.25">
      <c r="A3397" s="521"/>
      <c r="B3397" s="521"/>
    </row>
    <row r="3398" spans="1:2" x14ac:dyDescent="0.25">
      <c r="A3398" s="521"/>
      <c r="B3398" s="521"/>
    </row>
    <row r="3399" spans="1:2" x14ac:dyDescent="0.25">
      <c r="A3399" s="521"/>
      <c r="B3399" s="521"/>
    </row>
    <row r="3400" spans="1:2" x14ac:dyDescent="0.25">
      <c r="A3400" s="521"/>
      <c r="B3400" s="521"/>
    </row>
    <row r="3401" spans="1:2" x14ac:dyDescent="0.25">
      <c r="A3401" s="521"/>
      <c r="B3401" s="521"/>
    </row>
    <row r="3402" spans="1:2" x14ac:dyDescent="0.25">
      <c r="A3402" s="521"/>
      <c r="B3402" s="521"/>
    </row>
    <row r="3403" spans="1:2" x14ac:dyDescent="0.25">
      <c r="A3403" s="521"/>
      <c r="B3403" s="521"/>
    </row>
    <row r="3404" spans="1:2" x14ac:dyDescent="0.25">
      <c r="A3404" s="521"/>
      <c r="B3404" s="521"/>
    </row>
    <row r="3405" spans="1:2" x14ac:dyDescent="0.25">
      <c r="A3405" s="521"/>
      <c r="B3405" s="521"/>
    </row>
    <row r="3406" spans="1:2" x14ac:dyDescent="0.25">
      <c r="A3406" s="521"/>
      <c r="B3406" s="521"/>
    </row>
    <row r="3407" spans="1:2" x14ac:dyDescent="0.25">
      <c r="A3407" s="521"/>
      <c r="B3407" s="521"/>
    </row>
    <row r="3408" spans="1:2" x14ac:dyDescent="0.25">
      <c r="A3408" s="521"/>
      <c r="B3408" s="521"/>
    </row>
    <row r="3409" spans="1:2" x14ac:dyDescent="0.25">
      <c r="A3409" s="521"/>
      <c r="B3409" s="521"/>
    </row>
    <row r="3410" spans="1:2" x14ac:dyDescent="0.25">
      <c r="A3410" s="521"/>
      <c r="B3410" s="521"/>
    </row>
    <row r="3411" spans="1:2" x14ac:dyDescent="0.25">
      <c r="A3411" s="521"/>
      <c r="B3411" s="521"/>
    </row>
    <row r="3412" spans="1:2" x14ac:dyDescent="0.25">
      <c r="A3412" s="521"/>
      <c r="B3412" s="521"/>
    </row>
    <row r="3413" spans="1:2" x14ac:dyDescent="0.25">
      <c r="A3413" s="521"/>
      <c r="B3413" s="521"/>
    </row>
    <row r="3414" spans="1:2" x14ac:dyDescent="0.25">
      <c r="A3414" s="521"/>
      <c r="B3414" s="521"/>
    </row>
    <row r="3415" spans="1:2" x14ac:dyDescent="0.25">
      <c r="A3415" s="521"/>
      <c r="B3415" s="521"/>
    </row>
    <row r="3416" spans="1:2" x14ac:dyDescent="0.25">
      <c r="A3416" s="521"/>
      <c r="B3416" s="521"/>
    </row>
    <row r="3417" spans="1:2" x14ac:dyDescent="0.25">
      <c r="A3417" s="521"/>
      <c r="B3417" s="521"/>
    </row>
    <row r="3418" spans="1:2" x14ac:dyDescent="0.25">
      <c r="A3418" s="521"/>
      <c r="B3418" s="521"/>
    </row>
    <row r="3419" spans="1:2" x14ac:dyDescent="0.25">
      <c r="A3419" s="521"/>
      <c r="B3419" s="521"/>
    </row>
    <row r="3420" spans="1:2" x14ac:dyDescent="0.25">
      <c r="A3420" s="521"/>
      <c r="B3420" s="521"/>
    </row>
    <row r="3421" spans="1:2" x14ac:dyDescent="0.25">
      <c r="A3421" s="521"/>
      <c r="B3421" s="521"/>
    </row>
    <row r="3422" spans="1:2" x14ac:dyDescent="0.25">
      <c r="A3422" s="521"/>
      <c r="B3422" s="521"/>
    </row>
    <row r="3423" spans="1:2" x14ac:dyDescent="0.25">
      <c r="A3423" s="521"/>
      <c r="B3423" s="521"/>
    </row>
    <row r="3424" spans="1:2" x14ac:dyDescent="0.25">
      <c r="A3424" s="521"/>
      <c r="B3424" s="521"/>
    </row>
    <row r="3425" spans="1:2" x14ac:dyDescent="0.25">
      <c r="A3425" s="521"/>
      <c r="B3425" s="521"/>
    </row>
    <row r="3426" spans="1:2" x14ac:dyDescent="0.25">
      <c r="A3426" s="521"/>
      <c r="B3426" s="521"/>
    </row>
    <row r="3427" spans="1:2" x14ac:dyDescent="0.25">
      <c r="A3427" s="521"/>
      <c r="B3427" s="521"/>
    </row>
    <row r="3428" spans="1:2" x14ac:dyDescent="0.25">
      <c r="A3428" s="521"/>
      <c r="B3428" s="521"/>
    </row>
    <row r="3429" spans="1:2" x14ac:dyDescent="0.25">
      <c r="A3429" s="521"/>
      <c r="B3429" s="521"/>
    </row>
    <row r="3430" spans="1:2" x14ac:dyDescent="0.25">
      <c r="A3430" s="521"/>
      <c r="B3430" s="521"/>
    </row>
    <row r="3431" spans="1:2" x14ac:dyDescent="0.25">
      <c r="A3431" s="521"/>
      <c r="B3431" s="521"/>
    </row>
    <row r="3432" spans="1:2" x14ac:dyDescent="0.25">
      <c r="A3432" s="521"/>
      <c r="B3432" s="521"/>
    </row>
    <row r="3433" spans="1:2" x14ac:dyDescent="0.25">
      <c r="A3433" s="521"/>
      <c r="B3433" s="521"/>
    </row>
    <row r="3434" spans="1:2" x14ac:dyDescent="0.25">
      <c r="A3434" s="521"/>
      <c r="B3434" s="521"/>
    </row>
    <row r="3435" spans="1:2" x14ac:dyDescent="0.25">
      <c r="A3435" s="521"/>
      <c r="B3435" s="521"/>
    </row>
    <row r="3436" spans="1:2" x14ac:dyDescent="0.25">
      <c r="A3436" s="521"/>
      <c r="B3436" s="521"/>
    </row>
    <row r="3437" spans="1:2" x14ac:dyDescent="0.25">
      <c r="A3437" s="521"/>
      <c r="B3437" s="521"/>
    </row>
    <row r="3438" spans="1:2" x14ac:dyDescent="0.25">
      <c r="A3438" s="521"/>
      <c r="B3438" s="521"/>
    </row>
    <row r="3439" spans="1:2" x14ac:dyDescent="0.25">
      <c r="A3439" s="521"/>
      <c r="B3439" s="521"/>
    </row>
    <row r="3440" spans="1:2" x14ac:dyDescent="0.25">
      <c r="A3440" s="521"/>
      <c r="B3440" s="521"/>
    </row>
    <row r="3441" spans="1:2" x14ac:dyDescent="0.25">
      <c r="A3441" s="521"/>
      <c r="B3441" s="521"/>
    </row>
    <row r="3442" spans="1:2" x14ac:dyDescent="0.25">
      <c r="A3442" s="521"/>
      <c r="B3442" s="521"/>
    </row>
    <row r="3443" spans="1:2" x14ac:dyDescent="0.25">
      <c r="A3443" s="521"/>
      <c r="B3443" s="521"/>
    </row>
    <row r="3444" spans="1:2" x14ac:dyDescent="0.25">
      <c r="A3444" s="521"/>
      <c r="B3444" s="521"/>
    </row>
    <row r="3445" spans="1:2" x14ac:dyDescent="0.25">
      <c r="A3445" s="521"/>
      <c r="B3445" s="521"/>
    </row>
    <row r="3446" spans="1:2" x14ac:dyDescent="0.25">
      <c r="A3446" s="521"/>
      <c r="B3446" s="521"/>
    </row>
    <row r="3447" spans="1:2" x14ac:dyDescent="0.25">
      <c r="A3447" s="521"/>
      <c r="B3447" s="521"/>
    </row>
    <row r="3448" spans="1:2" x14ac:dyDescent="0.25">
      <c r="A3448" s="521"/>
      <c r="B3448" s="521"/>
    </row>
    <row r="3449" spans="1:2" x14ac:dyDescent="0.25">
      <c r="A3449" s="521"/>
      <c r="B3449" s="521"/>
    </row>
    <row r="3450" spans="1:2" x14ac:dyDescent="0.25">
      <c r="A3450" s="521"/>
      <c r="B3450" s="521"/>
    </row>
    <row r="3451" spans="1:2" x14ac:dyDescent="0.25">
      <c r="A3451" s="521"/>
      <c r="B3451" s="521"/>
    </row>
    <row r="3452" spans="1:2" x14ac:dyDescent="0.25">
      <c r="A3452" s="521"/>
      <c r="B3452" s="521"/>
    </row>
    <row r="3453" spans="1:2" x14ac:dyDescent="0.25">
      <c r="A3453" s="521"/>
      <c r="B3453" s="521"/>
    </row>
    <row r="3454" spans="1:2" x14ac:dyDescent="0.25">
      <c r="A3454" s="521"/>
      <c r="B3454" s="521"/>
    </row>
    <row r="3455" spans="1:2" x14ac:dyDescent="0.25">
      <c r="A3455" s="521"/>
      <c r="B3455" s="521"/>
    </row>
    <row r="3456" spans="1:2" x14ac:dyDescent="0.25">
      <c r="A3456" s="521"/>
      <c r="B3456" s="521"/>
    </row>
    <row r="3457" spans="1:2" x14ac:dyDescent="0.25">
      <c r="A3457" s="521"/>
      <c r="B3457" s="521"/>
    </row>
    <row r="3458" spans="1:2" x14ac:dyDescent="0.25">
      <c r="A3458" s="521"/>
      <c r="B3458" s="521"/>
    </row>
    <row r="3459" spans="1:2" x14ac:dyDescent="0.25">
      <c r="A3459" s="521"/>
      <c r="B3459" s="521"/>
    </row>
    <row r="3460" spans="1:2" x14ac:dyDescent="0.25">
      <c r="A3460" s="521"/>
      <c r="B3460" s="521"/>
    </row>
    <row r="3461" spans="1:2" x14ac:dyDescent="0.25">
      <c r="A3461" s="521"/>
      <c r="B3461" s="521"/>
    </row>
    <row r="3462" spans="1:2" x14ac:dyDescent="0.25">
      <c r="A3462" s="521"/>
      <c r="B3462" s="521"/>
    </row>
    <row r="3463" spans="1:2" x14ac:dyDescent="0.25">
      <c r="A3463" s="521"/>
      <c r="B3463" s="521"/>
    </row>
    <row r="3464" spans="1:2" x14ac:dyDescent="0.25">
      <c r="A3464" s="521"/>
      <c r="B3464" s="521"/>
    </row>
    <row r="3465" spans="1:2" x14ac:dyDescent="0.25">
      <c r="A3465" s="521"/>
      <c r="B3465" s="521"/>
    </row>
    <row r="3466" spans="1:2" x14ac:dyDescent="0.25">
      <c r="A3466" s="521"/>
      <c r="B3466" s="521"/>
    </row>
    <row r="3467" spans="1:2" x14ac:dyDescent="0.25">
      <c r="A3467" s="521"/>
      <c r="B3467" s="521"/>
    </row>
    <row r="3468" spans="1:2" x14ac:dyDescent="0.25">
      <c r="A3468" s="521"/>
      <c r="B3468" s="521"/>
    </row>
    <row r="3469" spans="1:2" x14ac:dyDescent="0.25">
      <c r="A3469" s="521"/>
      <c r="B3469" s="521"/>
    </row>
    <row r="3470" spans="1:2" x14ac:dyDescent="0.25">
      <c r="A3470" s="521"/>
      <c r="B3470" s="521"/>
    </row>
    <row r="3471" spans="1:2" x14ac:dyDescent="0.25">
      <c r="A3471" s="521"/>
      <c r="B3471" s="521"/>
    </row>
    <row r="3472" spans="1:2" x14ac:dyDescent="0.25">
      <c r="A3472" s="521"/>
      <c r="B3472" s="521"/>
    </row>
    <row r="3473" spans="1:2" x14ac:dyDescent="0.25">
      <c r="A3473" s="521"/>
      <c r="B3473" s="521"/>
    </row>
    <row r="3474" spans="1:2" x14ac:dyDescent="0.25">
      <c r="A3474" s="521"/>
      <c r="B3474" s="521"/>
    </row>
    <row r="3475" spans="1:2" x14ac:dyDescent="0.25">
      <c r="A3475" s="521"/>
      <c r="B3475" s="521"/>
    </row>
    <row r="3476" spans="1:2" x14ac:dyDescent="0.25">
      <c r="A3476" s="521"/>
      <c r="B3476" s="521"/>
    </row>
    <row r="3477" spans="1:2" x14ac:dyDescent="0.25">
      <c r="A3477" s="521"/>
      <c r="B3477" s="521"/>
    </row>
    <row r="3478" spans="1:2" x14ac:dyDescent="0.25">
      <c r="A3478" s="521"/>
      <c r="B3478" s="521"/>
    </row>
    <row r="3479" spans="1:2" x14ac:dyDescent="0.25">
      <c r="A3479" s="521"/>
      <c r="B3479" s="521"/>
    </row>
    <row r="3480" spans="1:2" x14ac:dyDescent="0.25">
      <c r="A3480" s="521"/>
      <c r="B3480" s="521"/>
    </row>
    <row r="3481" spans="1:2" x14ac:dyDescent="0.25">
      <c r="A3481" s="521"/>
      <c r="B3481" s="521"/>
    </row>
    <row r="3482" spans="1:2" x14ac:dyDescent="0.25">
      <c r="A3482" s="521"/>
      <c r="B3482" s="521"/>
    </row>
    <row r="3483" spans="1:2" x14ac:dyDescent="0.25">
      <c r="A3483" s="521"/>
      <c r="B3483" s="521"/>
    </row>
    <row r="3484" spans="1:2" x14ac:dyDescent="0.25">
      <c r="A3484" s="521"/>
      <c r="B3484" s="521"/>
    </row>
    <row r="3485" spans="1:2" x14ac:dyDescent="0.25">
      <c r="A3485" s="521"/>
      <c r="B3485" s="521"/>
    </row>
    <row r="3486" spans="1:2" x14ac:dyDescent="0.25">
      <c r="A3486" s="521"/>
      <c r="B3486" s="521"/>
    </row>
    <row r="3487" spans="1:2" x14ac:dyDescent="0.25">
      <c r="A3487" s="521"/>
      <c r="B3487" s="521"/>
    </row>
    <row r="3488" spans="1:2" x14ac:dyDescent="0.25">
      <c r="A3488" s="521"/>
      <c r="B3488" s="521"/>
    </row>
    <row r="3489" spans="1:2" x14ac:dyDescent="0.25">
      <c r="A3489" s="521"/>
      <c r="B3489" s="521"/>
    </row>
    <row r="3490" spans="1:2" x14ac:dyDescent="0.25">
      <c r="A3490" s="521"/>
      <c r="B3490" s="521"/>
    </row>
    <row r="3491" spans="1:2" x14ac:dyDescent="0.25">
      <c r="A3491" s="521"/>
      <c r="B3491" s="521"/>
    </row>
    <row r="3492" spans="1:2" x14ac:dyDescent="0.25">
      <c r="A3492" s="521"/>
      <c r="B3492" s="521"/>
    </row>
    <row r="3493" spans="1:2" x14ac:dyDescent="0.25">
      <c r="A3493" s="521"/>
      <c r="B3493" s="521"/>
    </row>
    <row r="3494" spans="1:2" x14ac:dyDescent="0.25">
      <c r="A3494" s="521"/>
      <c r="B3494" s="521"/>
    </row>
    <row r="3495" spans="1:2" x14ac:dyDescent="0.25">
      <c r="A3495" s="521"/>
      <c r="B3495" s="521"/>
    </row>
    <row r="3496" spans="1:2" x14ac:dyDescent="0.25">
      <c r="A3496" s="521"/>
      <c r="B3496" s="521"/>
    </row>
    <row r="3497" spans="1:2" x14ac:dyDescent="0.25">
      <c r="A3497" s="521"/>
      <c r="B3497" s="521"/>
    </row>
    <row r="3498" spans="1:2" x14ac:dyDescent="0.25">
      <c r="A3498" s="521"/>
      <c r="B3498" s="521"/>
    </row>
    <row r="3499" spans="1:2" x14ac:dyDescent="0.25">
      <c r="A3499" s="521"/>
      <c r="B3499" s="521"/>
    </row>
    <row r="3500" spans="1:2" x14ac:dyDescent="0.25">
      <c r="A3500" s="521"/>
      <c r="B3500" s="521"/>
    </row>
    <row r="3501" spans="1:2" x14ac:dyDescent="0.25">
      <c r="A3501" s="521"/>
      <c r="B3501" s="521"/>
    </row>
    <row r="3502" spans="1:2" x14ac:dyDescent="0.25">
      <c r="A3502" s="521"/>
      <c r="B3502" s="521"/>
    </row>
    <row r="3503" spans="1:2" x14ac:dyDescent="0.25">
      <c r="A3503" s="521"/>
      <c r="B3503" s="521"/>
    </row>
    <row r="3504" spans="1:2" x14ac:dyDescent="0.25">
      <c r="A3504" s="521"/>
      <c r="B3504" s="521"/>
    </row>
    <row r="3505" spans="1:2" x14ac:dyDescent="0.25">
      <c r="A3505" s="521"/>
      <c r="B3505" s="521"/>
    </row>
    <row r="3506" spans="1:2" x14ac:dyDescent="0.25">
      <c r="A3506" s="521"/>
      <c r="B3506" s="521"/>
    </row>
    <row r="3507" spans="1:2" x14ac:dyDescent="0.25">
      <c r="A3507" s="521"/>
      <c r="B3507" s="521"/>
    </row>
    <row r="3508" spans="1:2" x14ac:dyDescent="0.25">
      <c r="A3508" s="521"/>
      <c r="B3508" s="521"/>
    </row>
    <row r="3509" spans="1:2" x14ac:dyDescent="0.25">
      <c r="A3509" s="521"/>
      <c r="B3509" s="521"/>
    </row>
    <row r="3510" spans="1:2" x14ac:dyDescent="0.25">
      <c r="A3510" s="521"/>
      <c r="B3510" s="521"/>
    </row>
    <row r="3511" spans="1:2" x14ac:dyDescent="0.25">
      <c r="A3511" s="521"/>
      <c r="B3511" s="521"/>
    </row>
    <row r="3512" spans="1:2" x14ac:dyDescent="0.25">
      <c r="A3512" s="521"/>
      <c r="B3512" s="521"/>
    </row>
    <row r="3513" spans="1:2" x14ac:dyDescent="0.25">
      <c r="A3513" s="521"/>
      <c r="B3513" s="521"/>
    </row>
    <row r="3514" spans="1:2" x14ac:dyDescent="0.25">
      <c r="A3514" s="521"/>
      <c r="B3514" s="521"/>
    </row>
    <row r="3515" spans="1:2" x14ac:dyDescent="0.25">
      <c r="A3515" s="521"/>
      <c r="B3515" s="521"/>
    </row>
    <row r="3516" spans="1:2" x14ac:dyDescent="0.25">
      <c r="A3516" s="521"/>
      <c r="B3516" s="521"/>
    </row>
    <row r="3517" spans="1:2" x14ac:dyDescent="0.25">
      <c r="A3517" s="521"/>
      <c r="B3517" s="521"/>
    </row>
    <row r="3518" spans="1:2" x14ac:dyDescent="0.25">
      <c r="A3518" s="521"/>
      <c r="B3518" s="521"/>
    </row>
    <row r="3519" spans="1:2" x14ac:dyDescent="0.25">
      <c r="A3519" s="521"/>
      <c r="B3519" s="521"/>
    </row>
    <row r="3520" spans="1:2" x14ac:dyDescent="0.25">
      <c r="A3520" s="521"/>
      <c r="B3520" s="521"/>
    </row>
    <row r="3521" spans="1:2" x14ac:dyDescent="0.25">
      <c r="A3521" s="521"/>
      <c r="B3521" s="521"/>
    </row>
    <row r="3522" spans="1:2" x14ac:dyDescent="0.25">
      <c r="A3522" s="521"/>
      <c r="B3522" s="521"/>
    </row>
    <row r="3523" spans="1:2" x14ac:dyDescent="0.25">
      <c r="A3523" s="521"/>
      <c r="B3523" s="521"/>
    </row>
    <row r="3524" spans="1:2" x14ac:dyDescent="0.25">
      <c r="A3524" s="521"/>
      <c r="B3524" s="521"/>
    </row>
    <row r="3525" spans="1:2" x14ac:dyDescent="0.25">
      <c r="A3525" s="521"/>
      <c r="B3525" s="521"/>
    </row>
    <row r="3526" spans="1:2" x14ac:dyDescent="0.25">
      <c r="A3526" s="521"/>
      <c r="B3526" s="521"/>
    </row>
    <row r="3527" spans="1:2" x14ac:dyDescent="0.25">
      <c r="A3527" s="521"/>
      <c r="B3527" s="521"/>
    </row>
    <row r="3528" spans="1:2" x14ac:dyDescent="0.25">
      <c r="A3528" s="521"/>
      <c r="B3528" s="521"/>
    </row>
    <row r="3529" spans="1:2" x14ac:dyDescent="0.25">
      <c r="A3529" s="521"/>
      <c r="B3529" s="521"/>
    </row>
    <row r="3530" spans="1:2" x14ac:dyDescent="0.25">
      <c r="A3530" s="521"/>
      <c r="B3530" s="521"/>
    </row>
    <row r="3531" spans="1:2" x14ac:dyDescent="0.25">
      <c r="A3531" s="521"/>
      <c r="B3531" s="521"/>
    </row>
    <row r="3532" spans="1:2" x14ac:dyDescent="0.25">
      <c r="A3532" s="521"/>
      <c r="B3532" s="521"/>
    </row>
    <row r="3533" spans="1:2" x14ac:dyDescent="0.25">
      <c r="A3533" s="521"/>
      <c r="B3533" s="521"/>
    </row>
    <row r="3534" spans="1:2" x14ac:dyDescent="0.25">
      <c r="A3534" s="521"/>
      <c r="B3534" s="521"/>
    </row>
    <row r="3535" spans="1:2" x14ac:dyDescent="0.25">
      <c r="A3535" s="521"/>
      <c r="B3535" s="521"/>
    </row>
    <row r="3536" spans="1:2" x14ac:dyDescent="0.25">
      <c r="A3536" s="521"/>
      <c r="B3536" s="521"/>
    </row>
    <row r="3537" spans="1:2" x14ac:dyDescent="0.25">
      <c r="A3537" s="521"/>
      <c r="B3537" s="521"/>
    </row>
    <row r="3538" spans="1:2" x14ac:dyDescent="0.25">
      <c r="A3538" s="521"/>
      <c r="B3538" s="521"/>
    </row>
    <row r="3539" spans="1:2" x14ac:dyDescent="0.25">
      <c r="A3539" s="521"/>
      <c r="B3539" s="521"/>
    </row>
    <row r="3540" spans="1:2" x14ac:dyDescent="0.25">
      <c r="A3540" s="521"/>
      <c r="B3540" s="521"/>
    </row>
    <row r="3541" spans="1:2" x14ac:dyDescent="0.25">
      <c r="A3541" s="521"/>
      <c r="B3541" s="521"/>
    </row>
    <row r="3542" spans="1:2" x14ac:dyDescent="0.25">
      <c r="A3542" s="521"/>
      <c r="B3542" s="521"/>
    </row>
    <row r="3543" spans="1:2" x14ac:dyDescent="0.25">
      <c r="A3543" s="521"/>
      <c r="B3543" s="521"/>
    </row>
    <row r="3544" spans="1:2" x14ac:dyDescent="0.25">
      <c r="A3544" s="521"/>
      <c r="B3544" s="521"/>
    </row>
    <row r="3545" spans="1:2" x14ac:dyDescent="0.25">
      <c r="A3545" s="521"/>
      <c r="B3545" s="521"/>
    </row>
    <row r="3546" spans="1:2" x14ac:dyDescent="0.25">
      <c r="A3546" s="521"/>
      <c r="B3546" s="521"/>
    </row>
    <row r="3547" spans="1:2" x14ac:dyDescent="0.25">
      <c r="A3547" s="521"/>
      <c r="B3547" s="521"/>
    </row>
    <row r="3548" spans="1:2" x14ac:dyDescent="0.25">
      <c r="A3548" s="521"/>
      <c r="B3548" s="521"/>
    </row>
    <row r="3549" spans="1:2" x14ac:dyDescent="0.25">
      <c r="A3549" s="521"/>
      <c r="B3549" s="521"/>
    </row>
    <row r="3550" spans="1:2" x14ac:dyDescent="0.25">
      <c r="A3550" s="521"/>
      <c r="B3550" s="521"/>
    </row>
    <row r="3551" spans="1:2" x14ac:dyDescent="0.25">
      <c r="A3551" s="521"/>
      <c r="B3551" s="521"/>
    </row>
    <row r="3552" spans="1:2" x14ac:dyDescent="0.25">
      <c r="A3552" s="521"/>
      <c r="B3552" s="521"/>
    </row>
    <row r="3553" spans="1:2" x14ac:dyDescent="0.25">
      <c r="A3553" s="521"/>
      <c r="B3553" s="521"/>
    </row>
    <row r="3554" spans="1:2" x14ac:dyDescent="0.25">
      <c r="A3554" s="521"/>
      <c r="B3554" s="521"/>
    </row>
    <row r="3555" spans="1:2" x14ac:dyDescent="0.25">
      <c r="A3555" s="521"/>
      <c r="B3555" s="521"/>
    </row>
    <row r="3556" spans="1:2" x14ac:dyDescent="0.25">
      <c r="A3556" s="521"/>
      <c r="B3556" s="521"/>
    </row>
    <row r="3557" spans="1:2" x14ac:dyDescent="0.25">
      <c r="A3557" s="521"/>
      <c r="B3557" s="521"/>
    </row>
    <row r="3558" spans="1:2" x14ac:dyDescent="0.25">
      <c r="A3558" s="521"/>
      <c r="B3558" s="521"/>
    </row>
    <row r="3559" spans="1:2" x14ac:dyDescent="0.25">
      <c r="A3559" s="521"/>
      <c r="B3559" s="521"/>
    </row>
    <row r="3560" spans="1:2" x14ac:dyDescent="0.25">
      <c r="A3560" s="521"/>
      <c r="B3560" s="521"/>
    </row>
    <row r="3561" spans="1:2" x14ac:dyDescent="0.25">
      <c r="A3561" s="521"/>
      <c r="B3561" s="521"/>
    </row>
    <row r="3562" spans="1:2" x14ac:dyDescent="0.25">
      <c r="A3562" s="521"/>
      <c r="B3562" s="521"/>
    </row>
    <row r="3563" spans="1:2" x14ac:dyDescent="0.25">
      <c r="A3563" s="521"/>
      <c r="B3563" s="521"/>
    </row>
    <row r="3564" spans="1:2" x14ac:dyDescent="0.25">
      <c r="A3564" s="521"/>
      <c r="B3564" s="521"/>
    </row>
    <row r="3565" spans="1:2" x14ac:dyDescent="0.25">
      <c r="A3565" s="521"/>
      <c r="B3565" s="521"/>
    </row>
    <row r="3566" spans="1:2" x14ac:dyDescent="0.25">
      <c r="A3566" s="521"/>
      <c r="B3566" s="521"/>
    </row>
    <row r="3567" spans="1:2" x14ac:dyDescent="0.25">
      <c r="A3567" s="521"/>
      <c r="B3567" s="521"/>
    </row>
    <row r="3568" spans="1:2" x14ac:dyDescent="0.25">
      <c r="A3568" s="521"/>
      <c r="B3568" s="521"/>
    </row>
    <row r="3569" spans="1:2" x14ac:dyDescent="0.25">
      <c r="A3569" s="521"/>
      <c r="B3569" s="521"/>
    </row>
    <row r="3570" spans="1:2" x14ac:dyDescent="0.25">
      <c r="A3570" s="521"/>
      <c r="B3570" s="521"/>
    </row>
    <row r="3571" spans="1:2" x14ac:dyDescent="0.25">
      <c r="A3571" s="521"/>
      <c r="B3571" s="521"/>
    </row>
    <row r="3572" spans="1:2" x14ac:dyDescent="0.25">
      <c r="A3572" s="521"/>
      <c r="B3572" s="521"/>
    </row>
    <row r="3573" spans="1:2" x14ac:dyDescent="0.25">
      <c r="A3573" s="521"/>
      <c r="B3573" s="521"/>
    </row>
    <row r="3574" spans="1:2" x14ac:dyDescent="0.25">
      <c r="A3574" s="521"/>
      <c r="B3574" s="521"/>
    </row>
    <row r="3575" spans="1:2" x14ac:dyDescent="0.25">
      <c r="A3575" s="521"/>
      <c r="B3575" s="521"/>
    </row>
    <row r="3576" spans="1:2" x14ac:dyDescent="0.25">
      <c r="A3576" s="521"/>
      <c r="B3576" s="521"/>
    </row>
    <row r="3577" spans="1:2" x14ac:dyDescent="0.25">
      <c r="A3577" s="521"/>
      <c r="B3577" s="521"/>
    </row>
    <row r="3578" spans="1:2" x14ac:dyDescent="0.25">
      <c r="A3578" s="521"/>
      <c r="B3578" s="521"/>
    </row>
    <row r="3579" spans="1:2" x14ac:dyDescent="0.25">
      <c r="A3579" s="521"/>
      <c r="B3579" s="521"/>
    </row>
    <row r="3580" spans="1:2" x14ac:dyDescent="0.25">
      <c r="A3580" s="521"/>
      <c r="B3580" s="521"/>
    </row>
    <row r="3581" spans="1:2" x14ac:dyDescent="0.25">
      <c r="A3581" s="521"/>
      <c r="B3581" s="521"/>
    </row>
    <row r="3582" spans="1:2" x14ac:dyDescent="0.25">
      <c r="A3582" s="521"/>
      <c r="B3582" s="521"/>
    </row>
    <row r="3583" spans="1:2" x14ac:dyDescent="0.25">
      <c r="A3583" s="521"/>
      <c r="B3583" s="521"/>
    </row>
    <row r="3584" spans="1:2" x14ac:dyDescent="0.25">
      <c r="A3584" s="521"/>
      <c r="B3584" s="521"/>
    </row>
    <row r="3585" spans="1:2" x14ac:dyDescent="0.25">
      <c r="A3585" s="521"/>
      <c r="B3585" s="521"/>
    </row>
    <row r="3586" spans="1:2" x14ac:dyDescent="0.25">
      <c r="A3586" s="521"/>
      <c r="B3586" s="521"/>
    </row>
    <row r="3587" spans="1:2" x14ac:dyDescent="0.25">
      <c r="A3587" s="521"/>
      <c r="B3587" s="521"/>
    </row>
    <row r="3588" spans="1:2" x14ac:dyDescent="0.25">
      <c r="A3588" s="521"/>
      <c r="B3588" s="521"/>
    </row>
    <row r="3589" spans="1:2" x14ac:dyDescent="0.25">
      <c r="A3589" s="521"/>
      <c r="B3589" s="521"/>
    </row>
    <row r="3590" spans="1:2" x14ac:dyDescent="0.25">
      <c r="A3590" s="521"/>
      <c r="B3590" s="521"/>
    </row>
    <row r="3591" spans="1:2" x14ac:dyDescent="0.25">
      <c r="A3591" s="521"/>
      <c r="B3591" s="521"/>
    </row>
    <row r="3592" spans="1:2" x14ac:dyDescent="0.25">
      <c r="A3592" s="521"/>
      <c r="B3592" s="521"/>
    </row>
    <row r="3593" spans="1:2" x14ac:dyDescent="0.25">
      <c r="A3593" s="521"/>
      <c r="B3593" s="521"/>
    </row>
    <row r="3594" spans="1:2" x14ac:dyDescent="0.25">
      <c r="A3594" s="521"/>
      <c r="B3594" s="521"/>
    </row>
    <row r="3595" spans="1:2" x14ac:dyDescent="0.25">
      <c r="A3595" s="521"/>
      <c r="B3595" s="521"/>
    </row>
    <row r="3596" spans="1:2" x14ac:dyDescent="0.25">
      <c r="A3596" s="521"/>
      <c r="B3596" s="521"/>
    </row>
    <row r="3597" spans="1:2" x14ac:dyDescent="0.25">
      <c r="A3597" s="521"/>
      <c r="B3597" s="521"/>
    </row>
    <row r="3598" spans="1:2" x14ac:dyDescent="0.25">
      <c r="A3598" s="521"/>
      <c r="B3598" s="521"/>
    </row>
    <row r="3599" spans="1:2" x14ac:dyDescent="0.25">
      <c r="A3599" s="521"/>
      <c r="B3599" s="521"/>
    </row>
    <row r="3600" spans="1:2" x14ac:dyDescent="0.25">
      <c r="A3600" s="521"/>
      <c r="B3600" s="521"/>
    </row>
    <row r="3601" spans="1:2" x14ac:dyDescent="0.25">
      <c r="A3601" s="521"/>
      <c r="B3601" s="521"/>
    </row>
    <row r="3602" spans="1:2" x14ac:dyDescent="0.25">
      <c r="A3602" s="521"/>
      <c r="B3602" s="521"/>
    </row>
    <row r="3603" spans="1:2" x14ac:dyDescent="0.25">
      <c r="A3603" s="521"/>
      <c r="B3603" s="521"/>
    </row>
    <row r="3604" spans="1:2" x14ac:dyDescent="0.25">
      <c r="A3604" s="521"/>
      <c r="B3604" s="521"/>
    </row>
    <row r="3605" spans="1:2" x14ac:dyDescent="0.25">
      <c r="A3605" s="521"/>
      <c r="B3605" s="521"/>
    </row>
    <row r="3606" spans="1:2" x14ac:dyDescent="0.25">
      <c r="A3606" s="521"/>
      <c r="B3606" s="521"/>
    </row>
    <row r="3607" spans="1:2" x14ac:dyDescent="0.25">
      <c r="A3607" s="521"/>
      <c r="B3607" s="521"/>
    </row>
    <row r="3608" spans="1:2" x14ac:dyDescent="0.25">
      <c r="A3608" s="521"/>
      <c r="B3608" s="521"/>
    </row>
    <row r="3609" spans="1:2" x14ac:dyDescent="0.25">
      <c r="A3609" s="521"/>
      <c r="B3609" s="521"/>
    </row>
    <row r="3610" spans="1:2" x14ac:dyDescent="0.25">
      <c r="A3610" s="521"/>
      <c r="B3610" s="521"/>
    </row>
    <row r="3611" spans="1:2" x14ac:dyDescent="0.25">
      <c r="A3611" s="521"/>
      <c r="B3611" s="521"/>
    </row>
    <row r="3612" spans="1:2" x14ac:dyDescent="0.25">
      <c r="A3612" s="521"/>
      <c r="B3612" s="521"/>
    </row>
    <row r="3613" spans="1:2" x14ac:dyDescent="0.25">
      <c r="A3613" s="521"/>
      <c r="B3613" s="521"/>
    </row>
    <row r="3614" spans="1:2" x14ac:dyDescent="0.25">
      <c r="A3614" s="521"/>
      <c r="B3614" s="521"/>
    </row>
    <row r="3615" spans="1:2" x14ac:dyDescent="0.25">
      <c r="A3615" s="521"/>
      <c r="B3615" s="521"/>
    </row>
    <row r="3616" spans="1:2" x14ac:dyDescent="0.25">
      <c r="A3616" s="521"/>
      <c r="B3616" s="521"/>
    </row>
    <row r="3617" spans="1:2" x14ac:dyDescent="0.25">
      <c r="A3617" s="521"/>
      <c r="B3617" s="521"/>
    </row>
    <row r="3618" spans="1:2" x14ac:dyDescent="0.25">
      <c r="A3618" s="521"/>
      <c r="B3618" s="521"/>
    </row>
    <row r="3619" spans="1:2" x14ac:dyDescent="0.25">
      <c r="A3619" s="521"/>
      <c r="B3619" s="521"/>
    </row>
    <row r="3620" spans="1:2" x14ac:dyDescent="0.25">
      <c r="A3620" s="521"/>
      <c r="B3620" s="521"/>
    </row>
    <row r="3621" spans="1:2" x14ac:dyDescent="0.25">
      <c r="A3621" s="521"/>
      <c r="B3621" s="521"/>
    </row>
    <row r="3622" spans="1:2" x14ac:dyDescent="0.25">
      <c r="A3622" s="521"/>
      <c r="B3622" s="521"/>
    </row>
    <row r="3623" spans="1:2" x14ac:dyDescent="0.25">
      <c r="A3623" s="521"/>
      <c r="B3623" s="521"/>
    </row>
    <row r="3624" spans="1:2" x14ac:dyDescent="0.25">
      <c r="A3624" s="521"/>
      <c r="B3624" s="521"/>
    </row>
    <row r="3625" spans="1:2" x14ac:dyDescent="0.25">
      <c r="A3625" s="521"/>
      <c r="B3625" s="521"/>
    </row>
    <row r="3626" spans="1:2" x14ac:dyDescent="0.25">
      <c r="A3626" s="521"/>
      <c r="B3626" s="521"/>
    </row>
    <row r="3627" spans="1:2" x14ac:dyDescent="0.25">
      <c r="A3627" s="521"/>
      <c r="B3627" s="521"/>
    </row>
    <row r="3628" spans="1:2" x14ac:dyDescent="0.25">
      <c r="A3628" s="521"/>
      <c r="B3628" s="521"/>
    </row>
    <row r="3629" spans="1:2" x14ac:dyDescent="0.25">
      <c r="A3629" s="521"/>
      <c r="B3629" s="521"/>
    </row>
    <row r="3630" spans="1:2" x14ac:dyDescent="0.25">
      <c r="A3630" s="521"/>
      <c r="B3630" s="521"/>
    </row>
    <row r="3631" spans="1:2" x14ac:dyDescent="0.25">
      <c r="A3631" s="521"/>
      <c r="B3631" s="521"/>
    </row>
    <row r="3632" spans="1:2" x14ac:dyDescent="0.25">
      <c r="A3632" s="521"/>
      <c r="B3632" s="521"/>
    </row>
    <row r="3633" spans="1:2" x14ac:dyDescent="0.25">
      <c r="A3633" s="521"/>
      <c r="B3633" s="521"/>
    </row>
    <row r="3634" spans="1:2" x14ac:dyDescent="0.25">
      <c r="A3634" s="521"/>
      <c r="B3634" s="521"/>
    </row>
    <row r="3635" spans="1:2" x14ac:dyDescent="0.25">
      <c r="A3635" s="521"/>
      <c r="B3635" s="521"/>
    </row>
    <row r="3636" spans="1:2" x14ac:dyDescent="0.25">
      <c r="A3636" s="521"/>
      <c r="B3636" s="521"/>
    </row>
    <row r="3637" spans="1:2" x14ac:dyDescent="0.25">
      <c r="A3637" s="521"/>
      <c r="B3637" s="521"/>
    </row>
    <row r="3638" spans="1:2" x14ac:dyDescent="0.25">
      <c r="A3638" s="521"/>
      <c r="B3638" s="521"/>
    </row>
    <row r="3639" spans="1:2" x14ac:dyDescent="0.25">
      <c r="A3639" s="521"/>
      <c r="B3639" s="521"/>
    </row>
    <row r="3640" spans="1:2" x14ac:dyDescent="0.25">
      <c r="A3640" s="521"/>
      <c r="B3640" s="521"/>
    </row>
    <row r="3641" spans="1:2" x14ac:dyDescent="0.25">
      <c r="A3641" s="521"/>
      <c r="B3641" s="521"/>
    </row>
    <row r="3642" spans="1:2" x14ac:dyDescent="0.25">
      <c r="A3642" s="521"/>
      <c r="B3642" s="521"/>
    </row>
    <row r="3643" spans="1:2" x14ac:dyDescent="0.25">
      <c r="A3643" s="521"/>
      <c r="B3643" s="521"/>
    </row>
    <row r="3644" spans="1:2" x14ac:dyDescent="0.25">
      <c r="A3644" s="521"/>
      <c r="B3644" s="521"/>
    </row>
    <row r="3645" spans="1:2" x14ac:dyDescent="0.25">
      <c r="A3645" s="521"/>
      <c r="B3645" s="521"/>
    </row>
    <row r="3646" spans="1:2" x14ac:dyDescent="0.25">
      <c r="A3646" s="521"/>
      <c r="B3646" s="521"/>
    </row>
    <row r="3647" spans="1:2" x14ac:dyDescent="0.25">
      <c r="A3647" s="521"/>
      <c r="B3647" s="521"/>
    </row>
    <row r="3648" spans="1:2" x14ac:dyDescent="0.25">
      <c r="A3648" s="521"/>
      <c r="B3648" s="521"/>
    </row>
    <row r="3649" spans="1:2" x14ac:dyDescent="0.25">
      <c r="A3649" s="521"/>
      <c r="B3649" s="521"/>
    </row>
    <row r="3650" spans="1:2" x14ac:dyDescent="0.25">
      <c r="A3650" s="521"/>
      <c r="B3650" s="521"/>
    </row>
    <row r="3651" spans="1:2" x14ac:dyDescent="0.25">
      <c r="A3651" s="521"/>
      <c r="B3651" s="521"/>
    </row>
    <row r="3652" spans="1:2" x14ac:dyDescent="0.25">
      <c r="A3652" s="521"/>
      <c r="B3652" s="521"/>
    </row>
    <row r="3653" spans="1:2" x14ac:dyDescent="0.25">
      <c r="A3653" s="521"/>
      <c r="B3653" s="521"/>
    </row>
    <row r="3654" spans="1:2" x14ac:dyDescent="0.25">
      <c r="A3654" s="521"/>
      <c r="B3654" s="521"/>
    </row>
    <row r="3655" spans="1:2" x14ac:dyDescent="0.25">
      <c r="A3655" s="521"/>
      <c r="B3655" s="521"/>
    </row>
    <row r="3656" spans="1:2" x14ac:dyDescent="0.25">
      <c r="A3656" s="521"/>
      <c r="B3656" s="521"/>
    </row>
    <row r="3657" spans="1:2" x14ac:dyDescent="0.25">
      <c r="A3657" s="521"/>
      <c r="B3657" s="521"/>
    </row>
    <row r="3658" spans="1:2" x14ac:dyDescent="0.25">
      <c r="A3658" s="521"/>
      <c r="B3658" s="521"/>
    </row>
    <row r="3659" spans="1:2" x14ac:dyDescent="0.25">
      <c r="A3659" s="521"/>
      <c r="B3659" s="521"/>
    </row>
    <row r="3660" spans="1:2" x14ac:dyDescent="0.25">
      <c r="A3660" s="521"/>
      <c r="B3660" s="521"/>
    </row>
    <row r="3661" spans="1:2" x14ac:dyDescent="0.25">
      <c r="A3661" s="521"/>
      <c r="B3661" s="521"/>
    </row>
    <row r="3662" spans="1:2" x14ac:dyDescent="0.25">
      <c r="A3662" s="521"/>
      <c r="B3662" s="521"/>
    </row>
    <row r="3663" spans="1:2" x14ac:dyDescent="0.25">
      <c r="A3663" s="521"/>
      <c r="B3663" s="521"/>
    </row>
    <row r="3664" spans="1:2" x14ac:dyDescent="0.25">
      <c r="A3664" s="521"/>
      <c r="B3664" s="521"/>
    </row>
    <row r="3665" spans="1:2" x14ac:dyDescent="0.25">
      <c r="A3665" s="521"/>
      <c r="B3665" s="521"/>
    </row>
    <row r="3666" spans="1:2" x14ac:dyDescent="0.25">
      <c r="A3666" s="521"/>
      <c r="B3666" s="521"/>
    </row>
    <row r="3667" spans="1:2" x14ac:dyDescent="0.25">
      <c r="A3667" s="521"/>
      <c r="B3667" s="521"/>
    </row>
    <row r="3668" spans="1:2" x14ac:dyDescent="0.25">
      <c r="A3668" s="521"/>
      <c r="B3668" s="521"/>
    </row>
    <row r="3669" spans="1:2" x14ac:dyDescent="0.25">
      <c r="A3669" s="521"/>
      <c r="B3669" s="521"/>
    </row>
    <row r="3670" spans="1:2" x14ac:dyDescent="0.25">
      <c r="A3670" s="521"/>
      <c r="B3670" s="521"/>
    </row>
    <row r="3671" spans="1:2" x14ac:dyDescent="0.25">
      <c r="A3671" s="521"/>
      <c r="B3671" s="521"/>
    </row>
    <row r="3672" spans="1:2" x14ac:dyDescent="0.25">
      <c r="A3672" s="521"/>
      <c r="B3672" s="521"/>
    </row>
    <row r="3673" spans="1:2" x14ac:dyDescent="0.25">
      <c r="A3673" s="521"/>
      <c r="B3673" s="521"/>
    </row>
    <row r="3674" spans="1:2" x14ac:dyDescent="0.25">
      <c r="A3674" s="521"/>
      <c r="B3674" s="521"/>
    </row>
    <row r="3675" spans="1:2" x14ac:dyDescent="0.25">
      <c r="A3675" s="521"/>
      <c r="B3675" s="521"/>
    </row>
    <row r="3676" spans="1:2" x14ac:dyDescent="0.25">
      <c r="A3676" s="521"/>
      <c r="B3676" s="521"/>
    </row>
    <row r="3677" spans="1:2" x14ac:dyDescent="0.25">
      <c r="A3677" s="521"/>
      <c r="B3677" s="521"/>
    </row>
    <row r="3678" spans="1:2" x14ac:dyDescent="0.25">
      <c r="A3678" s="521"/>
      <c r="B3678" s="521"/>
    </row>
    <row r="3679" spans="1:2" x14ac:dyDescent="0.25">
      <c r="A3679" s="521"/>
      <c r="B3679" s="521"/>
    </row>
    <row r="3680" spans="1:2" x14ac:dyDescent="0.25">
      <c r="A3680" s="521"/>
      <c r="B3680" s="521"/>
    </row>
    <row r="3681" spans="1:2" x14ac:dyDescent="0.25">
      <c r="A3681" s="521"/>
      <c r="B3681" s="521"/>
    </row>
    <row r="3682" spans="1:2" x14ac:dyDescent="0.25">
      <c r="A3682" s="521"/>
      <c r="B3682" s="521"/>
    </row>
    <row r="3683" spans="1:2" x14ac:dyDescent="0.25">
      <c r="A3683" s="521"/>
      <c r="B3683" s="521"/>
    </row>
    <row r="3684" spans="1:2" x14ac:dyDescent="0.25">
      <c r="A3684" s="521"/>
      <c r="B3684" s="521"/>
    </row>
    <row r="3685" spans="1:2" x14ac:dyDescent="0.25">
      <c r="A3685" s="521"/>
      <c r="B3685" s="521"/>
    </row>
    <row r="3686" spans="1:2" x14ac:dyDescent="0.25">
      <c r="A3686" s="521"/>
      <c r="B3686" s="521"/>
    </row>
    <row r="3687" spans="1:2" x14ac:dyDescent="0.25">
      <c r="A3687" s="521"/>
      <c r="B3687" s="521"/>
    </row>
    <row r="3688" spans="1:2" x14ac:dyDescent="0.25">
      <c r="A3688" s="521"/>
      <c r="B3688" s="521"/>
    </row>
    <row r="3689" spans="1:2" x14ac:dyDescent="0.25">
      <c r="A3689" s="521"/>
      <c r="B3689" s="521"/>
    </row>
    <row r="3690" spans="1:2" x14ac:dyDescent="0.25">
      <c r="A3690" s="521"/>
      <c r="B3690" s="521"/>
    </row>
    <row r="3691" spans="1:2" x14ac:dyDescent="0.25">
      <c r="A3691" s="521"/>
      <c r="B3691" s="521"/>
    </row>
    <row r="3692" spans="1:2" x14ac:dyDescent="0.25">
      <c r="A3692" s="521"/>
      <c r="B3692" s="521"/>
    </row>
    <row r="3693" spans="1:2" x14ac:dyDescent="0.25">
      <c r="A3693" s="521"/>
      <c r="B3693" s="521"/>
    </row>
    <row r="3694" spans="1:2" x14ac:dyDescent="0.25">
      <c r="A3694" s="521"/>
      <c r="B3694" s="521"/>
    </row>
    <row r="3695" spans="1:2" x14ac:dyDescent="0.25">
      <c r="A3695" s="521"/>
      <c r="B3695" s="521"/>
    </row>
    <row r="3696" spans="1:2" x14ac:dyDescent="0.25">
      <c r="A3696" s="521"/>
      <c r="B3696" s="521"/>
    </row>
    <row r="3697" spans="1:2" x14ac:dyDescent="0.25">
      <c r="A3697" s="521"/>
      <c r="B3697" s="521"/>
    </row>
    <row r="3698" spans="1:2" x14ac:dyDescent="0.25">
      <c r="A3698" s="521"/>
      <c r="B3698" s="521"/>
    </row>
    <row r="3699" spans="1:2" x14ac:dyDescent="0.25">
      <c r="A3699" s="521"/>
      <c r="B3699" s="521"/>
    </row>
    <row r="3700" spans="1:2" x14ac:dyDescent="0.25">
      <c r="A3700" s="521"/>
      <c r="B3700" s="521"/>
    </row>
    <row r="3701" spans="1:2" x14ac:dyDescent="0.25">
      <c r="A3701" s="521"/>
      <c r="B3701" s="521"/>
    </row>
    <row r="3702" spans="1:2" x14ac:dyDescent="0.25">
      <c r="A3702" s="521"/>
      <c r="B3702" s="521"/>
    </row>
    <row r="3703" spans="1:2" x14ac:dyDescent="0.25">
      <c r="A3703" s="521"/>
      <c r="B3703" s="521"/>
    </row>
    <row r="3704" spans="1:2" x14ac:dyDescent="0.25">
      <c r="A3704" s="521"/>
      <c r="B3704" s="521"/>
    </row>
    <row r="3705" spans="1:2" x14ac:dyDescent="0.25">
      <c r="A3705" s="521"/>
      <c r="B3705" s="521"/>
    </row>
    <row r="3706" spans="1:2" x14ac:dyDescent="0.25">
      <c r="A3706" s="521"/>
      <c r="B3706" s="521"/>
    </row>
    <row r="3707" spans="1:2" x14ac:dyDescent="0.25">
      <c r="A3707" s="521"/>
      <c r="B3707" s="521"/>
    </row>
    <row r="3708" spans="1:2" x14ac:dyDescent="0.25">
      <c r="A3708" s="521"/>
      <c r="B3708" s="521"/>
    </row>
    <row r="3709" spans="1:2" x14ac:dyDescent="0.25">
      <c r="A3709" s="521"/>
      <c r="B3709" s="521"/>
    </row>
    <row r="3710" spans="1:2" x14ac:dyDescent="0.25">
      <c r="A3710" s="521"/>
      <c r="B3710" s="521"/>
    </row>
    <row r="3711" spans="1:2" x14ac:dyDescent="0.25">
      <c r="A3711" s="521"/>
      <c r="B3711" s="521"/>
    </row>
    <row r="3712" spans="1:2" x14ac:dyDescent="0.25">
      <c r="A3712" s="521"/>
      <c r="B3712" s="521"/>
    </row>
    <row r="3713" spans="1:2" x14ac:dyDescent="0.25">
      <c r="A3713" s="521"/>
      <c r="B3713" s="521"/>
    </row>
    <row r="3714" spans="1:2" x14ac:dyDescent="0.25">
      <c r="A3714" s="521"/>
      <c r="B3714" s="521"/>
    </row>
    <row r="3715" spans="1:2" x14ac:dyDescent="0.25">
      <c r="A3715" s="521"/>
      <c r="B3715" s="521"/>
    </row>
    <row r="3716" spans="1:2" x14ac:dyDescent="0.25">
      <c r="A3716" s="521"/>
      <c r="B3716" s="521"/>
    </row>
    <row r="3717" spans="1:2" x14ac:dyDescent="0.25">
      <c r="A3717" s="521"/>
      <c r="B3717" s="521"/>
    </row>
    <row r="3718" spans="1:2" x14ac:dyDescent="0.25">
      <c r="A3718" s="521"/>
      <c r="B3718" s="521"/>
    </row>
    <row r="3719" spans="1:2" x14ac:dyDescent="0.25">
      <c r="A3719" s="521"/>
      <c r="B3719" s="521"/>
    </row>
    <row r="3720" spans="1:2" x14ac:dyDescent="0.25">
      <c r="A3720" s="521"/>
      <c r="B3720" s="521"/>
    </row>
    <row r="3721" spans="1:2" x14ac:dyDescent="0.25">
      <c r="A3721" s="521"/>
      <c r="B3721" s="521"/>
    </row>
    <row r="3722" spans="1:2" x14ac:dyDescent="0.25">
      <c r="A3722" s="521"/>
      <c r="B3722" s="521"/>
    </row>
    <row r="3723" spans="1:2" x14ac:dyDescent="0.25">
      <c r="A3723" s="521"/>
      <c r="B3723" s="521"/>
    </row>
    <row r="3724" spans="1:2" x14ac:dyDescent="0.25">
      <c r="A3724" s="521"/>
      <c r="B3724" s="521"/>
    </row>
    <row r="3725" spans="1:2" x14ac:dyDescent="0.25">
      <c r="A3725" s="521"/>
      <c r="B3725" s="521"/>
    </row>
    <row r="3726" spans="1:2" x14ac:dyDescent="0.25">
      <c r="A3726" s="521"/>
      <c r="B3726" s="521"/>
    </row>
    <row r="3727" spans="1:2" x14ac:dyDescent="0.25">
      <c r="A3727" s="521"/>
      <c r="B3727" s="521"/>
    </row>
    <row r="3728" spans="1:2" x14ac:dyDescent="0.25">
      <c r="A3728" s="521"/>
      <c r="B3728" s="521"/>
    </row>
    <row r="3729" spans="1:2" x14ac:dyDescent="0.25">
      <c r="A3729" s="521"/>
      <c r="B3729" s="521"/>
    </row>
    <row r="3730" spans="1:2" x14ac:dyDescent="0.25">
      <c r="A3730" s="521"/>
      <c r="B3730" s="521"/>
    </row>
    <row r="3731" spans="1:2" x14ac:dyDescent="0.25">
      <c r="A3731" s="521"/>
      <c r="B3731" s="521"/>
    </row>
    <row r="3732" spans="1:2" x14ac:dyDescent="0.25">
      <c r="A3732" s="521"/>
      <c r="B3732" s="521"/>
    </row>
    <row r="3733" spans="1:2" x14ac:dyDescent="0.25">
      <c r="A3733" s="521"/>
      <c r="B3733" s="521"/>
    </row>
    <row r="3734" spans="1:2" x14ac:dyDescent="0.25">
      <c r="A3734" s="521"/>
      <c r="B3734" s="521"/>
    </row>
    <row r="3735" spans="1:2" x14ac:dyDescent="0.25">
      <c r="A3735" s="521"/>
      <c r="B3735" s="521"/>
    </row>
    <row r="3736" spans="1:2" x14ac:dyDescent="0.25">
      <c r="A3736" s="521"/>
      <c r="B3736" s="521"/>
    </row>
    <row r="3737" spans="1:2" x14ac:dyDescent="0.25">
      <c r="A3737" s="521"/>
      <c r="B3737" s="521"/>
    </row>
    <row r="3738" spans="1:2" x14ac:dyDescent="0.25">
      <c r="A3738" s="521"/>
      <c r="B3738" s="521"/>
    </row>
    <row r="3739" spans="1:2" x14ac:dyDescent="0.25">
      <c r="A3739" s="521"/>
      <c r="B3739" s="521"/>
    </row>
    <row r="3740" spans="1:2" x14ac:dyDescent="0.25">
      <c r="A3740" s="521"/>
      <c r="B3740" s="521"/>
    </row>
    <row r="3741" spans="1:2" x14ac:dyDescent="0.25">
      <c r="A3741" s="521"/>
      <c r="B3741" s="521"/>
    </row>
    <row r="3742" spans="1:2" x14ac:dyDescent="0.25">
      <c r="A3742" s="521"/>
      <c r="B3742" s="521"/>
    </row>
    <row r="3743" spans="1:2" x14ac:dyDescent="0.25">
      <c r="A3743" s="521"/>
      <c r="B3743" s="521"/>
    </row>
    <row r="3744" spans="1:2" x14ac:dyDescent="0.25">
      <c r="A3744" s="521"/>
      <c r="B3744" s="521"/>
    </row>
    <row r="3745" spans="1:2" x14ac:dyDescent="0.25">
      <c r="A3745" s="521"/>
      <c r="B3745" s="521"/>
    </row>
    <row r="3746" spans="1:2" x14ac:dyDescent="0.25">
      <c r="A3746" s="521"/>
      <c r="B3746" s="521"/>
    </row>
    <row r="3747" spans="1:2" x14ac:dyDescent="0.25">
      <c r="A3747" s="521"/>
      <c r="B3747" s="521"/>
    </row>
    <row r="3748" spans="1:2" x14ac:dyDescent="0.25">
      <c r="A3748" s="521"/>
      <c r="B3748" s="521"/>
    </row>
    <row r="3749" spans="1:2" x14ac:dyDescent="0.25">
      <c r="A3749" s="521"/>
      <c r="B3749" s="521"/>
    </row>
    <row r="3750" spans="1:2" x14ac:dyDescent="0.25">
      <c r="A3750" s="521"/>
      <c r="B3750" s="521"/>
    </row>
    <row r="3751" spans="1:2" x14ac:dyDescent="0.25">
      <c r="A3751" s="521"/>
      <c r="B3751" s="521"/>
    </row>
    <row r="3752" spans="1:2" x14ac:dyDescent="0.25">
      <c r="A3752" s="521"/>
      <c r="B3752" s="521"/>
    </row>
    <row r="3753" spans="1:2" x14ac:dyDescent="0.25">
      <c r="A3753" s="521"/>
      <c r="B3753" s="521"/>
    </row>
    <row r="3754" spans="1:2" x14ac:dyDescent="0.25">
      <c r="A3754" s="521"/>
      <c r="B3754" s="521"/>
    </row>
    <row r="3755" spans="1:2" x14ac:dyDescent="0.25">
      <c r="A3755" s="521"/>
      <c r="B3755" s="521"/>
    </row>
    <row r="3756" spans="1:2" x14ac:dyDescent="0.25">
      <c r="A3756" s="521"/>
      <c r="B3756" s="521"/>
    </row>
    <row r="3757" spans="1:2" x14ac:dyDescent="0.25">
      <c r="A3757" s="521"/>
      <c r="B3757" s="521"/>
    </row>
    <row r="3758" spans="1:2" x14ac:dyDescent="0.25">
      <c r="A3758" s="521"/>
      <c r="B3758" s="521"/>
    </row>
    <row r="3759" spans="1:2" x14ac:dyDescent="0.25">
      <c r="A3759" s="521"/>
      <c r="B3759" s="521"/>
    </row>
    <row r="3760" spans="1:2" x14ac:dyDescent="0.25">
      <c r="A3760" s="521"/>
      <c r="B3760" s="521"/>
    </row>
    <row r="3761" spans="1:2" x14ac:dyDescent="0.25">
      <c r="A3761" s="521"/>
      <c r="B3761" s="521"/>
    </row>
    <row r="3762" spans="1:2" x14ac:dyDescent="0.25">
      <c r="A3762" s="521"/>
      <c r="B3762" s="521"/>
    </row>
    <row r="3763" spans="1:2" x14ac:dyDescent="0.25">
      <c r="A3763" s="521"/>
      <c r="B3763" s="521"/>
    </row>
    <row r="3764" spans="1:2" x14ac:dyDescent="0.25">
      <c r="A3764" s="521"/>
      <c r="B3764" s="521"/>
    </row>
    <row r="3765" spans="1:2" x14ac:dyDescent="0.25">
      <c r="A3765" s="521"/>
      <c r="B3765" s="521"/>
    </row>
    <row r="3766" spans="1:2" x14ac:dyDescent="0.25">
      <c r="A3766" s="521"/>
      <c r="B3766" s="521"/>
    </row>
    <row r="3767" spans="1:2" x14ac:dyDescent="0.25">
      <c r="A3767" s="521"/>
      <c r="B3767" s="521"/>
    </row>
    <row r="3768" spans="1:2" x14ac:dyDescent="0.25">
      <c r="A3768" s="521"/>
      <c r="B3768" s="521"/>
    </row>
    <row r="3769" spans="1:2" x14ac:dyDescent="0.25">
      <c r="A3769" s="521"/>
      <c r="B3769" s="521"/>
    </row>
    <row r="3770" spans="1:2" x14ac:dyDescent="0.25">
      <c r="A3770" s="521"/>
      <c r="B3770" s="521"/>
    </row>
    <row r="3771" spans="1:2" x14ac:dyDescent="0.25">
      <c r="A3771" s="521"/>
      <c r="B3771" s="521"/>
    </row>
    <row r="3772" spans="1:2" x14ac:dyDescent="0.25">
      <c r="A3772" s="521"/>
      <c r="B3772" s="521"/>
    </row>
    <row r="3773" spans="1:2" x14ac:dyDescent="0.25">
      <c r="A3773" s="521"/>
      <c r="B3773" s="521"/>
    </row>
    <row r="3774" spans="1:2" x14ac:dyDescent="0.25">
      <c r="A3774" s="521"/>
      <c r="B3774" s="521"/>
    </row>
    <row r="3775" spans="1:2" x14ac:dyDescent="0.25">
      <c r="A3775" s="521"/>
      <c r="B3775" s="521"/>
    </row>
    <row r="3776" spans="1:2" x14ac:dyDescent="0.25">
      <c r="A3776" s="521"/>
      <c r="B3776" s="521"/>
    </row>
    <row r="3777" spans="1:2" x14ac:dyDescent="0.25">
      <c r="A3777" s="521"/>
      <c r="B3777" s="521"/>
    </row>
    <row r="3778" spans="1:2" x14ac:dyDescent="0.25">
      <c r="A3778" s="521"/>
      <c r="B3778" s="521"/>
    </row>
    <row r="3779" spans="1:2" x14ac:dyDescent="0.25">
      <c r="A3779" s="521"/>
      <c r="B3779" s="521"/>
    </row>
    <row r="3780" spans="1:2" x14ac:dyDescent="0.25">
      <c r="A3780" s="521"/>
      <c r="B3780" s="521"/>
    </row>
    <row r="3781" spans="1:2" x14ac:dyDescent="0.25">
      <c r="A3781" s="521"/>
      <c r="B3781" s="521"/>
    </row>
    <row r="3782" spans="1:2" x14ac:dyDescent="0.25">
      <c r="A3782" s="521"/>
      <c r="B3782" s="521"/>
    </row>
    <row r="3783" spans="1:2" x14ac:dyDescent="0.25">
      <c r="A3783" s="521"/>
      <c r="B3783" s="521"/>
    </row>
    <row r="3784" spans="1:2" x14ac:dyDescent="0.25">
      <c r="A3784" s="521"/>
      <c r="B3784" s="521"/>
    </row>
    <row r="3785" spans="1:2" x14ac:dyDescent="0.25">
      <c r="A3785" s="521"/>
      <c r="B3785" s="521"/>
    </row>
    <row r="3786" spans="1:2" x14ac:dyDescent="0.25">
      <c r="A3786" s="521"/>
      <c r="B3786" s="521"/>
    </row>
    <row r="3787" spans="1:2" x14ac:dyDescent="0.25">
      <c r="A3787" s="521"/>
      <c r="B3787" s="521"/>
    </row>
    <row r="3788" spans="1:2" x14ac:dyDescent="0.25">
      <c r="A3788" s="521"/>
      <c r="B3788" s="521"/>
    </row>
    <row r="3789" spans="1:2" x14ac:dyDescent="0.25">
      <c r="A3789" s="521"/>
      <c r="B3789" s="521"/>
    </row>
    <row r="3790" spans="1:2" x14ac:dyDescent="0.25">
      <c r="A3790" s="521"/>
      <c r="B3790" s="521"/>
    </row>
    <row r="3791" spans="1:2" x14ac:dyDescent="0.25">
      <c r="A3791" s="521"/>
      <c r="B3791" s="521"/>
    </row>
    <row r="3792" spans="1:2" x14ac:dyDescent="0.25">
      <c r="A3792" s="521"/>
      <c r="B3792" s="521"/>
    </row>
    <row r="3793" spans="1:2" x14ac:dyDescent="0.25">
      <c r="A3793" s="521"/>
      <c r="B3793" s="521"/>
    </row>
    <row r="3794" spans="1:2" x14ac:dyDescent="0.25">
      <c r="A3794" s="521"/>
      <c r="B3794" s="521"/>
    </row>
    <row r="3795" spans="1:2" x14ac:dyDescent="0.25">
      <c r="A3795" s="521"/>
      <c r="B3795" s="521"/>
    </row>
    <row r="3796" spans="1:2" x14ac:dyDescent="0.25">
      <c r="A3796" s="521"/>
      <c r="B3796" s="521"/>
    </row>
    <row r="3797" spans="1:2" x14ac:dyDescent="0.25">
      <c r="A3797" s="521"/>
      <c r="B3797" s="521"/>
    </row>
    <row r="3798" spans="1:2" x14ac:dyDescent="0.25">
      <c r="A3798" s="521"/>
      <c r="B3798" s="521"/>
    </row>
    <row r="3799" spans="1:2" x14ac:dyDescent="0.25">
      <c r="A3799" s="521"/>
      <c r="B3799" s="521"/>
    </row>
    <row r="3800" spans="1:2" x14ac:dyDescent="0.25">
      <c r="A3800" s="521"/>
      <c r="B3800" s="521"/>
    </row>
    <row r="3801" spans="1:2" x14ac:dyDescent="0.25">
      <c r="A3801" s="521"/>
      <c r="B3801" s="521"/>
    </row>
    <row r="3802" spans="1:2" x14ac:dyDescent="0.25">
      <c r="A3802" s="521"/>
      <c r="B3802" s="521"/>
    </row>
    <row r="3803" spans="1:2" x14ac:dyDescent="0.25">
      <c r="A3803" s="521"/>
      <c r="B3803" s="521"/>
    </row>
    <row r="3804" spans="1:2" x14ac:dyDescent="0.25">
      <c r="A3804" s="521"/>
      <c r="B3804" s="521"/>
    </row>
    <row r="3805" spans="1:2" x14ac:dyDescent="0.25">
      <c r="A3805" s="521"/>
      <c r="B3805" s="521"/>
    </row>
    <row r="3806" spans="1:2" x14ac:dyDescent="0.25">
      <c r="A3806" s="521"/>
      <c r="B3806" s="521"/>
    </row>
    <row r="3807" spans="1:2" x14ac:dyDescent="0.25">
      <c r="A3807" s="521"/>
      <c r="B3807" s="521"/>
    </row>
    <row r="3808" spans="1:2" x14ac:dyDescent="0.25">
      <c r="A3808" s="521"/>
      <c r="B3808" s="521"/>
    </row>
    <row r="3809" spans="1:2" x14ac:dyDescent="0.25">
      <c r="A3809" s="521"/>
      <c r="B3809" s="521"/>
    </row>
    <row r="3810" spans="1:2" x14ac:dyDescent="0.25">
      <c r="A3810" s="521"/>
      <c r="B3810" s="521"/>
    </row>
    <row r="3811" spans="1:2" x14ac:dyDescent="0.25">
      <c r="A3811" s="521"/>
      <c r="B3811" s="521"/>
    </row>
    <row r="3812" spans="1:2" x14ac:dyDescent="0.25">
      <c r="A3812" s="521"/>
      <c r="B3812" s="521"/>
    </row>
    <row r="3813" spans="1:2" x14ac:dyDescent="0.25">
      <c r="A3813" s="521"/>
      <c r="B3813" s="521"/>
    </row>
    <row r="3814" spans="1:2" x14ac:dyDescent="0.25">
      <c r="A3814" s="521"/>
      <c r="B3814" s="521"/>
    </row>
    <row r="3815" spans="1:2" x14ac:dyDescent="0.25">
      <c r="A3815" s="521"/>
      <c r="B3815" s="521"/>
    </row>
    <row r="3816" spans="1:2" x14ac:dyDescent="0.25">
      <c r="A3816" s="521"/>
      <c r="B3816" s="521"/>
    </row>
    <row r="3817" spans="1:2" x14ac:dyDescent="0.25">
      <c r="A3817" s="521"/>
      <c r="B3817" s="521"/>
    </row>
    <row r="3818" spans="1:2" x14ac:dyDescent="0.25">
      <c r="A3818" s="521"/>
      <c r="B3818" s="521"/>
    </row>
    <row r="3819" spans="1:2" x14ac:dyDescent="0.25">
      <c r="A3819" s="521"/>
      <c r="B3819" s="521"/>
    </row>
    <row r="3820" spans="1:2" x14ac:dyDescent="0.25">
      <c r="A3820" s="521"/>
      <c r="B3820" s="521"/>
    </row>
    <row r="3821" spans="1:2" x14ac:dyDescent="0.25">
      <c r="A3821" s="521"/>
      <c r="B3821" s="521"/>
    </row>
    <row r="3822" spans="1:2" x14ac:dyDescent="0.25">
      <c r="A3822" s="521"/>
      <c r="B3822" s="521"/>
    </row>
    <row r="3823" spans="1:2" x14ac:dyDescent="0.25">
      <c r="A3823" s="521"/>
      <c r="B3823" s="521"/>
    </row>
    <row r="3824" spans="1:2" x14ac:dyDescent="0.25">
      <c r="A3824" s="521"/>
      <c r="B3824" s="521"/>
    </row>
    <row r="3825" spans="1:2" x14ac:dyDescent="0.25">
      <c r="A3825" s="521"/>
      <c r="B3825" s="521"/>
    </row>
    <row r="3826" spans="1:2" x14ac:dyDescent="0.25">
      <c r="A3826" s="521"/>
      <c r="B3826" s="521"/>
    </row>
    <row r="3827" spans="1:2" x14ac:dyDescent="0.25">
      <c r="A3827" s="521"/>
      <c r="B3827" s="521"/>
    </row>
    <row r="3828" spans="1:2" x14ac:dyDescent="0.25">
      <c r="A3828" s="521"/>
      <c r="B3828" s="521"/>
    </row>
    <row r="3829" spans="1:2" x14ac:dyDescent="0.25">
      <c r="A3829" s="521"/>
      <c r="B3829" s="521"/>
    </row>
    <row r="3830" spans="1:2" x14ac:dyDescent="0.25">
      <c r="A3830" s="521"/>
      <c r="B3830" s="521"/>
    </row>
    <row r="3831" spans="1:2" x14ac:dyDescent="0.25">
      <c r="A3831" s="521"/>
      <c r="B3831" s="521"/>
    </row>
    <row r="3832" spans="1:2" x14ac:dyDescent="0.25">
      <c r="A3832" s="521"/>
      <c r="B3832" s="521"/>
    </row>
    <row r="3833" spans="1:2" x14ac:dyDescent="0.25">
      <c r="A3833" s="521"/>
      <c r="B3833" s="521"/>
    </row>
    <row r="3834" spans="1:2" x14ac:dyDescent="0.25">
      <c r="A3834" s="521"/>
      <c r="B3834" s="521"/>
    </row>
    <row r="3835" spans="1:2" x14ac:dyDescent="0.25">
      <c r="A3835" s="521"/>
      <c r="B3835" s="521"/>
    </row>
    <row r="3836" spans="1:2" x14ac:dyDescent="0.25">
      <c r="A3836" s="521"/>
      <c r="B3836" s="521"/>
    </row>
    <row r="3837" spans="1:2" x14ac:dyDescent="0.25">
      <c r="A3837" s="521"/>
      <c r="B3837" s="521"/>
    </row>
    <row r="3838" spans="1:2" x14ac:dyDescent="0.25">
      <c r="A3838" s="521"/>
      <c r="B3838" s="521"/>
    </row>
    <row r="3839" spans="1:2" x14ac:dyDescent="0.25">
      <c r="A3839" s="521"/>
      <c r="B3839" s="521"/>
    </row>
    <row r="3840" spans="1:2" x14ac:dyDescent="0.25">
      <c r="A3840" s="521"/>
      <c r="B3840" s="521"/>
    </row>
    <row r="3841" spans="1:2" x14ac:dyDescent="0.25">
      <c r="A3841" s="521"/>
      <c r="B3841" s="521"/>
    </row>
    <row r="3842" spans="1:2" x14ac:dyDescent="0.25">
      <c r="A3842" s="521"/>
      <c r="B3842" s="521"/>
    </row>
    <row r="3843" spans="1:2" x14ac:dyDescent="0.25">
      <c r="A3843" s="521"/>
      <c r="B3843" s="521"/>
    </row>
    <row r="3844" spans="1:2" x14ac:dyDescent="0.25">
      <c r="A3844" s="521"/>
      <c r="B3844" s="521"/>
    </row>
    <row r="3845" spans="1:2" x14ac:dyDescent="0.25">
      <c r="A3845" s="521"/>
      <c r="B3845" s="521"/>
    </row>
    <row r="3846" spans="1:2" x14ac:dyDescent="0.25">
      <c r="A3846" s="521"/>
      <c r="B3846" s="521"/>
    </row>
    <row r="3847" spans="1:2" x14ac:dyDescent="0.25">
      <c r="A3847" s="521"/>
      <c r="B3847" s="521"/>
    </row>
    <row r="3848" spans="1:2" x14ac:dyDescent="0.25">
      <c r="A3848" s="521"/>
      <c r="B3848" s="521"/>
    </row>
    <row r="3849" spans="1:2" x14ac:dyDescent="0.25">
      <c r="A3849" s="521"/>
      <c r="B3849" s="521"/>
    </row>
    <row r="3850" spans="1:2" x14ac:dyDescent="0.25">
      <c r="A3850" s="521"/>
      <c r="B3850" s="521"/>
    </row>
    <row r="3851" spans="1:2" x14ac:dyDescent="0.25">
      <c r="A3851" s="521"/>
      <c r="B3851" s="521"/>
    </row>
    <row r="3852" spans="1:2" x14ac:dyDescent="0.25">
      <c r="A3852" s="521"/>
      <c r="B3852" s="521"/>
    </row>
    <row r="3853" spans="1:2" x14ac:dyDescent="0.25">
      <c r="A3853" s="521"/>
      <c r="B3853" s="521"/>
    </row>
    <row r="3854" spans="1:2" x14ac:dyDescent="0.25">
      <c r="A3854" s="521"/>
      <c r="B3854" s="521"/>
    </row>
    <row r="3855" spans="1:2" x14ac:dyDescent="0.25">
      <c r="A3855" s="521"/>
      <c r="B3855" s="521"/>
    </row>
    <row r="3856" spans="1:2" x14ac:dyDescent="0.25">
      <c r="A3856" s="521"/>
      <c r="B3856" s="521"/>
    </row>
    <row r="3857" spans="1:2" x14ac:dyDescent="0.25">
      <c r="A3857" s="521"/>
      <c r="B3857" s="521"/>
    </row>
    <row r="3858" spans="1:2" x14ac:dyDescent="0.25">
      <c r="A3858" s="521"/>
      <c r="B3858" s="521"/>
    </row>
    <row r="3859" spans="1:2" x14ac:dyDescent="0.25">
      <c r="A3859" s="521"/>
      <c r="B3859" s="521"/>
    </row>
    <row r="3860" spans="1:2" x14ac:dyDescent="0.25">
      <c r="A3860" s="521"/>
      <c r="B3860" s="521"/>
    </row>
    <row r="3861" spans="1:2" x14ac:dyDescent="0.25">
      <c r="A3861" s="521"/>
      <c r="B3861" s="521"/>
    </row>
    <row r="3862" spans="1:2" x14ac:dyDescent="0.25">
      <c r="A3862" s="521"/>
      <c r="B3862" s="521"/>
    </row>
    <row r="3863" spans="1:2" x14ac:dyDescent="0.25">
      <c r="A3863" s="521"/>
      <c r="B3863" s="521"/>
    </row>
    <row r="3864" spans="1:2" x14ac:dyDescent="0.25">
      <c r="A3864" s="521"/>
      <c r="B3864" s="521"/>
    </row>
    <row r="3865" spans="1:2" x14ac:dyDescent="0.25">
      <c r="A3865" s="521"/>
      <c r="B3865" s="521"/>
    </row>
    <row r="3866" spans="1:2" x14ac:dyDescent="0.25">
      <c r="A3866" s="521"/>
      <c r="B3866" s="521"/>
    </row>
    <row r="3867" spans="1:2" x14ac:dyDescent="0.25">
      <c r="A3867" s="521"/>
      <c r="B3867" s="521"/>
    </row>
    <row r="3868" spans="1:2" x14ac:dyDescent="0.25">
      <c r="A3868" s="521"/>
      <c r="B3868" s="521"/>
    </row>
    <row r="3869" spans="1:2" x14ac:dyDescent="0.25">
      <c r="A3869" s="521"/>
      <c r="B3869" s="521"/>
    </row>
    <row r="3870" spans="1:2" x14ac:dyDescent="0.25">
      <c r="A3870" s="521"/>
      <c r="B3870" s="521"/>
    </row>
    <row r="3871" spans="1:2" x14ac:dyDescent="0.25">
      <c r="A3871" s="521"/>
      <c r="B3871" s="521"/>
    </row>
    <row r="3872" spans="1:2" x14ac:dyDescent="0.25">
      <c r="A3872" s="521"/>
      <c r="B3872" s="521"/>
    </row>
    <row r="3873" spans="1:2" x14ac:dyDescent="0.25">
      <c r="A3873" s="521"/>
      <c r="B3873" s="521"/>
    </row>
    <row r="3874" spans="1:2" x14ac:dyDescent="0.25">
      <c r="A3874" s="521"/>
      <c r="B3874" s="521"/>
    </row>
    <row r="3875" spans="1:2" x14ac:dyDescent="0.25">
      <c r="A3875" s="521"/>
      <c r="B3875" s="521"/>
    </row>
    <row r="3876" spans="1:2" x14ac:dyDescent="0.25">
      <c r="A3876" s="521"/>
      <c r="B3876" s="521"/>
    </row>
    <row r="3877" spans="1:2" x14ac:dyDescent="0.25">
      <c r="A3877" s="521"/>
      <c r="B3877" s="521"/>
    </row>
    <row r="3878" spans="1:2" x14ac:dyDescent="0.25">
      <c r="A3878" s="521"/>
      <c r="B3878" s="521"/>
    </row>
    <row r="3879" spans="1:2" x14ac:dyDescent="0.25">
      <c r="A3879" s="521"/>
      <c r="B3879" s="521"/>
    </row>
    <row r="3880" spans="1:2" x14ac:dyDescent="0.25">
      <c r="A3880" s="521"/>
      <c r="B3880" s="521"/>
    </row>
    <row r="3881" spans="1:2" x14ac:dyDescent="0.25">
      <c r="A3881" s="521"/>
      <c r="B3881" s="521"/>
    </row>
    <row r="3882" spans="1:2" x14ac:dyDescent="0.25">
      <c r="A3882" s="521"/>
      <c r="B3882" s="521"/>
    </row>
    <row r="3883" spans="1:2" x14ac:dyDescent="0.25">
      <c r="A3883" s="521"/>
      <c r="B3883" s="521"/>
    </row>
    <row r="3884" spans="1:2" x14ac:dyDescent="0.25">
      <c r="A3884" s="521"/>
      <c r="B3884" s="521"/>
    </row>
    <row r="3885" spans="1:2" x14ac:dyDescent="0.25">
      <c r="A3885" s="521"/>
      <c r="B3885" s="521"/>
    </row>
    <row r="3886" spans="1:2" x14ac:dyDescent="0.25">
      <c r="A3886" s="521"/>
      <c r="B3886" s="521"/>
    </row>
    <row r="3887" spans="1:2" x14ac:dyDescent="0.25">
      <c r="A3887" s="521"/>
      <c r="B3887" s="521"/>
    </row>
    <row r="3888" spans="1:2" x14ac:dyDescent="0.25">
      <c r="A3888" s="521"/>
      <c r="B3888" s="521"/>
    </row>
    <row r="3889" spans="1:2" x14ac:dyDescent="0.25">
      <c r="A3889" s="521"/>
      <c r="B3889" s="521"/>
    </row>
    <row r="3890" spans="1:2" x14ac:dyDescent="0.25">
      <c r="A3890" s="521"/>
      <c r="B3890" s="521"/>
    </row>
    <row r="3891" spans="1:2" x14ac:dyDescent="0.25">
      <c r="A3891" s="521"/>
      <c r="B3891" s="521"/>
    </row>
    <row r="3892" spans="1:2" x14ac:dyDescent="0.25">
      <c r="A3892" s="521"/>
      <c r="B3892" s="521"/>
    </row>
    <row r="3893" spans="1:2" x14ac:dyDescent="0.25">
      <c r="A3893" s="521"/>
      <c r="B3893" s="521"/>
    </row>
    <row r="3894" spans="1:2" x14ac:dyDescent="0.25">
      <c r="A3894" s="521"/>
      <c r="B3894" s="521"/>
    </row>
    <row r="3895" spans="1:2" x14ac:dyDescent="0.25">
      <c r="A3895" s="521"/>
      <c r="B3895" s="521"/>
    </row>
    <row r="3896" spans="1:2" x14ac:dyDescent="0.25">
      <c r="A3896" s="521"/>
      <c r="B3896" s="521"/>
    </row>
    <row r="3897" spans="1:2" x14ac:dyDescent="0.25">
      <c r="A3897" s="521"/>
      <c r="B3897" s="521"/>
    </row>
    <row r="3898" spans="1:2" x14ac:dyDescent="0.25">
      <c r="A3898" s="521"/>
      <c r="B3898" s="521"/>
    </row>
    <row r="3899" spans="1:2" x14ac:dyDescent="0.25">
      <c r="A3899" s="521"/>
      <c r="B3899" s="521"/>
    </row>
    <row r="3900" spans="1:2" x14ac:dyDescent="0.25">
      <c r="A3900" s="521"/>
      <c r="B3900" s="521"/>
    </row>
    <row r="3901" spans="1:2" x14ac:dyDescent="0.25">
      <c r="A3901" s="521"/>
      <c r="B3901" s="521"/>
    </row>
    <row r="3902" spans="1:2" x14ac:dyDescent="0.25">
      <c r="A3902" s="521"/>
      <c r="B3902" s="521"/>
    </row>
    <row r="3903" spans="1:2" x14ac:dyDescent="0.25">
      <c r="A3903" s="521"/>
      <c r="B3903" s="521"/>
    </row>
    <row r="3904" spans="1:2" x14ac:dyDescent="0.25">
      <c r="A3904" s="521"/>
      <c r="B3904" s="521"/>
    </row>
    <row r="3905" spans="1:2" x14ac:dyDescent="0.25">
      <c r="A3905" s="521"/>
      <c r="B3905" s="521"/>
    </row>
    <row r="3906" spans="1:2" x14ac:dyDescent="0.25">
      <c r="A3906" s="521"/>
      <c r="B3906" s="521"/>
    </row>
    <row r="3907" spans="1:2" x14ac:dyDescent="0.25">
      <c r="A3907" s="521"/>
      <c r="B3907" s="521"/>
    </row>
    <row r="3908" spans="1:2" x14ac:dyDescent="0.25">
      <c r="A3908" s="521"/>
      <c r="B3908" s="521"/>
    </row>
    <row r="3909" spans="1:2" x14ac:dyDescent="0.25">
      <c r="A3909" s="521"/>
      <c r="B3909" s="521"/>
    </row>
    <row r="3910" spans="1:2" x14ac:dyDescent="0.25">
      <c r="A3910" s="521"/>
      <c r="B3910" s="521"/>
    </row>
    <row r="3911" spans="1:2" x14ac:dyDescent="0.25">
      <c r="A3911" s="521"/>
      <c r="B3911" s="521"/>
    </row>
    <row r="3912" spans="1:2" x14ac:dyDescent="0.25">
      <c r="A3912" s="521"/>
      <c r="B3912" s="521"/>
    </row>
    <row r="3913" spans="1:2" x14ac:dyDescent="0.25">
      <c r="A3913" s="521"/>
      <c r="B3913" s="521"/>
    </row>
    <row r="3914" spans="1:2" x14ac:dyDescent="0.25">
      <c r="A3914" s="521"/>
      <c r="B3914" s="521"/>
    </row>
    <row r="3915" spans="1:2" x14ac:dyDescent="0.25">
      <c r="A3915" s="521"/>
      <c r="B3915" s="521"/>
    </row>
    <row r="3916" spans="1:2" x14ac:dyDescent="0.25">
      <c r="A3916" s="521"/>
      <c r="B3916" s="521"/>
    </row>
    <row r="3917" spans="1:2" x14ac:dyDescent="0.25">
      <c r="A3917" s="521"/>
      <c r="B3917" s="521"/>
    </row>
    <row r="3918" spans="1:2" x14ac:dyDescent="0.25">
      <c r="A3918" s="521"/>
      <c r="B3918" s="521"/>
    </row>
    <row r="3919" spans="1:2" x14ac:dyDescent="0.25">
      <c r="A3919" s="521"/>
      <c r="B3919" s="521"/>
    </row>
    <row r="3920" spans="1:2" x14ac:dyDescent="0.25">
      <c r="A3920" s="521"/>
      <c r="B3920" s="521"/>
    </row>
    <row r="3921" spans="1:2" x14ac:dyDescent="0.25">
      <c r="A3921" s="521"/>
      <c r="B3921" s="521"/>
    </row>
    <row r="3922" spans="1:2" x14ac:dyDescent="0.25">
      <c r="A3922" s="521"/>
      <c r="B3922" s="521"/>
    </row>
    <row r="3923" spans="1:2" x14ac:dyDescent="0.25">
      <c r="A3923" s="521"/>
      <c r="B3923" s="521"/>
    </row>
    <row r="3924" spans="1:2" x14ac:dyDescent="0.25">
      <c r="A3924" s="521"/>
      <c r="B3924" s="521"/>
    </row>
    <row r="3925" spans="1:2" x14ac:dyDescent="0.25">
      <c r="A3925" s="521"/>
      <c r="B3925" s="521"/>
    </row>
    <row r="3926" spans="1:2" x14ac:dyDescent="0.25">
      <c r="A3926" s="521"/>
      <c r="B3926" s="521"/>
    </row>
    <row r="3927" spans="1:2" x14ac:dyDescent="0.25">
      <c r="A3927" s="521"/>
      <c r="B3927" s="521"/>
    </row>
    <row r="3928" spans="1:2" x14ac:dyDescent="0.25">
      <c r="A3928" s="521"/>
      <c r="B3928" s="521"/>
    </row>
    <row r="3929" spans="1:2" x14ac:dyDescent="0.25">
      <c r="A3929" s="521"/>
      <c r="B3929" s="521"/>
    </row>
    <row r="3930" spans="1:2" x14ac:dyDescent="0.25">
      <c r="A3930" s="521"/>
      <c r="B3930" s="521"/>
    </row>
    <row r="3931" spans="1:2" x14ac:dyDescent="0.25">
      <c r="A3931" s="521"/>
      <c r="B3931" s="521"/>
    </row>
    <row r="3932" spans="1:2" x14ac:dyDescent="0.25">
      <c r="A3932" s="521"/>
      <c r="B3932" s="521"/>
    </row>
    <row r="3933" spans="1:2" x14ac:dyDescent="0.25">
      <c r="A3933" s="521"/>
      <c r="B3933" s="521"/>
    </row>
    <row r="3934" spans="1:2" x14ac:dyDescent="0.25">
      <c r="A3934" s="521"/>
      <c r="B3934" s="521"/>
    </row>
    <row r="3935" spans="1:2" x14ac:dyDescent="0.25">
      <c r="A3935" s="521"/>
      <c r="B3935" s="521"/>
    </row>
    <row r="3936" spans="1:2" x14ac:dyDescent="0.25">
      <c r="A3936" s="521"/>
      <c r="B3936" s="521"/>
    </row>
    <row r="3937" spans="1:2" x14ac:dyDescent="0.25">
      <c r="A3937" s="521"/>
      <c r="B3937" s="521"/>
    </row>
    <row r="3938" spans="1:2" x14ac:dyDescent="0.25">
      <c r="A3938" s="521"/>
      <c r="B3938" s="521"/>
    </row>
    <row r="3939" spans="1:2" x14ac:dyDescent="0.25">
      <c r="A3939" s="521"/>
      <c r="B3939" s="521"/>
    </row>
    <row r="3940" spans="1:2" x14ac:dyDescent="0.25">
      <c r="A3940" s="521"/>
      <c r="B3940" s="521"/>
    </row>
    <row r="3941" spans="1:2" x14ac:dyDescent="0.25">
      <c r="A3941" s="521"/>
      <c r="B3941" s="521"/>
    </row>
    <row r="3942" spans="1:2" x14ac:dyDescent="0.25">
      <c r="A3942" s="521"/>
      <c r="B3942" s="521"/>
    </row>
    <row r="3943" spans="1:2" x14ac:dyDescent="0.25">
      <c r="A3943" s="521"/>
      <c r="B3943" s="521"/>
    </row>
    <row r="3944" spans="1:2" x14ac:dyDescent="0.25">
      <c r="A3944" s="521"/>
      <c r="B3944" s="521"/>
    </row>
    <row r="3945" spans="1:2" x14ac:dyDescent="0.25">
      <c r="A3945" s="521"/>
      <c r="B3945" s="521"/>
    </row>
    <row r="3946" spans="1:2" x14ac:dyDescent="0.25">
      <c r="A3946" s="521"/>
      <c r="B3946" s="521"/>
    </row>
    <row r="3947" spans="1:2" x14ac:dyDescent="0.25">
      <c r="A3947" s="521"/>
      <c r="B3947" s="521"/>
    </row>
    <row r="3948" spans="1:2" x14ac:dyDescent="0.25">
      <c r="A3948" s="521"/>
      <c r="B3948" s="521"/>
    </row>
    <row r="3949" spans="1:2" x14ac:dyDescent="0.25">
      <c r="A3949" s="521"/>
      <c r="B3949" s="521"/>
    </row>
    <row r="3950" spans="1:2" x14ac:dyDescent="0.25">
      <c r="A3950" s="521"/>
      <c r="B3950" s="521"/>
    </row>
    <row r="3951" spans="1:2" x14ac:dyDescent="0.25">
      <c r="A3951" s="521"/>
      <c r="B3951" s="521"/>
    </row>
    <row r="3952" spans="1:2" x14ac:dyDescent="0.25">
      <c r="A3952" s="521"/>
      <c r="B3952" s="521"/>
    </row>
    <row r="3953" spans="1:2" x14ac:dyDescent="0.25">
      <c r="A3953" s="521"/>
      <c r="B3953" s="521"/>
    </row>
    <row r="3954" spans="1:2" x14ac:dyDescent="0.25">
      <c r="A3954" s="521"/>
      <c r="B3954" s="521"/>
    </row>
    <row r="3955" spans="1:2" x14ac:dyDescent="0.25">
      <c r="A3955" s="521"/>
      <c r="B3955" s="521"/>
    </row>
    <row r="3956" spans="1:2" x14ac:dyDescent="0.25">
      <c r="A3956" s="521"/>
      <c r="B3956" s="521"/>
    </row>
    <row r="3957" spans="1:2" x14ac:dyDescent="0.25">
      <c r="A3957" s="521"/>
      <c r="B3957" s="521"/>
    </row>
    <row r="3958" spans="1:2" x14ac:dyDescent="0.25">
      <c r="A3958" s="521"/>
      <c r="B3958" s="521"/>
    </row>
    <row r="3959" spans="1:2" x14ac:dyDescent="0.25">
      <c r="A3959" s="521"/>
      <c r="B3959" s="521"/>
    </row>
    <row r="3960" spans="1:2" x14ac:dyDescent="0.25">
      <c r="A3960" s="521"/>
      <c r="B3960" s="521"/>
    </row>
    <row r="3961" spans="1:2" x14ac:dyDescent="0.25">
      <c r="A3961" s="521"/>
      <c r="B3961" s="521"/>
    </row>
    <row r="3962" spans="1:2" x14ac:dyDescent="0.25">
      <c r="A3962" s="521"/>
      <c r="B3962" s="521"/>
    </row>
    <row r="3963" spans="1:2" x14ac:dyDescent="0.25">
      <c r="A3963" s="521"/>
      <c r="B3963" s="521"/>
    </row>
    <row r="3964" spans="1:2" x14ac:dyDescent="0.25">
      <c r="A3964" s="521"/>
      <c r="B3964" s="521"/>
    </row>
    <row r="3965" spans="1:2" x14ac:dyDescent="0.25">
      <c r="A3965" s="521"/>
      <c r="B3965" s="521"/>
    </row>
    <row r="3966" spans="1:2" x14ac:dyDescent="0.25">
      <c r="A3966" s="521"/>
      <c r="B3966" s="521"/>
    </row>
    <row r="3967" spans="1:2" x14ac:dyDescent="0.25">
      <c r="A3967" s="521"/>
      <c r="B3967" s="521"/>
    </row>
    <row r="3968" spans="1:2" x14ac:dyDescent="0.25">
      <c r="A3968" s="521"/>
      <c r="B3968" s="521"/>
    </row>
    <row r="3969" spans="1:2" x14ac:dyDescent="0.25">
      <c r="A3969" s="521"/>
      <c r="B3969" s="521"/>
    </row>
    <row r="3970" spans="1:2" x14ac:dyDescent="0.25">
      <c r="A3970" s="521"/>
      <c r="B3970" s="521"/>
    </row>
    <row r="3971" spans="1:2" x14ac:dyDescent="0.25">
      <c r="A3971" s="521"/>
      <c r="B3971" s="521"/>
    </row>
    <row r="3972" spans="1:2" x14ac:dyDescent="0.25">
      <c r="A3972" s="521"/>
      <c r="B3972" s="521"/>
    </row>
    <row r="3973" spans="1:2" x14ac:dyDescent="0.25">
      <c r="A3973" s="521"/>
      <c r="B3973" s="521"/>
    </row>
    <row r="3974" spans="1:2" x14ac:dyDescent="0.25">
      <c r="A3974" s="521"/>
      <c r="B3974" s="521"/>
    </row>
    <row r="3975" spans="1:2" x14ac:dyDescent="0.25">
      <c r="A3975" s="521"/>
      <c r="B3975" s="521"/>
    </row>
    <row r="3976" spans="1:2" x14ac:dyDescent="0.25">
      <c r="A3976" s="521"/>
      <c r="B3976" s="521"/>
    </row>
    <row r="3977" spans="1:2" x14ac:dyDescent="0.25">
      <c r="A3977" s="521"/>
      <c r="B3977" s="521"/>
    </row>
    <row r="3978" spans="1:2" x14ac:dyDescent="0.25">
      <c r="A3978" s="521"/>
      <c r="B3978" s="521"/>
    </row>
    <row r="3979" spans="1:2" x14ac:dyDescent="0.25">
      <c r="A3979" s="521"/>
      <c r="B3979" s="521"/>
    </row>
    <row r="3980" spans="1:2" x14ac:dyDescent="0.25">
      <c r="A3980" s="521"/>
      <c r="B3980" s="521"/>
    </row>
    <row r="3981" spans="1:2" x14ac:dyDescent="0.25">
      <c r="A3981" s="521"/>
      <c r="B3981" s="521"/>
    </row>
    <row r="3982" spans="1:2" x14ac:dyDescent="0.25">
      <c r="A3982" s="521"/>
      <c r="B3982" s="521"/>
    </row>
    <row r="3983" spans="1:2" x14ac:dyDescent="0.25">
      <c r="A3983" s="521"/>
      <c r="B3983" s="521"/>
    </row>
    <row r="3984" spans="1:2" x14ac:dyDescent="0.25">
      <c r="A3984" s="521"/>
      <c r="B3984" s="521"/>
    </row>
    <row r="3985" spans="1:2" x14ac:dyDescent="0.25">
      <c r="A3985" s="521"/>
      <c r="B3985" s="521"/>
    </row>
    <row r="3986" spans="1:2" x14ac:dyDescent="0.25">
      <c r="A3986" s="521"/>
      <c r="B3986" s="521"/>
    </row>
    <row r="3987" spans="1:2" x14ac:dyDescent="0.25">
      <c r="A3987" s="521"/>
      <c r="B3987" s="521"/>
    </row>
    <row r="3988" spans="1:2" x14ac:dyDescent="0.25">
      <c r="A3988" s="521"/>
      <c r="B3988" s="521"/>
    </row>
    <row r="3989" spans="1:2" x14ac:dyDescent="0.25">
      <c r="A3989" s="521"/>
      <c r="B3989" s="521"/>
    </row>
    <row r="3990" spans="1:2" x14ac:dyDescent="0.25">
      <c r="A3990" s="521"/>
      <c r="B3990" s="521"/>
    </row>
    <row r="3991" spans="1:2" x14ac:dyDescent="0.25">
      <c r="A3991" s="521"/>
      <c r="B3991" s="521"/>
    </row>
    <row r="3992" spans="1:2" x14ac:dyDescent="0.25">
      <c r="A3992" s="521"/>
      <c r="B3992" s="521"/>
    </row>
    <row r="3993" spans="1:2" x14ac:dyDescent="0.25">
      <c r="A3993" s="521"/>
      <c r="B3993" s="521"/>
    </row>
    <row r="3994" spans="1:2" x14ac:dyDescent="0.25">
      <c r="A3994" s="521"/>
      <c r="B3994" s="521"/>
    </row>
    <row r="3995" spans="1:2" x14ac:dyDescent="0.25">
      <c r="A3995" s="521"/>
      <c r="B3995" s="521"/>
    </row>
    <row r="3996" spans="1:2" x14ac:dyDescent="0.25">
      <c r="A3996" s="521"/>
      <c r="B3996" s="521"/>
    </row>
    <row r="3997" spans="1:2" x14ac:dyDescent="0.25">
      <c r="A3997" s="521"/>
      <c r="B3997" s="521"/>
    </row>
    <row r="3998" spans="1:2" x14ac:dyDescent="0.25">
      <c r="A3998" s="521"/>
      <c r="B3998" s="521"/>
    </row>
    <row r="3999" spans="1:2" x14ac:dyDescent="0.25">
      <c r="A3999" s="521"/>
      <c r="B3999" s="521"/>
    </row>
    <row r="4000" spans="1:2" x14ac:dyDescent="0.25">
      <c r="A4000" s="521"/>
      <c r="B4000" s="521"/>
    </row>
    <row r="4001" spans="1:2" x14ac:dyDescent="0.25">
      <c r="A4001" s="521"/>
      <c r="B4001" s="521"/>
    </row>
    <row r="4002" spans="1:2" x14ac:dyDescent="0.25">
      <c r="A4002" s="521"/>
      <c r="B4002" s="521"/>
    </row>
    <row r="4003" spans="1:2" x14ac:dyDescent="0.25">
      <c r="A4003" s="521"/>
      <c r="B4003" s="521"/>
    </row>
    <row r="4004" spans="1:2" x14ac:dyDescent="0.25">
      <c r="A4004" s="521"/>
      <c r="B4004" s="521"/>
    </row>
    <row r="4005" spans="1:2" x14ac:dyDescent="0.25">
      <c r="A4005" s="521"/>
      <c r="B4005" s="521"/>
    </row>
    <row r="4006" spans="1:2" x14ac:dyDescent="0.25">
      <c r="A4006" s="521"/>
      <c r="B4006" s="521"/>
    </row>
    <row r="4007" spans="1:2" x14ac:dyDescent="0.25">
      <c r="A4007" s="521"/>
      <c r="B4007" s="521"/>
    </row>
    <row r="4008" spans="1:2" x14ac:dyDescent="0.25">
      <c r="A4008" s="521"/>
      <c r="B4008" s="521"/>
    </row>
    <row r="4009" spans="1:2" x14ac:dyDescent="0.25">
      <c r="A4009" s="521"/>
      <c r="B4009" s="521"/>
    </row>
    <row r="4010" spans="1:2" x14ac:dyDescent="0.25">
      <c r="A4010" s="521"/>
      <c r="B4010" s="521"/>
    </row>
    <row r="4011" spans="1:2" x14ac:dyDescent="0.25">
      <c r="A4011" s="521"/>
      <c r="B4011" s="521"/>
    </row>
    <row r="4012" spans="1:2" x14ac:dyDescent="0.25">
      <c r="A4012" s="521"/>
      <c r="B4012" s="521"/>
    </row>
    <row r="4013" spans="1:2" x14ac:dyDescent="0.25">
      <c r="A4013" s="521"/>
      <c r="B4013" s="521"/>
    </row>
    <row r="4014" spans="1:2" x14ac:dyDescent="0.25">
      <c r="A4014" s="521"/>
      <c r="B4014" s="521"/>
    </row>
    <row r="4015" spans="1:2" x14ac:dyDescent="0.25">
      <c r="A4015" s="521"/>
      <c r="B4015" s="521"/>
    </row>
    <row r="4016" spans="1:2" x14ac:dyDescent="0.25">
      <c r="A4016" s="521"/>
      <c r="B4016" s="521"/>
    </row>
    <row r="4017" spans="1:2" x14ac:dyDescent="0.25">
      <c r="A4017" s="521"/>
      <c r="B4017" s="521"/>
    </row>
    <row r="4018" spans="1:2" x14ac:dyDescent="0.25">
      <c r="A4018" s="521"/>
      <c r="B4018" s="521"/>
    </row>
    <row r="4019" spans="1:2" x14ac:dyDescent="0.25">
      <c r="A4019" s="521"/>
      <c r="B4019" s="521"/>
    </row>
    <row r="4020" spans="1:2" x14ac:dyDescent="0.25">
      <c r="A4020" s="521"/>
      <c r="B4020" s="521"/>
    </row>
    <row r="4021" spans="1:2" x14ac:dyDescent="0.25">
      <c r="A4021" s="521"/>
      <c r="B4021" s="521"/>
    </row>
    <row r="4022" spans="1:2" x14ac:dyDescent="0.25">
      <c r="A4022" s="521"/>
      <c r="B4022" s="521"/>
    </row>
    <row r="4023" spans="1:2" x14ac:dyDescent="0.25">
      <c r="A4023" s="521"/>
      <c r="B4023" s="521"/>
    </row>
    <row r="4024" spans="1:2" x14ac:dyDescent="0.25">
      <c r="A4024" s="521"/>
      <c r="B4024" s="521"/>
    </row>
    <row r="4025" spans="1:2" x14ac:dyDescent="0.25">
      <c r="A4025" s="521"/>
      <c r="B4025" s="521"/>
    </row>
    <row r="4026" spans="1:2" x14ac:dyDescent="0.25">
      <c r="A4026" s="521"/>
      <c r="B4026" s="521"/>
    </row>
    <row r="4027" spans="1:2" x14ac:dyDescent="0.25">
      <c r="A4027" s="521"/>
      <c r="B4027" s="521"/>
    </row>
    <row r="4028" spans="1:2" x14ac:dyDescent="0.25">
      <c r="A4028" s="521"/>
      <c r="B4028" s="521"/>
    </row>
    <row r="4029" spans="1:2" x14ac:dyDescent="0.25">
      <c r="A4029" s="521"/>
      <c r="B4029" s="521"/>
    </row>
    <row r="4030" spans="1:2" x14ac:dyDescent="0.25">
      <c r="A4030" s="521"/>
      <c r="B4030" s="521"/>
    </row>
    <row r="4031" spans="1:2" x14ac:dyDescent="0.25">
      <c r="A4031" s="521"/>
      <c r="B4031" s="521"/>
    </row>
    <row r="4032" spans="1:2" x14ac:dyDescent="0.25">
      <c r="A4032" s="521"/>
      <c r="B4032" s="521"/>
    </row>
    <row r="4033" spans="1:2" x14ac:dyDescent="0.25">
      <c r="A4033" s="521"/>
      <c r="B4033" s="521"/>
    </row>
    <row r="4034" spans="1:2" x14ac:dyDescent="0.25">
      <c r="A4034" s="521"/>
      <c r="B4034" s="521"/>
    </row>
    <row r="4035" spans="1:2" x14ac:dyDescent="0.25">
      <c r="A4035" s="521"/>
      <c r="B4035" s="521"/>
    </row>
    <row r="4036" spans="1:2" x14ac:dyDescent="0.25">
      <c r="A4036" s="521"/>
      <c r="B4036" s="521"/>
    </row>
    <row r="4037" spans="1:2" x14ac:dyDescent="0.25">
      <c r="A4037" s="521"/>
      <c r="B4037" s="521"/>
    </row>
    <row r="4038" spans="1:2" x14ac:dyDescent="0.25">
      <c r="A4038" s="521"/>
      <c r="B4038" s="521"/>
    </row>
    <row r="4039" spans="1:2" x14ac:dyDescent="0.25">
      <c r="A4039" s="521"/>
      <c r="B4039" s="521"/>
    </row>
    <row r="4040" spans="1:2" x14ac:dyDescent="0.25">
      <c r="A4040" s="521"/>
      <c r="B4040" s="521"/>
    </row>
    <row r="4041" spans="1:2" x14ac:dyDescent="0.25">
      <c r="A4041" s="521"/>
      <c r="B4041" s="521"/>
    </row>
    <row r="4042" spans="1:2" x14ac:dyDescent="0.25">
      <c r="A4042" s="521"/>
      <c r="B4042" s="521"/>
    </row>
    <row r="4043" spans="1:2" x14ac:dyDescent="0.25">
      <c r="A4043" s="521"/>
      <c r="B4043" s="521"/>
    </row>
    <row r="4044" spans="1:2" x14ac:dyDescent="0.25">
      <c r="A4044" s="521"/>
      <c r="B4044" s="521"/>
    </row>
    <row r="4045" spans="1:2" x14ac:dyDescent="0.25">
      <c r="A4045" s="521"/>
      <c r="B4045" s="521"/>
    </row>
    <row r="4046" spans="1:2" x14ac:dyDescent="0.25">
      <c r="A4046" s="521"/>
      <c r="B4046" s="521"/>
    </row>
    <row r="4047" spans="1:2" x14ac:dyDescent="0.25">
      <c r="A4047" s="521"/>
      <c r="B4047" s="521"/>
    </row>
    <row r="4048" spans="1:2" x14ac:dyDescent="0.25">
      <c r="A4048" s="521"/>
      <c r="B4048" s="521"/>
    </row>
    <row r="4049" spans="1:2" x14ac:dyDescent="0.25">
      <c r="A4049" s="521"/>
      <c r="B4049" s="521"/>
    </row>
    <row r="4050" spans="1:2" x14ac:dyDescent="0.25">
      <c r="A4050" s="521"/>
      <c r="B4050" s="521"/>
    </row>
    <row r="4051" spans="1:2" x14ac:dyDescent="0.25">
      <c r="A4051" s="521"/>
      <c r="B4051" s="521"/>
    </row>
    <row r="4052" spans="1:2" x14ac:dyDescent="0.25">
      <c r="A4052" s="521"/>
      <c r="B4052" s="521"/>
    </row>
    <row r="4053" spans="1:2" x14ac:dyDescent="0.25">
      <c r="A4053" s="521"/>
      <c r="B4053" s="521"/>
    </row>
    <row r="4054" spans="1:2" x14ac:dyDescent="0.25">
      <c r="A4054" s="521"/>
      <c r="B4054" s="521"/>
    </row>
    <row r="4055" spans="1:2" x14ac:dyDescent="0.25">
      <c r="A4055" s="521"/>
      <c r="B4055" s="521"/>
    </row>
    <row r="4056" spans="1:2" x14ac:dyDescent="0.25">
      <c r="A4056" s="521"/>
      <c r="B4056" s="521"/>
    </row>
    <row r="4057" spans="1:2" x14ac:dyDescent="0.25">
      <c r="A4057" s="521"/>
      <c r="B4057" s="521"/>
    </row>
    <row r="4058" spans="1:2" x14ac:dyDescent="0.25">
      <c r="A4058" s="521"/>
      <c r="B4058" s="521"/>
    </row>
    <row r="4059" spans="1:2" x14ac:dyDescent="0.25">
      <c r="A4059" s="521"/>
      <c r="B4059" s="521"/>
    </row>
    <row r="4060" spans="1:2" x14ac:dyDescent="0.25">
      <c r="A4060" s="521"/>
      <c r="B4060" s="521"/>
    </row>
    <row r="4061" spans="1:2" x14ac:dyDescent="0.25">
      <c r="A4061" s="521"/>
      <c r="B4061" s="521"/>
    </row>
    <row r="4062" spans="1:2" x14ac:dyDescent="0.25">
      <c r="A4062" s="521"/>
      <c r="B4062" s="521"/>
    </row>
    <row r="4063" spans="1:2" x14ac:dyDescent="0.25">
      <c r="A4063" s="521"/>
      <c r="B4063" s="521"/>
    </row>
    <row r="4064" spans="1:2" x14ac:dyDescent="0.25">
      <c r="A4064" s="521"/>
      <c r="B4064" s="521"/>
    </row>
    <row r="4065" spans="1:2" x14ac:dyDescent="0.25">
      <c r="A4065" s="521"/>
      <c r="B4065" s="521"/>
    </row>
    <row r="4066" spans="1:2" x14ac:dyDescent="0.25">
      <c r="A4066" s="521"/>
      <c r="B4066" s="521"/>
    </row>
    <row r="4067" spans="1:2" x14ac:dyDescent="0.25">
      <c r="A4067" s="521"/>
      <c r="B4067" s="521"/>
    </row>
    <row r="4068" spans="1:2" x14ac:dyDescent="0.25">
      <c r="A4068" s="521"/>
      <c r="B4068" s="521"/>
    </row>
    <row r="4069" spans="1:2" x14ac:dyDescent="0.25">
      <c r="A4069" s="521"/>
      <c r="B4069" s="521"/>
    </row>
    <row r="4070" spans="1:2" x14ac:dyDescent="0.25">
      <c r="A4070" s="521"/>
      <c r="B4070" s="521"/>
    </row>
    <row r="4071" spans="1:2" x14ac:dyDescent="0.25">
      <c r="A4071" s="521"/>
      <c r="B4071" s="521"/>
    </row>
    <row r="4072" spans="1:2" x14ac:dyDescent="0.25">
      <c r="A4072" s="521"/>
      <c r="B4072" s="521"/>
    </row>
    <row r="4073" spans="1:2" x14ac:dyDescent="0.25">
      <c r="A4073" s="521"/>
      <c r="B4073" s="521"/>
    </row>
    <row r="4074" spans="1:2" x14ac:dyDescent="0.25">
      <c r="A4074" s="521"/>
      <c r="B4074" s="521"/>
    </row>
    <row r="4075" spans="1:2" x14ac:dyDescent="0.25">
      <c r="A4075" s="521"/>
      <c r="B4075" s="521"/>
    </row>
    <row r="4076" spans="1:2" x14ac:dyDescent="0.25">
      <c r="A4076" s="521"/>
      <c r="B4076" s="521"/>
    </row>
    <row r="4077" spans="1:2" x14ac:dyDescent="0.25">
      <c r="A4077" s="521"/>
      <c r="B4077" s="521"/>
    </row>
    <row r="4078" spans="1:2" x14ac:dyDescent="0.25">
      <c r="A4078" s="521"/>
      <c r="B4078" s="521"/>
    </row>
    <row r="4079" spans="1:2" x14ac:dyDescent="0.25">
      <c r="A4079" s="521"/>
      <c r="B4079" s="521"/>
    </row>
    <row r="4080" spans="1:2" x14ac:dyDescent="0.25">
      <c r="A4080" s="521"/>
      <c r="B4080" s="521"/>
    </row>
    <row r="4081" spans="1:2" x14ac:dyDescent="0.25">
      <c r="A4081" s="521"/>
      <c r="B4081" s="521"/>
    </row>
    <row r="4082" spans="1:2" x14ac:dyDescent="0.25">
      <c r="A4082" s="521"/>
      <c r="B4082" s="521"/>
    </row>
    <row r="4083" spans="1:2" x14ac:dyDescent="0.25">
      <c r="A4083" s="521"/>
      <c r="B4083" s="521"/>
    </row>
    <row r="4084" spans="1:2" x14ac:dyDescent="0.25">
      <c r="A4084" s="521"/>
      <c r="B4084" s="521"/>
    </row>
    <row r="4085" spans="1:2" x14ac:dyDescent="0.25">
      <c r="A4085" s="521"/>
      <c r="B4085" s="521"/>
    </row>
    <row r="4086" spans="1:2" x14ac:dyDescent="0.25">
      <c r="A4086" s="521"/>
      <c r="B4086" s="521"/>
    </row>
    <row r="4087" spans="1:2" x14ac:dyDescent="0.25">
      <c r="A4087" s="521"/>
      <c r="B4087" s="521"/>
    </row>
    <row r="4088" spans="1:2" x14ac:dyDescent="0.25">
      <c r="A4088" s="521"/>
      <c r="B4088" s="521"/>
    </row>
    <row r="4089" spans="1:2" x14ac:dyDescent="0.25">
      <c r="A4089" s="521"/>
      <c r="B4089" s="521"/>
    </row>
    <row r="4090" spans="1:2" x14ac:dyDescent="0.25">
      <c r="A4090" s="521"/>
      <c r="B4090" s="521"/>
    </row>
    <row r="4091" spans="1:2" x14ac:dyDescent="0.25">
      <c r="A4091" s="521"/>
      <c r="B4091" s="521"/>
    </row>
    <row r="4092" spans="1:2" x14ac:dyDescent="0.25">
      <c r="A4092" s="521"/>
      <c r="B4092" s="521"/>
    </row>
    <row r="4093" spans="1:2" x14ac:dyDescent="0.25">
      <c r="A4093" s="521"/>
      <c r="B4093" s="521"/>
    </row>
    <row r="4094" spans="1:2" x14ac:dyDescent="0.25">
      <c r="A4094" s="521"/>
      <c r="B4094" s="521"/>
    </row>
    <row r="4095" spans="1:2" x14ac:dyDescent="0.25">
      <c r="A4095" s="521"/>
      <c r="B4095" s="521"/>
    </row>
    <row r="4096" spans="1:2" x14ac:dyDescent="0.25">
      <c r="A4096" s="521"/>
      <c r="B4096" s="521"/>
    </row>
    <row r="4097" spans="1:2" x14ac:dyDescent="0.25">
      <c r="A4097" s="521"/>
      <c r="B4097" s="521"/>
    </row>
    <row r="4098" spans="1:2" x14ac:dyDescent="0.25">
      <c r="A4098" s="521"/>
      <c r="B4098" s="521"/>
    </row>
    <row r="4099" spans="1:2" x14ac:dyDescent="0.25">
      <c r="A4099" s="521"/>
      <c r="B4099" s="521"/>
    </row>
    <row r="4100" spans="1:2" x14ac:dyDescent="0.25">
      <c r="A4100" s="521"/>
      <c r="B4100" s="521"/>
    </row>
    <row r="4101" spans="1:2" x14ac:dyDescent="0.25">
      <c r="A4101" s="521"/>
      <c r="B4101" s="521"/>
    </row>
    <row r="4102" spans="1:2" x14ac:dyDescent="0.25">
      <c r="A4102" s="521"/>
      <c r="B4102" s="521"/>
    </row>
    <row r="4103" spans="1:2" x14ac:dyDescent="0.25">
      <c r="A4103" s="521"/>
      <c r="B4103" s="521"/>
    </row>
    <row r="4104" spans="1:2" x14ac:dyDescent="0.25">
      <c r="A4104" s="521"/>
      <c r="B4104" s="521"/>
    </row>
    <row r="4105" spans="1:2" x14ac:dyDescent="0.25">
      <c r="A4105" s="521"/>
      <c r="B4105" s="521"/>
    </row>
    <row r="4106" spans="1:2" x14ac:dyDescent="0.25">
      <c r="A4106" s="521"/>
      <c r="B4106" s="521"/>
    </row>
    <row r="4107" spans="1:2" x14ac:dyDescent="0.25">
      <c r="A4107" s="521"/>
      <c r="B4107" s="521"/>
    </row>
    <row r="4108" spans="1:2" x14ac:dyDescent="0.25">
      <c r="A4108" s="521"/>
      <c r="B4108" s="521"/>
    </row>
    <row r="4109" spans="1:2" x14ac:dyDescent="0.25">
      <c r="A4109" s="521"/>
      <c r="B4109" s="521"/>
    </row>
    <row r="4110" spans="1:2" x14ac:dyDescent="0.25">
      <c r="A4110" s="521"/>
      <c r="B4110" s="521"/>
    </row>
    <row r="4111" spans="1:2" x14ac:dyDescent="0.25">
      <c r="A4111" s="521"/>
      <c r="B4111" s="521"/>
    </row>
    <row r="4112" spans="1:2" x14ac:dyDescent="0.25">
      <c r="A4112" s="521"/>
      <c r="B4112" s="521"/>
    </row>
    <row r="4113" spans="1:2" x14ac:dyDescent="0.25">
      <c r="A4113" s="521"/>
      <c r="B4113" s="521"/>
    </row>
    <row r="4114" spans="1:2" x14ac:dyDescent="0.25">
      <c r="A4114" s="521"/>
      <c r="B4114" s="521"/>
    </row>
    <row r="4115" spans="1:2" x14ac:dyDescent="0.25">
      <c r="A4115" s="521"/>
      <c r="B4115" s="521"/>
    </row>
    <row r="4116" spans="1:2" x14ac:dyDescent="0.25">
      <c r="A4116" s="521"/>
      <c r="B4116" s="521"/>
    </row>
    <row r="4117" spans="1:2" x14ac:dyDescent="0.25">
      <c r="A4117" s="521"/>
      <c r="B4117" s="521"/>
    </row>
    <row r="4118" spans="1:2" x14ac:dyDescent="0.25">
      <c r="A4118" s="521"/>
      <c r="B4118" s="521"/>
    </row>
    <row r="4119" spans="1:2" x14ac:dyDescent="0.25">
      <c r="A4119" s="521"/>
      <c r="B4119" s="521"/>
    </row>
    <row r="4120" spans="1:2" x14ac:dyDescent="0.25">
      <c r="A4120" s="521"/>
      <c r="B4120" s="521"/>
    </row>
    <row r="4121" spans="1:2" x14ac:dyDescent="0.25">
      <c r="A4121" s="521"/>
      <c r="B4121" s="521"/>
    </row>
    <row r="4122" spans="1:2" x14ac:dyDescent="0.25">
      <c r="A4122" s="521"/>
      <c r="B4122" s="521"/>
    </row>
    <row r="4123" spans="1:2" x14ac:dyDescent="0.25">
      <c r="A4123" s="521"/>
      <c r="B4123" s="521"/>
    </row>
    <row r="4124" spans="1:2" x14ac:dyDescent="0.25">
      <c r="A4124" s="521"/>
      <c r="B4124" s="521"/>
    </row>
    <row r="4125" spans="1:2" x14ac:dyDescent="0.25">
      <c r="A4125" s="521"/>
      <c r="B4125" s="521"/>
    </row>
    <row r="4126" spans="1:2" x14ac:dyDescent="0.25">
      <c r="A4126" s="521"/>
      <c r="B4126" s="521"/>
    </row>
    <row r="4127" spans="1:2" x14ac:dyDescent="0.25">
      <c r="A4127" s="521"/>
      <c r="B4127" s="521"/>
    </row>
    <row r="4128" spans="1:2" x14ac:dyDescent="0.25">
      <c r="A4128" s="521"/>
      <c r="B4128" s="521"/>
    </row>
    <row r="4129" spans="1:2" x14ac:dyDescent="0.25">
      <c r="A4129" s="521"/>
      <c r="B4129" s="521"/>
    </row>
    <row r="4130" spans="1:2" x14ac:dyDescent="0.25">
      <c r="A4130" s="521"/>
      <c r="B4130" s="521"/>
    </row>
    <row r="4131" spans="1:2" x14ac:dyDescent="0.25">
      <c r="A4131" s="521"/>
      <c r="B4131" s="521"/>
    </row>
    <row r="4132" spans="1:2" x14ac:dyDescent="0.25">
      <c r="A4132" s="521"/>
      <c r="B4132" s="521"/>
    </row>
    <row r="4133" spans="1:2" x14ac:dyDescent="0.25">
      <c r="A4133" s="521"/>
      <c r="B4133" s="521"/>
    </row>
    <row r="4134" spans="1:2" x14ac:dyDescent="0.25">
      <c r="A4134" s="521"/>
      <c r="B4134" s="521"/>
    </row>
    <row r="4135" spans="1:2" x14ac:dyDescent="0.25">
      <c r="A4135" s="521"/>
      <c r="B4135" s="521"/>
    </row>
    <row r="4136" spans="1:2" x14ac:dyDescent="0.25">
      <c r="A4136" s="521"/>
      <c r="B4136" s="521"/>
    </row>
    <row r="4137" spans="1:2" x14ac:dyDescent="0.25">
      <c r="A4137" s="521"/>
      <c r="B4137" s="521"/>
    </row>
    <row r="4138" spans="1:2" x14ac:dyDescent="0.25">
      <c r="A4138" s="521"/>
      <c r="B4138" s="521"/>
    </row>
    <row r="4139" spans="1:2" x14ac:dyDescent="0.25">
      <c r="A4139" s="521"/>
      <c r="B4139" s="521"/>
    </row>
    <row r="4140" spans="1:2" x14ac:dyDescent="0.25">
      <c r="A4140" s="521"/>
      <c r="B4140" s="521"/>
    </row>
    <row r="4141" spans="1:2" x14ac:dyDescent="0.25">
      <c r="A4141" s="521"/>
      <c r="B4141" s="521"/>
    </row>
    <row r="4142" spans="1:2" x14ac:dyDescent="0.25">
      <c r="A4142" s="521"/>
      <c r="B4142" s="521"/>
    </row>
    <row r="4143" spans="1:2" x14ac:dyDescent="0.25">
      <c r="A4143" s="521"/>
      <c r="B4143" s="521"/>
    </row>
    <row r="4144" spans="1:2" x14ac:dyDescent="0.25">
      <c r="A4144" s="521"/>
      <c r="B4144" s="521"/>
    </row>
    <row r="4145" spans="1:2" x14ac:dyDescent="0.25">
      <c r="A4145" s="521"/>
      <c r="B4145" s="521"/>
    </row>
    <row r="4146" spans="1:2" x14ac:dyDescent="0.25">
      <c r="A4146" s="521"/>
      <c r="B4146" s="521"/>
    </row>
    <row r="4147" spans="1:2" x14ac:dyDescent="0.25">
      <c r="A4147" s="521"/>
      <c r="B4147" s="521"/>
    </row>
    <row r="4148" spans="1:2" x14ac:dyDescent="0.25">
      <c r="A4148" s="521"/>
      <c r="B4148" s="521"/>
    </row>
    <row r="4149" spans="1:2" x14ac:dyDescent="0.25">
      <c r="A4149" s="521"/>
      <c r="B4149" s="521"/>
    </row>
    <row r="4150" spans="1:2" x14ac:dyDescent="0.25">
      <c r="A4150" s="521"/>
      <c r="B4150" s="521"/>
    </row>
    <row r="4151" spans="1:2" x14ac:dyDescent="0.25">
      <c r="A4151" s="521"/>
      <c r="B4151" s="521"/>
    </row>
    <row r="4152" spans="1:2" x14ac:dyDescent="0.25">
      <c r="A4152" s="521"/>
      <c r="B4152" s="521"/>
    </row>
    <row r="4153" spans="1:2" x14ac:dyDescent="0.25">
      <c r="A4153" s="521"/>
      <c r="B4153" s="521"/>
    </row>
    <row r="4154" spans="1:2" x14ac:dyDescent="0.25">
      <c r="A4154" s="521"/>
      <c r="B4154" s="521"/>
    </row>
    <row r="4155" spans="1:2" x14ac:dyDescent="0.25">
      <c r="A4155" s="521"/>
      <c r="B4155" s="521"/>
    </row>
    <row r="4156" spans="1:2" x14ac:dyDescent="0.25">
      <c r="A4156" s="521"/>
      <c r="B4156" s="521"/>
    </row>
    <row r="4157" spans="1:2" x14ac:dyDescent="0.25">
      <c r="A4157" s="521"/>
      <c r="B4157" s="521"/>
    </row>
    <row r="4158" spans="1:2" x14ac:dyDescent="0.25">
      <c r="A4158" s="521"/>
      <c r="B4158" s="521"/>
    </row>
    <row r="4159" spans="1:2" x14ac:dyDescent="0.25">
      <c r="A4159" s="521"/>
      <c r="B4159" s="521"/>
    </row>
    <row r="4160" spans="1:2" x14ac:dyDescent="0.25">
      <c r="A4160" s="521"/>
      <c r="B4160" s="521"/>
    </row>
    <row r="4161" spans="1:2" x14ac:dyDescent="0.25">
      <c r="A4161" s="521"/>
      <c r="B4161" s="521"/>
    </row>
    <row r="4162" spans="1:2" x14ac:dyDescent="0.25">
      <c r="A4162" s="521"/>
      <c r="B4162" s="521"/>
    </row>
    <row r="4163" spans="1:2" x14ac:dyDescent="0.25">
      <c r="A4163" s="521"/>
      <c r="B4163" s="521"/>
    </row>
    <row r="4164" spans="1:2" x14ac:dyDescent="0.25">
      <c r="A4164" s="521"/>
      <c r="B4164" s="521"/>
    </row>
    <row r="4165" spans="1:2" x14ac:dyDescent="0.25">
      <c r="A4165" s="521"/>
      <c r="B4165" s="521"/>
    </row>
    <row r="4166" spans="1:2" x14ac:dyDescent="0.25">
      <c r="A4166" s="521"/>
      <c r="B4166" s="521"/>
    </row>
    <row r="4167" spans="1:2" x14ac:dyDescent="0.25">
      <c r="A4167" s="521"/>
      <c r="B4167" s="521"/>
    </row>
    <row r="4168" spans="1:2" x14ac:dyDescent="0.25">
      <c r="A4168" s="521"/>
      <c r="B4168" s="521"/>
    </row>
    <row r="4169" spans="1:2" x14ac:dyDescent="0.25">
      <c r="A4169" s="521"/>
      <c r="B4169" s="521"/>
    </row>
    <row r="4170" spans="1:2" x14ac:dyDescent="0.25">
      <c r="A4170" s="521"/>
      <c r="B4170" s="521"/>
    </row>
    <row r="4171" spans="1:2" x14ac:dyDescent="0.25">
      <c r="A4171" s="521"/>
      <c r="B4171" s="521"/>
    </row>
    <row r="4172" spans="1:2" x14ac:dyDescent="0.25">
      <c r="A4172" s="521"/>
      <c r="B4172" s="521"/>
    </row>
    <row r="4173" spans="1:2" x14ac:dyDescent="0.25">
      <c r="A4173" s="521"/>
      <c r="B4173" s="521"/>
    </row>
    <row r="4174" spans="1:2" x14ac:dyDescent="0.25">
      <c r="A4174" s="521"/>
      <c r="B4174" s="521"/>
    </row>
    <row r="4175" spans="1:2" x14ac:dyDescent="0.25">
      <c r="A4175" s="521"/>
      <c r="B4175" s="521"/>
    </row>
    <row r="4176" spans="1:2" x14ac:dyDescent="0.25">
      <c r="A4176" s="521"/>
      <c r="B4176" s="521"/>
    </row>
    <row r="4177" spans="1:2" x14ac:dyDescent="0.25">
      <c r="A4177" s="521"/>
      <c r="B4177" s="521"/>
    </row>
    <row r="4178" spans="1:2" x14ac:dyDescent="0.25">
      <c r="A4178" s="521"/>
      <c r="B4178" s="521"/>
    </row>
    <row r="4179" spans="1:2" x14ac:dyDescent="0.25">
      <c r="A4179" s="521"/>
      <c r="B4179" s="521"/>
    </row>
    <row r="4180" spans="1:2" x14ac:dyDescent="0.25">
      <c r="A4180" s="521"/>
      <c r="B4180" s="521"/>
    </row>
    <row r="4181" spans="1:2" x14ac:dyDescent="0.25">
      <c r="A4181" s="521"/>
      <c r="B4181" s="521"/>
    </row>
    <row r="4182" spans="1:2" x14ac:dyDescent="0.25">
      <c r="A4182" s="521"/>
      <c r="B4182" s="521"/>
    </row>
    <row r="4183" spans="1:2" x14ac:dyDescent="0.25">
      <c r="A4183" s="521"/>
      <c r="B4183" s="521"/>
    </row>
    <row r="4184" spans="1:2" x14ac:dyDescent="0.25">
      <c r="A4184" s="521"/>
      <c r="B4184" s="521"/>
    </row>
    <row r="4185" spans="1:2" x14ac:dyDescent="0.25">
      <c r="A4185" s="521"/>
      <c r="B4185" s="521"/>
    </row>
    <row r="4186" spans="1:2" x14ac:dyDescent="0.25">
      <c r="A4186" s="521"/>
      <c r="B4186" s="521"/>
    </row>
    <row r="4187" spans="1:2" x14ac:dyDescent="0.25">
      <c r="A4187" s="521"/>
      <c r="B4187" s="521"/>
    </row>
    <row r="4188" spans="1:2" x14ac:dyDescent="0.25">
      <c r="A4188" s="521"/>
      <c r="B4188" s="521"/>
    </row>
    <row r="4189" spans="1:2" x14ac:dyDescent="0.25">
      <c r="A4189" s="521"/>
      <c r="B4189" s="521"/>
    </row>
    <row r="4190" spans="1:2" x14ac:dyDescent="0.25">
      <c r="A4190" s="521"/>
      <c r="B4190" s="521"/>
    </row>
    <row r="4191" spans="1:2" x14ac:dyDescent="0.25">
      <c r="A4191" s="521"/>
      <c r="B4191" s="521"/>
    </row>
    <row r="4192" spans="1:2" x14ac:dyDescent="0.25">
      <c r="A4192" s="521"/>
      <c r="B4192" s="521"/>
    </row>
    <row r="4193" spans="1:2" x14ac:dyDescent="0.25">
      <c r="A4193" s="521"/>
      <c r="B4193" s="521"/>
    </row>
    <row r="4194" spans="1:2" x14ac:dyDescent="0.25">
      <c r="A4194" s="521"/>
      <c r="B4194" s="521"/>
    </row>
    <row r="4195" spans="1:2" x14ac:dyDescent="0.25">
      <c r="A4195" s="521"/>
      <c r="B4195" s="521"/>
    </row>
    <row r="4196" spans="1:2" x14ac:dyDescent="0.25">
      <c r="A4196" s="521"/>
      <c r="B4196" s="521"/>
    </row>
    <row r="4197" spans="1:2" x14ac:dyDescent="0.25">
      <c r="A4197" s="521"/>
      <c r="B4197" s="521"/>
    </row>
    <row r="4198" spans="1:2" x14ac:dyDescent="0.25">
      <c r="A4198" s="521"/>
      <c r="B4198" s="521"/>
    </row>
    <row r="4199" spans="1:2" x14ac:dyDescent="0.25">
      <c r="A4199" s="521"/>
      <c r="B4199" s="521"/>
    </row>
    <row r="4200" spans="1:2" x14ac:dyDescent="0.25">
      <c r="A4200" s="521"/>
      <c r="B4200" s="521"/>
    </row>
    <row r="4201" spans="1:2" x14ac:dyDescent="0.25">
      <c r="A4201" s="521"/>
      <c r="B4201" s="521"/>
    </row>
    <row r="4202" spans="1:2" x14ac:dyDescent="0.25">
      <c r="A4202" s="521"/>
      <c r="B4202" s="521"/>
    </row>
    <row r="4203" spans="1:2" x14ac:dyDescent="0.25">
      <c r="A4203" s="521"/>
      <c r="B4203" s="521"/>
    </row>
    <row r="4204" spans="1:2" x14ac:dyDescent="0.25">
      <c r="A4204" s="521"/>
      <c r="B4204" s="521"/>
    </row>
    <row r="4205" spans="1:2" x14ac:dyDescent="0.25">
      <c r="A4205" s="521"/>
      <c r="B4205" s="521"/>
    </row>
    <row r="4206" spans="1:2" x14ac:dyDescent="0.25">
      <c r="A4206" s="521"/>
      <c r="B4206" s="521"/>
    </row>
    <row r="4207" spans="1:2" x14ac:dyDescent="0.25">
      <c r="A4207" s="521"/>
      <c r="B4207" s="521"/>
    </row>
    <row r="4208" spans="1:2" x14ac:dyDescent="0.25">
      <c r="A4208" s="521"/>
      <c r="B4208" s="521"/>
    </row>
    <row r="4209" spans="1:2" x14ac:dyDescent="0.25">
      <c r="A4209" s="521"/>
      <c r="B4209" s="521"/>
    </row>
    <row r="4210" spans="1:2" x14ac:dyDescent="0.25">
      <c r="A4210" s="521"/>
      <c r="B4210" s="521"/>
    </row>
    <row r="4211" spans="1:2" x14ac:dyDescent="0.25">
      <c r="A4211" s="521"/>
      <c r="B4211" s="521"/>
    </row>
    <row r="4212" spans="1:2" x14ac:dyDescent="0.25">
      <c r="A4212" s="521"/>
      <c r="B4212" s="521"/>
    </row>
    <row r="4213" spans="1:2" x14ac:dyDescent="0.25">
      <c r="A4213" s="521"/>
      <c r="B4213" s="521"/>
    </row>
    <row r="4214" spans="1:2" x14ac:dyDescent="0.25">
      <c r="A4214" s="521"/>
      <c r="B4214" s="521"/>
    </row>
    <row r="4215" spans="1:2" x14ac:dyDescent="0.25">
      <c r="A4215" s="521"/>
      <c r="B4215" s="521"/>
    </row>
    <row r="4216" spans="1:2" x14ac:dyDescent="0.25">
      <c r="A4216" s="521"/>
      <c r="B4216" s="521"/>
    </row>
    <row r="4217" spans="1:2" x14ac:dyDescent="0.25">
      <c r="A4217" s="521"/>
      <c r="B4217" s="521"/>
    </row>
    <row r="4218" spans="1:2" x14ac:dyDescent="0.25">
      <c r="A4218" s="521"/>
      <c r="B4218" s="521"/>
    </row>
    <row r="4219" spans="1:2" x14ac:dyDescent="0.25">
      <c r="A4219" s="521"/>
      <c r="B4219" s="521"/>
    </row>
    <row r="4220" spans="1:2" x14ac:dyDescent="0.25">
      <c r="A4220" s="521"/>
      <c r="B4220" s="521"/>
    </row>
    <row r="4221" spans="1:2" x14ac:dyDescent="0.25">
      <c r="A4221" s="521"/>
      <c r="B4221" s="521"/>
    </row>
    <row r="4222" spans="1:2" x14ac:dyDescent="0.25">
      <c r="A4222" s="521"/>
      <c r="B4222" s="521"/>
    </row>
    <row r="4223" spans="1:2" x14ac:dyDescent="0.25">
      <c r="A4223" s="521"/>
      <c r="B4223" s="521"/>
    </row>
    <row r="4224" spans="1:2" x14ac:dyDescent="0.25">
      <c r="A4224" s="521"/>
      <c r="B4224" s="521"/>
    </row>
    <row r="4225" spans="1:2" x14ac:dyDescent="0.25">
      <c r="A4225" s="521"/>
      <c r="B4225" s="521"/>
    </row>
    <row r="4226" spans="1:2" x14ac:dyDescent="0.25">
      <c r="A4226" s="521"/>
      <c r="B4226" s="521"/>
    </row>
    <row r="4227" spans="1:2" x14ac:dyDescent="0.25">
      <c r="A4227" s="521"/>
      <c r="B4227" s="521"/>
    </row>
    <row r="4228" spans="1:2" x14ac:dyDescent="0.25">
      <c r="A4228" s="521"/>
      <c r="B4228" s="521"/>
    </row>
    <row r="4229" spans="1:2" x14ac:dyDescent="0.25">
      <c r="A4229" s="521"/>
      <c r="B4229" s="521"/>
    </row>
    <row r="4230" spans="1:2" x14ac:dyDescent="0.25">
      <c r="A4230" s="521"/>
      <c r="B4230" s="521"/>
    </row>
    <row r="4231" spans="1:2" x14ac:dyDescent="0.25">
      <c r="A4231" s="521"/>
      <c r="B4231" s="521"/>
    </row>
    <row r="4232" spans="1:2" x14ac:dyDescent="0.25">
      <c r="A4232" s="521"/>
      <c r="B4232" s="521"/>
    </row>
    <row r="4233" spans="1:2" x14ac:dyDescent="0.25">
      <c r="A4233" s="521"/>
      <c r="B4233" s="521"/>
    </row>
    <row r="4234" spans="1:2" x14ac:dyDescent="0.25">
      <c r="A4234" s="521"/>
      <c r="B4234" s="521"/>
    </row>
    <row r="4235" spans="1:2" x14ac:dyDescent="0.25">
      <c r="A4235" s="521"/>
      <c r="B4235" s="521"/>
    </row>
    <row r="4236" spans="1:2" x14ac:dyDescent="0.25">
      <c r="A4236" s="521"/>
      <c r="B4236" s="521"/>
    </row>
    <row r="4237" spans="1:2" x14ac:dyDescent="0.25">
      <c r="A4237" s="521"/>
      <c r="B4237" s="521"/>
    </row>
    <row r="4238" spans="1:2" x14ac:dyDescent="0.25">
      <c r="A4238" s="521"/>
      <c r="B4238" s="521"/>
    </row>
    <row r="4239" spans="1:2" x14ac:dyDescent="0.25">
      <c r="A4239" s="521"/>
      <c r="B4239" s="521"/>
    </row>
    <row r="4240" spans="1:2" x14ac:dyDescent="0.25">
      <c r="A4240" s="521"/>
      <c r="B4240" s="521"/>
    </row>
    <row r="4241" spans="1:2" x14ac:dyDescent="0.25">
      <c r="A4241" s="521"/>
      <c r="B4241" s="521"/>
    </row>
    <row r="4242" spans="1:2" x14ac:dyDescent="0.25">
      <c r="A4242" s="521"/>
      <c r="B4242" s="521"/>
    </row>
    <row r="4243" spans="1:2" x14ac:dyDescent="0.25">
      <c r="A4243" s="521"/>
      <c r="B4243" s="521"/>
    </row>
    <row r="4244" spans="1:2" x14ac:dyDescent="0.25">
      <c r="A4244" s="521"/>
      <c r="B4244" s="521"/>
    </row>
    <row r="4245" spans="1:2" x14ac:dyDescent="0.25">
      <c r="A4245" s="521"/>
      <c r="B4245" s="521"/>
    </row>
    <row r="4246" spans="1:2" x14ac:dyDescent="0.25">
      <c r="A4246" s="521"/>
      <c r="B4246" s="521"/>
    </row>
    <row r="4247" spans="1:2" x14ac:dyDescent="0.25">
      <c r="A4247" s="521"/>
      <c r="B4247" s="521"/>
    </row>
    <row r="4248" spans="1:2" x14ac:dyDescent="0.25">
      <c r="A4248" s="521"/>
      <c r="B4248" s="521"/>
    </row>
    <row r="4249" spans="1:2" x14ac:dyDescent="0.25">
      <c r="A4249" s="521"/>
      <c r="B4249" s="521"/>
    </row>
    <row r="4250" spans="1:2" x14ac:dyDescent="0.25">
      <c r="A4250" s="521"/>
      <c r="B4250" s="521"/>
    </row>
    <row r="4251" spans="1:2" x14ac:dyDescent="0.25">
      <c r="A4251" s="521"/>
      <c r="B4251" s="521"/>
    </row>
    <row r="4252" spans="1:2" x14ac:dyDescent="0.25">
      <c r="A4252" s="521"/>
      <c r="B4252" s="521"/>
    </row>
    <row r="4253" spans="1:2" x14ac:dyDescent="0.25">
      <c r="A4253" s="521"/>
      <c r="B4253" s="521"/>
    </row>
    <row r="4254" spans="1:2" x14ac:dyDescent="0.25">
      <c r="A4254" s="521"/>
      <c r="B4254" s="521"/>
    </row>
    <row r="4255" spans="1:2" x14ac:dyDescent="0.25">
      <c r="A4255" s="521"/>
      <c r="B4255" s="521"/>
    </row>
    <row r="4256" spans="1:2" x14ac:dyDescent="0.25">
      <c r="A4256" s="521"/>
      <c r="B4256" s="521"/>
    </row>
    <row r="4257" spans="1:2" x14ac:dyDescent="0.25">
      <c r="A4257" s="521"/>
      <c r="B4257" s="521"/>
    </row>
    <row r="4258" spans="1:2" x14ac:dyDescent="0.25">
      <c r="A4258" s="521"/>
      <c r="B4258" s="521"/>
    </row>
    <row r="4259" spans="1:2" x14ac:dyDescent="0.25">
      <c r="A4259" s="521"/>
      <c r="B4259" s="521"/>
    </row>
    <row r="4260" spans="1:2" x14ac:dyDescent="0.25">
      <c r="A4260" s="521"/>
      <c r="B4260" s="521"/>
    </row>
    <row r="4261" spans="1:2" x14ac:dyDescent="0.25">
      <c r="A4261" s="521"/>
      <c r="B4261" s="521"/>
    </row>
    <row r="4262" spans="1:2" x14ac:dyDescent="0.25">
      <c r="A4262" s="521"/>
      <c r="B4262" s="521"/>
    </row>
    <row r="4263" spans="1:2" x14ac:dyDescent="0.25">
      <c r="A4263" s="521"/>
      <c r="B4263" s="521"/>
    </row>
    <row r="4264" spans="1:2" x14ac:dyDescent="0.25">
      <c r="A4264" s="521"/>
      <c r="B4264" s="521"/>
    </row>
    <row r="4265" spans="1:2" x14ac:dyDescent="0.25">
      <c r="A4265" s="521"/>
      <c r="B4265" s="521"/>
    </row>
    <row r="4266" spans="1:2" x14ac:dyDescent="0.25">
      <c r="A4266" s="521"/>
      <c r="B4266" s="521"/>
    </row>
    <row r="4267" spans="1:2" x14ac:dyDescent="0.25">
      <c r="A4267" s="521"/>
      <c r="B4267" s="521"/>
    </row>
    <row r="4268" spans="1:2" x14ac:dyDescent="0.25">
      <c r="A4268" s="521"/>
      <c r="B4268" s="521"/>
    </row>
    <row r="4269" spans="1:2" x14ac:dyDescent="0.25">
      <c r="A4269" s="521"/>
      <c r="B4269" s="521"/>
    </row>
    <row r="4270" spans="1:2" x14ac:dyDescent="0.25">
      <c r="A4270" s="521"/>
      <c r="B4270" s="521"/>
    </row>
    <row r="4271" spans="1:2" x14ac:dyDescent="0.25">
      <c r="A4271" s="521"/>
      <c r="B4271" s="521"/>
    </row>
    <row r="4272" spans="1:2" x14ac:dyDescent="0.25">
      <c r="A4272" s="521"/>
      <c r="B4272" s="521"/>
    </row>
    <row r="4273" spans="1:2" x14ac:dyDescent="0.25">
      <c r="A4273" s="521"/>
      <c r="B4273" s="521"/>
    </row>
    <row r="4274" spans="1:2" x14ac:dyDescent="0.25">
      <c r="A4274" s="521"/>
      <c r="B4274" s="521"/>
    </row>
    <row r="4275" spans="1:2" x14ac:dyDescent="0.25">
      <c r="A4275" s="521"/>
      <c r="B4275" s="521"/>
    </row>
    <row r="4276" spans="1:2" x14ac:dyDescent="0.25">
      <c r="A4276" s="521"/>
      <c r="B4276" s="521"/>
    </row>
    <row r="4277" spans="1:2" x14ac:dyDescent="0.25">
      <c r="A4277" s="521"/>
      <c r="B4277" s="521"/>
    </row>
    <row r="4278" spans="1:2" x14ac:dyDescent="0.25">
      <c r="A4278" s="521"/>
      <c r="B4278" s="521"/>
    </row>
    <row r="4279" spans="1:2" x14ac:dyDescent="0.25">
      <c r="A4279" s="521"/>
      <c r="B4279" s="521"/>
    </row>
    <row r="4280" spans="1:2" x14ac:dyDescent="0.25">
      <c r="A4280" s="521"/>
      <c r="B4280" s="521"/>
    </row>
    <row r="4281" spans="1:2" x14ac:dyDescent="0.25">
      <c r="A4281" s="521"/>
      <c r="B4281" s="521"/>
    </row>
    <row r="4282" spans="1:2" x14ac:dyDescent="0.25">
      <c r="A4282" s="521"/>
      <c r="B4282" s="521"/>
    </row>
    <row r="4283" spans="1:2" x14ac:dyDescent="0.25">
      <c r="A4283" s="521"/>
      <c r="B4283" s="521"/>
    </row>
    <row r="4284" spans="1:2" x14ac:dyDescent="0.25">
      <c r="A4284" s="521"/>
      <c r="B4284" s="521"/>
    </row>
    <row r="4285" spans="1:2" x14ac:dyDescent="0.25">
      <c r="A4285" s="521"/>
      <c r="B4285" s="521"/>
    </row>
    <row r="4286" spans="1:2" x14ac:dyDescent="0.25">
      <c r="A4286" s="521"/>
      <c r="B4286" s="521"/>
    </row>
    <row r="4287" spans="1:2" x14ac:dyDescent="0.25">
      <c r="A4287" s="521"/>
      <c r="B4287" s="521"/>
    </row>
    <row r="4288" spans="1:2" x14ac:dyDescent="0.25">
      <c r="A4288" s="521"/>
      <c r="B4288" s="521"/>
    </row>
    <row r="4289" spans="1:2" x14ac:dyDescent="0.25">
      <c r="A4289" s="521"/>
      <c r="B4289" s="521"/>
    </row>
    <row r="4290" spans="1:2" x14ac:dyDescent="0.25">
      <c r="A4290" s="521"/>
      <c r="B4290" s="521"/>
    </row>
    <row r="4291" spans="1:2" x14ac:dyDescent="0.25">
      <c r="A4291" s="521"/>
      <c r="B4291" s="521"/>
    </row>
    <row r="4292" spans="1:2" x14ac:dyDescent="0.25">
      <c r="A4292" s="521"/>
      <c r="B4292" s="521"/>
    </row>
    <row r="4293" spans="1:2" x14ac:dyDescent="0.25">
      <c r="A4293" s="521"/>
      <c r="B4293" s="521"/>
    </row>
    <row r="4294" spans="1:2" x14ac:dyDescent="0.25">
      <c r="A4294" s="521"/>
      <c r="B4294" s="521"/>
    </row>
    <row r="4295" spans="1:2" x14ac:dyDescent="0.25">
      <c r="A4295" s="521"/>
      <c r="B4295" s="521"/>
    </row>
    <row r="4296" spans="1:2" x14ac:dyDescent="0.25">
      <c r="A4296" s="521"/>
      <c r="B4296" s="521"/>
    </row>
    <row r="4297" spans="1:2" x14ac:dyDescent="0.25">
      <c r="A4297" s="521"/>
      <c r="B4297" s="521"/>
    </row>
    <row r="4298" spans="1:2" x14ac:dyDescent="0.25">
      <c r="A4298" s="521"/>
      <c r="B4298" s="521"/>
    </row>
    <row r="4299" spans="1:2" x14ac:dyDescent="0.25">
      <c r="A4299" s="521"/>
      <c r="B4299" s="521"/>
    </row>
    <row r="4300" spans="1:2" x14ac:dyDescent="0.25">
      <c r="A4300" s="521"/>
      <c r="B4300" s="521"/>
    </row>
    <row r="4301" spans="1:2" x14ac:dyDescent="0.25">
      <c r="A4301" s="521"/>
      <c r="B4301" s="521"/>
    </row>
    <row r="4302" spans="1:2" x14ac:dyDescent="0.25">
      <c r="A4302" s="521"/>
      <c r="B4302" s="521"/>
    </row>
    <row r="4303" spans="1:2" x14ac:dyDescent="0.25">
      <c r="A4303" s="521"/>
      <c r="B4303" s="521"/>
    </row>
    <row r="4304" spans="1:2" x14ac:dyDescent="0.25">
      <c r="A4304" s="521"/>
      <c r="B4304" s="521"/>
    </row>
    <row r="4305" spans="1:2" x14ac:dyDescent="0.25">
      <c r="A4305" s="521"/>
      <c r="B4305" s="521"/>
    </row>
    <row r="4306" spans="1:2" x14ac:dyDescent="0.25">
      <c r="A4306" s="521"/>
      <c r="B4306" s="521"/>
    </row>
    <row r="4307" spans="1:2" x14ac:dyDescent="0.25">
      <c r="A4307" s="521"/>
      <c r="B4307" s="521"/>
    </row>
    <row r="4308" spans="1:2" x14ac:dyDescent="0.25">
      <c r="A4308" s="521"/>
      <c r="B4308" s="521"/>
    </row>
    <row r="4309" spans="1:2" x14ac:dyDescent="0.25">
      <c r="A4309" s="521"/>
      <c r="B4309" s="521"/>
    </row>
    <row r="4310" spans="1:2" x14ac:dyDescent="0.25">
      <c r="A4310" s="521"/>
      <c r="B4310" s="521"/>
    </row>
    <row r="4311" spans="1:2" x14ac:dyDescent="0.25">
      <c r="A4311" s="521"/>
      <c r="B4311" s="521"/>
    </row>
    <row r="4312" spans="1:2" x14ac:dyDescent="0.25">
      <c r="A4312" s="521"/>
      <c r="B4312" s="521"/>
    </row>
    <row r="4313" spans="1:2" x14ac:dyDescent="0.25">
      <c r="A4313" s="521"/>
      <c r="B4313" s="521"/>
    </row>
    <row r="4314" spans="1:2" x14ac:dyDescent="0.25">
      <c r="A4314" s="521"/>
      <c r="B4314" s="521"/>
    </row>
    <row r="4315" spans="1:2" x14ac:dyDescent="0.25">
      <c r="A4315" s="521"/>
      <c r="B4315" s="521"/>
    </row>
    <row r="4316" spans="1:2" x14ac:dyDescent="0.25">
      <c r="A4316" s="521"/>
      <c r="B4316" s="521"/>
    </row>
    <row r="4317" spans="1:2" x14ac:dyDescent="0.25">
      <c r="A4317" s="521"/>
      <c r="B4317" s="521"/>
    </row>
    <row r="4318" spans="1:2" x14ac:dyDescent="0.25">
      <c r="A4318" s="521"/>
      <c r="B4318" s="521"/>
    </row>
    <row r="4319" spans="1:2" x14ac:dyDescent="0.25">
      <c r="A4319" s="521"/>
      <c r="B4319" s="521"/>
    </row>
    <row r="4320" spans="1:2" x14ac:dyDescent="0.25">
      <c r="A4320" s="521"/>
      <c r="B4320" s="521"/>
    </row>
    <row r="4321" spans="1:2" x14ac:dyDescent="0.25">
      <c r="A4321" s="521"/>
      <c r="B4321" s="521"/>
    </row>
    <row r="4322" spans="1:2" x14ac:dyDescent="0.25">
      <c r="A4322" s="521"/>
      <c r="B4322" s="521"/>
    </row>
    <row r="4323" spans="1:2" x14ac:dyDescent="0.25">
      <c r="A4323" s="521"/>
      <c r="B4323" s="521"/>
    </row>
    <row r="4324" spans="1:2" x14ac:dyDescent="0.25">
      <c r="A4324" s="521"/>
      <c r="B4324" s="521"/>
    </row>
    <row r="4325" spans="1:2" x14ac:dyDescent="0.25">
      <c r="A4325" s="521"/>
      <c r="B4325" s="521"/>
    </row>
    <row r="4326" spans="1:2" x14ac:dyDescent="0.25">
      <c r="A4326" s="521"/>
      <c r="B4326" s="521"/>
    </row>
    <row r="4327" spans="1:2" x14ac:dyDescent="0.25">
      <c r="A4327" s="521"/>
      <c r="B4327" s="521"/>
    </row>
    <row r="4328" spans="1:2" x14ac:dyDescent="0.25">
      <c r="A4328" s="521"/>
      <c r="B4328" s="521"/>
    </row>
    <row r="4329" spans="1:2" x14ac:dyDescent="0.25">
      <c r="A4329" s="521"/>
      <c r="B4329" s="521"/>
    </row>
    <row r="4330" spans="1:2" x14ac:dyDescent="0.25">
      <c r="A4330" s="521"/>
      <c r="B4330" s="521"/>
    </row>
    <row r="4331" spans="1:2" x14ac:dyDescent="0.25">
      <c r="A4331" s="521"/>
      <c r="B4331" s="521"/>
    </row>
    <row r="4332" spans="1:2" x14ac:dyDescent="0.25">
      <c r="A4332" s="521"/>
      <c r="B4332" s="521"/>
    </row>
    <row r="4333" spans="1:2" x14ac:dyDescent="0.25">
      <c r="A4333" s="521"/>
      <c r="B4333" s="521"/>
    </row>
    <row r="4334" spans="1:2" x14ac:dyDescent="0.25">
      <c r="A4334" s="521"/>
      <c r="B4334" s="521"/>
    </row>
    <row r="4335" spans="1:2" x14ac:dyDescent="0.25">
      <c r="A4335" s="521"/>
      <c r="B4335" s="521"/>
    </row>
    <row r="4336" spans="1:2" x14ac:dyDescent="0.25">
      <c r="A4336" s="521"/>
      <c r="B4336" s="521"/>
    </row>
    <row r="4337" spans="1:2" x14ac:dyDescent="0.25">
      <c r="A4337" s="521"/>
      <c r="B4337" s="521"/>
    </row>
    <row r="4338" spans="1:2" x14ac:dyDescent="0.25">
      <c r="A4338" s="521"/>
      <c r="B4338" s="521"/>
    </row>
    <row r="4339" spans="1:2" x14ac:dyDescent="0.25">
      <c r="A4339" s="521"/>
      <c r="B4339" s="521"/>
    </row>
    <row r="4340" spans="1:2" x14ac:dyDescent="0.25">
      <c r="A4340" s="521"/>
      <c r="B4340" s="521"/>
    </row>
    <row r="4341" spans="1:2" x14ac:dyDescent="0.25">
      <c r="A4341" s="521"/>
      <c r="B4341" s="521"/>
    </row>
    <row r="4342" spans="1:2" x14ac:dyDescent="0.25">
      <c r="A4342" s="521"/>
      <c r="B4342" s="521"/>
    </row>
    <row r="4343" spans="1:2" x14ac:dyDescent="0.25">
      <c r="A4343" s="521"/>
      <c r="B4343" s="521"/>
    </row>
    <row r="4344" spans="1:2" x14ac:dyDescent="0.25">
      <c r="A4344" s="521"/>
      <c r="B4344" s="521"/>
    </row>
    <row r="4345" spans="1:2" x14ac:dyDescent="0.25">
      <c r="A4345" s="521"/>
      <c r="B4345" s="521"/>
    </row>
    <row r="4346" spans="1:2" x14ac:dyDescent="0.25">
      <c r="A4346" s="521"/>
      <c r="B4346" s="521"/>
    </row>
    <row r="4347" spans="1:2" x14ac:dyDescent="0.25">
      <c r="A4347" s="521"/>
      <c r="B4347" s="521"/>
    </row>
    <row r="4348" spans="1:2" x14ac:dyDescent="0.25">
      <c r="A4348" s="521"/>
      <c r="B4348" s="521"/>
    </row>
    <row r="4349" spans="1:2" x14ac:dyDescent="0.25">
      <c r="A4349" s="521"/>
      <c r="B4349" s="521"/>
    </row>
    <row r="4350" spans="1:2" x14ac:dyDescent="0.25">
      <c r="A4350" s="521"/>
      <c r="B4350" s="521"/>
    </row>
    <row r="4351" spans="1:2" x14ac:dyDescent="0.25">
      <c r="A4351" s="521"/>
      <c r="B4351" s="521"/>
    </row>
    <row r="4352" spans="1:2" x14ac:dyDescent="0.25">
      <c r="A4352" s="521"/>
      <c r="B4352" s="521"/>
    </row>
    <row r="4353" spans="1:2" x14ac:dyDescent="0.25">
      <c r="A4353" s="521"/>
      <c r="B4353" s="521"/>
    </row>
    <row r="4354" spans="1:2" x14ac:dyDescent="0.25">
      <c r="A4354" s="521"/>
      <c r="B4354" s="521"/>
    </row>
    <row r="4355" spans="1:2" x14ac:dyDescent="0.25">
      <c r="A4355" s="521"/>
      <c r="B4355" s="521"/>
    </row>
    <row r="4356" spans="1:2" x14ac:dyDescent="0.25">
      <c r="A4356" s="521"/>
      <c r="B4356" s="521"/>
    </row>
    <row r="4357" spans="1:2" x14ac:dyDescent="0.25">
      <c r="A4357" s="521"/>
      <c r="B4357" s="521"/>
    </row>
    <row r="4358" spans="1:2" x14ac:dyDescent="0.25">
      <c r="A4358" s="521"/>
      <c r="B4358" s="521"/>
    </row>
    <row r="4359" spans="1:2" x14ac:dyDescent="0.25">
      <c r="A4359" s="521"/>
      <c r="B4359" s="521"/>
    </row>
    <row r="4360" spans="1:2" x14ac:dyDescent="0.25">
      <c r="A4360" s="521"/>
      <c r="B4360" s="521"/>
    </row>
    <row r="4361" spans="1:2" x14ac:dyDescent="0.25">
      <c r="A4361" s="521"/>
      <c r="B4361" s="521"/>
    </row>
    <row r="4362" spans="1:2" x14ac:dyDescent="0.25">
      <c r="A4362" s="521"/>
      <c r="B4362" s="521"/>
    </row>
    <row r="4363" spans="1:2" x14ac:dyDescent="0.25">
      <c r="A4363" s="521"/>
      <c r="B4363" s="521"/>
    </row>
    <row r="4364" spans="1:2" x14ac:dyDescent="0.25">
      <c r="A4364" s="521"/>
      <c r="B4364" s="521"/>
    </row>
    <row r="4365" spans="1:2" x14ac:dyDescent="0.25">
      <c r="A4365" s="521"/>
      <c r="B4365" s="521"/>
    </row>
    <row r="4366" spans="1:2" x14ac:dyDescent="0.25">
      <c r="A4366" s="521"/>
      <c r="B4366" s="521"/>
    </row>
    <row r="4367" spans="1:2" x14ac:dyDescent="0.25">
      <c r="A4367" s="521"/>
      <c r="B4367" s="521"/>
    </row>
    <row r="4368" spans="1:2" x14ac:dyDescent="0.25">
      <c r="A4368" s="521"/>
      <c r="B4368" s="521"/>
    </row>
    <row r="4369" spans="1:2" x14ac:dyDescent="0.25">
      <c r="A4369" s="521"/>
      <c r="B4369" s="521"/>
    </row>
    <row r="4370" spans="1:2" x14ac:dyDescent="0.25">
      <c r="A4370" s="521"/>
      <c r="B4370" s="521"/>
    </row>
    <row r="4371" spans="1:2" x14ac:dyDescent="0.25">
      <c r="A4371" s="521"/>
      <c r="B4371" s="521"/>
    </row>
    <row r="4372" spans="1:2" x14ac:dyDescent="0.25">
      <c r="A4372" s="521"/>
      <c r="B4372" s="521"/>
    </row>
    <row r="4373" spans="1:2" x14ac:dyDescent="0.25">
      <c r="A4373" s="521"/>
      <c r="B4373" s="521"/>
    </row>
    <row r="4374" spans="1:2" x14ac:dyDescent="0.25">
      <c r="A4374" s="521"/>
      <c r="B4374" s="521"/>
    </row>
    <row r="4375" spans="1:2" x14ac:dyDescent="0.25">
      <c r="A4375" s="521"/>
      <c r="B4375" s="521"/>
    </row>
    <row r="4376" spans="1:2" x14ac:dyDescent="0.25">
      <c r="A4376" s="521"/>
      <c r="B4376" s="521"/>
    </row>
    <row r="4377" spans="1:2" x14ac:dyDescent="0.25">
      <c r="A4377" s="521"/>
      <c r="B4377" s="521"/>
    </row>
    <row r="4378" spans="1:2" x14ac:dyDescent="0.25">
      <c r="A4378" s="521"/>
      <c r="B4378" s="521"/>
    </row>
    <row r="4379" spans="1:2" x14ac:dyDescent="0.25">
      <c r="A4379" s="521"/>
      <c r="B4379" s="521"/>
    </row>
    <row r="4380" spans="1:2" x14ac:dyDescent="0.25">
      <c r="A4380" s="521"/>
      <c r="B4380" s="521"/>
    </row>
    <row r="4381" spans="1:2" x14ac:dyDescent="0.25">
      <c r="A4381" s="521"/>
      <c r="B4381" s="521"/>
    </row>
    <row r="4382" spans="1:2" x14ac:dyDescent="0.25">
      <c r="A4382" s="521"/>
      <c r="B4382" s="521"/>
    </row>
    <row r="4383" spans="1:2" x14ac:dyDescent="0.25">
      <c r="A4383" s="521"/>
      <c r="B4383" s="521"/>
    </row>
    <row r="4384" spans="1:2" x14ac:dyDescent="0.25">
      <c r="A4384" s="521"/>
      <c r="B4384" s="521"/>
    </row>
    <row r="4385" spans="1:2" x14ac:dyDescent="0.25">
      <c r="A4385" s="521"/>
      <c r="B4385" s="521"/>
    </row>
    <row r="4386" spans="1:2" x14ac:dyDescent="0.25">
      <c r="A4386" s="521"/>
      <c r="B4386" s="521"/>
    </row>
    <row r="4387" spans="1:2" x14ac:dyDescent="0.25">
      <c r="A4387" s="521"/>
      <c r="B4387" s="521"/>
    </row>
    <row r="4388" spans="1:2" x14ac:dyDescent="0.25">
      <c r="A4388" s="521"/>
      <c r="B4388" s="521"/>
    </row>
    <row r="4389" spans="1:2" x14ac:dyDescent="0.25">
      <c r="A4389" s="521"/>
      <c r="B4389" s="521"/>
    </row>
    <row r="4390" spans="1:2" x14ac:dyDescent="0.25">
      <c r="A4390" s="521"/>
      <c r="B4390" s="521"/>
    </row>
    <row r="4391" spans="1:2" x14ac:dyDescent="0.25">
      <c r="A4391" s="521"/>
      <c r="B4391" s="521"/>
    </row>
    <row r="4392" spans="1:2" x14ac:dyDescent="0.25">
      <c r="A4392" s="521"/>
      <c r="B4392" s="521"/>
    </row>
    <row r="4393" spans="1:2" x14ac:dyDescent="0.25">
      <c r="A4393" s="521"/>
      <c r="B4393" s="521"/>
    </row>
    <row r="4394" spans="1:2" x14ac:dyDescent="0.25">
      <c r="A4394" s="521"/>
      <c r="B4394" s="521"/>
    </row>
    <row r="4395" spans="1:2" x14ac:dyDescent="0.25">
      <c r="A4395" s="521"/>
      <c r="B4395" s="521"/>
    </row>
    <row r="4396" spans="1:2" x14ac:dyDescent="0.25">
      <c r="A4396" s="521"/>
      <c r="B4396" s="521"/>
    </row>
    <row r="4397" spans="1:2" x14ac:dyDescent="0.25">
      <c r="A4397" s="521"/>
      <c r="B4397" s="521"/>
    </row>
    <row r="4398" spans="1:2" x14ac:dyDescent="0.25">
      <c r="A4398" s="521"/>
      <c r="B4398" s="521"/>
    </row>
    <row r="4399" spans="1:2" x14ac:dyDescent="0.25">
      <c r="A4399" s="521"/>
      <c r="B4399" s="521"/>
    </row>
    <row r="4400" spans="1:2" x14ac:dyDescent="0.25">
      <c r="A4400" s="521"/>
      <c r="B4400" s="521"/>
    </row>
    <row r="4401" spans="1:2" x14ac:dyDescent="0.25">
      <c r="A4401" s="521"/>
      <c r="B4401" s="521"/>
    </row>
    <row r="4402" spans="1:2" x14ac:dyDescent="0.25">
      <c r="A4402" s="521"/>
      <c r="B4402" s="521"/>
    </row>
    <row r="4403" spans="1:2" x14ac:dyDescent="0.25">
      <c r="A4403" s="521"/>
      <c r="B4403" s="521"/>
    </row>
    <row r="4404" spans="1:2" x14ac:dyDescent="0.25">
      <c r="A4404" s="521"/>
      <c r="B4404" s="521"/>
    </row>
    <row r="4405" spans="1:2" x14ac:dyDescent="0.25">
      <c r="A4405" s="521"/>
      <c r="B4405" s="521"/>
    </row>
    <row r="4406" spans="1:2" x14ac:dyDescent="0.25">
      <c r="A4406" s="521"/>
      <c r="B4406" s="521"/>
    </row>
    <row r="4407" spans="1:2" x14ac:dyDescent="0.25">
      <c r="A4407" s="521"/>
      <c r="B4407" s="521"/>
    </row>
    <row r="4408" spans="1:2" x14ac:dyDescent="0.25">
      <c r="A4408" s="521"/>
      <c r="B4408" s="521"/>
    </row>
    <row r="4409" spans="1:2" x14ac:dyDescent="0.25">
      <c r="A4409" s="521"/>
      <c r="B4409" s="521"/>
    </row>
    <row r="4410" spans="1:2" x14ac:dyDescent="0.25">
      <c r="A4410" s="521"/>
      <c r="B4410" s="521"/>
    </row>
    <row r="4411" spans="1:2" x14ac:dyDescent="0.25">
      <c r="A4411" s="521"/>
      <c r="B4411" s="521"/>
    </row>
    <row r="4412" spans="1:2" x14ac:dyDescent="0.25">
      <c r="A4412" s="521"/>
      <c r="B4412" s="521"/>
    </row>
    <row r="4413" spans="1:2" x14ac:dyDescent="0.25">
      <c r="A4413" s="521"/>
      <c r="B4413" s="521"/>
    </row>
    <row r="4414" spans="1:2" x14ac:dyDescent="0.25">
      <c r="A4414" s="521"/>
      <c r="B4414" s="521"/>
    </row>
    <row r="4415" spans="1:2" x14ac:dyDescent="0.25">
      <c r="A4415" s="521"/>
      <c r="B4415" s="521"/>
    </row>
    <row r="4416" spans="1:2" x14ac:dyDescent="0.25">
      <c r="A4416" s="521"/>
      <c r="B4416" s="521"/>
    </row>
    <row r="4417" spans="1:2" x14ac:dyDescent="0.25">
      <c r="A4417" s="521"/>
      <c r="B4417" s="521"/>
    </row>
    <row r="4418" spans="1:2" x14ac:dyDescent="0.25">
      <c r="A4418" s="521"/>
      <c r="B4418" s="521"/>
    </row>
    <row r="4419" spans="1:2" x14ac:dyDescent="0.25">
      <c r="A4419" s="521"/>
      <c r="B4419" s="521"/>
    </row>
    <row r="4420" spans="1:2" x14ac:dyDescent="0.25">
      <c r="A4420" s="521"/>
      <c r="B4420" s="521"/>
    </row>
    <row r="4421" spans="1:2" x14ac:dyDescent="0.25">
      <c r="A4421" s="521"/>
      <c r="B4421" s="521"/>
    </row>
    <row r="4422" spans="1:2" x14ac:dyDescent="0.25">
      <c r="A4422" s="521"/>
      <c r="B4422" s="521"/>
    </row>
    <row r="4423" spans="1:2" x14ac:dyDescent="0.25">
      <c r="A4423" s="521"/>
      <c r="B4423" s="521"/>
    </row>
    <row r="4424" spans="1:2" x14ac:dyDescent="0.25">
      <c r="A4424" s="521"/>
      <c r="B4424" s="521"/>
    </row>
    <row r="4425" spans="1:2" x14ac:dyDescent="0.25">
      <c r="A4425" s="521"/>
      <c r="B4425" s="521"/>
    </row>
    <row r="4426" spans="1:2" x14ac:dyDescent="0.25">
      <c r="A4426" s="521"/>
      <c r="B4426" s="521"/>
    </row>
    <row r="4427" spans="1:2" x14ac:dyDescent="0.25">
      <c r="A4427" s="521"/>
      <c r="B4427" s="521"/>
    </row>
    <row r="4428" spans="1:2" x14ac:dyDescent="0.25">
      <c r="A4428" s="521"/>
      <c r="B4428" s="521"/>
    </row>
    <row r="4429" spans="1:2" x14ac:dyDescent="0.25">
      <c r="A4429" s="521"/>
      <c r="B4429" s="521"/>
    </row>
    <row r="4430" spans="1:2" x14ac:dyDescent="0.25">
      <c r="A4430" s="521"/>
      <c r="B4430" s="521"/>
    </row>
    <row r="4431" spans="1:2" x14ac:dyDescent="0.25">
      <c r="A4431" s="521"/>
      <c r="B4431" s="521"/>
    </row>
    <row r="4432" spans="1:2" x14ac:dyDescent="0.25">
      <c r="A4432" s="521"/>
      <c r="B4432" s="521"/>
    </row>
    <row r="4433" spans="1:2" x14ac:dyDescent="0.25">
      <c r="A4433" s="521"/>
      <c r="B4433" s="521"/>
    </row>
    <row r="4434" spans="1:2" x14ac:dyDescent="0.25">
      <c r="A4434" s="521"/>
      <c r="B4434" s="521"/>
    </row>
    <row r="4435" spans="1:2" x14ac:dyDescent="0.25">
      <c r="A4435" s="521"/>
      <c r="B4435" s="521"/>
    </row>
    <row r="4436" spans="1:2" x14ac:dyDescent="0.25">
      <c r="A4436" s="521"/>
      <c r="B4436" s="521"/>
    </row>
    <row r="4437" spans="1:2" x14ac:dyDescent="0.25">
      <c r="A4437" s="521"/>
      <c r="B4437" s="521"/>
    </row>
    <row r="4438" spans="1:2" x14ac:dyDescent="0.25">
      <c r="A4438" s="521"/>
      <c r="B4438" s="521"/>
    </row>
    <row r="4439" spans="1:2" x14ac:dyDescent="0.25">
      <c r="A4439" s="521"/>
      <c r="B4439" s="521"/>
    </row>
    <row r="4440" spans="1:2" x14ac:dyDescent="0.25">
      <c r="A4440" s="521"/>
      <c r="B4440" s="521"/>
    </row>
    <row r="4441" spans="1:2" x14ac:dyDescent="0.25">
      <c r="A4441" s="521"/>
      <c r="B4441" s="521"/>
    </row>
    <row r="4442" spans="1:2" x14ac:dyDescent="0.25">
      <c r="A4442" s="521"/>
      <c r="B4442" s="521"/>
    </row>
    <row r="4443" spans="1:2" x14ac:dyDescent="0.25">
      <c r="A4443" s="521"/>
      <c r="B4443" s="521"/>
    </row>
    <row r="4444" spans="1:2" x14ac:dyDescent="0.25">
      <c r="A4444" s="521"/>
      <c r="B4444" s="521"/>
    </row>
    <row r="4445" spans="1:2" x14ac:dyDescent="0.25">
      <c r="A4445" s="521"/>
      <c r="B4445" s="521"/>
    </row>
    <row r="4446" spans="1:2" x14ac:dyDescent="0.25">
      <c r="A4446" s="521"/>
      <c r="B4446" s="521"/>
    </row>
    <row r="4447" spans="1:2" x14ac:dyDescent="0.25">
      <c r="A4447" s="521"/>
      <c r="B4447" s="521"/>
    </row>
    <row r="4448" spans="1:2" x14ac:dyDescent="0.25">
      <c r="A4448" s="521"/>
      <c r="B4448" s="521"/>
    </row>
    <row r="4449" spans="1:2" x14ac:dyDescent="0.25">
      <c r="A4449" s="521"/>
      <c r="B4449" s="521"/>
    </row>
    <row r="4450" spans="1:2" x14ac:dyDescent="0.25">
      <c r="A4450" s="521"/>
      <c r="B4450" s="521"/>
    </row>
    <row r="4451" spans="1:2" x14ac:dyDescent="0.25">
      <c r="A4451" s="521"/>
      <c r="B4451" s="521"/>
    </row>
    <row r="4452" spans="1:2" x14ac:dyDescent="0.25">
      <c r="A4452" s="521"/>
      <c r="B4452" s="521"/>
    </row>
    <row r="4453" spans="1:2" x14ac:dyDescent="0.25">
      <c r="A4453" s="521"/>
      <c r="B4453" s="521"/>
    </row>
    <row r="4454" spans="1:2" x14ac:dyDescent="0.25">
      <c r="A4454" s="521"/>
      <c r="B4454" s="521"/>
    </row>
    <row r="4455" spans="1:2" x14ac:dyDescent="0.25">
      <c r="A4455" s="521"/>
      <c r="B4455" s="521"/>
    </row>
    <row r="4456" spans="1:2" x14ac:dyDescent="0.25">
      <c r="A4456" s="521"/>
      <c r="B4456" s="521"/>
    </row>
    <row r="4457" spans="1:2" x14ac:dyDescent="0.25">
      <c r="A4457" s="521"/>
      <c r="B4457" s="521"/>
    </row>
    <row r="4458" spans="1:2" x14ac:dyDescent="0.25">
      <c r="A4458" s="521"/>
      <c r="B4458" s="521"/>
    </row>
    <row r="4459" spans="1:2" x14ac:dyDescent="0.25">
      <c r="A4459" s="521"/>
      <c r="B4459" s="521"/>
    </row>
    <row r="4460" spans="1:2" x14ac:dyDescent="0.25">
      <c r="A4460" s="521"/>
      <c r="B4460" s="521"/>
    </row>
    <row r="4461" spans="1:2" x14ac:dyDescent="0.25">
      <c r="A4461" s="521"/>
      <c r="B4461" s="521"/>
    </row>
    <row r="4462" spans="1:2" x14ac:dyDescent="0.25">
      <c r="A4462" s="521"/>
      <c r="B4462" s="521"/>
    </row>
    <row r="4463" spans="1:2" x14ac:dyDescent="0.25">
      <c r="A4463" s="521"/>
      <c r="B4463" s="521"/>
    </row>
    <row r="4464" spans="1:2" x14ac:dyDescent="0.25">
      <c r="A4464" s="521"/>
      <c r="B4464" s="521"/>
    </row>
    <row r="4465" spans="1:2" x14ac:dyDescent="0.25">
      <c r="A4465" s="521"/>
      <c r="B4465" s="521"/>
    </row>
    <row r="4466" spans="1:2" x14ac:dyDescent="0.25">
      <c r="A4466" s="521"/>
      <c r="B4466" s="521"/>
    </row>
    <row r="4467" spans="1:2" x14ac:dyDescent="0.25">
      <c r="A4467" s="521"/>
      <c r="B4467" s="521"/>
    </row>
    <row r="4468" spans="1:2" x14ac:dyDescent="0.25">
      <c r="A4468" s="521"/>
      <c r="B4468" s="521"/>
    </row>
    <row r="4469" spans="1:2" x14ac:dyDescent="0.25">
      <c r="A4469" s="521"/>
      <c r="B4469" s="521"/>
    </row>
    <row r="4470" spans="1:2" x14ac:dyDescent="0.25">
      <c r="A4470" s="521"/>
      <c r="B4470" s="521"/>
    </row>
    <row r="4471" spans="1:2" x14ac:dyDescent="0.25">
      <c r="A4471" s="521"/>
      <c r="B4471" s="521"/>
    </row>
    <row r="4472" spans="1:2" x14ac:dyDescent="0.25">
      <c r="A4472" s="521"/>
      <c r="B4472" s="521"/>
    </row>
    <row r="4473" spans="1:2" x14ac:dyDescent="0.25">
      <c r="A4473" s="521"/>
      <c r="B4473" s="521"/>
    </row>
    <row r="4474" spans="1:2" x14ac:dyDescent="0.25">
      <c r="A4474" s="521"/>
      <c r="B4474" s="521"/>
    </row>
    <row r="4475" spans="1:2" x14ac:dyDescent="0.25">
      <c r="A4475" s="521"/>
      <c r="B4475" s="521"/>
    </row>
    <row r="4476" spans="1:2" x14ac:dyDescent="0.25">
      <c r="A4476" s="521"/>
      <c r="B4476" s="521"/>
    </row>
    <row r="4477" spans="1:2" x14ac:dyDescent="0.25">
      <c r="A4477" s="521"/>
      <c r="B4477" s="521"/>
    </row>
    <row r="4478" spans="1:2" x14ac:dyDescent="0.25">
      <c r="A4478" s="521"/>
      <c r="B4478" s="521"/>
    </row>
    <row r="4479" spans="1:2" x14ac:dyDescent="0.25">
      <c r="A4479" s="521"/>
      <c r="B4479" s="521"/>
    </row>
    <row r="4480" spans="1:2" x14ac:dyDescent="0.25">
      <c r="A4480" s="521"/>
      <c r="B4480" s="521"/>
    </row>
    <row r="4481" spans="1:2" x14ac:dyDescent="0.25">
      <c r="A4481" s="521"/>
      <c r="B4481" s="521"/>
    </row>
    <row r="4482" spans="1:2" x14ac:dyDescent="0.25">
      <c r="A4482" s="521"/>
      <c r="B4482" s="521"/>
    </row>
    <row r="4483" spans="1:2" x14ac:dyDescent="0.25">
      <c r="A4483" s="521"/>
      <c r="B4483" s="521"/>
    </row>
    <row r="4484" spans="1:2" x14ac:dyDescent="0.25">
      <c r="A4484" s="521"/>
      <c r="B4484" s="521"/>
    </row>
    <row r="4485" spans="1:2" x14ac:dyDescent="0.25">
      <c r="A4485" s="521"/>
      <c r="B4485" s="521"/>
    </row>
    <row r="4486" spans="1:2" x14ac:dyDescent="0.25">
      <c r="A4486" s="521"/>
      <c r="B4486" s="521"/>
    </row>
    <row r="4487" spans="1:2" x14ac:dyDescent="0.25">
      <c r="A4487" s="521"/>
      <c r="B4487" s="521"/>
    </row>
    <row r="4488" spans="1:2" x14ac:dyDescent="0.25">
      <c r="A4488" s="521"/>
      <c r="B4488" s="521"/>
    </row>
    <row r="4489" spans="1:2" x14ac:dyDescent="0.25">
      <c r="A4489" s="521"/>
      <c r="B4489" s="521"/>
    </row>
    <row r="4490" spans="1:2" x14ac:dyDescent="0.25">
      <c r="A4490" s="521"/>
      <c r="B4490" s="521"/>
    </row>
    <row r="4491" spans="1:2" x14ac:dyDescent="0.25">
      <c r="A4491" s="521"/>
      <c r="B4491" s="521"/>
    </row>
    <row r="4492" spans="1:2" x14ac:dyDescent="0.25">
      <c r="A4492" s="521"/>
      <c r="B4492" s="521"/>
    </row>
    <row r="4493" spans="1:2" x14ac:dyDescent="0.25">
      <c r="A4493" s="521"/>
      <c r="B4493" s="521"/>
    </row>
    <row r="4494" spans="1:2" x14ac:dyDescent="0.25">
      <c r="A4494" s="521"/>
      <c r="B4494" s="521"/>
    </row>
    <row r="4495" spans="1:2" x14ac:dyDescent="0.25">
      <c r="A4495" s="521"/>
      <c r="B4495" s="521"/>
    </row>
    <row r="4496" spans="1:2" x14ac:dyDescent="0.25">
      <c r="A4496" s="521"/>
      <c r="B4496" s="521"/>
    </row>
    <row r="4497" spans="1:2" x14ac:dyDescent="0.25">
      <c r="A4497" s="521"/>
      <c r="B4497" s="521"/>
    </row>
    <row r="4498" spans="1:2" x14ac:dyDescent="0.25">
      <c r="A4498" s="521"/>
      <c r="B4498" s="521"/>
    </row>
    <row r="4499" spans="1:2" x14ac:dyDescent="0.25">
      <c r="A4499" s="521"/>
      <c r="B4499" s="521"/>
    </row>
    <row r="4500" spans="1:2" x14ac:dyDescent="0.25">
      <c r="A4500" s="521"/>
      <c r="B4500" s="521"/>
    </row>
    <row r="4501" spans="1:2" x14ac:dyDescent="0.25">
      <c r="A4501" s="521"/>
      <c r="B4501" s="521"/>
    </row>
    <row r="4502" spans="1:2" x14ac:dyDescent="0.25">
      <c r="A4502" s="521"/>
      <c r="B4502" s="521"/>
    </row>
    <row r="4503" spans="1:2" x14ac:dyDescent="0.25">
      <c r="A4503" s="521"/>
      <c r="B4503" s="521"/>
    </row>
    <row r="4504" spans="1:2" x14ac:dyDescent="0.25">
      <c r="A4504" s="521"/>
      <c r="B4504" s="521"/>
    </row>
    <row r="4505" spans="1:2" x14ac:dyDescent="0.25">
      <c r="A4505" s="521"/>
      <c r="B4505" s="521"/>
    </row>
    <row r="4506" spans="1:2" x14ac:dyDescent="0.25">
      <c r="A4506" s="521"/>
      <c r="B4506" s="521"/>
    </row>
    <row r="4507" spans="1:2" x14ac:dyDescent="0.25">
      <c r="A4507" s="521"/>
      <c r="B4507" s="521"/>
    </row>
    <row r="4508" spans="1:2" x14ac:dyDescent="0.25">
      <c r="A4508" s="521"/>
      <c r="B4508" s="521"/>
    </row>
    <row r="4509" spans="1:2" x14ac:dyDescent="0.25">
      <c r="A4509" s="521"/>
      <c r="B4509" s="521"/>
    </row>
    <row r="4510" spans="1:2" x14ac:dyDescent="0.25">
      <c r="A4510" s="521"/>
      <c r="B4510" s="521"/>
    </row>
    <row r="4511" spans="1:2" x14ac:dyDescent="0.25">
      <c r="A4511" s="521"/>
      <c r="B4511" s="521"/>
    </row>
    <row r="4512" spans="1:2" x14ac:dyDescent="0.25">
      <c r="A4512" s="521"/>
      <c r="B4512" s="521"/>
    </row>
    <row r="4513" spans="1:2" x14ac:dyDescent="0.25">
      <c r="A4513" s="521"/>
      <c r="B4513" s="521"/>
    </row>
    <row r="4514" spans="1:2" x14ac:dyDescent="0.25">
      <c r="A4514" s="521"/>
      <c r="B4514" s="521"/>
    </row>
    <row r="4515" spans="1:2" x14ac:dyDescent="0.25">
      <c r="A4515" s="521"/>
      <c r="B4515" s="521"/>
    </row>
    <row r="4516" spans="1:2" x14ac:dyDescent="0.25">
      <c r="A4516" s="521"/>
      <c r="B4516" s="521"/>
    </row>
    <row r="4517" spans="1:2" x14ac:dyDescent="0.25">
      <c r="A4517" s="521"/>
      <c r="B4517" s="521"/>
    </row>
    <row r="4518" spans="1:2" x14ac:dyDescent="0.25">
      <c r="A4518" s="521"/>
      <c r="B4518" s="521"/>
    </row>
    <row r="4519" spans="1:2" x14ac:dyDescent="0.25">
      <c r="A4519" s="521"/>
      <c r="B4519" s="521"/>
    </row>
    <row r="4520" spans="1:2" x14ac:dyDescent="0.25">
      <c r="A4520" s="521"/>
      <c r="B4520" s="521"/>
    </row>
    <row r="4521" spans="1:2" x14ac:dyDescent="0.25">
      <c r="A4521" s="521"/>
      <c r="B4521" s="521"/>
    </row>
    <row r="4522" spans="1:2" x14ac:dyDescent="0.25">
      <c r="A4522" s="521"/>
      <c r="B4522" s="521"/>
    </row>
    <row r="4523" spans="1:2" x14ac:dyDescent="0.25">
      <c r="A4523" s="521"/>
      <c r="B4523" s="521"/>
    </row>
    <row r="4524" spans="1:2" x14ac:dyDescent="0.25">
      <c r="A4524" s="521"/>
      <c r="B4524" s="521"/>
    </row>
    <row r="4525" spans="1:2" x14ac:dyDescent="0.25">
      <c r="A4525" s="521"/>
      <c r="B4525" s="521"/>
    </row>
    <row r="4526" spans="1:2" x14ac:dyDescent="0.25">
      <c r="A4526" s="521"/>
      <c r="B4526" s="521"/>
    </row>
    <row r="4527" spans="1:2" x14ac:dyDescent="0.25">
      <c r="A4527" s="521"/>
      <c r="B4527" s="521"/>
    </row>
    <row r="4528" spans="1:2" x14ac:dyDescent="0.25">
      <c r="A4528" s="521"/>
      <c r="B4528" s="521"/>
    </row>
    <row r="4529" spans="1:2" x14ac:dyDescent="0.25">
      <c r="A4529" s="521"/>
      <c r="B4529" s="521"/>
    </row>
    <row r="4530" spans="1:2" x14ac:dyDescent="0.25">
      <c r="A4530" s="521"/>
      <c r="B4530" s="521"/>
    </row>
    <row r="4531" spans="1:2" x14ac:dyDescent="0.25">
      <c r="A4531" s="521"/>
      <c r="B4531" s="521"/>
    </row>
    <row r="4532" spans="1:2" x14ac:dyDescent="0.25">
      <c r="A4532" s="521"/>
      <c r="B4532" s="521"/>
    </row>
    <row r="4533" spans="1:2" x14ac:dyDescent="0.25">
      <c r="A4533" s="521"/>
      <c r="B4533" s="521"/>
    </row>
    <row r="4534" spans="1:2" x14ac:dyDescent="0.25">
      <c r="A4534" s="521"/>
      <c r="B4534" s="521"/>
    </row>
    <row r="4535" spans="1:2" x14ac:dyDescent="0.25">
      <c r="A4535" s="521"/>
      <c r="B4535" s="521"/>
    </row>
    <row r="4536" spans="1:2" x14ac:dyDescent="0.25">
      <c r="A4536" s="521"/>
      <c r="B4536" s="521"/>
    </row>
    <row r="4537" spans="1:2" x14ac:dyDescent="0.25">
      <c r="A4537" s="521"/>
      <c r="B4537" s="521"/>
    </row>
    <row r="4538" spans="1:2" x14ac:dyDescent="0.25">
      <c r="A4538" s="521"/>
      <c r="B4538" s="521"/>
    </row>
    <row r="4539" spans="1:2" x14ac:dyDescent="0.25">
      <c r="A4539" s="521"/>
      <c r="B4539" s="521"/>
    </row>
    <row r="4540" spans="1:2" x14ac:dyDescent="0.25">
      <c r="A4540" s="521"/>
      <c r="B4540" s="521"/>
    </row>
    <row r="4541" spans="1:2" x14ac:dyDescent="0.25">
      <c r="A4541" s="521"/>
      <c r="B4541" s="521"/>
    </row>
    <row r="4542" spans="1:2" x14ac:dyDescent="0.25">
      <c r="A4542" s="521"/>
      <c r="B4542" s="521"/>
    </row>
    <row r="4543" spans="1:2" x14ac:dyDescent="0.25">
      <c r="A4543" s="521"/>
      <c r="B4543" s="521"/>
    </row>
    <row r="4544" spans="1:2" x14ac:dyDescent="0.25">
      <c r="A4544" s="521"/>
      <c r="B4544" s="521"/>
    </row>
    <row r="4545" spans="1:2" x14ac:dyDescent="0.25">
      <c r="A4545" s="521"/>
      <c r="B4545" s="521"/>
    </row>
    <row r="4546" spans="1:2" x14ac:dyDescent="0.25">
      <c r="A4546" s="521"/>
      <c r="B4546" s="521"/>
    </row>
    <row r="4547" spans="1:2" x14ac:dyDescent="0.25">
      <c r="A4547" s="521"/>
      <c r="B4547" s="521"/>
    </row>
    <row r="4548" spans="1:2" x14ac:dyDescent="0.25">
      <c r="A4548" s="521"/>
      <c r="B4548" s="521"/>
    </row>
    <row r="4549" spans="1:2" x14ac:dyDescent="0.25">
      <c r="A4549" s="521"/>
      <c r="B4549" s="521"/>
    </row>
    <row r="4550" spans="1:2" x14ac:dyDescent="0.25">
      <c r="A4550" s="521"/>
      <c r="B4550" s="521"/>
    </row>
    <row r="4551" spans="1:2" x14ac:dyDescent="0.25">
      <c r="A4551" s="521"/>
      <c r="B4551" s="521"/>
    </row>
    <row r="4552" spans="1:2" x14ac:dyDescent="0.25">
      <c r="A4552" s="521"/>
      <c r="B4552" s="521"/>
    </row>
    <row r="4553" spans="1:2" x14ac:dyDescent="0.25">
      <c r="A4553" s="521"/>
      <c r="B4553" s="521"/>
    </row>
    <row r="4554" spans="1:2" x14ac:dyDescent="0.25">
      <c r="A4554" s="521"/>
      <c r="B4554" s="521"/>
    </row>
    <row r="4555" spans="1:2" x14ac:dyDescent="0.25">
      <c r="A4555" s="521"/>
      <c r="B4555" s="521"/>
    </row>
    <row r="4556" spans="1:2" x14ac:dyDescent="0.25">
      <c r="A4556" s="521"/>
      <c r="B4556" s="521"/>
    </row>
    <row r="4557" spans="1:2" x14ac:dyDescent="0.25">
      <c r="A4557" s="521"/>
      <c r="B4557" s="521"/>
    </row>
    <row r="4558" spans="1:2" x14ac:dyDescent="0.25">
      <c r="A4558" s="521"/>
      <c r="B4558" s="521"/>
    </row>
    <row r="4559" spans="1:2" x14ac:dyDescent="0.25">
      <c r="A4559" s="521"/>
      <c r="B4559" s="521"/>
    </row>
    <row r="4560" spans="1:2" x14ac:dyDescent="0.25">
      <c r="A4560" s="521"/>
      <c r="B4560" s="521"/>
    </row>
    <row r="4561" spans="1:2" x14ac:dyDescent="0.25">
      <c r="A4561" s="521"/>
      <c r="B4561" s="521"/>
    </row>
    <row r="4562" spans="1:2" x14ac:dyDescent="0.25">
      <c r="A4562" s="521"/>
      <c r="B4562" s="521"/>
    </row>
    <row r="4563" spans="1:2" x14ac:dyDescent="0.25">
      <c r="A4563" s="521"/>
      <c r="B4563" s="521"/>
    </row>
    <row r="4564" spans="1:2" x14ac:dyDescent="0.25">
      <c r="A4564" s="521"/>
      <c r="B4564" s="521"/>
    </row>
    <row r="4565" spans="1:2" x14ac:dyDescent="0.25">
      <c r="A4565" s="521"/>
      <c r="B4565" s="521"/>
    </row>
    <row r="4566" spans="1:2" x14ac:dyDescent="0.25">
      <c r="A4566" s="521"/>
      <c r="B4566" s="521"/>
    </row>
    <row r="4567" spans="1:2" x14ac:dyDescent="0.25">
      <c r="A4567" s="521"/>
      <c r="B4567" s="521"/>
    </row>
    <row r="4568" spans="1:2" x14ac:dyDescent="0.25">
      <c r="A4568" s="521"/>
      <c r="B4568" s="521"/>
    </row>
    <row r="4569" spans="1:2" x14ac:dyDescent="0.25">
      <c r="A4569" s="521"/>
      <c r="B4569" s="521"/>
    </row>
    <row r="4570" spans="1:2" x14ac:dyDescent="0.25">
      <c r="A4570" s="521"/>
      <c r="B4570" s="521"/>
    </row>
    <row r="4571" spans="1:2" x14ac:dyDescent="0.25">
      <c r="A4571" s="521"/>
      <c r="B4571" s="521"/>
    </row>
    <row r="4572" spans="1:2" x14ac:dyDescent="0.25">
      <c r="A4572" s="521"/>
      <c r="B4572" s="521"/>
    </row>
    <row r="4573" spans="1:2" x14ac:dyDescent="0.25">
      <c r="A4573" s="521"/>
      <c r="B4573" s="521"/>
    </row>
    <row r="4574" spans="1:2" x14ac:dyDescent="0.25">
      <c r="A4574" s="521"/>
      <c r="B4574" s="521"/>
    </row>
    <row r="4575" spans="1:2" x14ac:dyDescent="0.25">
      <c r="A4575" s="521"/>
      <c r="B4575" s="521"/>
    </row>
    <row r="4576" spans="1:2" x14ac:dyDescent="0.25">
      <c r="A4576" s="521"/>
      <c r="B4576" s="521"/>
    </row>
    <row r="4577" spans="1:2" x14ac:dyDescent="0.25">
      <c r="A4577" s="521"/>
      <c r="B4577" s="521"/>
    </row>
    <row r="4578" spans="1:2" x14ac:dyDescent="0.25">
      <c r="A4578" s="521"/>
      <c r="B4578" s="521"/>
    </row>
    <row r="4579" spans="1:2" x14ac:dyDescent="0.25">
      <c r="A4579" s="521"/>
      <c r="B4579" s="521"/>
    </row>
    <row r="4580" spans="1:2" x14ac:dyDescent="0.25">
      <c r="A4580" s="521"/>
      <c r="B4580" s="521"/>
    </row>
    <row r="4581" spans="1:2" x14ac:dyDescent="0.25">
      <c r="A4581" s="521"/>
      <c r="B4581" s="521"/>
    </row>
    <row r="4582" spans="1:2" x14ac:dyDescent="0.25">
      <c r="A4582" s="521"/>
      <c r="B4582" s="521"/>
    </row>
    <row r="4583" spans="1:2" x14ac:dyDescent="0.25">
      <c r="A4583" s="521"/>
      <c r="B4583" s="521"/>
    </row>
    <row r="4584" spans="1:2" x14ac:dyDescent="0.25">
      <c r="A4584" s="521"/>
      <c r="B4584" s="521"/>
    </row>
    <row r="4585" spans="1:2" x14ac:dyDescent="0.25">
      <c r="A4585" s="521"/>
      <c r="B4585" s="521"/>
    </row>
    <row r="4586" spans="1:2" x14ac:dyDescent="0.25">
      <c r="A4586" s="521"/>
      <c r="B4586" s="521"/>
    </row>
    <row r="4587" spans="1:2" x14ac:dyDescent="0.25">
      <c r="A4587" s="521"/>
      <c r="B4587" s="521"/>
    </row>
    <row r="4588" spans="1:2" x14ac:dyDescent="0.25">
      <c r="A4588" s="521"/>
      <c r="B4588" s="521"/>
    </row>
    <row r="4589" spans="1:2" x14ac:dyDescent="0.25">
      <c r="A4589" s="521"/>
      <c r="B4589" s="521"/>
    </row>
    <row r="4590" spans="1:2" x14ac:dyDescent="0.25">
      <c r="A4590" s="521"/>
      <c r="B4590" s="521"/>
    </row>
    <row r="4591" spans="1:2" x14ac:dyDescent="0.25">
      <c r="A4591" s="521"/>
      <c r="B4591" s="521"/>
    </row>
    <row r="4592" spans="1:2" x14ac:dyDescent="0.25">
      <c r="A4592" s="521"/>
      <c r="B4592" s="521"/>
    </row>
    <row r="4593" spans="1:2" x14ac:dyDescent="0.25">
      <c r="A4593" s="521"/>
      <c r="B4593" s="521"/>
    </row>
    <row r="4594" spans="1:2" x14ac:dyDescent="0.25">
      <c r="A4594" s="521"/>
      <c r="B4594" s="521"/>
    </row>
    <row r="4595" spans="1:2" x14ac:dyDescent="0.25">
      <c r="A4595" s="521"/>
      <c r="B4595" s="521"/>
    </row>
    <row r="4596" spans="1:2" x14ac:dyDescent="0.25">
      <c r="A4596" s="521"/>
      <c r="B4596" s="521"/>
    </row>
    <row r="4597" spans="1:2" x14ac:dyDescent="0.25">
      <c r="A4597" s="521"/>
      <c r="B4597" s="521"/>
    </row>
    <row r="4598" spans="1:2" x14ac:dyDescent="0.25">
      <c r="A4598" s="521"/>
      <c r="B4598" s="521"/>
    </row>
    <row r="4599" spans="1:2" x14ac:dyDescent="0.25">
      <c r="A4599" s="521"/>
      <c r="B4599" s="521"/>
    </row>
    <row r="4600" spans="1:2" x14ac:dyDescent="0.25">
      <c r="A4600" s="521"/>
      <c r="B4600" s="521"/>
    </row>
    <row r="4601" spans="1:2" x14ac:dyDescent="0.25">
      <c r="A4601" s="521"/>
      <c r="B4601" s="521"/>
    </row>
    <row r="4602" spans="1:2" x14ac:dyDescent="0.25">
      <c r="A4602" s="521"/>
      <c r="B4602" s="521"/>
    </row>
    <row r="4603" spans="1:2" x14ac:dyDescent="0.25">
      <c r="A4603" s="521"/>
      <c r="B4603" s="521"/>
    </row>
    <row r="4604" spans="1:2" x14ac:dyDescent="0.25">
      <c r="A4604" s="521"/>
      <c r="B4604" s="521"/>
    </row>
    <row r="4605" spans="1:2" x14ac:dyDescent="0.25">
      <c r="A4605" s="521"/>
      <c r="B4605" s="521"/>
    </row>
    <row r="4606" spans="1:2" x14ac:dyDescent="0.25">
      <c r="A4606" s="521"/>
      <c r="B4606" s="521"/>
    </row>
    <row r="4607" spans="1:2" x14ac:dyDescent="0.25">
      <c r="A4607" s="521"/>
      <c r="B4607" s="521"/>
    </row>
    <row r="4608" spans="1:2" x14ac:dyDescent="0.25">
      <c r="A4608" s="521"/>
      <c r="B4608" s="521"/>
    </row>
    <row r="4609" spans="1:2" x14ac:dyDescent="0.25">
      <c r="A4609" s="521"/>
      <c r="B4609" s="521"/>
    </row>
    <row r="4610" spans="1:2" x14ac:dyDescent="0.25">
      <c r="A4610" s="521"/>
      <c r="B4610" s="521"/>
    </row>
    <row r="4611" spans="1:2" x14ac:dyDescent="0.25">
      <c r="A4611" s="521"/>
      <c r="B4611" s="521"/>
    </row>
    <row r="4612" spans="1:2" x14ac:dyDescent="0.25">
      <c r="A4612" s="521"/>
      <c r="B4612" s="521"/>
    </row>
    <row r="4613" spans="1:2" x14ac:dyDescent="0.25">
      <c r="A4613" s="521"/>
      <c r="B4613" s="521"/>
    </row>
    <row r="4614" spans="1:2" x14ac:dyDescent="0.25">
      <c r="A4614" s="521"/>
      <c r="B4614" s="521"/>
    </row>
    <row r="4615" spans="1:2" x14ac:dyDescent="0.25">
      <c r="A4615" s="521"/>
      <c r="B4615" s="521"/>
    </row>
    <row r="4616" spans="1:2" x14ac:dyDescent="0.25">
      <c r="A4616" s="521"/>
      <c r="B4616" s="521"/>
    </row>
    <row r="4617" spans="1:2" x14ac:dyDescent="0.25">
      <c r="A4617" s="521"/>
      <c r="B4617" s="521"/>
    </row>
    <row r="4618" spans="1:2" x14ac:dyDescent="0.25">
      <c r="A4618" s="521"/>
      <c r="B4618" s="521"/>
    </row>
    <row r="4619" spans="1:2" x14ac:dyDescent="0.25">
      <c r="A4619" s="521"/>
      <c r="B4619" s="521"/>
    </row>
    <row r="4620" spans="1:2" x14ac:dyDescent="0.25">
      <c r="A4620" s="521"/>
      <c r="B4620" s="521"/>
    </row>
    <row r="4621" spans="1:2" x14ac:dyDescent="0.25">
      <c r="A4621" s="521"/>
      <c r="B4621" s="521"/>
    </row>
    <row r="4622" spans="1:2" x14ac:dyDescent="0.25">
      <c r="A4622" s="521"/>
      <c r="B4622" s="521"/>
    </row>
    <row r="4623" spans="1:2" x14ac:dyDescent="0.25">
      <c r="A4623" s="521"/>
      <c r="B4623" s="521"/>
    </row>
    <row r="4624" spans="1:2" x14ac:dyDescent="0.25">
      <c r="A4624" s="521"/>
      <c r="B4624" s="521"/>
    </row>
    <row r="4625" spans="1:2" x14ac:dyDescent="0.25">
      <c r="A4625" s="521"/>
      <c r="B4625" s="521"/>
    </row>
    <row r="4626" spans="1:2" x14ac:dyDescent="0.25">
      <c r="A4626" s="521"/>
      <c r="B4626" s="521"/>
    </row>
    <row r="4627" spans="1:2" x14ac:dyDescent="0.25">
      <c r="A4627" s="521"/>
      <c r="B4627" s="521"/>
    </row>
    <row r="4628" spans="1:2" x14ac:dyDescent="0.25">
      <c r="A4628" s="521"/>
      <c r="B4628" s="521"/>
    </row>
    <row r="4629" spans="1:2" x14ac:dyDescent="0.25">
      <c r="A4629" s="521"/>
      <c r="B4629" s="521"/>
    </row>
    <row r="4630" spans="1:2" x14ac:dyDescent="0.25">
      <c r="A4630" s="521"/>
      <c r="B4630" s="521"/>
    </row>
    <row r="4631" spans="1:2" x14ac:dyDescent="0.25">
      <c r="A4631" s="521"/>
      <c r="B4631" s="521"/>
    </row>
    <row r="4632" spans="1:2" x14ac:dyDescent="0.25">
      <c r="A4632" s="521"/>
      <c r="B4632" s="521"/>
    </row>
    <row r="4633" spans="1:2" x14ac:dyDescent="0.25">
      <c r="A4633" s="521"/>
      <c r="B4633" s="521"/>
    </row>
    <row r="4634" spans="1:2" x14ac:dyDescent="0.25">
      <c r="A4634" s="521"/>
      <c r="B4634" s="521"/>
    </row>
    <row r="4635" spans="1:2" x14ac:dyDescent="0.25">
      <c r="A4635" s="521"/>
      <c r="B4635" s="521"/>
    </row>
    <row r="4636" spans="1:2" x14ac:dyDescent="0.25">
      <c r="A4636" s="521"/>
      <c r="B4636" s="521"/>
    </row>
    <row r="4637" spans="1:2" x14ac:dyDescent="0.25">
      <c r="A4637" s="521"/>
      <c r="B4637" s="521"/>
    </row>
    <row r="4638" spans="1:2" x14ac:dyDescent="0.25">
      <c r="A4638" s="521"/>
      <c r="B4638" s="521"/>
    </row>
    <row r="4639" spans="1:2" x14ac:dyDescent="0.25">
      <c r="A4639" s="521"/>
      <c r="B4639" s="521"/>
    </row>
    <row r="4640" spans="1:2" x14ac:dyDescent="0.25">
      <c r="A4640" s="521"/>
      <c r="B4640" s="521"/>
    </row>
    <row r="4641" spans="1:2" x14ac:dyDescent="0.25">
      <c r="A4641" s="521"/>
      <c r="B4641" s="521"/>
    </row>
    <row r="4642" spans="1:2" x14ac:dyDescent="0.25">
      <c r="A4642" s="521"/>
      <c r="B4642" s="521"/>
    </row>
    <row r="4643" spans="1:2" x14ac:dyDescent="0.25">
      <c r="A4643" s="521"/>
      <c r="B4643" s="521"/>
    </row>
    <row r="4644" spans="1:2" x14ac:dyDescent="0.25">
      <c r="A4644" s="521"/>
      <c r="B4644" s="521"/>
    </row>
    <row r="4645" spans="1:2" x14ac:dyDescent="0.25">
      <c r="A4645" s="521"/>
      <c r="B4645" s="521"/>
    </row>
    <row r="4646" spans="1:2" x14ac:dyDescent="0.25">
      <c r="A4646" s="521"/>
      <c r="B4646" s="521"/>
    </row>
    <row r="4647" spans="1:2" x14ac:dyDescent="0.25">
      <c r="A4647" s="521"/>
      <c r="B4647" s="521"/>
    </row>
    <row r="4648" spans="1:2" x14ac:dyDescent="0.25">
      <c r="A4648" s="521"/>
      <c r="B4648" s="521"/>
    </row>
    <row r="4649" spans="1:2" x14ac:dyDescent="0.25">
      <c r="A4649" s="521"/>
      <c r="B4649" s="521"/>
    </row>
    <row r="4650" spans="1:2" x14ac:dyDescent="0.25">
      <c r="A4650" s="521"/>
      <c r="B4650" s="521"/>
    </row>
    <row r="4651" spans="1:2" x14ac:dyDescent="0.25">
      <c r="A4651" s="521"/>
      <c r="B4651" s="521"/>
    </row>
    <row r="4652" spans="1:2" x14ac:dyDescent="0.25">
      <c r="A4652" s="521"/>
      <c r="B4652" s="521"/>
    </row>
    <row r="4653" spans="1:2" x14ac:dyDescent="0.25">
      <c r="A4653" s="521"/>
      <c r="B4653" s="521"/>
    </row>
    <row r="4654" spans="1:2" x14ac:dyDescent="0.25">
      <c r="A4654" s="521"/>
      <c r="B4654" s="521"/>
    </row>
    <row r="4655" spans="1:2" x14ac:dyDescent="0.25">
      <c r="A4655" s="521"/>
      <c r="B4655" s="521"/>
    </row>
    <row r="4656" spans="1:2" x14ac:dyDescent="0.25">
      <c r="A4656" s="521"/>
      <c r="B4656" s="521"/>
    </row>
    <row r="4657" spans="1:2" x14ac:dyDescent="0.25">
      <c r="A4657" s="521"/>
      <c r="B4657" s="521"/>
    </row>
    <row r="4658" spans="1:2" x14ac:dyDescent="0.25">
      <c r="A4658" s="521"/>
      <c r="B4658" s="521"/>
    </row>
    <row r="4659" spans="1:2" x14ac:dyDescent="0.25">
      <c r="A4659" s="521"/>
      <c r="B4659" s="521"/>
    </row>
    <row r="4660" spans="1:2" x14ac:dyDescent="0.25">
      <c r="A4660" s="521"/>
      <c r="B4660" s="521"/>
    </row>
    <row r="4661" spans="1:2" x14ac:dyDescent="0.25">
      <c r="A4661" s="521"/>
      <c r="B4661" s="521"/>
    </row>
    <row r="4662" spans="1:2" x14ac:dyDescent="0.25">
      <c r="A4662" s="521"/>
      <c r="B4662" s="521"/>
    </row>
    <row r="4663" spans="1:2" x14ac:dyDescent="0.25">
      <c r="A4663" s="521"/>
      <c r="B4663" s="521"/>
    </row>
    <row r="4664" spans="1:2" x14ac:dyDescent="0.25">
      <c r="A4664" s="521"/>
      <c r="B4664" s="521"/>
    </row>
    <row r="4665" spans="1:2" x14ac:dyDescent="0.25">
      <c r="A4665" s="521"/>
      <c r="B4665" s="521"/>
    </row>
    <row r="4666" spans="1:2" x14ac:dyDescent="0.25">
      <c r="A4666" s="521"/>
      <c r="B4666" s="521"/>
    </row>
    <row r="4667" spans="1:2" x14ac:dyDescent="0.25">
      <c r="A4667" s="521"/>
      <c r="B4667" s="521"/>
    </row>
    <row r="4668" spans="1:2" x14ac:dyDescent="0.25">
      <c r="A4668" s="521"/>
      <c r="B4668" s="521"/>
    </row>
    <row r="4669" spans="1:2" x14ac:dyDescent="0.25">
      <c r="A4669" s="521"/>
      <c r="B4669" s="521"/>
    </row>
    <row r="4670" spans="1:2" x14ac:dyDescent="0.25">
      <c r="A4670" s="521"/>
      <c r="B4670" s="521"/>
    </row>
    <row r="4671" spans="1:2" x14ac:dyDescent="0.25">
      <c r="A4671" s="521"/>
      <c r="B4671" s="521"/>
    </row>
    <row r="4672" spans="1:2" x14ac:dyDescent="0.25">
      <c r="A4672" s="521"/>
      <c r="B4672" s="521"/>
    </row>
    <row r="4673" spans="1:2" x14ac:dyDescent="0.25">
      <c r="A4673" s="521"/>
      <c r="B4673" s="521"/>
    </row>
    <row r="4674" spans="1:2" x14ac:dyDescent="0.25">
      <c r="A4674" s="521"/>
      <c r="B4674" s="521"/>
    </row>
    <row r="4675" spans="1:2" x14ac:dyDescent="0.25">
      <c r="A4675" s="521"/>
      <c r="B4675" s="521"/>
    </row>
    <row r="4676" spans="1:2" x14ac:dyDescent="0.25">
      <c r="A4676" s="521"/>
      <c r="B4676" s="521"/>
    </row>
    <row r="4677" spans="1:2" x14ac:dyDescent="0.25">
      <c r="A4677" s="521"/>
      <c r="B4677" s="521"/>
    </row>
    <row r="4678" spans="1:2" x14ac:dyDescent="0.25">
      <c r="A4678" s="521"/>
      <c r="B4678" s="521"/>
    </row>
    <row r="4679" spans="1:2" x14ac:dyDescent="0.25">
      <c r="A4679" s="521"/>
      <c r="B4679" s="521"/>
    </row>
    <row r="4680" spans="1:2" x14ac:dyDescent="0.25">
      <c r="A4680" s="521"/>
      <c r="B4680" s="521"/>
    </row>
    <row r="4681" spans="1:2" x14ac:dyDescent="0.25">
      <c r="A4681" s="521"/>
      <c r="B4681" s="521"/>
    </row>
    <row r="4682" spans="1:2" x14ac:dyDescent="0.25">
      <c r="A4682" s="521"/>
      <c r="B4682" s="521"/>
    </row>
    <row r="4683" spans="1:2" x14ac:dyDescent="0.25">
      <c r="A4683" s="521"/>
      <c r="B4683" s="521"/>
    </row>
    <row r="4684" spans="1:2" x14ac:dyDescent="0.25">
      <c r="A4684" s="521"/>
      <c r="B4684" s="521"/>
    </row>
    <row r="4685" spans="1:2" x14ac:dyDescent="0.25">
      <c r="A4685" s="521"/>
      <c r="B4685" s="521"/>
    </row>
    <row r="4686" spans="1:2" x14ac:dyDescent="0.25">
      <c r="A4686" s="521"/>
      <c r="B4686" s="521"/>
    </row>
    <row r="4687" spans="1:2" x14ac:dyDescent="0.25">
      <c r="A4687" s="521"/>
      <c r="B4687" s="521"/>
    </row>
    <row r="4688" spans="1:2" x14ac:dyDescent="0.25">
      <c r="A4688" s="521"/>
      <c r="B4688" s="521"/>
    </row>
    <row r="4689" spans="1:2" x14ac:dyDescent="0.25">
      <c r="A4689" s="521"/>
      <c r="B4689" s="521"/>
    </row>
    <row r="4690" spans="1:2" x14ac:dyDescent="0.25">
      <c r="A4690" s="521"/>
      <c r="B4690" s="521"/>
    </row>
    <row r="4691" spans="1:2" x14ac:dyDescent="0.25">
      <c r="A4691" s="521"/>
      <c r="B4691" s="521"/>
    </row>
    <row r="4692" spans="1:2" x14ac:dyDescent="0.25">
      <c r="A4692" s="521"/>
      <c r="B4692" s="521"/>
    </row>
    <row r="4693" spans="1:2" x14ac:dyDescent="0.25">
      <c r="A4693" s="521"/>
      <c r="B4693" s="521"/>
    </row>
    <row r="4694" spans="1:2" x14ac:dyDescent="0.25">
      <c r="A4694" s="521"/>
      <c r="B4694" s="521"/>
    </row>
    <row r="4695" spans="1:2" x14ac:dyDescent="0.25">
      <c r="A4695" s="521"/>
      <c r="B4695" s="521"/>
    </row>
    <row r="4696" spans="1:2" x14ac:dyDescent="0.25">
      <c r="A4696" s="521"/>
      <c r="B4696" s="521"/>
    </row>
    <row r="4697" spans="1:2" x14ac:dyDescent="0.25">
      <c r="A4697" s="521"/>
      <c r="B4697" s="521"/>
    </row>
    <row r="4698" spans="1:2" x14ac:dyDescent="0.25">
      <c r="A4698" s="521"/>
      <c r="B4698" s="521"/>
    </row>
    <row r="4699" spans="1:2" x14ac:dyDescent="0.25">
      <c r="A4699" s="521"/>
      <c r="B4699" s="521"/>
    </row>
    <row r="4700" spans="1:2" x14ac:dyDescent="0.25">
      <c r="A4700" s="521"/>
      <c r="B4700" s="521"/>
    </row>
    <row r="4701" spans="1:2" x14ac:dyDescent="0.25">
      <c r="A4701" s="521"/>
      <c r="B4701" s="521"/>
    </row>
    <row r="4702" spans="1:2" x14ac:dyDescent="0.25">
      <c r="A4702" s="521"/>
      <c r="B4702" s="521"/>
    </row>
    <row r="4703" spans="1:2" x14ac:dyDescent="0.25">
      <c r="A4703" s="521"/>
      <c r="B4703" s="521"/>
    </row>
    <row r="4704" spans="1:2" x14ac:dyDescent="0.25">
      <c r="A4704" s="521"/>
      <c r="B4704" s="521"/>
    </row>
    <row r="4705" spans="1:2" x14ac:dyDescent="0.25">
      <c r="A4705" s="521"/>
      <c r="B4705" s="521"/>
    </row>
    <row r="4706" spans="1:2" x14ac:dyDescent="0.25">
      <c r="A4706" s="521"/>
      <c r="B4706" s="521"/>
    </row>
    <row r="4707" spans="1:2" x14ac:dyDescent="0.25">
      <c r="A4707" s="521"/>
      <c r="B4707" s="521"/>
    </row>
    <row r="4708" spans="1:2" x14ac:dyDescent="0.25">
      <c r="A4708" s="521"/>
      <c r="B4708" s="521"/>
    </row>
    <row r="4709" spans="1:2" x14ac:dyDescent="0.25">
      <c r="A4709" s="521"/>
      <c r="B4709" s="521"/>
    </row>
    <row r="4710" spans="1:2" x14ac:dyDescent="0.25">
      <c r="A4710" s="521"/>
      <c r="B4710" s="521"/>
    </row>
    <row r="4711" spans="1:2" x14ac:dyDescent="0.25">
      <c r="A4711" s="521"/>
      <c r="B4711" s="521"/>
    </row>
    <row r="4712" spans="1:2" x14ac:dyDescent="0.25">
      <c r="A4712" s="521"/>
      <c r="B4712" s="521"/>
    </row>
    <row r="4713" spans="1:2" x14ac:dyDescent="0.25">
      <c r="A4713" s="521"/>
      <c r="B4713" s="521"/>
    </row>
    <row r="4714" spans="1:2" x14ac:dyDescent="0.25">
      <c r="A4714" s="521"/>
      <c r="B4714" s="521"/>
    </row>
    <row r="4715" spans="1:2" x14ac:dyDescent="0.25">
      <c r="A4715" s="521"/>
      <c r="B4715" s="521"/>
    </row>
    <row r="4716" spans="1:2" x14ac:dyDescent="0.25">
      <c r="A4716" s="521"/>
      <c r="B4716" s="521"/>
    </row>
    <row r="4717" spans="1:2" x14ac:dyDescent="0.25">
      <c r="A4717" s="521"/>
      <c r="B4717" s="521"/>
    </row>
    <row r="4718" spans="1:2" x14ac:dyDescent="0.25">
      <c r="A4718" s="521"/>
      <c r="B4718" s="521"/>
    </row>
    <row r="4719" spans="1:2" x14ac:dyDescent="0.25">
      <c r="A4719" s="521"/>
      <c r="B4719" s="521"/>
    </row>
    <row r="4720" spans="1:2" x14ac:dyDescent="0.25">
      <c r="A4720" s="521"/>
      <c r="B4720" s="521"/>
    </row>
    <row r="4721" spans="1:2" x14ac:dyDescent="0.25">
      <c r="A4721" s="521"/>
      <c r="B4721" s="521"/>
    </row>
    <row r="4722" spans="1:2" x14ac:dyDescent="0.25">
      <c r="A4722" s="521"/>
      <c r="B4722" s="521"/>
    </row>
    <row r="4723" spans="1:2" x14ac:dyDescent="0.25">
      <c r="A4723" s="521"/>
      <c r="B4723" s="521"/>
    </row>
    <row r="4724" spans="1:2" x14ac:dyDescent="0.25">
      <c r="A4724" s="521"/>
      <c r="B4724" s="521"/>
    </row>
    <row r="4725" spans="1:2" x14ac:dyDescent="0.25">
      <c r="A4725" s="521"/>
      <c r="B4725" s="521"/>
    </row>
    <row r="4726" spans="1:2" x14ac:dyDescent="0.25">
      <c r="A4726" s="521"/>
      <c r="B4726" s="521"/>
    </row>
    <row r="4727" spans="1:2" x14ac:dyDescent="0.25">
      <c r="A4727" s="521"/>
      <c r="B4727" s="521"/>
    </row>
    <row r="4728" spans="1:2" x14ac:dyDescent="0.25">
      <c r="A4728" s="521"/>
      <c r="B4728" s="521"/>
    </row>
    <row r="4729" spans="1:2" x14ac:dyDescent="0.25">
      <c r="A4729" s="521"/>
      <c r="B4729" s="521"/>
    </row>
    <row r="4730" spans="1:2" x14ac:dyDescent="0.25">
      <c r="A4730" s="521"/>
      <c r="B4730" s="521"/>
    </row>
    <row r="4731" spans="1:2" x14ac:dyDescent="0.25">
      <c r="A4731" s="521"/>
      <c r="B4731" s="521"/>
    </row>
    <row r="4732" spans="1:2" x14ac:dyDescent="0.25">
      <c r="A4732" s="521"/>
      <c r="B4732" s="521"/>
    </row>
    <row r="4733" spans="1:2" x14ac:dyDescent="0.25">
      <c r="A4733" s="521"/>
      <c r="B4733" s="521"/>
    </row>
    <row r="4734" spans="1:2" x14ac:dyDescent="0.25">
      <c r="A4734" s="521"/>
      <c r="B4734" s="521"/>
    </row>
    <row r="4735" spans="1:2" x14ac:dyDescent="0.25">
      <c r="A4735" s="521"/>
      <c r="B4735" s="521"/>
    </row>
    <row r="4736" spans="1:2" x14ac:dyDescent="0.25">
      <c r="A4736" s="521"/>
      <c r="B4736" s="521"/>
    </row>
    <row r="4737" spans="1:2" x14ac:dyDescent="0.25">
      <c r="A4737" s="521"/>
      <c r="B4737" s="521"/>
    </row>
    <row r="4738" spans="1:2" x14ac:dyDescent="0.25">
      <c r="A4738" s="521"/>
      <c r="B4738" s="521"/>
    </row>
    <row r="4739" spans="1:2" x14ac:dyDescent="0.25">
      <c r="A4739" s="521"/>
      <c r="B4739" s="521"/>
    </row>
    <row r="4740" spans="1:2" x14ac:dyDescent="0.25">
      <c r="A4740" s="521"/>
      <c r="B4740" s="521"/>
    </row>
    <row r="4741" spans="1:2" x14ac:dyDescent="0.25">
      <c r="A4741" s="521"/>
      <c r="B4741" s="521"/>
    </row>
    <row r="4742" spans="1:2" x14ac:dyDescent="0.25">
      <c r="A4742" s="521"/>
      <c r="B4742" s="521"/>
    </row>
    <row r="4743" spans="1:2" x14ac:dyDescent="0.25">
      <c r="A4743" s="521"/>
      <c r="B4743" s="521"/>
    </row>
    <row r="4744" spans="1:2" x14ac:dyDescent="0.25">
      <c r="A4744" s="521"/>
      <c r="B4744" s="521"/>
    </row>
    <row r="4745" spans="1:2" x14ac:dyDescent="0.25">
      <c r="A4745" s="521"/>
      <c r="B4745" s="521"/>
    </row>
    <row r="4746" spans="1:2" x14ac:dyDescent="0.25">
      <c r="A4746" s="521"/>
      <c r="B4746" s="521"/>
    </row>
    <row r="4747" spans="1:2" x14ac:dyDescent="0.25">
      <c r="A4747" s="521"/>
      <c r="B4747" s="521"/>
    </row>
    <row r="4748" spans="1:2" x14ac:dyDescent="0.25">
      <c r="A4748" s="521"/>
      <c r="B4748" s="521"/>
    </row>
    <row r="4749" spans="1:2" x14ac:dyDescent="0.25">
      <c r="A4749" s="521"/>
      <c r="B4749" s="521"/>
    </row>
    <row r="4750" spans="1:2" x14ac:dyDescent="0.25">
      <c r="A4750" s="521"/>
      <c r="B4750" s="521"/>
    </row>
    <row r="4751" spans="1:2" x14ac:dyDescent="0.25">
      <c r="A4751" s="521"/>
      <c r="B4751" s="521"/>
    </row>
    <row r="4752" spans="1:2" x14ac:dyDescent="0.25">
      <c r="A4752" s="521"/>
      <c r="B4752" s="521"/>
    </row>
    <row r="4753" spans="1:2" x14ac:dyDescent="0.25">
      <c r="A4753" s="521"/>
      <c r="B4753" s="521"/>
    </row>
    <row r="4754" spans="1:2" x14ac:dyDescent="0.25">
      <c r="A4754" s="521"/>
      <c r="B4754" s="521"/>
    </row>
    <row r="4755" spans="1:2" x14ac:dyDescent="0.25">
      <c r="A4755" s="521"/>
      <c r="B4755" s="521"/>
    </row>
    <row r="4756" spans="1:2" x14ac:dyDescent="0.25">
      <c r="A4756" s="521"/>
      <c r="B4756" s="521"/>
    </row>
    <row r="4757" spans="1:2" x14ac:dyDescent="0.25">
      <c r="A4757" s="521"/>
      <c r="B4757" s="521"/>
    </row>
    <row r="4758" spans="1:2" x14ac:dyDescent="0.25">
      <c r="A4758" s="521"/>
      <c r="B4758" s="521"/>
    </row>
    <row r="4759" spans="1:2" x14ac:dyDescent="0.25">
      <c r="A4759" s="521"/>
      <c r="B4759" s="521"/>
    </row>
    <row r="4760" spans="1:2" x14ac:dyDescent="0.25">
      <c r="A4760" s="521"/>
      <c r="B4760" s="521"/>
    </row>
    <row r="4761" spans="1:2" x14ac:dyDescent="0.25">
      <c r="A4761" s="521"/>
      <c r="B4761" s="521"/>
    </row>
    <row r="4762" spans="1:2" x14ac:dyDescent="0.25">
      <c r="A4762" s="521"/>
      <c r="B4762" s="521"/>
    </row>
    <row r="4763" spans="1:2" x14ac:dyDescent="0.25">
      <c r="A4763" s="521"/>
      <c r="B4763" s="521"/>
    </row>
    <row r="4764" spans="1:2" x14ac:dyDescent="0.25">
      <c r="A4764" s="521"/>
      <c r="B4764" s="521"/>
    </row>
    <row r="4765" spans="1:2" x14ac:dyDescent="0.25">
      <c r="A4765" s="521"/>
      <c r="B4765" s="521"/>
    </row>
    <row r="4766" spans="1:2" x14ac:dyDescent="0.25">
      <c r="A4766" s="521"/>
      <c r="B4766" s="521"/>
    </row>
    <row r="4767" spans="1:2" x14ac:dyDescent="0.25">
      <c r="A4767" s="521"/>
      <c r="B4767" s="521"/>
    </row>
    <row r="4768" spans="1:2" x14ac:dyDescent="0.25">
      <c r="A4768" s="521"/>
      <c r="B4768" s="521"/>
    </row>
    <row r="4769" spans="1:2" x14ac:dyDescent="0.25">
      <c r="A4769" s="521"/>
      <c r="B4769" s="521"/>
    </row>
    <row r="4770" spans="1:2" x14ac:dyDescent="0.25">
      <c r="A4770" s="521"/>
      <c r="B4770" s="521"/>
    </row>
    <row r="4771" spans="1:2" x14ac:dyDescent="0.25">
      <c r="A4771" s="521"/>
      <c r="B4771" s="521"/>
    </row>
    <row r="4772" spans="1:2" x14ac:dyDescent="0.25">
      <c r="A4772" s="521"/>
      <c r="B4772" s="521"/>
    </row>
    <row r="4773" spans="1:2" x14ac:dyDescent="0.25">
      <c r="A4773" s="521"/>
      <c r="B4773" s="521"/>
    </row>
    <row r="4774" spans="1:2" x14ac:dyDescent="0.25">
      <c r="A4774" s="521"/>
      <c r="B4774" s="521"/>
    </row>
    <row r="4775" spans="1:2" x14ac:dyDescent="0.25">
      <c r="A4775" s="521"/>
      <c r="B4775" s="521"/>
    </row>
    <row r="4776" spans="1:2" x14ac:dyDescent="0.25">
      <c r="A4776" s="521"/>
      <c r="B4776" s="521"/>
    </row>
    <row r="4777" spans="1:2" x14ac:dyDescent="0.25">
      <c r="A4777" s="521"/>
      <c r="B4777" s="521"/>
    </row>
    <row r="4778" spans="1:2" x14ac:dyDescent="0.25">
      <c r="A4778" s="521"/>
      <c r="B4778" s="521"/>
    </row>
    <row r="4779" spans="1:2" x14ac:dyDescent="0.25">
      <c r="A4779" s="521"/>
      <c r="B4779" s="521"/>
    </row>
    <row r="4780" spans="1:2" x14ac:dyDescent="0.25">
      <c r="A4780" s="521"/>
      <c r="B4780" s="521"/>
    </row>
    <row r="4781" spans="1:2" x14ac:dyDescent="0.25">
      <c r="A4781" s="521"/>
      <c r="B4781" s="521"/>
    </row>
    <row r="4782" spans="1:2" x14ac:dyDescent="0.25">
      <c r="A4782" s="521"/>
      <c r="B4782" s="521"/>
    </row>
    <row r="4783" spans="1:2" x14ac:dyDescent="0.25">
      <c r="A4783" s="521"/>
      <c r="B4783" s="521"/>
    </row>
    <row r="4784" spans="1:2" x14ac:dyDescent="0.25">
      <c r="A4784" s="521"/>
      <c r="B4784" s="521"/>
    </row>
    <row r="4785" spans="1:2" x14ac:dyDescent="0.25">
      <c r="A4785" s="521"/>
      <c r="B4785" s="521"/>
    </row>
    <row r="4786" spans="1:2" x14ac:dyDescent="0.25">
      <c r="A4786" s="521"/>
      <c r="B4786" s="521"/>
    </row>
    <row r="4787" spans="1:2" x14ac:dyDescent="0.25">
      <c r="A4787" s="521"/>
      <c r="B4787" s="521"/>
    </row>
    <row r="4788" spans="1:2" x14ac:dyDescent="0.25">
      <c r="A4788" s="521"/>
      <c r="B4788" s="521"/>
    </row>
    <row r="4789" spans="1:2" x14ac:dyDescent="0.25">
      <c r="A4789" s="521"/>
      <c r="B4789" s="521"/>
    </row>
    <row r="4790" spans="1:2" x14ac:dyDescent="0.25">
      <c r="A4790" s="521"/>
      <c r="B4790" s="521"/>
    </row>
    <row r="4791" spans="1:2" x14ac:dyDescent="0.25">
      <c r="A4791" s="521"/>
      <c r="B4791" s="521"/>
    </row>
    <row r="4792" spans="1:2" x14ac:dyDescent="0.25">
      <c r="A4792" s="521"/>
      <c r="B4792" s="521"/>
    </row>
    <row r="4793" spans="1:2" x14ac:dyDescent="0.25">
      <c r="A4793" s="521"/>
      <c r="B4793" s="521"/>
    </row>
    <row r="4794" spans="1:2" x14ac:dyDescent="0.25">
      <c r="A4794" s="521"/>
      <c r="B4794" s="521"/>
    </row>
    <row r="4795" spans="1:2" x14ac:dyDescent="0.25">
      <c r="A4795" s="521"/>
      <c r="B4795" s="521"/>
    </row>
    <row r="4796" spans="1:2" x14ac:dyDescent="0.25">
      <c r="A4796" s="521"/>
      <c r="B4796" s="521"/>
    </row>
    <row r="4797" spans="1:2" x14ac:dyDescent="0.25">
      <c r="A4797" s="521"/>
      <c r="B4797" s="521"/>
    </row>
    <row r="4798" spans="1:2" x14ac:dyDescent="0.25">
      <c r="A4798" s="521"/>
      <c r="B4798" s="521"/>
    </row>
    <row r="4799" spans="1:2" x14ac:dyDescent="0.25">
      <c r="A4799" s="521"/>
      <c r="B4799" s="521"/>
    </row>
    <row r="4800" spans="1:2" x14ac:dyDescent="0.25">
      <c r="A4800" s="521"/>
      <c r="B4800" s="521"/>
    </row>
    <row r="4801" spans="1:2" x14ac:dyDescent="0.25">
      <c r="A4801" s="521"/>
      <c r="B4801" s="521"/>
    </row>
    <row r="4802" spans="1:2" x14ac:dyDescent="0.25">
      <c r="A4802" s="521"/>
      <c r="B4802" s="521"/>
    </row>
    <row r="4803" spans="1:2" x14ac:dyDescent="0.25">
      <c r="A4803" s="521"/>
      <c r="B4803" s="521"/>
    </row>
    <row r="4804" spans="1:2" x14ac:dyDescent="0.25">
      <c r="A4804" s="521"/>
      <c r="B4804" s="521"/>
    </row>
    <row r="4805" spans="1:2" x14ac:dyDescent="0.25">
      <c r="A4805" s="521"/>
      <c r="B4805" s="521"/>
    </row>
    <row r="4806" spans="1:2" x14ac:dyDescent="0.25">
      <c r="A4806" s="521"/>
      <c r="B4806" s="521"/>
    </row>
    <row r="4807" spans="1:2" x14ac:dyDescent="0.25">
      <c r="A4807" s="521"/>
      <c r="B4807" s="521"/>
    </row>
    <row r="4808" spans="1:2" x14ac:dyDescent="0.25">
      <c r="A4808" s="521"/>
      <c r="B4808" s="521"/>
    </row>
    <row r="4809" spans="1:2" x14ac:dyDescent="0.25">
      <c r="A4809" s="521"/>
      <c r="B4809" s="521"/>
    </row>
    <row r="4810" spans="1:2" x14ac:dyDescent="0.25">
      <c r="A4810" s="521"/>
      <c r="B4810" s="521"/>
    </row>
    <row r="4811" spans="1:2" x14ac:dyDescent="0.25">
      <c r="A4811" s="521"/>
      <c r="B4811" s="521"/>
    </row>
    <row r="4812" spans="1:2" x14ac:dyDescent="0.25">
      <c r="A4812" s="521"/>
      <c r="B4812" s="521"/>
    </row>
    <row r="4813" spans="1:2" x14ac:dyDescent="0.25">
      <c r="A4813" s="521"/>
      <c r="B4813" s="521"/>
    </row>
    <row r="4814" spans="1:2" x14ac:dyDescent="0.25">
      <c r="A4814" s="521"/>
      <c r="B4814" s="521"/>
    </row>
    <row r="4815" spans="1:2" x14ac:dyDescent="0.25">
      <c r="A4815" s="521"/>
      <c r="B4815" s="521"/>
    </row>
    <row r="4816" spans="1:2" x14ac:dyDescent="0.25">
      <c r="A4816" s="521"/>
      <c r="B4816" s="521"/>
    </row>
    <row r="4817" spans="1:2" x14ac:dyDescent="0.25">
      <c r="A4817" s="521"/>
      <c r="B4817" s="521"/>
    </row>
    <row r="4818" spans="1:2" x14ac:dyDescent="0.25">
      <c r="A4818" s="521"/>
      <c r="B4818" s="521"/>
    </row>
    <row r="4819" spans="1:2" x14ac:dyDescent="0.25">
      <c r="A4819" s="521"/>
      <c r="B4819" s="521"/>
    </row>
    <row r="4820" spans="1:2" x14ac:dyDescent="0.25">
      <c r="A4820" s="521"/>
      <c r="B4820" s="521"/>
    </row>
    <row r="4821" spans="1:2" x14ac:dyDescent="0.25">
      <c r="A4821" s="521"/>
      <c r="B4821" s="521"/>
    </row>
    <row r="4822" spans="1:2" x14ac:dyDescent="0.25">
      <c r="A4822" s="521"/>
      <c r="B4822" s="521"/>
    </row>
    <row r="4823" spans="1:2" x14ac:dyDescent="0.25">
      <c r="A4823" s="521"/>
      <c r="B4823" s="521"/>
    </row>
    <row r="4824" spans="1:2" x14ac:dyDescent="0.25">
      <c r="A4824" s="521"/>
      <c r="B4824" s="521"/>
    </row>
    <row r="4825" spans="1:2" x14ac:dyDescent="0.25">
      <c r="A4825" s="521"/>
      <c r="B4825" s="521"/>
    </row>
    <row r="4826" spans="1:2" x14ac:dyDescent="0.25">
      <c r="A4826" s="521"/>
      <c r="B4826" s="521"/>
    </row>
    <row r="4827" spans="1:2" x14ac:dyDescent="0.25">
      <c r="A4827" s="521"/>
      <c r="B4827" s="521"/>
    </row>
    <row r="4828" spans="1:2" x14ac:dyDescent="0.25">
      <c r="A4828" s="521"/>
      <c r="B4828" s="521"/>
    </row>
    <row r="4829" spans="1:2" x14ac:dyDescent="0.25">
      <c r="A4829" s="521"/>
      <c r="B4829" s="521"/>
    </row>
    <row r="4830" spans="1:2" x14ac:dyDescent="0.25">
      <c r="A4830" s="521"/>
      <c r="B4830" s="521"/>
    </row>
    <row r="4831" spans="1:2" x14ac:dyDescent="0.25">
      <c r="A4831" s="521"/>
      <c r="B4831" s="521"/>
    </row>
    <row r="4832" spans="1:2" x14ac:dyDescent="0.25">
      <c r="A4832" s="521"/>
      <c r="B4832" s="521"/>
    </row>
    <row r="4833" spans="1:2" x14ac:dyDescent="0.25">
      <c r="A4833" s="521"/>
      <c r="B4833" s="521"/>
    </row>
    <row r="4834" spans="1:2" x14ac:dyDescent="0.25">
      <c r="A4834" s="521"/>
      <c r="B4834" s="521"/>
    </row>
    <row r="4835" spans="1:2" x14ac:dyDescent="0.25">
      <c r="A4835" s="521"/>
      <c r="B4835" s="521"/>
    </row>
    <row r="4836" spans="1:2" x14ac:dyDescent="0.25">
      <c r="A4836" s="521"/>
      <c r="B4836" s="521"/>
    </row>
    <row r="4837" spans="1:2" x14ac:dyDescent="0.25">
      <c r="A4837" s="521"/>
      <c r="B4837" s="521"/>
    </row>
    <row r="4838" spans="1:2" x14ac:dyDescent="0.25">
      <c r="A4838" s="521"/>
      <c r="B4838" s="521"/>
    </row>
    <row r="4839" spans="1:2" x14ac:dyDescent="0.25">
      <c r="A4839" s="521"/>
      <c r="B4839" s="521"/>
    </row>
    <row r="4840" spans="1:2" x14ac:dyDescent="0.25">
      <c r="A4840" s="521"/>
      <c r="B4840" s="521"/>
    </row>
    <row r="4841" spans="1:2" x14ac:dyDescent="0.25">
      <c r="A4841" s="521"/>
      <c r="B4841" s="521"/>
    </row>
    <row r="4842" spans="1:2" x14ac:dyDescent="0.25">
      <c r="A4842" s="521"/>
      <c r="B4842" s="521"/>
    </row>
    <row r="4843" spans="1:2" x14ac:dyDescent="0.25">
      <c r="A4843" s="521"/>
      <c r="B4843" s="521"/>
    </row>
    <row r="4844" spans="1:2" x14ac:dyDescent="0.25">
      <c r="A4844" s="521"/>
      <c r="B4844" s="521"/>
    </row>
    <row r="4845" spans="1:2" x14ac:dyDescent="0.25">
      <c r="A4845" s="521"/>
      <c r="B4845" s="521"/>
    </row>
    <row r="4846" spans="1:2" x14ac:dyDescent="0.25">
      <c r="A4846" s="521"/>
      <c r="B4846" s="521"/>
    </row>
    <row r="4847" spans="1:2" x14ac:dyDescent="0.25">
      <c r="A4847" s="521"/>
      <c r="B4847" s="521"/>
    </row>
    <row r="4848" spans="1:2" x14ac:dyDescent="0.25">
      <c r="A4848" s="521"/>
      <c r="B4848" s="521"/>
    </row>
    <row r="4849" spans="1:2" x14ac:dyDescent="0.25">
      <c r="A4849" s="521"/>
      <c r="B4849" s="521"/>
    </row>
    <row r="4850" spans="1:2" x14ac:dyDescent="0.25">
      <c r="A4850" s="521"/>
      <c r="B4850" s="521"/>
    </row>
    <row r="4851" spans="1:2" x14ac:dyDescent="0.25">
      <c r="A4851" s="521"/>
      <c r="B4851" s="521"/>
    </row>
    <row r="4852" spans="1:2" x14ac:dyDescent="0.25">
      <c r="A4852" s="521"/>
      <c r="B4852" s="521"/>
    </row>
    <row r="4853" spans="1:2" x14ac:dyDescent="0.25">
      <c r="A4853" s="521"/>
      <c r="B4853" s="521"/>
    </row>
    <row r="4854" spans="1:2" x14ac:dyDescent="0.25">
      <c r="A4854" s="521"/>
      <c r="B4854" s="521"/>
    </row>
    <row r="4855" spans="1:2" x14ac:dyDescent="0.25">
      <c r="A4855" s="521"/>
      <c r="B4855" s="521"/>
    </row>
    <row r="4856" spans="1:2" x14ac:dyDescent="0.25">
      <c r="A4856" s="521"/>
      <c r="B4856" s="521"/>
    </row>
    <row r="4857" spans="1:2" x14ac:dyDescent="0.25">
      <c r="A4857" s="521"/>
      <c r="B4857" s="521"/>
    </row>
    <row r="4858" spans="1:2" x14ac:dyDescent="0.25">
      <c r="A4858" s="521"/>
      <c r="B4858" s="521"/>
    </row>
    <row r="4859" spans="1:2" x14ac:dyDescent="0.25">
      <c r="A4859" s="521"/>
      <c r="B4859" s="521"/>
    </row>
    <row r="4860" spans="1:2" x14ac:dyDescent="0.25">
      <c r="A4860" s="521"/>
      <c r="B4860" s="521"/>
    </row>
    <row r="4861" spans="1:2" x14ac:dyDescent="0.25">
      <c r="A4861" s="521"/>
      <c r="B4861" s="521"/>
    </row>
    <row r="4862" spans="1:2" x14ac:dyDescent="0.25">
      <c r="A4862" s="521"/>
      <c r="B4862" s="521"/>
    </row>
    <row r="4863" spans="1:2" x14ac:dyDescent="0.25">
      <c r="A4863" s="521"/>
      <c r="B4863" s="521"/>
    </row>
    <row r="4864" spans="1:2" x14ac:dyDescent="0.25">
      <c r="A4864" s="521"/>
      <c r="B4864" s="521"/>
    </row>
    <row r="4865" spans="1:2" x14ac:dyDescent="0.25">
      <c r="A4865" s="521"/>
      <c r="B4865" s="521"/>
    </row>
    <row r="4866" spans="1:2" x14ac:dyDescent="0.25">
      <c r="A4866" s="521"/>
      <c r="B4866" s="521"/>
    </row>
    <row r="4867" spans="1:2" x14ac:dyDescent="0.25">
      <c r="A4867" s="521"/>
      <c r="B4867" s="521"/>
    </row>
    <row r="4868" spans="1:2" x14ac:dyDescent="0.25">
      <c r="A4868" s="521"/>
      <c r="B4868" s="521"/>
    </row>
    <row r="4869" spans="1:2" x14ac:dyDescent="0.25">
      <c r="A4869" s="521"/>
      <c r="B4869" s="521"/>
    </row>
    <row r="4870" spans="1:2" x14ac:dyDescent="0.25">
      <c r="A4870" s="521"/>
      <c r="B4870" s="521"/>
    </row>
    <row r="4871" spans="1:2" x14ac:dyDescent="0.25">
      <c r="A4871" s="521"/>
      <c r="B4871" s="521"/>
    </row>
    <row r="4872" spans="1:2" x14ac:dyDescent="0.25">
      <c r="A4872" s="521"/>
      <c r="B4872" s="521"/>
    </row>
    <row r="4873" spans="1:2" x14ac:dyDescent="0.25">
      <c r="A4873" s="521"/>
      <c r="B4873" s="521"/>
    </row>
    <row r="4874" spans="1:2" x14ac:dyDescent="0.25">
      <c r="A4874" s="521"/>
      <c r="B4874" s="521"/>
    </row>
    <row r="4875" spans="1:2" x14ac:dyDescent="0.25">
      <c r="A4875" s="521"/>
      <c r="B4875" s="521"/>
    </row>
    <row r="4876" spans="1:2" x14ac:dyDescent="0.25">
      <c r="A4876" s="521"/>
      <c r="B4876" s="521"/>
    </row>
    <row r="4877" spans="1:2" x14ac:dyDescent="0.25">
      <c r="A4877" s="521"/>
      <c r="B4877" s="521"/>
    </row>
    <row r="4878" spans="1:2" x14ac:dyDescent="0.25">
      <c r="A4878" s="521"/>
      <c r="B4878" s="521"/>
    </row>
    <row r="4879" spans="1:2" x14ac:dyDescent="0.25">
      <c r="A4879" s="521"/>
      <c r="B4879" s="521"/>
    </row>
    <row r="4880" spans="1:2" x14ac:dyDescent="0.25">
      <c r="A4880" s="521"/>
      <c r="B4880" s="521"/>
    </row>
    <row r="4881" spans="1:2" x14ac:dyDescent="0.25">
      <c r="A4881" s="521"/>
      <c r="B4881" s="521"/>
    </row>
    <row r="4882" spans="1:2" x14ac:dyDescent="0.25">
      <c r="A4882" s="521"/>
      <c r="B4882" s="521"/>
    </row>
    <row r="4883" spans="1:2" x14ac:dyDescent="0.25">
      <c r="A4883" s="521"/>
      <c r="B4883" s="521"/>
    </row>
    <row r="4884" spans="1:2" x14ac:dyDescent="0.25">
      <c r="A4884" s="521"/>
      <c r="B4884" s="521"/>
    </row>
    <row r="4885" spans="1:2" x14ac:dyDescent="0.25">
      <c r="A4885" s="521"/>
      <c r="B4885" s="521"/>
    </row>
    <row r="4886" spans="1:2" x14ac:dyDescent="0.25">
      <c r="A4886" s="521"/>
      <c r="B4886" s="521"/>
    </row>
    <row r="4887" spans="1:2" x14ac:dyDescent="0.25">
      <c r="A4887" s="521"/>
      <c r="B4887" s="521"/>
    </row>
    <row r="4888" spans="1:2" x14ac:dyDescent="0.25">
      <c r="A4888" s="521"/>
      <c r="B4888" s="521"/>
    </row>
    <row r="4889" spans="1:2" x14ac:dyDescent="0.25">
      <c r="A4889" s="521"/>
      <c r="B4889" s="521"/>
    </row>
    <row r="4890" spans="1:2" x14ac:dyDescent="0.25">
      <c r="A4890" s="521"/>
      <c r="B4890" s="521"/>
    </row>
    <row r="4891" spans="1:2" x14ac:dyDescent="0.25">
      <c r="A4891" s="521"/>
      <c r="B4891" s="521"/>
    </row>
    <row r="4892" spans="1:2" x14ac:dyDescent="0.25">
      <c r="A4892" s="521"/>
      <c r="B4892" s="521"/>
    </row>
    <row r="4893" spans="1:2" x14ac:dyDescent="0.25">
      <c r="A4893" s="521"/>
      <c r="B4893" s="521"/>
    </row>
    <row r="4894" spans="1:2" x14ac:dyDescent="0.25">
      <c r="A4894" s="521"/>
      <c r="B4894" s="521"/>
    </row>
    <row r="4895" spans="1:2" x14ac:dyDescent="0.25">
      <c r="A4895" s="521"/>
      <c r="B4895" s="521"/>
    </row>
    <row r="4896" spans="1:2" x14ac:dyDescent="0.25">
      <c r="A4896" s="521"/>
      <c r="B4896" s="521"/>
    </row>
    <row r="4897" spans="1:2" x14ac:dyDescent="0.25">
      <c r="A4897" s="521"/>
      <c r="B4897" s="521"/>
    </row>
    <row r="4898" spans="1:2" x14ac:dyDescent="0.25">
      <c r="A4898" s="521"/>
      <c r="B4898" s="521"/>
    </row>
    <row r="4899" spans="1:2" x14ac:dyDescent="0.25">
      <c r="A4899" s="521"/>
      <c r="B4899" s="521"/>
    </row>
    <row r="4900" spans="1:2" x14ac:dyDescent="0.25">
      <c r="A4900" s="521"/>
      <c r="B4900" s="521"/>
    </row>
    <row r="4901" spans="1:2" x14ac:dyDescent="0.25">
      <c r="A4901" s="521"/>
      <c r="B4901" s="521"/>
    </row>
    <row r="4902" spans="1:2" x14ac:dyDescent="0.25">
      <c r="A4902" s="521"/>
      <c r="B4902" s="521"/>
    </row>
    <row r="4903" spans="1:2" x14ac:dyDescent="0.25">
      <c r="A4903" s="521"/>
      <c r="B4903" s="521"/>
    </row>
    <row r="4904" spans="1:2" x14ac:dyDescent="0.25">
      <c r="A4904" s="521"/>
      <c r="B4904" s="521"/>
    </row>
    <row r="4905" spans="1:2" x14ac:dyDescent="0.25">
      <c r="A4905" s="521"/>
      <c r="B4905" s="521"/>
    </row>
    <row r="4906" spans="1:2" x14ac:dyDescent="0.25">
      <c r="A4906" s="521"/>
      <c r="B4906" s="521"/>
    </row>
    <row r="4907" spans="1:2" x14ac:dyDescent="0.25">
      <c r="A4907" s="521"/>
      <c r="B4907" s="521"/>
    </row>
    <row r="4908" spans="1:2" x14ac:dyDescent="0.25">
      <c r="A4908" s="521"/>
      <c r="B4908" s="521"/>
    </row>
    <row r="4909" spans="1:2" x14ac:dyDescent="0.25">
      <c r="A4909" s="521"/>
      <c r="B4909" s="521"/>
    </row>
    <row r="4910" spans="1:2" x14ac:dyDescent="0.25">
      <c r="A4910" s="521"/>
      <c r="B4910" s="521"/>
    </row>
    <row r="4911" spans="1:2" x14ac:dyDescent="0.25">
      <c r="A4911" s="521"/>
      <c r="B4911" s="521"/>
    </row>
    <row r="4912" spans="1:2" x14ac:dyDescent="0.25">
      <c r="A4912" s="521"/>
      <c r="B4912" s="521"/>
    </row>
    <row r="4913" spans="1:2" x14ac:dyDescent="0.25">
      <c r="A4913" s="521"/>
      <c r="B4913" s="521"/>
    </row>
    <row r="4914" spans="1:2" x14ac:dyDescent="0.25">
      <c r="A4914" s="521"/>
      <c r="B4914" s="521"/>
    </row>
    <row r="4915" spans="1:2" x14ac:dyDescent="0.25">
      <c r="A4915" s="521"/>
      <c r="B4915" s="521"/>
    </row>
    <row r="4916" spans="1:2" x14ac:dyDescent="0.25">
      <c r="A4916" s="521"/>
      <c r="B4916" s="521"/>
    </row>
    <row r="4917" spans="1:2" x14ac:dyDescent="0.25">
      <c r="A4917" s="521"/>
      <c r="B4917" s="521"/>
    </row>
    <row r="4918" spans="1:2" x14ac:dyDescent="0.25">
      <c r="A4918" s="521"/>
      <c r="B4918" s="521"/>
    </row>
    <row r="4919" spans="1:2" x14ac:dyDescent="0.25">
      <c r="A4919" s="521"/>
      <c r="B4919" s="521"/>
    </row>
    <row r="4920" spans="1:2" x14ac:dyDescent="0.25">
      <c r="A4920" s="521"/>
      <c r="B4920" s="521"/>
    </row>
    <row r="4921" spans="1:2" x14ac:dyDescent="0.25">
      <c r="A4921" s="521"/>
      <c r="B4921" s="521"/>
    </row>
    <row r="4922" spans="1:2" x14ac:dyDescent="0.25">
      <c r="A4922" s="521"/>
      <c r="B4922" s="521"/>
    </row>
    <row r="4923" spans="1:2" x14ac:dyDescent="0.25">
      <c r="A4923" s="521"/>
      <c r="B4923" s="521"/>
    </row>
    <row r="4924" spans="1:2" x14ac:dyDescent="0.25">
      <c r="A4924" s="521"/>
      <c r="B4924" s="521"/>
    </row>
    <row r="4925" spans="1:2" x14ac:dyDescent="0.25">
      <c r="A4925" s="521"/>
      <c r="B4925" s="521"/>
    </row>
    <row r="4926" spans="1:2" x14ac:dyDescent="0.25">
      <c r="A4926" s="521"/>
      <c r="B4926" s="521"/>
    </row>
    <row r="4927" spans="1:2" x14ac:dyDescent="0.25">
      <c r="A4927" s="521"/>
      <c r="B4927" s="521"/>
    </row>
    <row r="4928" spans="1:2" x14ac:dyDescent="0.25">
      <c r="A4928" s="521"/>
      <c r="B4928" s="521"/>
    </row>
    <row r="4929" spans="1:2" x14ac:dyDescent="0.25">
      <c r="A4929" s="521"/>
      <c r="B4929" s="521"/>
    </row>
    <row r="4930" spans="1:2" x14ac:dyDescent="0.25">
      <c r="A4930" s="521"/>
      <c r="B4930" s="521"/>
    </row>
    <row r="4931" spans="1:2" x14ac:dyDescent="0.25">
      <c r="A4931" s="521"/>
      <c r="B4931" s="521"/>
    </row>
    <row r="4932" spans="1:2" x14ac:dyDescent="0.25">
      <c r="A4932" s="521"/>
      <c r="B4932" s="521"/>
    </row>
    <row r="4933" spans="1:2" x14ac:dyDescent="0.25">
      <c r="A4933" s="521"/>
      <c r="B4933" s="521"/>
    </row>
    <row r="4934" spans="1:2" x14ac:dyDescent="0.25">
      <c r="A4934" s="521"/>
      <c r="B4934" s="521"/>
    </row>
    <row r="4935" spans="1:2" x14ac:dyDescent="0.25">
      <c r="A4935" s="521"/>
      <c r="B4935" s="521"/>
    </row>
    <row r="4936" spans="1:2" x14ac:dyDescent="0.25">
      <c r="A4936" s="521"/>
      <c r="B4936" s="521"/>
    </row>
    <row r="4937" spans="1:2" x14ac:dyDescent="0.25">
      <c r="A4937" s="521"/>
      <c r="B4937" s="521"/>
    </row>
    <row r="4938" spans="1:2" x14ac:dyDescent="0.25">
      <c r="A4938" s="521"/>
      <c r="B4938" s="521"/>
    </row>
    <row r="4939" spans="1:2" x14ac:dyDescent="0.25">
      <c r="A4939" s="521"/>
      <c r="B4939" s="521"/>
    </row>
    <row r="4940" spans="1:2" x14ac:dyDescent="0.25">
      <c r="A4940" s="521"/>
      <c r="B4940" s="521"/>
    </row>
    <row r="4941" spans="1:2" x14ac:dyDescent="0.25">
      <c r="A4941" s="521"/>
      <c r="B4941" s="521"/>
    </row>
    <row r="4942" spans="1:2" x14ac:dyDescent="0.25">
      <c r="A4942" s="521"/>
      <c r="B4942" s="521"/>
    </row>
  </sheetData>
  <mergeCells count="9">
    <mergeCell ref="C4:F4"/>
    <mergeCell ref="G4:J4"/>
    <mergeCell ref="K4:N4"/>
    <mergeCell ref="C1:F1"/>
    <mergeCell ref="C2:F2"/>
    <mergeCell ref="G1:J1"/>
    <mergeCell ref="G2:J2"/>
    <mergeCell ref="K1:N1"/>
    <mergeCell ref="K2:N2"/>
  </mergeCells>
  <phoneticPr fontId="38" type="noConversion"/>
  <pageMargins left="0.39370078740157483" right="0.39370078740157483" top="0.98425196850393704" bottom="0.39370078740157483" header="0.62992125984251968" footer="0.39370078740157483"/>
  <pageSetup paperSize="9" scale="60" orientation="landscape" r:id="rId1"/>
  <headerFooter alignWithMargins="0">
    <oddHeader>&amp;C&amp;"Times New Roman CE,Félkövér"Székesfehérvár Megyei Jogú Város Önkormányzat és Költségvetési szervei
2020. évi bevételei eFt-ban&amp;R&amp;"Times New Roman CE,Félkövér" 1. melléklet
a 5/2020.(II.17.) önkormányzati rendelethez</oddHeader>
  </headerFooter>
  <rowBreaks count="2" manualBreakCount="2">
    <brk id="29" max="13" man="1"/>
    <brk id="57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85"/>
  <sheetViews>
    <sheetView view="pageBreakPreview" zoomScale="110" zoomScaleNormal="90" zoomScaleSheetLayoutView="110" workbookViewId="0">
      <pane xSplit="2" ySplit="4" topLeftCell="C23" activePane="bottomRight" state="frozen"/>
      <selection activeCell="B64" sqref="B64"/>
      <selection pane="topRight" activeCell="B64" sqref="B64"/>
      <selection pane="bottomLeft" activeCell="B64" sqref="B64"/>
      <selection pane="bottomRight" activeCell="H26" sqref="H26"/>
    </sheetView>
  </sheetViews>
  <sheetFormatPr defaultRowHeight="15.75" x14ac:dyDescent="0.25"/>
  <cols>
    <col min="1" max="1" width="6" style="754" bestFit="1" customWidth="1"/>
    <col min="2" max="2" width="51.25" style="754" customWidth="1"/>
    <col min="3" max="3" width="8.25" style="754" bestFit="1" customWidth="1"/>
    <col min="4" max="4" width="10.375" style="754" bestFit="1" customWidth="1"/>
    <col min="5" max="5" width="9.875" style="754" bestFit="1" customWidth="1"/>
    <col min="6" max="6" width="8.25" style="754" bestFit="1" customWidth="1"/>
    <col min="7" max="7" width="11" style="754" bestFit="1" customWidth="1"/>
    <col min="8" max="8" width="13.5" style="754" bestFit="1" customWidth="1"/>
    <col min="9" max="9" width="11" style="754" bestFit="1" customWidth="1"/>
    <col min="10" max="10" width="8.625" style="754" bestFit="1" customWidth="1"/>
    <col min="11" max="11" width="9.875" style="754" customWidth="1"/>
    <col min="12" max="12" width="12.375" style="754" bestFit="1" customWidth="1"/>
    <col min="13" max="13" width="8.25" style="754" bestFit="1" customWidth="1"/>
    <col min="14" max="15" width="9.875" style="754" bestFit="1" customWidth="1"/>
    <col min="16" max="16" width="16.75" style="754" bestFit="1" customWidth="1"/>
    <col min="17" max="17" width="9.875" style="754" bestFit="1" customWidth="1"/>
    <col min="18" max="16384" width="9" style="754"/>
  </cols>
  <sheetData>
    <row r="1" spans="1:16" ht="16.5" thickBot="1" x14ac:dyDescent="0.3"/>
    <row r="2" spans="1:16" s="756" customFormat="1" ht="77.25" thickBot="1" x14ac:dyDescent="0.3">
      <c r="A2" s="755"/>
      <c r="B2" s="49" t="s">
        <v>172</v>
      </c>
      <c r="C2" s="49" t="s">
        <v>87</v>
      </c>
      <c r="D2" s="49" t="s">
        <v>36</v>
      </c>
      <c r="E2" s="49" t="s">
        <v>89</v>
      </c>
      <c r="F2" s="714" t="s">
        <v>622</v>
      </c>
      <c r="G2" s="714" t="s">
        <v>439</v>
      </c>
      <c r="H2" s="49" t="s">
        <v>569</v>
      </c>
      <c r="I2" s="715" t="s">
        <v>84</v>
      </c>
      <c r="J2" s="715" t="s">
        <v>93</v>
      </c>
      <c r="K2" s="714" t="s">
        <v>440</v>
      </c>
      <c r="L2" s="49" t="s">
        <v>570</v>
      </c>
      <c r="M2" s="715" t="s">
        <v>108</v>
      </c>
      <c r="N2" s="714" t="s">
        <v>104</v>
      </c>
      <c r="O2" s="49" t="s">
        <v>62</v>
      </c>
      <c r="P2" s="49" t="s">
        <v>377</v>
      </c>
    </row>
    <row r="3" spans="1:16" s="756" customFormat="1" ht="16.5" thickBot="1" x14ac:dyDescent="0.3">
      <c r="A3" s="755"/>
      <c r="B3" s="49"/>
      <c r="C3" s="49" t="s">
        <v>236</v>
      </c>
      <c r="D3" s="49" t="s">
        <v>237</v>
      </c>
      <c r="E3" s="49" t="s">
        <v>238</v>
      </c>
      <c r="F3" s="714" t="s">
        <v>239</v>
      </c>
      <c r="G3" s="714" t="s">
        <v>380</v>
      </c>
      <c r="H3" s="49" t="s">
        <v>444</v>
      </c>
      <c r="I3" s="715" t="s">
        <v>240</v>
      </c>
      <c r="J3" s="715" t="s">
        <v>241</v>
      </c>
      <c r="K3" s="714" t="s">
        <v>242</v>
      </c>
      <c r="L3" s="49" t="s">
        <v>445</v>
      </c>
      <c r="M3" s="716" t="s">
        <v>380</v>
      </c>
      <c r="N3" s="714" t="s">
        <v>380</v>
      </c>
      <c r="O3" s="49" t="s">
        <v>442</v>
      </c>
      <c r="P3" s="49" t="s">
        <v>443</v>
      </c>
    </row>
    <row r="4" spans="1:16" s="721" customFormat="1" ht="16.5" thickBot="1" x14ac:dyDescent="0.3">
      <c r="A4" s="717"/>
      <c r="B4" s="717" t="s">
        <v>175</v>
      </c>
      <c r="C4" s="717" t="s">
        <v>176</v>
      </c>
      <c r="D4" s="717" t="s">
        <v>177</v>
      </c>
      <c r="E4" s="717" t="s">
        <v>178</v>
      </c>
      <c r="F4" s="718" t="s">
        <v>179</v>
      </c>
      <c r="G4" s="718" t="s">
        <v>180</v>
      </c>
      <c r="H4" s="717" t="s">
        <v>37</v>
      </c>
      <c r="I4" s="719" t="s">
        <v>38</v>
      </c>
      <c r="J4" s="717" t="s">
        <v>39</v>
      </c>
      <c r="K4" s="718" t="s">
        <v>40</v>
      </c>
      <c r="L4" s="717" t="s">
        <v>41</v>
      </c>
      <c r="M4" s="720" t="s">
        <v>42</v>
      </c>
      <c r="N4" s="718" t="s">
        <v>43</v>
      </c>
      <c r="O4" s="717" t="s">
        <v>430</v>
      </c>
      <c r="P4" s="717" t="s">
        <v>448</v>
      </c>
    </row>
    <row r="5" spans="1:16" s="727" customFormat="1" x14ac:dyDescent="0.25">
      <c r="A5" s="722" t="s">
        <v>110</v>
      </c>
      <c r="B5" s="723" t="s">
        <v>45</v>
      </c>
      <c r="C5" s="724">
        <f t="shared" ref="C5:O5" si="0">+C6+C10+C14+C15+C16</f>
        <v>315960</v>
      </c>
      <c r="D5" s="724">
        <f t="shared" si="0"/>
        <v>62590</v>
      </c>
      <c r="E5" s="724">
        <f t="shared" si="0"/>
        <v>628959</v>
      </c>
      <c r="F5" s="724">
        <f t="shared" si="0"/>
        <v>60</v>
      </c>
      <c r="G5" s="725">
        <f t="shared" si="0"/>
        <v>3974102</v>
      </c>
      <c r="H5" s="51">
        <f t="shared" si="0"/>
        <v>4981671</v>
      </c>
      <c r="I5" s="724">
        <f t="shared" si="0"/>
        <v>163728</v>
      </c>
      <c r="J5" s="724">
        <f t="shared" si="0"/>
        <v>0</v>
      </c>
      <c r="K5" s="725">
        <f t="shared" si="0"/>
        <v>0</v>
      </c>
      <c r="L5" s="51">
        <f t="shared" si="0"/>
        <v>163728</v>
      </c>
      <c r="M5" s="724">
        <f t="shared" si="0"/>
        <v>0</v>
      </c>
      <c r="N5" s="725">
        <f t="shared" si="0"/>
        <v>0</v>
      </c>
      <c r="O5" s="726">
        <f t="shared" si="0"/>
        <v>0</v>
      </c>
      <c r="P5" s="51">
        <f>O5+L5+H5</f>
        <v>5145399</v>
      </c>
    </row>
    <row r="6" spans="1:16" s="727" customFormat="1" x14ac:dyDescent="0.25">
      <c r="A6" s="722"/>
      <c r="B6" s="268" t="s">
        <v>111</v>
      </c>
      <c r="C6" s="724">
        <f t="shared" ref="C6:P6" si="1">+C7+C8+C9</f>
        <v>4600</v>
      </c>
      <c r="D6" s="724">
        <f t="shared" si="1"/>
        <v>2116</v>
      </c>
      <c r="E6" s="724">
        <f t="shared" si="1"/>
        <v>265648</v>
      </c>
      <c r="F6" s="724">
        <f t="shared" si="1"/>
        <v>0</v>
      </c>
      <c r="G6" s="725">
        <f t="shared" si="1"/>
        <v>3702109</v>
      </c>
      <c r="H6" s="52">
        <f t="shared" si="1"/>
        <v>3974473</v>
      </c>
      <c r="I6" s="724">
        <f t="shared" si="1"/>
        <v>0</v>
      </c>
      <c r="J6" s="724">
        <f t="shared" si="1"/>
        <v>0</v>
      </c>
      <c r="K6" s="724">
        <f t="shared" si="1"/>
        <v>0</v>
      </c>
      <c r="L6" s="52">
        <f t="shared" si="1"/>
        <v>0</v>
      </c>
      <c r="M6" s="724">
        <f t="shared" si="1"/>
        <v>0</v>
      </c>
      <c r="N6" s="724">
        <f t="shared" si="1"/>
        <v>0</v>
      </c>
      <c r="O6" s="757">
        <f t="shared" si="1"/>
        <v>0</v>
      </c>
      <c r="P6" s="51">
        <f t="shared" si="1"/>
        <v>3974473</v>
      </c>
    </row>
    <row r="7" spans="1:16" x14ac:dyDescent="0.25">
      <c r="A7" s="758"/>
      <c r="B7" s="759" t="s">
        <v>112</v>
      </c>
      <c r="C7" s="760">
        <f>3000+400+400+400+400</f>
        <v>4600</v>
      </c>
      <c r="D7" s="734">
        <v>2116</v>
      </c>
      <c r="E7" s="734">
        <f>1800+54775+2530+81543+25000+100000</f>
        <v>265648</v>
      </c>
      <c r="F7" s="734">
        <v>0</v>
      </c>
      <c r="G7" s="761">
        <f>2476+75000</f>
        <v>77476</v>
      </c>
      <c r="H7" s="51">
        <f>SUM(C7:G7)</f>
        <v>349840</v>
      </c>
      <c r="I7" s="760"/>
      <c r="J7" s="760">
        <v>0</v>
      </c>
      <c r="K7" s="762">
        <v>0</v>
      </c>
      <c r="L7" s="52">
        <f>SUM(I7:K7)</f>
        <v>0</v>
      </c>
      <c r="M7" s="760"/>
      <c r="N7" s="762"/>
      <c r="O7" s="757"/>
      <c r="P7" s="51">
        <f t="shared" ref="P7:P52" si="2">O7+L7+H7</f>
        <v>349840</v>
      </c>
    </row>
    <row r="8" spans="1:16" ht="31.5" x14ac:dyDescent="0.25">
      <c r="A8" s="758"/>
      <c r="B8" s="759" t="s">
        <v>562</v>
      </c>
      <c r="C8" s="760">
        <v>0</v>
      </c>
      <c r="D8" s="760">
        <v>0</v>
      </c>
      <c r="E8" s="760">
        <v>0</v>
      </c>
      <c r="F8" s="734">
        <v>0</v>
      </c>
      <c r="G8" s="761">
        <v>14036</v>
      </c>
      <c r="H8" s="51">
        <f>SUM(C8:G8)</f>
        <v>14036</v>
      </c>
      <c r="I8" s="760">
        <v>0</v>
      </c>
      <c r="J8" s="760">
        <v>0</v>
      </c>
      <c r="K8" s="761">
        <v>0</v>
      </c>
      <c r="L8" s="52">
        <f>SUM(I8:K8)</f>
        <v>0</v>
      </c>
      <c r="M8" s="760"/>
      <c r="N8" s="761"/>
      <c r="O8" s="757"/>
      <c r="P8" s="51">
        <f t="shared" si="2"/>
        <v>14036</v>
      </c>
    </row>
    <row r="9" spans="1:16" x14ac:dyDescent="0.25">
      <c r="A9" s="758"/>
      <c r="B9" s="759" t="s">
        <v>586</v>
      </c>
      <c r="C9" s="760">
        <v>0</v>
      </c>
      <c r="D9" s="760">
        <v>0</v>
      </c>
      <c r="E9" s="760">
        <v>0</v>
      </c>
      <c r="F9" s="734">
        <v>0</v>
      </c>
      <c r="G9" s="761">
        <v>3610597</v>
      </c>
      <c r="H9" s="51">
        <f>SUM(C9:G9)</f>
        <v>3610597</v>
      </c>
      <c r="I9" s="760">
        <v>0</v>
      </c>
      <c r="J9" s="760">
        <v>0</v>
      </c>
      <c r="K9" s="761">
        <v>0</v>
      </c>
      <c r="L9" s="52">
        <f>SUM(I9:K9)</f>
        <v>0</v>
      </c>
      <c r="M9" s="760"/>
      <c r="N9" s="762"/>
      <c r="O9" s="757"/>
      <c r="P9" s="51">
        <f t="shared" ref="P9" si="3">O9+L9+H9</f>
        <v>3610597</v>
      </c>
    </row>
    <row r="10" spans="1:16" s="727" customFormat="1" x14ac:dyDescent="0.25">
      <c r="A10" s="50"/>
      <c r="B10" s="268" t="s">
        <v>113</v>
      </c>
      <c r="C10" s="728">
        <f t="shared" ref="C10:N10" si="4">+C11+C12+C13</f>
        <v>40939</v>
      </c>
      <c r="D10" s="728">
        <f t="shared" si="4"/>
        <v>22504</v>
      </c>
      <c r="E10" s="728">
        <f t="shared" si="4"/>
        <v>88427</v>
      </c>
      <c r="F10" s="729">
        <f>+F11+F12+F13</f>
        <v>60</v>
      </c>
      <c r="G10" s="730">
        <f t="shared" si="4"/>
        <v>224493</v>
      </c>
      <c r="H10" s="52">
        <f t="shared" si="4"/>
        <v>376423</v>
      </c>
      <c r="I10" s="728">
        <f>+I11+I12+I13</f>
        <v>10007</v>
      </c>
      <c r="J10" s="728">
        <f t="shared" si="4"/>
        <v>0</v>
      </c>
      <c r="K10" s="730">
        <f t="shared" si="4"/>
        <v>0</v>
      </c>
      <c r="L10" s="52">
        <f t="shared" si="4"/>
        <v>10007</v>
      </c>
      <c r="M10" s="728">
        <f t="shared" si="4"/>
        <v>0</v>
      </c>
      <c r="N10" s="730">
        <f t="shared" si="4"/>
        <v>0</v>
      </c>
      <c r="O10" s="52">
        <f>+O11+O12+O13</f>
        <v>0</v>
      </c>
      <c r="P10" s="51">
        <f t="shared" si="2"/>
        <v>386430</v>
      </c>
    </row>
    <row r="11" spans="1:16" x14ac:dyDescent="0.25">
      <c r="A11" s="758"/>
      <c r="B11" s="759" t="s">
        <v>114</v>
      </c>
      <c r="C11" s="760">
        <f>20950+6849+400+3886+500+1876+222+222</f>
        <v>34905</v>
      </c>
      <c r="D11" s="734">
        <f>12054+591+47+1795+400+1494+237+2641+97+0+270</f>
        <v>19626</v>
      </c>
      <c r="E11" s="734">
        <f>1000+7109+3401+2000+500+20002+1000+350+27058+2691+500+2600+3074+2000+3404</f>
        <v>76689</v>
      </c>
      <c r="F11" s="734">
        <v>60</v>
      </c>
      <c r="G11" s="761">
        <f>1000+3000+400+15000+2000+2000+2000+4000+1500+500+250+1000+500+200+6000+1000+4250+1000+3000+5000+1880+5361+1200+5000+1500+3000+1000+2300+2000+500+300+2483+1000+1000+1000+2000+100000+3000+12500+1000+3369+5000+5000</f>
        <v>214993</v>
      </c>
      <c r="H11" s="51">
        <f t="shared" ref="H11:H16" si="5">SUM(C11:G11)</f>
        <v>346273</v>
      </c>
      <c r="I11" s="760">
        <f>7+10000</f>
        <v>10007</v>
      </c>
      <c r="J11" s="760">
        <v>0</v>
      </c>
      <c r="K11" s="762">
        <v>0</v>
      </c>
      <c r="L11" s="52">
        <f t="shared" ref="L11:L16" si="6">SUM(I11:K11)</f>
        <v>10007</v>
      </c>
      <c r="M11" s="760"/>
      <c r="N11" s="762"/>
      <c r="O11" s="757"/>
      <c r="P11" s="51">
        <f t="shared" si="2"/>
        <v>356280</v>
      </c>
    </row>
    <row r="12" spans="1:16" x14ac:dyDescent="0.25">
      <c r="A12" s="758"/>
      <c r="B12" s="759" t="s">
        <v>137</v>
      </c>
      <c r="C12" s="760">
        <f>500+5534</f>
        <v>6034</v>
      </c>
      <c r="D12" s="734">
        <f>359+2519</f>
        <v>2878</v>
      </c>
      <c r="E12" s="734">
        <f>250+5000+2500+500</f>
        <v>8250</v>
      </c>
      <c r="F12" s="734">
        <v>0</v>
      </c>
      <c r="G12" s="761">
        <f>5000+500</f>
        <v>5500</v>
      </c>
      <c r="H12" s="51">
        <f t="shared" si="5"/>
        <v>22662</v>
      </c>
      <c r="I12" s="760">
        <v>0</v>
      </c>
      <c r="J12" s="760">
        <v>0</v>
      </c>
      <c r="K12" s="762">
        <v>0</v>
      </c>
      <c r="L12" s="52">
        <f t="shared" si="6"/>
        <v>0</v>
      </c>
      <c r="M12" s="760"/>
      <c r="N12" s="762"/>
      <c r="O12" s="757"/>
      <c r="P12" s="51">
        <f t="shared" si="2"/>
        <v>22662</v>
      </c>
    </row>
    <row r="13" spans="1:16" x14ac:dyDescent="0.25">
      <c r="A13" s="758"/>
      <c r="B13" s="759" t="s">
        <v>160</v>
      </c>
      <c r="C13" s="760">
        <v>0</v>
      </c>
      <c r="D13" s="734">
        <v>0</v>
      </c>
      <c r="E13" s="734">
        <f>25+2922+100+160+203+78</f>
        <v>3488</v>
      </c>
      <c r="F13" s="734">
        <v>0</v>
      </c>
      <c r="G13" s="761">
        <v>4000</v>
      </c>
      <c r="H13" s="51">
        <f t="shared" si="5"/>
        <v>7488</v>
      </c>
      <c r="I13" s="760">
        <v>0</v>
      </c>
      <c r="J13" s="760">
        <v>0</v>
      </c>
      <c r="K13" s="762">
        <v>0</v>
      </c>
      <c r="L13" s="52">
        <f t="shared" si="6"/>
        <v>0</v>
      </c>
      <c r="M13" s="760"/>
      <c r="N13" s="762"/>
      <c r="O13" s="757"/>
      <c r="P13" s="51">
        <f t="shared" si="2"/>
        <v>7488</v>
      </c>
    </row>
    <row r="14" spans="1:16" s="727" customFormat="1" x14ac:dyDescent="0.25">
      <c r="A14" s="50"/>
      <c r="B14" s="268" t="s">
        <v>115</v>
      </c>
      <c r="C14" s="728">
        <f>44277+14062+5000+6642+92240+47520+60000+680</f>
        <v>270421</v>
      </c>
      <c r="D14" s="729">
        <f>37769+81+120</f>
        <v>37970</v>
      </c>
      <c r="E14" s="729">
        <f>19850+190</f>
        <v>20040</v>
      </c>
      <c r="F14" s="729">
        <v>0</v>
      </c>
      <c r="G14" s="730">
        <v>0</v>
      </c>
      <c r="H14" s="51">
        <f t="shared" si="5"/>
        <v>328431</v>
      </c>
      <c r="I14" s="728">
        <v>0</v>
      </c>
      <c r="J14" s="728">
        <v>0</v>
      </c>
      <c r="K14" s="731">
        <v>0</v>
      </c>
      <c r="L14" s="52">
        <f t="shared" si="6"/>
        <v>0</v>
      </c>
      <c r="M14" s="728"/>
      <c r="N14" s="731"/>
      <c r="O14" s="52"/>
      <c r="P14" s="51">
        <f t="shared" si="2"/>
        <v>328431</v>
      </c>
    </row>
    <row r="15" spans="1:16" s="727" customFormat="1" x14ac:dyDescent="0.25">
      <c r="A15" s="50"/>
      <c r="B15" s="268" t="s">
        <v>116</v>
      </c>
      <c r="C15" s="728">
        <v>0</v>
      </c>
      <c r="D15" s="729">
        <v>0</v>
      </c>
      <c r="E15" s="729">
        <f>12+100+254732</f>
        <v>254844</v>
      </c>
      <c r="F15" s="729">
        <v>0</v>
      </c>
      <c r="G15" s="730">
        <v>0</v>
      </c>
      <c r="H15" s="51">
        <f t="shared" si="5"/>
        <v>254844</v>
      </c>
      <c r="I15" s="728">
        <v>115721</v>
      </c>
      <c r="J15" s="728">
        <v>0</v>
      </c>
      <c r="K15" s="731">
        <v>0</v>
      </c>
      <c r="L15" s="52">
        <f t="shared" si="6"/>
        <v>115721</v>
      </c>
      <c r="M15" s="728"/>
      <c r="N15" s="731"/>
      <c r="O15" s="52"/>
      <c r="P15" s="51">
        <f t="shared" si="2"/>
        <v>370565</v>
      </c>
    </row>
    <row r="16" spans="1:16" s="727" customFormat="1" x14ac:dyDescent="0.25">
      <c r="A16" s="50"/>
      <c r="B16" s="732" t="s">
        <v>139</v>
      </c>
      <c r="C16" s="728">
        <v>0</v>
      </c>
      <c r="D16" s="729">
        <v>0</v>
      </c>
      <c r="E16" s="729">
        <v>0</v>
      </c>
      <c r="F16" s="729">
        <v>0</v>
      </c>
      <c r="G16" s="730">
        <f>20000+10000+2500+15000</f>
        <v>47500</v>
      </c>
      <c r="H16" s="51">
        <f t="shared" si="5"/>
        <v>47500</v>
      </c>
      <c r="I16" s="728">
        <v>38000</v>
      </c>
      <c r="J16" s="728">
        <v>0</v>
      </c>
      <c r="K16" s="731">
        <v>0</v>
      </c>
      <c r="L16" s="52">
        <f t="shared" si="6"/>
        <v>38000</v>
      </c>
      <c r="M16" s="728"/>
      <c r="N16" s="731"/>
      <c r="O16" s="52"/>
      <c r="P16" s="51">
        <f t="shared" si="2"/>
        <v>85500</v>
      </c>
    </row>
    <row r="17" spans="1:16" s="727" customFormat="1" x14ac:dyDescent="0.25">
      <c r="A17" s="50" t="s">
        <v>46</v>
      </c>
      <c r="B17" s="268" t="s">
        <v>47</v>
      </c>
      <c r="C17" s="728">
        <f t="shared" ref="C17:N17" si="7">+C18+C19</f>
        <v>0</v>
      </c>
      <c r="D17" s="728">
        <f t="shared" si="7"/>
        <v>0</v>
      </c>
      <c r="E17" s="728">
        <f t="shared" si="7"/>
        <v>0</v>
      </c>
      <c r="F17" s="729">
        <f>+F18+F19</f>
        <v>200086</v>
      </c>
      <c r="G17" s="730">
        <f t="shared" si="7"/>
        <v>0</v>
      </c>
      <c r="H17" s="52">
        <f t="shared" si="7"/>
        <v>200086</v>
      </c>
      <c r="I17" s="728">
        <f>+I18+I19</f>
        <v>0</v>
      </c>
      <c r="J17" s="728">
        <f t="shared" si="7"/>
        <v>0</v>
      </c>
      <c r="K17" s="730">
        <f t="shared" si="7"/>
        <v>0</v>
      </c>
      <c r="L17" s="52">
        <f t="shared" si="7"/>
        <v>0</v>
      </c>
      <c r="M17" s="728">
        <f t="shared" si="7"/>
        <v>0</v>
      </c>
      <c r="N17" s="730">
        <f t="shared" si="7"/>
        <v>0</v>
      </c>
      <c r="O17" s="52">
        <f>+O18+O19</f>
        <v>0</v>
      </c>
      <c r="P17" s="51">
        <f t="shared" si="2"/>
        <v>200086</v>
      </c>
    </row>
    <row r="18" spans="1:16" ht="31.5" x14ac:dyDescent="0.25">
      <c r="A18" s="50"/>
      <c r="B18" s="249" t="s">
        <v>355</v>
      </c>
      <c r="C18" s="760">
        <v>0</v>
      </c>
      <c r="D18" s="734">
        <v>0</v>
      </c>
      <c r="E18" s="734">
        <v>0</v>
      </c>
      <c r="F18" s="734">
        <v>15000</v>
      </c>
      <c r="G18" s="761">
        <v>0</v>
      </c>
      <c r="H18" s="51">
        <f>SUM(C18:G18)</f>
        <v>15000</v>
      </c>
      <c r="I18" s="760">
        <v>0</v>
      </c>
      <c r="J18" s="760">
        <v>0</v>
      </c>
      <c r="K18" s="762">
        <v>0</v>
      </c>
      <c r="L18" s="52">
        <f>SUM(I18:K18)</f>
        <v>0</v>
      </c>
      <c r="M18" s="760"/>
      <c r="N18" s="762"/>
      <c r="O18" s="757"/>
      <c r="P18" s="51">
        <f t="shared" si="2"/>
        <v>15000</v>
      </c>
    </row>
    <row r="19" spans="1:16" x14ac:dyDescent="0.25">
      <c r="A19" s="50"/>
      <c r="B19" s="249" t="s">
        <v>117</v>
      </c>
      <c r="C19" s="760">
        <v>0</v>
      </c>
      <c r="D19" s="734">
        <v>0</v>
      </c>
      <c r="E19" s="734">
        <v>0</v>
      </c>
      <c r="F19" s="734">
        <f>180000+40+5046</f>
        <v>185086</v>
      </c>
      <c r="G19" s="761">
        <v>0</v>
      </c>
      <c r="H19" s="51">
        <f>SUM(C19:G19)</f>
        <v>185086</v>
      </c>
      <c r="I19" s="760">
        <v>0</v>
      </c>
      <c r="J19" s="760">
        <v>0</v>
      </c>
      <c r="K19" s="762">
        <v>0</v>
      </c>
      <c r="L19" s="52">
        <f>SUM(I19:K19)</f>
        <v>0</v>
      </c>
      <c r="M19" s="760"/>
      <c r="N19" s="762"/>
      <c r="O19" s="757"/>
      <c r="P19" s="51">
        <f t="shared" si="2"/>
        <v>185086</v>
      </c>
    </row>
    <row r="20" spans="1:16" s="727" customFormat="1" x14ac:dyDescent="0.25">
      <c r="A20" s="50" t="s">
        <v>48</v>
      </c>
      <c r="B20" s="268" t="s">
        <v>49</v>
      </c>
      <c r="C20" s="728">
        <f>+C21+C22+C24+C23</f>
        <v>1000</v>
      </c>
      <c r="D20" s="728">
        <f t="shared" ref="D20:P20" si="8">+D21+D22+D24+D23</f>
        <v>200</v>
      </c>
      <c r="E20" s="728">
        <f t="shared" si="8"/>
        <v>5693345</v>
      </c>
      <c r="F20" s="728">
        <f t="shared" si="8"/>
        <v>0</v>
      </c>
      <c r="G20" s="730">
        <f t="shared" si="8"/>
        <v>20098</v>
      </c>
      <c r="H20" s="52">
        <f t="shared" si="8"/>
        <v>5714643</v>
      </c>
      <c r="I20" s="728">
        <f t="shared" si="8"/>
        <v>24681567</v>
      </c>
      <c r="J20" s="728">
        <f t="shared" si="8"/>
        <v>469648</v>
      </c>
      <c r="K20" s="730">
        <f t="shared" si="8"/>
        <v>1910019</v>
      </c>
      <c r="L20" s="52">
        <f t="shared" si="8"/>
        <v>27061234</v>
      </c>
      <c r="M20" s="728">
        <f t="shared" si="8"/>
        <v>0</v>
      </c>
      <c r="N20" s="730">
        <f t="shared" si="8"/>
        <v>0</v>
      </c>
      <c r="O20" s="52">
        <f t="shared" si="8"/>
        <v>0</v>
      </c>
      <c r="P20" s="52">
        <f t="shared" si="8"/>
        <v>32775877</v>
      </c>
    </row>
    <row r="21" spans="1:16" ht="31.5" x14ac:dyDescent="0.25">
      <c r="A21" s="50"/>
      <c r="B21" s="249" t="s">
        <v>1092</v>
      </c>
      <c r="C21" s="760"/>
      <c r="D21" s="734"/>
      <c r="E21" s="734">
        <f>10718+8020+11507+42655+5000</f>
        <v>77900</v>
      </c>
      <c r="F21" s="734">
        <v>0</v>
      </c>
      <c r="G21" s="761">
        <f>15598+0</f>
        <v>15598</v>
      </c>
      <c r="H21" s="51">
        <f>SUM(C21:G21)</f>
        <v>93498</v>
      </c>
      <c r="I21" s="760">
        <f>216679+10399+10000+3354+6380+9967+1715+4578+28833+8271+7181+413554+65000+25000+10000+1000+25000+25000+1000+40000+1000+20000+1000+20000+40000+5000+30000</f>
        <v>1029911</v>
      </c>
      <c r="J21" s="760">
        <f>3000+13000+3827+1334+41943+3403+50000+3267+7365+7000+29706+61243+47729+14542+15987+2798+16270+2463+500+33271+15000+12000+20000+17000+30000+5000+5000+2000</f>
        <v>464648</v>
      </c>
      <c r="K21" s="762">
        <v>600000</v>
      </c>
      <c r="L21" s="52">
        <f>SUM(I21:K21)</f>
        <v>2094559</v>
      </c>
      <c r="M21" s="760"/>
      <c r="N21" s="762"/>
      <c r="O21" s="757"/>
      <c r="P21" s="51">
        <f t="shared" si="2"/>
        <v>2188057</v>
      </c>
    </row>
    <row r="22" spans="1:16" x14ac:dyDescent="0.25">
      <c r="A22" s="50"/>
      <c r="B22" s="249" t="s">
        <v>118</v>
      </c>
      <c r="C22" s="760">
        <v>1000</v>
      </c>
      <c r="D22" s="734">
        <v>200</v>
      </c>
      <c r="E22" s="734">
        <f>3315+130177+89645+2000+699+32000+13418+22225+5000+20857+65+136895+187680+575142+1524+105553+266708+123329+500+2000+5000+500+5000+500+1000+1000+500+10000+53076+5000+1874+5398+23961+45117+111360+479051+2703228+180064+4785+100797+6066+5030+500+500+9+25000</f>
        <v>5493048</v>
      </c>
      <c r="F22" s="734">
        <v>0</v>
      </c>
      <c r="G22" s="761">
        <v>4500</v>
      </c>
      <c r="H22" s="51">
        <f>SUM(C22:G22)</f>
        <v>5498748</v>
      </c>
      <c r="I22" s="760">
        <f>630748+635+102826+30152+20725+2540+1029+12700+6535+101820+53851+186+44941+26633+5364+15000+113232+20000+793+15000+1120+15365+39703+1062864+124103+6350+2000000+1900000+6790724+24757+210071+610565+391658+20478+2270330+199696+1142635+2991+7685+937505+183974+1704034+247213+518770+35560+47450+100000+4445+4445+17000+33000+135000+9500+115000+29500+99000+79000+19185+56777+30440+25000+0</f>
        <v>22457603</v>
      </c>
      <c r="J22" s="760">
        <v>5000</v>
      </c>
      <c r="K22" s="762">
        <f>1084936+225083</f>
        <v>1310019</v>
      </c>
      <c r="L22" s="52">
        <f>SUM(I22:K22)</f>
        <v>23772622</v>
      </c>
      <c r="M22" s="760"/>
      <c r="N22" s="762"/>
      <c r="O22" s="757"/>
      <c r="P22" s="51">
        <f t="shared" si="2"/>
        <v>29271370</v>
      </c>
    </row>
    <row r="23" spans="1:16" x14ac:dyDescent="0.25">
      <c r="A23" s="50"/>
      <c r="B23" s="249" t="s">
        <v>587</v>
      </c>
      <c r="C23" s="760">
        <v>0</v>
      </c>
      <c r="D23" s="734">
        <v>0</v>
      </c>
      <c r="E23" s="734">
        <f>668+300+102600+3000+0</f>
        <v>106568</v>
      </c>
      <c r="F23" s="734">
        <v>0</v>
      </c>
      <c r="G23" s="761">
        <v>0</v>
      </c>
      <c r="H23" s="51">
        <f>SUM(C23:G23)</f>
        <v>106568</v>
      </c>
      <c r="I23" s="760">
        <f>592963+25575+204470+148590+60705+32385+3048+1778+0+124539</f>
        <v>1194053</v>
      </c>
      <c r="J23" s="760"/>
      <c r="K23" s="762">
        <v>0</v>
      </c>
      <c r="L23" s="52">
        <f>SUM(I23:K23)</f>
        <v>1194053</v>
      </c>
      <c r="M23" s="760"/>
      <c r="N23" s="762"/>
      <c r="O23" s="757"/>
      <c r="P23" s="51">
        <f t="shared" si="2"/>
        <v>1300621</v>
      </c>
    </row>
    <row r="24" spans="1:16" x14ac:dyDescent="0.25">
      <c r="A24" s="50"/>
      <c r="B24" s="249" t="s">
        <v>144</v>
      </c>
      <c r="C24" s="760">
        <v>0</v>
      </c>
      <c r="D24" s="734">
        <v>0</v>
      </c>
      <c r="E24" s="734">
        <f>14829+1000</f>
        <v>15829</v>
      </c>
      <c r="F24" s="734">
        <v>0</v>
      </c>
      <c r="G24" s="761">
        <v>0</v>
      </c>
      <c r="H24" s="51">
        <f>SUM(C24:G24)</f>
        <v>15829</v>
      </c>
      <c r="I24" s="760">
        <v>0</v>
      </c>
      <c r="J24" s="760">
        <v>0</v>
      </c>
      <c r="K24" s="762">
        <v>0</v>
      </c>
      <c r="L24" s="52">
        <f>SUM(I24:K24)</f>
        <v>0</v>
      </c>
      <c r="M24" s="760"/>
      <c r="N24" s="762"/>
      <c r="O24" s="757"/>
      <c r="P24" s="51">
        <f t="shared" si="2"/>
        <v>15829</v>
      </c>
    </row>
    <row r="25" spans="1:16" s="727" customFormat="1" x14ac:dyDescent="0.25">
      <c r="A25" s="50" t="s">
        <v>119</v>
      </c>
      <c r="B25" s="268" t="s">
        <v>50</v>
      </c>
      <c r="C25" s="728">
        <f>+C26+C27</f>
        <v>7700</v>
      </c>
      <c r="D25" s="728">
        <f t="shared" ref="D25:P25" si="9">+D26+D27</f>
        <v>2300</v>
      </c>
      <c r="E25" s="728">
        <f t="shared" si="9"/>
        <v>1607942</v>
      </c>
      <c r="F25" s="728">
        <f t="shared" si="9"/>
        <v>0</v>
      </c>
      <c r="G25" s="728">
        <f t="shared" si="9"/>
        <v>18000</v>
      </c>
      <c r="H25" s="728">
        <f t="shared" si="9"/>
        <v>1635942</v>
      </c>
      <c r="I25" s="728">
        <f t="shared" si="9"/>
        <v>492851</v>
      </c>
      <c r="J25" s="728">
        <f t="shared" si="9"/>
        <v>20000</v>
      </c>
      <c r="K25" s="728">
        <f t="shared" si="9"/>
        <v>0</v>
      </c>
      <c r="L25" s="728">
        <f t="shared" si="9"/>
        <v>512851</v>
      </c>
      <c r="M25" s="728">
        <f t="shared" si="9"/>
        <v>0</v>
      </c>
      <c r="N25" s="728">
        <f t="shared" si="9"/>
        <v>0</v>
      </c>
      <c r="O25" s="728">
        <f t="shared" si="9"/>
        <v>0</v>
      </c>
      <c r="P25" s="733">
        <f t="shared" si="9"/>
        <v>2148793</v>
      </c>
    </row>
    <row r="26" spans="1:16" x14ac:dyDescent="0.25">
      <c r="A26" s="50"/>
      <c r="B26" s="249" t="s">
        <v>120</v>
      </c>
      <c r="C26" s="760">
        <v>0</v>
      </c>
      <c r="D26" s="734">
        <v>0</v>
      </c>
      <c r="E26" s="734">
        <v>1607942</v>
      </c>
      <c r="F26" s="734">
        <v>0</v>
      </c>
      <c r="G26" s="761">
        <f>18000+0</f>
        <v>18000</v>
      </c>
      <c r="H26" s="51">
        <f>SUM(C26:G26)</f>
        <v>1625942</v>
      </c>
      <c r="I26" s="760">
        <f>417051+38100+27500+200+10000+0</f>
        <v>492851</v>
      </c>
      <c r="J26" s="760">
        <v>20000</v>
      </c>
      <c r="K26" s="762">
        <v>0</v>
      </c>
      <c r="L26" s="52">
        <f>SUM(I26:K26)</f>
        <v>512851</v>
      </c>
      <c r="M26" s="760"/>
      <c r="N26" s="762"/>
      <c r="O26" s="757"/>
      <c r="P26" s="51">
        <f t="shared" si="2"/>
        <v>2138793</v>
      </c>
    </row>
    <row r="27" spans="1:16" x14ac:dyDescent="0.25">
      <c r="A27" s="50"/>
      <c r="B27" s="249" t="s">
        <v>449</v>
      </c>
      <c r="C27" s="760">
        <v>7700</v>
      </c>
      <c r="D27" s="734">
        <v>2300</v>
      </c>
      <c r="E27" s="734">
        <v>0</v>
      </c>
      <c r="F27" s="734">
        <v>0</v>
      </c>
      <c r="G27" s="761">
        <v>0</v>
      </c>
      <c r="H27" s="51">
        <f>SUM(C27:G27)</f>
        <v>10000</v>
      </c>
      <c r="I27" s="760">
        <v>0</v>
      </c>
      <c r="J27" s="760">
        <v>0</v>
      </c>
      <c r="K27" s="762">
        <v>0</v>
      </c>
      <c r="L27" s="52">
        <f>SUM(I27:K27)</f>
        <v>0</v>
      </c>
      <c r="M27" s="760"/>
      <c r="N27" s="762"/>
      <c r="O27" s="757"/>
      <c r="P27" s="51">
        <f t="shared" si="2"/>
        <v>10000</v>
      </c>
    </row>
    <row r="28" spans="1:16" s="727" customFormat="1" x14ac:dyDescent="0.25">
      <c r="A28" s="50" t="s">
        <v>121</v>
      </c>
      <c r="B28" s="268" t="s">
        <v>51</v>
      </c>
      <c r="C28" s="728">
        <f>+C29+C30+C32+C31+C33</f>
        <v>0</v>
      </c>
      <c r="D28" s="728">
        <f t="shared" ref="D28:P28" si="10">+D29+D30+D32+D31+D33</f>
        <v>818</v>
      </c>
      <c r="E28" s="728">
        <f t="shared" si="10"/>
        <v>47459</v>
      </c>
      <c r="F28" s="728">
        <f t="shared" si="10"/>
        <v>0</v>
      </c>
      <c r="G28" s="730">
        <f t="shared" si="10"/>
        <v>6353229</v>
      </c>
      <c r="H28" s="52">
        <f t="shared" si="10"/>
        <v>6401506</v>
      </c>
      <c r="I28" s="728">
        <f t="shared" si="10"/>
        <v>15000</v>
      </c>
      <c r="J28" s="728">
        <f t="shared" si="10"/>
        <v>0</v>
      </c>
      <c r="K28" s="730">
        <f t="shared" si="10"/>
        <v>0</v>
      </c>
      <c r="L28" s="52">
        <f t="shared" si="10"/>
        <v>15000</v>
      </c>
      <c r="M28" s="728">
        <f t="shared" si="10"/>
        <v>0</v>
      </c>
      <c r="N28" s="730">
        <f t="shared" si="10"/>
        <v>0</v>
      </c>
      <c r="O28" s="52">
        <f t="shared" si="10"/>
        <v>0</v>
      </c>
      <c r="P28" s="52">
        <f t="shared" si="10"/>
        <v>6416506</v>
      </c>
    </row>
    <row r="29" spans="1:16" x14ac:dyDescent="0.25">
      <c r="A29" s="50"/>
      <c r="B29" s="249" t="s">
        <v>122</v>
      </c>
      <c r="C29" s="760">
        <v>0</v>
      </c>
      <c r="D29" s="734">
        <v>0</v>
      </c>
      <c r="E29" s="734">
        <v>0</v>
      </c>
      <c r="F29" s="734">
        <v>0</v>
      </c>
      <c r="G29" s="761">
        <v>5420431</v>
      </c>
      <c r="H29" s="51">
        <f>SUM(C29:G29)</f>
        <v>5420431</v>
      </c>
      <c r="I29" s="760">
        <v>0</v>
      </c>
      <c r="J29" s="760">
        <v>0</v>
      </c>
      <c r="K29" s="762">
        <v>0</v>
      </c>
      <c r="L29" s="52">
        <f>SUM(I29:K29)</f>
        <v>0</v>
      </c>
      <c r="M29" s="760"/>
      <c r="N29" s="762"/>
      <c r="O29" s="757"/>
      <c r="P29" s="51">
        <f t="shared" si="2"/>
        <v>5420431</v>
      </c>
    </row>
    <row r="30" spans="1:16" x14ac:dyDescent="0.25">
      <c r="A30" s="50"/>
      <c r="B30" s="249" t="s">
        <v>123</v>
      </c>
      <c r="C30" s="760">
        <v>0</v>
      </c>
      <c r="D30" s="734">
        <v>818</v>
      </c>
      <c r="E30" s="734">
        <f>182+12000+203+0</f>
        <v>12385</v>
      </c>
      <c r="F30" s="734">
        <v>0</v>
      </c>
      <c r="G30" s="761">
        <v>0</v>
      </c>
      <c r="H30" s="51">
        <f>SUM(C30:G30)</f>
        <v>13203</v>
      </c>
      <c r="I30" s="760">
        <v>15000</v>
      </c>
      <c r="J30" s="760">
        <v>0</v>
      </c>
      <c r="K30" s="762">
        <v>0</v>
      </c>
      <c r="L30" s="52">
        <f>SUM(I30:K30)</f>
        <v>15000</v>
      </c>
      <c r="M30" s="760"/>
      <c r="N30" s="762"/>
      <c r="O30" s="757"/>
      <c r="P30" s="51">
        <f t="shared" si="2"/>
        <v>28203</v>
      </c>
    </row>
    <row r="31" spans="1:16" x14ac:dyDescent="0.25">
      <c r="A31" s="50"/>
      <c r="B31" s="249" t="s">
        <v>450</v>
      </c>
      <c r="C31" s="760">
        <v>0</v>
      </c>
      <c r="D31" s="734">
        <v>0</v>
      </c>
      <c r="E31" s="734">
        <v>0</v>
      </c>
      <c r="F31" s="734">
        <v>0</v>
      </c>
      <c r="G31" s="761">
        <f>812289+63000+38829+0</f>
        <v>914118</v>
      </c>
      <c r="H31" s="51">
        <f>SUM(C31:G31)</f>
        <v>914118</v>
      </c>
      <c r="I31" s="760">
        <v>0</v>
      </c>
      <c r="J31" s="760">
        <v>0</v>
      </c>
      <c r="K31" s="762">
        <v>0</v>
      </c>
      <c r="L31" s="52">
        <f>SUM(I31:K31)</f>
        <v>0</v>
      </c>
      <c r="M31" s="760"/>
      <c r="N31" s="762"/>
      <c r="O31" s="757"/>
      <c r="P31" s="51">
        <f t="shared" si="2"/>
        <v>914118</v>
      </c>
    </row>
    <row r="32" spans="1:16" x14ac:dyDescent="0.25">
      <c r="A32" s="50"/>
      <c r="B32" s="249" t="s">
        <v>563</v>
      </c>
      <c r="C32" s="760">
        <v>0</v>
      </c>
      <c r="D32" s="734">
        <v>0</v>
      </c>
      <c r="E32" s="734">
        <f>17721+6594+7000+2286</f>
        <v>33601</v>
      </c>
      <c r="F32" s="734">
        <v>0</v>
      </c>
      <c r="G32" s="761">
        <f>11000+180+7000+0</f>
        <v>18180</v>
      </c>
      <c r="H32" s="51">
        <f>SUM(C32:G32)</f>
        <v>51781</v>
      </c>
      <c r="I32" s="760">
        <v>0</v>
      </c>
      <c r="J32" s="760">
        <v>0</v>
      </c>
      <c r="K32" s="762">
        <v>0</v>
      </c>
      <c r="L32" s="52">
        <f>SUM(I32:K32)</f>
        <v>0</v>
      </c>
      <c r="M32" s="760"/>
      <c r="N32" s="762"/>
      <c r="O32" s="757"/>
      <c r="P32" s="51">
        <f t="shared" si="2"/>
        <v>51781</v>
      </c>
    </row>
    <row r="33" spans="1:16" x14ac:dyDescent="0.25">
      <c r="A33" s="50"/>
      <c r="B33" s="249" t="s">
        <v>124</v>
      </c>
      <c r="C33" s="760">
        <v>0</v>
      </c>
      <c r="D33" s="734">
        <v>0</v>
      </c>
      <c r="E33" s="734">
        <f>1473+0</f>
        <v>1473</v>
      </c>
      <c r="F33" s="734">
        <v>0</v>
      </c>
      <c r="G33" s="761">
        <v>500</v>
      </c>
      <c r="H33" s="51">
        <f>SUM(C33:G33)</f>
        <v>1973</v>
      </c>
      <c r="I33" s="760">
        <v>0</v>
      </c>
      <c r="J33" s="760">
        <v>0</v>
      </c>
      <c r="K33" s="762">
        <v>0</v>
      </c>
      <c r="L33" s="52">
        <f>SUM(I33:K33)</f>
        <v>0</v>
      </c>
      <c r="M33" s="760"/>
      <c r="N33" s="762"/>
      <c r="O33" s="757"/>
      <c r="P33" s="51">
        <f t="shared" si="2"/>
        <v>1973</v>
      </c>
    </row>
    <row r="34" spans="1:16" s="727" customFormat="1" x14ac:dyDescent="0.25">
      <c r="A34" s="50" t="s">
        <v>125</v>
      </c>
      <c r="B34" s="268" t="s">
        <v>52</v>
      </c>
      <c r="C34" s="728">
        <f t="shared" ref="C34:O34" si="11">+C35+C36+C37+C38+C39+C40+C41</f>
        <v>81343</v>
      </c>
      <c r="D34" s="728">
        <f t="shared" si="11"/>
        <v>21757</v>
      </c>
      <c r="E34" s="728">
        <f t="shared" si="11"/>
        <v>635826</v>
      </c>
      <c r="F34" s="728">
        <f t="shared" si="11"/>
        <v>0</v>
      </c>
      <c r="G34" s="728">
        <f t="shared" si="11"/>
        <v>1672985</v>
      </c>
      <c r="H34" s="52">
        <f t="shared" si="11"/>
        <v>2411911</v>
      </c>
      <c r="I34" s="728">
        <f t="shared" si="11"/>
        <v>12340</v>
      </c>
      <c r="J34" s="728">
        <f t="shared" si="11"/>
        <v>0</v>
      </c>
      <c r="K34" s="728">
        <f t="shared" si="11"/>
        <v>254500</v>
      </c>
      <c r="L34" s="52">
        <f t="shared" si="11"/>
        <v>266840</v>
      </c>
      <c r="M34" s="728">
        <f t="shared" si="11"/>
        <v>0</v>
      </c>
      <c r="N34" s="728">
        <f t="shared" si="11"/>
        <v>0</v>
      </c>
      <c r="O34" s="52">
        <f t="shared" si="11"/>
        <v>0</v>
      </c>
      <c r="P34" s="51">
        <f t="shared" si="2"/>
        <v>2678751</v>
      </c>
    </row>
    <row r="35" spans="1:16" x14ac:dyDescent="0.25">
      <c r="A35" s="50"/>
      <c r="B35" s="249" t="s">
        <v>126</v>
      </c>
      <c r="C35" s="760">
        <f>25000+0</f>
        <v>25000</v>
      </c>
      <c r="D35" s="734">
        <f>6674+1008+0</f>
        <v>7682</v>
      </c>
      <c r="E35" s="734">
        <v>0</v>
      </c>
      <c r="F35" s="734">
        <v>0</v>
      </c>
      <c r="G35" s="761">
        <f>700+6000+7000+150+2174+7022+21087+3400+100+150000+10000+1000+3000</f>
        <v>211633</v>
      </c>
      <c r="H35" s="51">
        <f t="shared" ref="H35:H42" si="12">SUM(C35:G35)</f>
        <v>244315</v>
      </c>
      <c r="I35" s="760">
        <v>0</v>
      </c>
      <c r="J35" s="760">
        <v>0</v>
      </c>
      <c r="K35" s="762">
        <f>10000+3000</f>
        <v>13000</v>
      </c>
      <c r="L35" s="52">
        <f>SUM(I35:K35)</f>
        <v>13000</v>
      </c>
      <c r="M35" s="760"/>
      <c r="N35" s="762"/>
      <c r="O35" s="757"/>
      <c r="P35" s="51">
        <f t="shared" si="2"/>
        <v>257315</v>
      </c>
    </row>
    <row r="36" spans="1:16" x14ac:dyDescent="0.25">
      <c r="A36" s="50"/>
      <c r="B36" s="249" t="s">
        <v>127</v>
      </c>
      <c r="C36" s="760">
        <v>0</v>
      </c>
      <c r="D36" s="734">
        <v>4</v>
      </c>
      <c r="E36" s="734">
        <f>4698+300+25974+4562+0</f>
        <v>35534</v>
      </c>
      <c r="F36" s="734">
        <v>0</v>
      </c>
      <c r="G36" s="761">
        <f>12000+29400+84000+13000+6000+500+849+25000+14200+1104+5000+25000+1562</f>
        <v>217615</v>
      </c>
      <c r="H36" s="51">
        <f t="shared" si="12"/>
        <v>253153</v>
      </c>
      <c r="I36" s="760">
        <v>0</v>
      </c>
      <c r="J36" s="760">
        <v>0</v>
      </c>
      <c r="K36" s="762">
        <f>125000+45000+10900</f>
        <v>180900</v>
      </c>
      <c r="L36" s="52">
        <f t="shared" ref="L36:L42" si="13">SUM(I36:K36)</f>
        <v>180900</v>
      </c>
      <c r="M36" s="760"/>
      <c r="N36" s="762"/>
      <c r="O36" s="757"/>
      <c r="P36" s="51">
        <f t="shared" si="2"/>
        <v>434053</v>
      </c>
    </row>
    <row r="37" spans="1:16" x14ac:dyDescent="0.25">
      <c r="A37" s="50"/>
      <c r="B37" s="249" t="s">
        <v>128</v>
      </c>
      <c r="C37" s="760">
        <f>4800+330+113+4243+1020+800+2395+12000+2500+0</f>
        <v>28201</v>
      </c>
      <c r="D37" s="734">
        <f>147+1200+68+1386+579+400+699+3000+500+0</f>
        <v>7979</v>
      </c>
      <c r="E37" s="734">
        <f>7800+500+543307+621+2000+800+1000+852+10000+3885+2000+1500+3000+0</f>
        <v>577265</v>
      </c>
      <c r="F37" s="734">
        <v>0</v>
      </c>
      <c r="G37" s="761">
        <f>1000+10000+3000+18000+1600+1000+2650+1200+3500+8000+2000+8600+5700+23000+1000+1200+800+1330+95021+30000+12500+100+1500+500+1000+13186+500+500+12000+9700+5400+1500+3000+15000+0</f>
        <v>294987</v>
      </c>
      <c r="H37" s="51">
        <f t="shared" si="12"/>
        <v>908432</v>
      </c>
      <c r="I37" s="760">
        <f>6770+1270+4300+0</f>
        <v>12340</v>
      </c>
      <c r="J37" s="760">
        <v>0</v>
      </c>
      <c r="K37" s="762">
        <f>10200+0</f>
        <v>10200</v>
      </c>
      <c r="L37" s="52">
        <f t="shared" si="13"/>
        <v>22540</v>
      </c>
      <c r="M37" s="760"/>
      <c r="N37" s="762"/>
      <c r="O37" s="757"/>
      <c r="P37" s="51">
        <f t="shared" si="2"/>
        <v>930972</v>
      </c>
    </row>
    <row r="38" spans="1:16" x14ac:dyDescent="0.25">
      <c r="A38" s="50"/>
      <c r="B38" s="249" t="s">
        <v>129</v>
      </c>
      <c r="C38" s="760">
        <f>2126+26016</f>
        <v>28142</v>
      </c>
      <c r="D38" s="734">
        <f>1070+5022</f>
        <v>6092</v>
      </c>
      <c r="E38" s="734">
        <f>5400+14627</f>
        <v>20027</v>
      </c>
      <c r="F38" s="734">
        <v>0</v>
      </c>
      <c r="G38" s="761">
        <v>0</v>
      </c>
      <c r="H38" s="51">
        <f t="shared" si="12"/>
        <v>54261</v>
      </c>
      <c r="I38" s="760">
        <v>0</v>
      </c>
      <c r="J38" s="760">
        <v>0</v>
      </c>
      <c r="K38" s="762">
        <v>0</v>
      </c>
      <c r="L38" s="52">
        <f t="shared" si="13"/>
        <v>0</v>
      </c>
      <c r="M38" s="760"/>
      <c r="N38" s="762"/>
      <c r="O38" s="757"/>
      <c r="P38" s="51">
        <f t="shared" si="2"/>
        <v>54261</v>
      </c>
    </row>
    <row r="39" spans="1:16" x14ac:dyDescent="0.25">
      <c r="A39" s="50"/>
      <c r="B39" s="249" t="s">
        <v>358</v>
      </c>
      <c r="C39" s="760">
        <v>0</v>
      </c>
      <c r="D39" s="734">
        <v>0</v>
      </c>
      <c r="E39" s="734">
        <v>0</v>
      </c>
      <c r="F39" s="734">
        <v>0</v>
      </c>
      <c r="G39" s="761">
        <f>120000+165000+60000+32000+35000+126000+7000+9000</f>
        <v>554000</v>
      </c>
      <c r="H39" s="51">
        <f t="shared" si="12"/>
        <v>554000</v>
      </c>
      <c r="I39" s="760">
        <v>0</v>
      </c>
      <c r="J39" s="760">
        <v>0</v>
      </c>
      <c r="K39" s="762">
        <v>0</v>
      </c>
      <c r="L39" s="52">
        <f t="shared" si="13"/>
        <v>0</v>
      </c>
      <c r="M39" s="760"/>
      <c r="N39" s="762"/>
      <c r="O39" s="757"/>
      <c r="P39" s="51">
        <f t="shared" si="2"/>
        <v>554000</v>
      </c>
    </row>
    <row r="40" spans="1:16" x14ac:dyDescent="0.25">
      <c r="A40" s="50"/>
      <c r="B40" s="249" t="s">
        <v>170</v>
      </c>
      <c r="C40" s="760">
        <v>0</v>
      </c>
      <c r="D40" s="734">
        <v>0</v>
      </c>
      <c r="E40" s="734">
        <v>0</v>
      </c>
      <c r="F40" s="734">
        <v>0</v>
      </c>
      <c r="G40" s="761">
        <f>130000+40000+35000</f>
        <v>205000</v>
      </c>
      <c r="H40" s="51">
        <f t="shared" si="12"/>
        <v>205000</v>
      </c>
      <c r="I40" s="760">
        <v>0</v>
      </c>
      <c r="J40" s="760">
        <v>0</v>
      </c>
      <c r="K40" s="762">
        <v>0</v>
      </c>
      <c r="L40" s="52">
        <f t="shared" si="13"/>
        <v>0</v>
      </c>
      <c r="M40" s="760"/>
      <c r="N40" s="762"/>
      <c r="O40" s="757"/>
      <c r="P40" s="51">
        <f t="shared" si="2"/>
        <v>205000</v>
      </c>
    </row>
    <row r="41" spans="1:16" x14ac:dyDescent="0.25">
      <c r="A41" s="50"/>
      <c r="B41" s="249" t="s">
        <v>359</v>
      </c>
      <c r="C41" s="760">
        <v>0</v>
      </c>
      <c r="D41" s="734">
        <v>0</v>
      </c>
      <c r="E41" s="734">
        <v>3000</v>
      </c>
      <c r="F41" s="734">
        <v>0</v>
      </c>
      <c r="G41" s="761">
        <f>12000+41000+4000+500+1000+1500+2500+15000+17500+25000+1000+1000+37350+1000+1100+24300+5000+2000+0-3000</f>
        <v>189750</v>
      </c>
      <c r="H41" s="51">
        <f t="shared" si="12"/>
        <v>192750</v>
      </c>
      <c r="I41" s="760">
        <v>0</v>
      </c>
      <c r="J41" s="760">
        <v>0</v>
      </c>
      <c r="K41" s="762">
        <f>5400+45000</f>
        <v>50400</v>
      </c>
      <c r="L41" s="52">
        <f t="shared" si="13"/>
        <v>50400</v>
      </c>
      <c r="M41" s="760"/>
      <c r="N41" s="762"/>
      <c r="O41" s="757"/>
      <c r="P41" s="51">
        <f t="shared" si="2"/>
        <v>243150</v>
      </c>
    </row>
    <row r="42" spans="1:16" s="727" customFormat="1" x14ac:dyDescent="0.25">
      <c r="A42" s="50" t="s">
        <v>130</v>
      </c>
      <c r="B42" s="268" t="s">
        <v>53</v>
      </c>
      <c r="C42" s="728">
        <v>0</v>
      </c>
      <c r="D42" s="729">
        <v>0</v>
      </c>
      <c r="E42" s="729">
        <v>0</v>
      </c>
      <c r="F42" s="729">
        <v>0</v>
      </c>
      <c r="G42" s="730">
        <f>7000-3500</f>
        <v>3500</v>
      </c>
      <c r="H42" s="51">
        <f t="shared" si="12"/>
        <v>3500</v>
      </c>
      <c r="I42" s="728">
        <v>0</v>
      </c>
      <c r="J42" s="728">
        <v>0</v>
      </c>
      <c r="K42" s="731">
        <v>0</v>
      </c>
      <c r="L42" s="52">
        <f t="shared" si="13"/>
        <v>0</v>
      </c>
      <c r="M42" s="728"/>
      <c r="N42" s="731"/>
      <c r="O42" s="52"/>
      <c r="P42" s="51">
        <f t="shared" si="2"/>
        <v>3500</v>
      </c>
    </row>
    <row r="43" spans="1:16" s="727" customFormat="1" x14ac:dyDescent="0.25">
      <c r="A43" s="50" t="s">
        <v>131</v>
      </c>
      <c r="B43" s="268" t="s">
        <v>486</v>
      </c>
      <c r="C43" s="728">
        <f t="shared" ref="C43:O43" si="14">SUM(C44:C52)</f>
        <v>1000</v>
      </c>
      <c r="D43" s="728">
        <f t="shared" si="14"/>
        <v>250</v>
      </c>
      <c r="E43" s="728">
        <f t="shared" si="14"/>
        <v>6155</v>
      </c>
      <c r="F43" s="729">
        <f t="shared" si="14"/>
        <v>0</v>
      </c>
      <c r="G43" s="730">
        <f t="shared" si="14"/>
        <v>188985</v>
      </c>
      <c r="H43" s="52">
        <f t="shared" si="14"/>
        <v>196390</v>
      </c>
      <c r="I43" s="728">
        <f t="shared" si="14"/>
        <v>80223</v>
      </c>
      <c r="J43" s="728">
        <f t="shared" si="14"/>
        <v>0</v>
      </c>
      <c r="K43" s="730">
        <f t="shared" si="14"/>
        <v>1100</v>
      </c>
      <c r="L43" s="52">
        <f t="shared" si="14"/>
        <v>81323</v>
      </c>
      <c r="M43" s="728">
        <f t="shared" si="14"/>
        <v>0</v>
      </c>
      <c r="N43" s="730">
        <f t="shared" si="14"/>
        <v>0</v>
      </c>
      <c r="O43" s="52">
        <f t="shared" si="14"/>
        <v>0</v>
      </c>
      <c r="P43" s="51">
        <f t="shared" si="2"/>
        <v>277713</v>
      </c>
    </row>
    <row r="44" spans="1:16" x14ac:dyDescent="0.25">
      <c r="A44" s="50"/>
      <c r="B44" s="743" t="s">
        <v>847</v>
      </c>
      <c r="C44" s="760">
        <v>0</v>
      </c>
      <c r="D44" s="760">
        <v>0</v>
      </c>
      <c r="E44" s="760">
        <v>0</v>
      </c>
      <c r="F44" s="760">
        <v>0</v>
      </c>
      <c r="G44" s="761">
        <v>4350</v>
      </c>
      <c r="H44" s="51">
        <f>SUM(C44:G44)</f>
        <v>4350</v>
      </c>
      <c r="I44" s="760">
        <v>0</v>
      </c>
      <c r="J44" s="760">
        <v>0</v>
      </c>
      <c r="K44" s="760">
        <v>1000</v>
      </c>
      <c r="L44" s="52">
        <f>SUM(I44:K44)</f>
        <v>1000</v>
      </c>
      <c r="M44" s="760"/>
      <c r="N44" s="762"/>
      <c r="O44" s="757"/>
      <c r="P44" s="51">
        <f t="shared" si="2"/>
        <v>5350</v>
      </c>
    </row>
    <row r="45" spans="1:16" x14ac:dyDescent="0.25">
      <c r="A45" s="50"/>
      <c r="B45" s="743" t="s">
        <v>848</v>
      </c>
      <c r="C45" s="760">
        <v>0</v>
      </c>
      <c r="D45" s="760">
        <v>0</v>
      </c>
      <c r="E45" s="760">
        <v>0</v>
      </c>
      <c r="F45" s="760">
        <v>0</v>
      </c>
      <c r="G45" s="761">
        <v>11850</v>
      </c>
      <c r="H45" s="51">
        <f t="shared" ref="H45:H48" si="15">SUM(C45:G45)</f>
        <v>11850</v>
      </c>
      <c r="I45" s="760">
        <v>0</v>
      </c>
      <c r="J45" s="760">
        <v>0</v>
      </c>
      <c r="K45" s="760">
        <v>0</v>
      </c>
      <c r="L45" s="52">
        <f t="shared" ref="L45:L48" si="16">SUM(I45:K45)</f>
        <v>0</v>
      </c>
      <c r="M45" s="760"/>
      <c r="N45" s="762"/>
      <c r="O45" s="757"/>
      <c r="P45" s="51">
        <f t="shared" si="2"/>
        <v>11850</v>
      </c>
    </row>
    <row r="46" spans="1:16" x14ac:dyDescent="0.25">
      <c r="A46" s="50"/>
      <c r="B46" s="743" t="s">
        <v>849</v>
      </c>
      <c r="C46" s="760">
        <v>0</v>
      </c>
      <c r="D46" s="760">
        <v>0</v>
      </c>
      <c r="E46" s="760">
        <v>0</v>
      </c>
      <c r="F46" s="760">
        <v>0</v>
      </c>
      <c r="G46" s="761">
        <v>65121</v>
      </c>
      <c r="H46" s="51">
        <f t="shared" si="15"/>
        <v>65121</v>
      </c>
      <c r="I46" s="760">
        <v>0</v>
      </c>
      <c r="J46" s="760">
        <v>0</v>
      </c>
      <c r="K46" s="760">
        <v>0</v>
      </c>
      <c r="L46" s="52">
        <f t="shared" si="16"/>
        <v>0</v>
      </c>
      <c r="M46" s="760"/>
      <c r="N46" s="762"/>
      <c r="O46" s="757"/>
      <c r="P46" s="51">
        <f t="shared" si="2"/>
        <v>65121</v>
      </c>
    </row>
    <row r="47" spans="1:16" x14ac:dyDescent="0.25">
      <c r="A47" s="50"/>
      <c r="B47" s="743" t="s">
        <v>850</v>
      </c>
      <c r="C47" s="760">
        <v>0</v>
      </c>
      <c r="D47" s="760">
        <v>0</v>
      </c>
      <c r="E47" s="760">
        <v>0</v>
      </c>
      <c r="F47" s="760">
        <v>0</v>
      </c>
      <c r="G47" s="761">
        <v>1500</v>
      </c>
      <c r="H47" s="51">
        <f t="shared" si="15"/>
        <v>1500</v>
      </c>
      <c r="I47" s="760">
        <v>0</v>
      </c>
      <c r="J47" s="760">
        <v>0</v>
      </c>
      <c r="K47" s="760">
        <v>0</v>
      </c>
      <c r="L47" s="52">
        <f t="shared" si="16"/>
        <v>0</v>
      </c>
      <c r="M47" s="760"/>
      <c r="N47" s="762"/>
      <c r="O47" s="757"/>
      <c r="P47" s="51">
        <f t="shared" si="2"/>
        <v>1500</v>
      </c>
    </row>
    <row r="48" spans="1:16" x14ac:dyDescent="0.25">
      <c r="A48" s="50"/>
      <c r="B48" s="743" t="s">
        <v>851</v>
      </c>
      <c r="C48" s="760">
        <v>0</v>
      </c>
      <c r="D48" s="760">
        <v>0</v>
      </c>
      <c r="E48" s="760">
        <v>0</v>
      </c>
      <c r="F48" s="760">
        <v>0</v>
      </c>
      <c r="G48" s="761">
        <f>5250+3500</f>
        <v>8750</v>
      </c>
      <c r="H48" s="51">
        <f t="shared" si="15"/>
        <v>8750</v>
      </c>
      <c r="I48" s="760">
        <v>0</v>
      </c>
      <c r="J48" s="760">
        <v>0</v>
      </c>
      <c r="K48" s="760">
        <v>0</v>
      </c>
      <c r="L48" s="52">
        <f t="shared" si="16"/>
        <v>0</v>
      </c>
      <c r="M48" s="760"/>
      <c r="N48" s="762"/>
      <c r="O48" s="757"/>
      <c r="P48" s="51">
        <f t="shared" si="2"/>
        <v>8750</v>
      </c>
    </row>
    <row r="49" spans="1:16" x14ac:dyDescent="0.25">
      <c r="A49" s="50"/>
      <c r="B49" s="743" t="s">
        <v>147</v>
      </c>
      <c r="C49" s="760">
        <v>0</v>
      </c>
      <c r="D49" s="760">
        <v>0</v>
      </c>
      <c r="E49" s="760">
        <v>5405</v>
      </c>
      <c r="F49" s="760">
        <v>0</v>
      </c>
      <c r="G49" s="761"/>
      <c r="H49" s="51">
        <f>SUM(C49:G49)</f>
        <v>5405</v>
      </c>
      <c r="I49" s="760">
        <v>80223</v>
      </c>
      <c r="J49" s="760">
        <v>0</v>
      </c>
      <c r="K49" s="760">
        <v>0</v>
      </c>
      <c r="L49" s="52">
        <f>SUM(I49:K49)</f>
        <v>80223</v>
      </c>
      <c r="M49" s="760"/>
      <c r="N49" s="762"/>
      <c r="O49" s="757"/>
      <c r="P49" s="51">
        <f t="shared" si="2"/>
        <v>85628</v>
      </c>
    </row>
    <row r="50" spans="1:16" x14ac:dyDescent="0.25">
      <c r="A50" s="50"/>
      <c r="B50" s="743" t="s">
        <v>132</v>
      </c>
      <c r="C50" s="760">
        <v>1000</v>
      </c>
      <c r="D50" s="760">
        <v>250</v>
      </c>
      <c r="E50" s="760">
        <f>750+0</f>
        <v>750</v>
      </c>
      <c r="F50" s="760">
        <v>0</v>
      </c>
      <c r="G50" s="761">
        <v>29379</v>
      </c>
      <c r="H50" s="51">
        <f>SUM(C50:G50)</f>
        <v>31379</v>
      </c>
      <c r="I50" s="760">
        <v>0</v>
      </c>
      <c r="J50" s="760">
        <v>0</v>
      </c>
      <c r="K50" s="760">
        <v>100</v>
      </c>
      <c r="L50" s="52">
        <f>SUM(I50:K50)</f>
        <v>100</v>
      </c>
      <c r="M50" s="760"/>
      <c r="N50" s="762"/>
      <c r="O50" s="757"/>
      <c r="P50" s="51">
        <f t="shared" si="2"/>
        <v>31479</v>
      </c>
    </row>
    <row r="51" spans="1:16" x14ac:dyDescent="0.25">
      <c r="A51" s="50"/>
      <c r="B51" s="743" t="s">
        <v>133</v>
      </c>
      <c r="C51" s="760">
        <v>0</v>
      </c>
      <c r="D51" s="760">
        <v>0</v>
      </c>
      <c r="E51" s="760">
        <v>0</v>
      </c>
      <c r="F51" s="760">
        <v>0</v>
      </c>
      <c r="G51" s="761">
        <v>43035</v>
      </c>
      <c r="H51" s="51">
        <f>SUM(C51:G51)</f>
        <v>43035</v>
      </c>
      <c r="I51" s="760">
        <v>0</v>
      </c>
      <c r="J51" s="760">
        <v>0</v>
      </c>
      <c r="K51" s="760">
        <v>0</v>
      </c>
      <c r="L51" s="52">
        <f>SUM(I51:K51)</f>
        <v>0</v>
      </c>
      <c r="M51" s="760"/>
      <c r="N51" s="762"/>
      <c r="O51" s="757"/>
      <c r="P51" s="51">
        <f t="shared" si="2"/>
        <v>43035</v>
      </c>
    </row>
    <row r="52" spans="1:16" ht="16.5" thickBot="1" x14ac:dyDescent="0.3">
      <c r="A52" s="735"/>
      <c r="B52" s="743" t="s">
        <v>54</v>
      </c>
      <c r="C52" s="760">
        <v>0</v>
      </c>
      <c r="D52" s="760">
        <v>0</v>
      </c>
      <c r="E52" s="760">
        <v>0</v>
      </c>
      <c r="F52" s="760">
        <v>0</v>
      </c>
      <c r="G52" s="761">
        <v>25000</v>
      </c>
      <c r="H52" s="51">
        <f>SUM(C52:G52)</f>
        <v>25000</v>
      </c>
      <c r="I52" s="760">
        <v>0</v>
      </c>
      <c r="J52" s="760">
        <v>0</v>
      </c>
      <c r="K52" s="760">
        <v>0</v>
      </c>
      <c r="L52" s="52">
        <f>SUM(I52:K52)</f>
        <v>0</v>
      </c>
      <c r="M52" s="760"/>
      <c r="N52" s="762"/>
      <c r="O52" s="757"/>
      <c r="P52" s="51">
        <f t="shared" si="2"/>
        <v>25000</v>
      </c>
    </row>
    <row r="53" spans="1:16" ht="16.5" thickBot="1" x14ac:dyDescent="0.3">
      <c r="A53" s="736" t="s">
        <v>55</v>
      </c>
      <c r="B53" s="737" t="s">
        <v>56</v>
      </c>
      <c r="C53" s="738">
        <f t="shared" ref="C53:P53" si="17">+C5+C17+C20+C25+C28+C34+C42+C43</f>
        <v>407003</v>
      </c>
      <c r="D53" s="738">
        <f t="shared" si="17"/>
        <v>87915</v>
      </c>
      <c r="E53" s="738">
        <f t="shared" si="17"/>
        <v>8619686</v>
      </c>
      <c r="F53" s="739">
        <f t="shared" si="17"/>
        <v>200146</v>
      </c>
      <c r="G53" s="740">
        <f t="shared" si="17"/>
        <v>12230899</v>
      </c>
      <c r="H53" s="741">
        <f t="shared" si="17"/>
        <v>21545649</v>
      </c>
      <c r="I53" s="738">
        <f t="shared" si="17"/>
        <v>25445709</v>
      </c>
      <c r="J53" s="738">
        <f t="shared" si="17"/>
        <v>489648</v>
      </c>
      <c r="K53" s="740">
        <f t="shared" si="17"/>
        <v>2165619</v>
      </c>
      <c r="L53" s="741">
        <f t="shared" si="17"/>
        <v>28100976</v>
      </c>
      <c r="M53" s="738">
        <f t="shared" si="17"/>
        <v>0</v>
      </c>
      <c r="N53" s="740">
        <f t="shared" si="17"/>
        <v>0</v>
      </c>
      <c r="O53" s="741">
        <f t="shared" si="17"/>
        <v>0</v>
      </c>
      <c r="P53" s="51">
        <f t="shared" si="17"/>
        <v>49646625</v>
      </c>
    </row>
    <row r="54" spans="1:16" x14ac:dyDescent="0.25">
      <c r="A54" s="763"/>
      <c r="B54" s="742" t="s">
        <v>108</v>
      </c>
      <c r="C54" s="764"/>
      <c r="D54" s="765"/>
      <c r="E54" s="765"/>
      <c r="F54" s="766"/>
      <c r="G54" s="766"/>
      <c r="H54" s="51"/>
      <c r="I54" s="764"/>
      <c r="J54" s="764"/>
      <c r="K54" s="766"/>
      <c r="L54" s="51"/>
      <c r="M54" s="724">
        <v>400000</v>
      </c>
      <c r="N54" s="766"/>
      <c r="O54" s="767">
        <f>SUM(M54:N54)</f>
        <v>400000</v>
      </c>
      <c r="P54" s="51">
        <f>SUM(O54)</f>
        <v>400000</v>
      </c>
    </row>
    <row r="55" spans="1:16" x14ac:dyDescent="0.25">
      <c r="A55" s="758"/>
      <c r="B55" s="268" t="s">
        <v>57</v>
      </c>
      <c r="C55" s="760"/>
      <c r="D55" s="734"/>
      <c r="E55" s="734"/>
      <c r="F55" s="762"/>
      <c r="G55" s="762"/>
      <c r="H55" s="52"/>
      <c r="I55" s="760"/>
      <c r="J55" s="760"/>
      <c r="K55" s="762"/>
      <c r="L55" s="52"/>
      <c r="M55" s="760"/>
      <c r="N55" s="731">
        <f>SUM(N56:N65)</f>
        <v>3236816</v>
      </c>
      <c r="O55" s="52">
        <f>SUM(O56:O65)</f>
        <v>3236816</v>
      </c>
      <c r="P55" s="51">
        <f t="shared" ref="P55:P66" si="18">SUM(O55)</f>
        <v>3236816</v>
      </c>
    </row>
    <row r="56" spans="1:16" x14ac:dyDescent="0.25">
      <c r="A56" s="758"/>
      <c r="B56" s="743" t="s">
        <v>58</v>
      </c>
      <c r="C56" s="760"/>
      <c r="D56" s="734"/>
      <c r="E56" s="734"/>
      <c r="F56" s="762"/>
      <c r="G56" s="762"/>
      <c r="H56" s="52"/>
      <c r="I56" s="760"/>
      <c r="J56" s="760"/>
      <c r="K56" s="762"/>
      <c r="L56" s="52"/>
      <c r="M56" s="760"/>
      <c r="N56" s="762">
        <v>4000</v>
      </c>
      <c r="O56" s="757">
        <f>SUM(M56:N56)</f>
        <v>4000</v>
      </c>
      <c r="P56" s="51">
        <f t="shared" si="18"/>
        <v>4000</v>
      </c>
    </row>
    <row r="57" spans="1:16" ht="31.5" x14ac:dyDescent="0.25">
      <c r="A57" s="758"/>
      <c r="B57" s="743" t="s">
        <v>59</v>
      </c>
      <c r="C57" s="760"/>
      <c r="D57" s="734"/>
      <c r="E57" s="734"/>
      <c r="F57" s="762"/>
      <c r="G57" s="762"/>
      <c r="H57" s="52"/>
      <c r="I57" s="760"/>
      <c r="J57" s="760"/>
      <c r="K57" s="762"/>
      <c r="L57" s="52"/>
      <c r="M57" s="760"/>
      <c r="N57" s="762">
        <v>100000</v>
      </c>
      <c r="O57" s="757">
        <f t="shared" ref="O57:O65" si="19">SUM(M57:N57)</f>
        <v>100000</v>
      </c>
      <c r="P57" s="51">
        <f t="shared" si="18"/>
        <v>100000</v>
      </c>
    </row>
    <row r="58" spans="1:16" x14ac:dyDescent="0.25">
      <c r="A58" s="758"/>
      <c r="B58" s="743" t="s">
        <v>60</v>
      </c>
      <c r="C58" s="760"/>
      <c r="D58" s="734"/>
      <c r="E58" s="734"/>
      <c r="F58" s="762"/>
      <c r="G58" s="762"/>
      <c r="H58" s="52"/>
      <c r="I58" s="760"/>
      <c r="J58" s="760"/>
      <c r="K58" s="762"/>
      <c r="L58" s="52"/>
      <c r="M58" s="760"/>
      <c r="N58" s="762">
        <v>243000</v>
      </c>
      <c r="O58" s="757">
        <f>SUM(M58:N58)</f>
        <v>243000</v>
      </c>
      <c r="P58" s="51">
        <f>SUM(O58)</f>
        <v>243000</v>
      </c>
    </row>
    <row r="59" spans="1:16" ht="63" x14ac:dyDescent="0.25">
      <c r="A59" s="758"/>
      <c r="B59" s="743" t="s">
        <v>702</v>
      </c>
      <c r="C59" s="760"/>
      <c r="D59" s="734"/>
      <c r="E59" s="734"/>
      <c r="F59" s="762"/>
      <c r="G59" s="762"/>
      <c r="H59" s="52"/>
      <c r="I59" s="760"/>
      <c r="J59" s="760"/>
      <c r="K59" s="762"/>
      <c r="L59" s="52"/>
      <c r="M59" s="760"/>
      <c r="N59" s="762">
        <v>262178</v>
      </c>
      <c r="O59" s="757">
        <f t="shared" si="19"/>
        <v>262178</v>
      </c>
      <c r="P59" s="51">
        <f t="shared" si="18"/>
        <v>262178</v>
      </c>
    </row>
    <row r="60" spans="1:16" ht="31.5" x14ac:dyDescent="0.25">
      <c r="A60" s="758"/>
      <c r="B60" s="743" t="s">
        <v>518</v>
      </c>
      <c r="C60" s="760"/>
      <c r="D60" s="734"/>
      <c r="E60" s="734"/>
      <c r="F60" s="762"/>
      <c r="G60" s="762"/>
      <c r="H60" s="52"/>
      <c r="I60" s="760"/>
      <c r="J60" s="760"/>
      <c r="K60" s="762"/>
      <c r="L60" s="52"/>
      <c r="M60" s="760"/>
      <c r="N60" s="762">
        <v>73052</v>
      </c>
      <c r="O60" s="757">
        <f>SUM(M60:N60)</f>
        <v>73052</v>
      </c>
      <c r="P60" s="51">
        <f>SUM(O60)</f>
        <v>73052</v>
      </c>
    </row>
    <row r="61" spans="1:16" ht="31.5" x14ac:dyDescent="0.25">
      <c r="A61" s="758"/>
      <c r="B61" s="743" t="s">
        <v>543</v>
      </c>
      <c r="C61" s="760"/>
      <c r="D61" s="734"/>
      <c r="E61" s="734"/>
      <c r="F61" s="762"/>
      <c r="G61" s="762"/>
      <c r="H61" s="52"/>
      <c r="I61" s="760"/>
      <c r="J61" s="760"/>
      <c r="K61" s="762"/>
      <c r="L61" s="52"/>
      <c r="M61" s="760"/>
      <c r="N61" s="762">
        <v>586</v>
      </c>
      <c r="O61" s="757">
        <f>SUM(M61:N61)</f>
        <v>586</v>
      </c>
      <c r="P61" s="51">
        <f>SUM(O61)</f>
        <v>586</v>
      </c>
    </row>
    <row r="62" spans="1:16" x14ac:dyDescent="0.25">
      <c r="A62" s="758"/>
      <c r="B62" s="743" t="s">
        <v>1067</v>
      </c>
      <c r="C62" s="760"/>
      <c r="D62" s="734"/>
      <c r="E62" s="734"/>
      <c r="F62" s="762"/>
      <c r="G62" s="762"/>
      <c r="H62" s="52"/>
      <c r="I62" s="760"/>
      <c r="J62" s="760"/>
      <c r="K62" s="762"/>
      <c r="L62" s="52"/>
      <c r="M62" s="760"/>
      <c r="N62" s="762">
        <f>90000-40000</f>
        <v>50000</v>
      </c>
      <c r="O62" s="757">
        <f t="shared" si="19"/>
        <v>50000</v>
      </c>
      <c r="P62" s="51">
        <f t="shared" si="18"/>
        <v>50000</v>
      </c>
    </row>
    <row r="63" spans="1:16" ht="22.5" customHeight="1" x14ac:dyDescent="0.25">
      <c r="A63" s="758"/>
      <c r="B63" s="743" t="s">
        <v>785</v>
      </c>
      <c r="C63" s="760"/>
      <c r="D63" s="734"/>
      <c r="E63" s="734"/>
      <c r="F63" s="762"/>
      <c r="G63" s="762"/>
      <c r="H63" s="52"/>
      <c r="I63" s="760"/>
      <c r="J63" s="760"/>
      <c r="K63" s="762"/>
      <c r="L63" s="52"/>
      <c r="M63" s="760"/>
      <c r="N63" s="762">
        <v>4000</v>
      </c>
      <c r="O63" s="757">
        <f>SUM(M63:N63)</f>
        <v>4000</v>
      </c>
      <c r="P63" s="51">
        <f>SUM(O63)</f>
        <v>4000</v>
      </c>
    </row>
    <row r="64" spans="1:16" ht="48.75" customHeight="1" x14ac:dyDescent="0.25">
      <c r="A64" s="758"/>
      <c r="B64" s="743" t="s">
        <v>1065</v>
      </c>
      <c r="C64" s="760"/>
      <c r="D64" s="734"/>
      <c r="E64" s="734"/>
      <c r="F64" s="762"/>
      <c r="G64" s="762"/>
      <c r="H64" s="52"/>
      <c r="I64" s="760"/>
      <c r="J64" s="760"/>
      <c r="K64" s="762"/>
      <c r="L64" s="52"/>
      <c r="M64" s="760"/>
      <c r="N64" s="762">
        <v>0</v>
      </c>
      <c r="O64" s="757">
        <f t="shared" si="19"/>
        <v>0</v>
      </c>
      <c r="P64" s="51">
        <f t="shared" si="18"/>
        <v>0</v>
      </c>
    </row>
    <row r="65" spans="1:16" ht="34.5" customHeight="1" x14ac:dyDescent="0.25">
      <c r="A65" s="758"/>
      <c r="B65" s="743" t="s">
        <v>529</v>
      </c>
      <c r="C65" s="760"/>
      <c r="D65" s="734"/>
      <c r="E65" s="734"/>
      <c r="F65" s="762"/>
      <c r="G65" s="762"/>
      <c r="H65" s="52"/>
      <c r="I65" s="760"/>
      <c r="J65" s="760"/>
      <c r="K65" s="762"/>
      <c r="L65" s="52"/>
      <c r="M65" s="760"/>
      <c r="N65" s="762">
        <v>2500000</v>
      </c>
      <c r="O65" s="757">
        <f t="shared" si="19"/>
        <v>2500000</v>
      </c>
      <c r="P65" s="51">
        <f t="shared" si="18"/>
        <v>2500000</v>
      </c>
    </row>
    <row r="66" spans="1:16" ht="16.5" thickBot="1" x14ac:dyDescent="0.3">
      <c r="A66" s="744" t="s">
        <v>61</v>
      </c>
      <c r="B66" s="745" t="s">
        <v>62</v>
      </c>
      <c r="C66" s="768"/>
      <c r="D66" s="769"/>
      <c r="E66" s="769"/>
      <c r="F66" s="770"/>
      <c r="G66" s="770"/>
      <c r="H66" s="746"/>
      <c r="I66" s="768"/>
      <c r="J66" s="768"/>
      <c r="K66" s="770"/>
      <c r="L66" s="746"/>
      <c r="M66" s="747">
        <f>+M54</f>
        <v>400000</v>
      </c>
      <c r="N66" s="748">
        <f>+N55</f>
        <v>3236816</v>
      </c>
      <c r="O66" s="746">
        <f>M66+N66</f>
        <v>3636816</v>
      </c>
      <c r="P66" s="51">
        <f t="shared" si="18"/>
        <v>3636816</v>
      </c>
    </row>
    <row r="67" spans="1:16" ht="17.25" thickTop="1" thickBot="1" x14ac:dyDescent="0.3">
      <c r="A67" s="749" t="s">
        <v>63</v>
      </c>
      <c r="B67" s="750" t="s">
        <v>64</v>
      </c>
      <c r="C67" s="751">
        <f t="shared" ref="C67:P67" si="20">SUM(C53:C55)</f>
        <v>407003</v>
      </c>
      <c r="D67" s="751">
        <f t="shared" si="20"/>
        <v>87915</v>
      </c>
      <c r="E67" s="752">
        <f t="shared" si="20"/>
        <v>8619686</v>
      </c>
      <c r="F67" s="753">
        <f t="shared" si="20"/>
        <v>200146</v>
      </c>
      <c r="G67" s="752">
        <f t="shared" si="20"/>
        <v>12230899</v>
      </c>
      <c r="H67" s="753">
        <f t="shared" si="20"/>
        <v>21545649</v>
      </c>
      <c r="I67" s="751">
        <f t="shared" si="20"/>
        <v>25445709</v>
      </c>
      <c r="J67" s="751">
        <f t="shared" si="20"/>
        <v>489648</v>
      </c>
      <c r="K67" s="752">
        <f t="shared" si="20"/>
        <v>2165619</v>
      </c>
      <c r="L67" s="753">
        <f t="shared" si="20"/>
        <v>28100976</v>
      </c>
      <c r="M67" s="751">
        <f t="shared" si="20"/>
        <v>400000</v>
      </c>
      <c r="N67" s="752">
        <f t="shared" si="20"/>
        <v>3236816</v>
      </c>
      <c r="O67" s="753">
        <f t="shared" si="20"/>
        <v>3636816</v>
      </c>
      <c r="P67" s="753">
        <f t="shared" si="20"/>
        <v>53283441</v>
      </c>
    </row>
    <row r="68" spans="1:16" x14ac:dyDescent="0.25">
      <c r="B68" s="756"/>
    </row>
    <row r="69" spans="1:16" x14ac:dyDescent="0.25">
      <c r="B69" s="514"/>
    </row>
    <row r="70" spans="1:16" x14ac:dyDescent="0.25">
      <c r="B70" s="756"/>
    </row>
    <row r="71" spans="1:16" x14ac:dyDescent="0.25">
      <c r="B71" s="756"/>
    </row>
    <row r="72" spans="1:16" x14ac:dyDescent="0.25">
      <c r="B72" s="756"/>
    </row>
    <row r="73" spans="1:16" x14ac:dyDescent="0.25">
      <c r="B73" s="756"/>
    </row>
    <row r="74" spans="1:16" x14ac:dyDescent="0.25">
      <c r="B74" s="756"/>
    </row>
    <row r="75" spans="1:16" x14ac:dyDescent="0.25">
      <c r="B75" s="756"/>
    </row>
    <row r="76" spans="1:16" x14ac:dyDescent="0.25">
      <c r="B76" s="756"/>
    </row>
    <row r="77" spans="1:16" x14ac:dyDescent="0.25">
      <c r="B77" s="756"/>
    </row>
    <row r="78" spans="1:16" x14ac:dyDescent="0.25">
      <c r="B78" s="756"/>
    </row>
    <row r="79" spans="1:16" x14ac:dyDescent="0.25">
      <c r="B79" s="756"/>
    </row>
    <row r="80" spans="1:16" x14ac:dyDescent="0.25">
      <c r="B80" s="756"/>
    </row>
    <row r="81" spans="2:2" x14ac:dyDescent="0.25">
      <c r="B81" s="756"/>
    </row>
    <row r="82" spans="2:2" x14ac:dyDescent="0.25">
      <c r="B82" s="756"/>
    </row>
    <row r="83" spans="2:2" x14ac:dyDescent="0.25">
      <c r="B83" s="756"/>
    </row>
    <row r="84" spans="2:2" x14ac:dyDescent="0.25">
      <c r="B84" s="756"/>
    </row>
    <row r="85" spans="2:2" x14ac:dyDescent="0.25">
      <c r="B85" s="756"/>
    </row>
  </sheetData>
  <phoneticPr fontId="0" type="noConversion"/>
  <printOptions horizontalCentered="1"/>
  <pageMargins left="0.15748031496062992" right="0.19685039370078741" top="0.9055118110236221" bottom="0.15748031496062992" header="0.43307086614173229" footer="0.19685039370078741"/>
  <pageSetup paperSize="9" scale="60" fitToHeight="0" orientation="landscape" r:id="rId1"/>
  <headerFooter alignWithMargins="0">
    <oddHeader>&amp;C&amp;"Times New Roman CE,Félkövér"Önkormányzat 2020. évi költségvetési kiadásai (eFt-ban)&amp;R&amp;"Times New Roman CE,Félkövér" 10. melléklet az 5/2020.(II.17.) önkormányzati rendelethez</oddHeader>
  </headerFooter>
  <rowBreaks count="1" manualBreakCount="1">
    <brk id="4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E5810-7AD3-4D9E-A066-A9B0DCA3338E}">
  <dimension ref="A1:H270"/>
  <sheetViews>
    <sheetView view="pageBreakPreview" zoomScaleNormal="120" zoomScaleSheetLayoutView="100" workbookViewId="0">
      <pane ySplit="3" topLeftCell="A131" activePane="bottomLeft" state="frozen"/>
      <selection activeCell="B64" sqref="B64"/>
      <selection pane="bottomLeft" activeCell="F172" sqref="F172"/>
    </sheetView>
  </sheetViews>
  <sheetFormatPr defaultRowHeight="15.75" x14ac:dyDescent="0.25"/>
  <cols>
    <col min="1" max="1" width="4.875" style="771" bestFit="1" customWidth="1"/>
    <col min="2" max="2" width="65.75" style="771" customWidth="1"/>
    <col min="3" max="3" width="15.25" style="335" customWidth="1"/>
    <col min="4" max="5" width="13.25" style="335" customWidth="1"/>
    <col min="6" max="8" width="9.625" style="409" customWidth="1"/>
    <col min="9" max="212" width="9" style="771"/>
    <col min="213" max="213" width="4.875" style="771" bestFit="1" customWidth="1"/>
    <col min="214" max="214" width="65.75" style="771" customWidth="1"/>
    <col min="215" max="216" width="13.25" style="771" customWidth="1"/>
    <col min="217" max="217" width="17.125" style="771" customWidth="1"/>
    <col min="218" max="220" width="0" style="771" hidden="1" customWidth="1"/>
    <col min="221" max="468" width="9" style="771"/>
    <col min="469" max="469" width="4.875" style="771" bestFit="1" customWidth="1"/>
    <col min="470" max="470" width="65.75" style="771" customWidth="1"/>
    <col min="471" max="472" width="13.25" style="771" customWidth="1"/>
    <col min="473" max="473" width="17.125" style="771" customWidth="1"/>
    <col min="474" max="476" width="0" style="771" hidden="1" customWidth="1"/>
    <col min="477" max="724" width="9" style="771"/>
    <col min="725" max="725" width="4.875" style="771" bestFit="1" customWidth="1"/>
    <col min="726" max="726" width="65.75" style="771" customWidth="1"/>
    <col min="727" max="728" width="13.25" style="771" customWidth="1"/>
    <col min="729" max="729" width="17.125" style="771" customWidth="1"/>
    <col min="730" max="732" width="0" style="771" hidden="1" customWidth="1"/>
    <col min="733" max="980" width="9" style="771"/>
    <col min="981" max="981" width="4.875" style="771" bestFit="1" customWidth="1"/>
    <col min="982" max="982" width="65.75" style="771" customWidth="1"/>
    <col min="983" max="984" width="13.25" style="771" customWidth="1"/>
    <col min="985" max="985" width="17.125" style="771" customWidth="1"/>
    <col min="986" max="988" width="0" style="771" hidden="1" customWidth="1"/>
    <col min="989" max="1236" width="9" style="771"/>
    <col min="1237" max="1237" width="4.875" style="771" bestFit="1" customWidth="1"/>
    <col min="1238" max="1238" width="65.75" style="771" customWidth="1"/>
    <col min="1239" max="1240" width="13.25" style="771" customWidth="1"/>
    <col min="1241" max="1241" width="17.125" style="771" customWidth="1"/>
    <col min="1242" max="1244" width="0" style="771" hidden="1" customWidth="1"/>
    <col min="1245" max="1492" width="9" style="771"/>
    <col min="1493" max="1493" width="4.875" style="771" bestFit="1" customWidth="1"/>
    <col min="1494" max="1494" width="65.75" style="771" customWidth="1"/>
    <col min="1495" max="1496" width="13.25" style="771" customWidth="1"/>
    <col min="1497" max="1497" width="17.125" style="771" customWidth="1"/>
    <col min="1498" max="1500" width="0" style="771" hidden="1" customWidth="1"/>
    <col min="1501" max="1748" width="9" style="771"/>
    <col min="1749" max="1749" width="4.875" style="771" bestFit="1" customWidth="1"/>
    <col min="1750" max="1750" width="65.75" style="771" customWidth="1"/>
    <col min="1751" max="1752" width="13.25" style="771" customWidth="1"/>
    <col min="1753" max="1753" width="17.125" style="771" customWidth="1"/>
    <col min="1754" max="1756" width="0" style="771" hidden="1" customWidth="1"/>
    <col min="1757" max="2004" width="9" style="771"/>
    <col min="2005" max="2005" width="4.875" style="771" bestFit="1" customWidth="1"/>
    <col min="2006" max="2006" width="65.75" style="771" customWidth="1"/>
    <col min="2007" max="2008" width="13.25" style="771" customWidth="1"/>
    <col min="2009" max="2009" width="17.125" style="771" customWidth="1"/>
    <col min="2010" max="2012" width="0" style="771" hidden="1" customWidth="1"/>
    <col min="2013" max="2260" width="9" style="771"/>
    <col min="2261" max="2261" width="4.875" style="771" bestFit="1" customWidth="1"/>
    <col min="2262" max="2262" width="65.75" style="771" customWidth="1"/>
    <col min="2263" max="2264" width="13.25" style="771" customWidth="1"/>
    <col min="2265" max="2265" width="17.125" style="771" customWidth="1"/>
    <col min="2266" max="2268" width="0" style="771" hidden="1" customWidth="1"/>
    <col min="2269" max="2516" width="9" style="771"/>
    <col min="2517" max="2517" width="4.875" style="771" bestFit="1" customWidth="1"/>
    <col min="2518" max="2518" width="65.75" style="771" customWidth="1"/>
    <col min="2519" max="2520" width="13.25" style="771" customWidth="1"/>
    <col min="2521" max="2521" width="17.125" style="771" customWidth="1"/>
    <col min="2522" max="2524" width="0" style="771" hidden="1" customWidth="1"/>
    <col min="2525" max="2772" width="9" style="771"/>
    <col min="2773" max="2773" width="4.875" style="771" bestFit="1" customWidth="1"/>
    <col min="2774" max="2774" width="65.75" style="771" customWidth="1"/>
    <col min="2775" max="2776" width="13.25" style="771" customWidth="1"/>
    <col min="2777" max="2777" width="17.125" style="771" customWidth="1"/>
    <col min="2778" max="2780" width="0" style="771" hidden="1" customWidth="1"/>
    <col min="2781" max="3028" width="9" style="771"/>
    <col min="3029" max="3029" width="4.875" style="771" bestFit="1" customWidth="1"/>
    <col min="3030" max="3030" width="65.75" style="771" customWidth="1"/>
    <col min="3031" max="3032" width="13.25" style="771" customWidth="1"/>
    <col min="3033" max="3033" width="17.125" style="771" customWidth="1"/>
    <col min="3034" max="3036" width="0" style="771" hidden="1" customWidth="1"/>
    <col min="3037" max="3284" width="9" style="771"/>
    <col min="3285" max="3285" width="4.875" style="771" bestFit="1" customWidth="1"/>
    <col min="3286" max="3286" width="65.75" style="771" customWidth="1"/>
    <col min="3287" max="3288" width="13.25" style="771" customWidth="1"/>
    <col min="3289" max="3289" width="17.125" style="771" customWidth="1"/>
    <col min="3290" max="3292" width="0" style="771" hidden="1" customWidth="1"/>
    <col min="3293" max="3540" width="9" style="771"/>
    <col min="3541" max="3541" width="4.875" style="771" bestFit="1" customWidth="1"/>
    <col min="3542" max="3542" width="65.75" style="771" customWidth="1"/>
    <col min="3543" max="3544" width="13.25" style="771" customWidth="1"/>
    <col min="3545" max="3545" width="17.125" style="771" customWidth="1"/>
    <col min="3546" max="3548" width="0" style="771" hidden="1" customWidth="1"/>
    <col min="3549" max="3796" width="9" style="771"/>
    <col min="3797" max="3797" width="4.875" style="771" bestFit="1" customWidth="1"/>
    <col min="3798" max="3798" width="65.75" style="771" customWidth="1"/>
    <col min="3799" max="3800" width="13.25" style="771" customWidth="1"/>
    <col min="3801" max="3801" width="17.125" style="771" customWidth="1"/>
    <col min="3802" max="3804" width="0" style="771" hidden="1" customWidth="1"/>
    <col min="3805" max="4052" width="9" style="771"/>
    <col min="4053" max="4053" width="4.875" style="771" bestFit="1" customWidth="1"/>
    <col min="4054" max="4054" width="65.75" style="771" customWidth="1"/>
    <col min="4055" max="4056" width="13.25" style="771" customWidth="1"/>
    <col min="4057" max="4057" width="17.125" style="771" customWidth="1"/>
    <col min="4058" max="4060" width="0" style="771" hidden="1" customWidth="1"/>
    <col min="4061" max="4308" width="9" style="771"/>
    <col min="4309" max="4309" width="4.875" style="771" bestFit="1" customWidth="1"/>
    <col min="4310" max="4310" width="65.75" style="771" customWidth="1"/>
    <col min="4311" max="4312" width="13.25" style="771" customWidth="1"/>
    <col min="4313" max="4313" width="17.125" style="771" customWidth="1"/>
    <col min="4314" max="4316" width="0" style="771" hidden="1" customWidth="1"/>
    <col min="4317" max="4564" width="9" style="771"/>
    <col min="4565" max="4565" width="4.875" style="771" bestFit="1" customWidth="1"/>
    <col min="4566" max="4566" width="65.75" style="771" customWidth="1"/>
    <col min="4567" max="4568" width="13.25" style="771" customWidth="1"/>
    <col min="4569" max="4569" width="17.125" style="771" customWidth="1"/>
    <col min="4570" max="4572" width="0" style="771" hidden="1" customWidth="1"/>
    <col min="4573" max="4820" width="9" style="771"/>
    <col min="4821" max="4821" width="4.875" style="771" bestFit="1" customWidth="1"/>
    <col min="4822" max="4822" width="65.75" style="771" customWidth="1"/>
    <col min="4823" max="4824" width="13.25" style="771" customWidth="1"/>
    <col min="4825" max="4825" width="17.125" style="771" customWidth="1"/>
    <col min="4826" max="4828" width="0" style="771" hidden="1" customWidth="1"/>
    <col min="4829" max="5076" width="9" style="771"/>
    <col min="5077" max="5077" width="4.875" style="771" bestFit="1" customWidth="1"/>
    <col min="5078" max="5078" width="65.75" style="771" customWidth="1"/>
    <col min="5079" max="5080" width="13.25" style="771" customWidth="1"/>
    <col min="5081" max="5081" width="17.125" style="771" customWidth="1"/>
    <col min="5082" max="5084" width="0" style="771" hidden="1" customWidth="1"/>
    <col min="5085" max="5332" width="9" style="771"/>
    <col min="5333" max="5333" width="4.875" style="771" bestFit="1" customWidth="1"/>
    <col min="5334" max="5334" width="65.75" style="771" customWidth="1"/>
    <col min="5335" max="5336" width="13.25" style="771" customWidth="1"/>
    <col min="5337" max="5337" width="17.125" style="771" customWidth="1"/>
    <col min="5338" max="5340" width="0" style="771" hidden="1" customWidth="1"/>
    <col min="5341" max="5588" width="9" style="771"/>
    <col min="5589" max="5589" width="4.875" style="771" bestFit="1" customWidth="1"/>
    <col min="5590" max="5590" width="65.75" style="771" customWidth="1"/>
    <col min="5591" max="5592" width="13.25" style="771" customWidth="1"/>
    <col min="5593" max="5593" width="17.125" style="771" customWidth="1"/>
    <col min="5594" max="5596" width="0" style="771" hidden="1" customWidth="1"/>
    <col min="5597" max="5844" width="9" style="771"/>
    <col min="5845" max="5845" width="4.875" style="771" bestFit="1" customWidth="1"/>
    <col min="5846" max="5846" width="65.75" style="771" customWidth="1"/>
    <col min="5847" max="5848" width="13.25" style="771" customWidth="1"/>
    <col min="5849" max="5849" width="17.125" style="771" customWidth="1"/>
    <col min="5850" max="5852" width="0" style="771" hidden="1" customWidth="1"/>
    <col min="5853" max="6100" width="9" style="771"/>
    <col min="6101" max="6101" width="4.875" style="771" bestFit="1" customWidth="1"/>
    <col min="6102" max="6102" width="65.75" style="771" customWidth="1"/>
    <col min="6103" max="6104" width="13.25" style="771" customWidth="1"/>
    <col min="6105" max="6105" width="17.125" style="771" customWidth="1"/>
    <col min="6106" max="6108" width="0" style="771" hidden="1" customWidth="1"/>
    <col min="6109" max="6356" width="9" style="771"/>
    <col min="6357" max="6357" width="4.875" style="771" bestFit="1" customWidth="1"/>
    <col min="6358" max="6358" width="65.75" style="771" customWidth="1"/>
    <col min="6359" max="6360" width="13.25" style="771" customWidth="1"/>
    <col min="6361" max="6361" width="17.125" style="771" customWidth="1"/>
    <col min="6362" max="6364" width="0" style="771" hidden="1" customWidth="1"/>
    <col min="6365" max="6612" width="9" style="771"/>
    <col min="6613" max="6613" width="4.875" style="771" bestFit="1" customWidth="1"/>
    <col min="6614" max="6614" width="65.75" style="771" customWidth="1"/>
    <col min="6615" max="6616" width="13.25" style="771" customWidth="1"/>
    <col min="6617" max="6617" width="17.125" style="771" customWidth="1"/>
    <col min="6618" max="6620" width="0" style="771" hidden="1" customWidth="1"/>
    <col min="6621" max="6868" width="9" style="771"/>
    <col min="6869" max="6869" width="4.875" style="771" bestFit="1" customWidth="1"/>
    <col min="6870" max="6870" width="65.75" style="771" customWidth="1"/>
    <col min="6871" max="6872" width="13.25" style="771" customWidth="1"/>
    <col min="6873" max="6873" width="17.125" style="771" customWidth="1"/>
    <col min="6874" max="6876" width="0" style="771" hidden="1" customWidth="1"/>
    <col min="6877" max="7124" width="9" style="771"/>
    <col min="7125" max="7125" width="4.875" style="771" bestFit="1" customWidth="1"/>
    <col min="7126" max="7126" width="65.75" style="771" customWidth="1"/>
    <col min="7127" max="7128" width="13.25" style="771" customWidth="1"/>
    <col min="7129" max="7129" width="17.125" style="771" customWidth="1"/>
    <col min="7130" max="7132" width="0" style="771" hidden="1" customWidth="1"/>
    <col min="7133" max="7380" width="9" style="771"/>
    <col min="7381" max="7381" width="4.875" style="771" bestFit="1" customWidth="1"/>
    <col min="7382" max="7382" width="65.75" style="771" customWidth="1"/>
    <col min="7383" max="7384" width="13.25" style="771" customWidth="1"/>
    <col min="7385" max="7385" width="17.125" style="771" customWidth="1"/>
    <col min="7386" max="7388" width="0" style="771" hidden="1" customWidth="1"/>
    <col min="7389" max="7636" width="9" style="771"/>
    <col min="7637" max="7637" width="4.875" style="771" bestFit="1" customWidth="1"/>
    <col min="7638" max="7638" width="65.75" style="771" customWidth="1"/>
    <col min="7639" max="7640" width="13.25" style="771" customWidth="1"/>
    <col min="7641" max="7641" width="17.125" style="771" customWidth="1"/>
    <col min="7642" max="7644" width="0" style="771" hidden="1" customWidth="1"/>
    <col min="7645" max="7892" width="9" style="771"/>
    <col min="7893" max="7893" width="4.875" style="771" bestFit="1" customWidth="1"/>
    <col min="7894" max="7894" width="65.75" style="771" customWidth="1"/>
    <col min="7895" max="7896" width="13.25" style="771" customWidth="1"/>
    <col min="7897" max="7897" width="17.125" style="771" customWidth="1"/>
    <col min="7898" max="7900" width="0" style="771" hidden="1" customWidth="1"/>
    <col min="7901" max="8148" width="9" style="771"/>
    <col min="8149" max="8149" width="4.875" style="771" bestFit="1" customWidth="1"/>
    <col min="8150" max="8150" width="65.75" style="771" customWidth="1"/>
    <col min="8151" max="8152" width="13.25" style="771" customWidth="1"/>
    <col min="8153" max="8153" width="17.125" style="771" customWidth="1"/>
    <col min="8154" max="8156" width="0" style="771" hidden="1" customWidth="1"/>
    <col min="8157" max="8404" width="9" style="771"/>
    <col min="8405" max="8405" width="4.875" style="771" bestFit="1" customWidth="1"/>
    <col min="8406" max="8406" width="65.75" style="771" customWidth="1"/>
    <col min="8407" max="8408" width="13.25" style="771" customWidth="1"/>
    <col min="8409" max="8409" width="17.125" style="771" customWidth="1"/>
    <col min="8410" max="8412" width="0" style="771" hidden="1" customWidth="1"/>
    <col min="8413" max="8660" width="9" style="771"/>
    <col min="8661" max="8661" width="4.875" style="771" bestFit="1" customWidth="1"/>
    <col min="8662" max="8662" width="65.75" style="771" customWidth="1"/>
    <col min="8663" max="8664" width="13.25" style="771" customWidth="1"/>
    <col min="8665" max="8665" width="17.125" style="771" customWidth="1"/>
    <col min="8666" max="8668" width="0" style="771" hidden="1" customWidth="1"/>
    <col min="8669" max="8916" width="9" style="771"/>
    <col min="8917" max="8917" width="4.875" style="771" bestFit="1" customWidth="1"/>
    <col min="8918" max="8918" width="65.75" style="771" customWidth="1"/>
    <col min="8919" max="8920" width="13.25" style="771" customWidth="1"/>
    <col min="8921" max="8921" width="17.125" style="771" customWidth="1"/>
    <col min="8922" max="8924" width="0" style="771" hidden="1" customWidth="1"/>
    <col min="8925" max="9172" width="9" style="771"/>
    <col min="9173" max="9173" width="4.875" style="771" bestFit="1" customWidth="1"/>
    <col min="9174" max="9174" width="65.75" style="771" customWidth="1"/>
    <col min="9175" max="9176" width="13.25" style="771" customWidth="1"/>
    <col min="9177" max="9177" width="17.125" style="771" customWidth="1"/>
    <col min="9178" max="9180" width="0" style="771" hidden="1" customWidth="1"/>
    <col min="9181" max="9428" width="9" style="771"/>
    <col min="9429" max="9429" width="4.875" style="771" bestFit="1" customWidth="1"/>
    <col min="9430" max="9430" width="65.75" style="771" customWidth="1"/>
    <col min="9431" max="9432" width="13.25" style="771" customWidth="1"/>
    <col min="9433" max="9433" width="17.125" style="771" customWidth="1"/>
    <col min="9434" max="9436" width="0" style="771" hidden="1" customWidth="1"/>
    <col min="9437" max="9684" width="9" style="771"/>
    <col min="9685" max="9685" width="4.875" style="771" bestFit="1" customWidth="1"/>
    <col min="9686" max="9686" width="65.75" style="771" customWidth="1"/>
    <col min="9687" max="9688" width="13.25" style="771" customWidth="1"/>
    <col min="9689" max="9689" width="17.125" style="771" customWidth="1"/>
    <col min="9690" max="9692" width="0" style="771" hidden="1" customWidth="1"/>
    <col min="9693" max="9940" width="9" style="771"/>
    <col min="9941" max="9941" width="4.875" style="771" bestFit="1" customWidth="1"/>
    <col min="9942" max="9942" width="65.75" style="771" customWidth="1"/>
    <col min="9943" max="9944" width="13.25" style="771" customWidth="1"/>
    <col min="9945" max="9945" width="17.125" style="771" customWidth="1"/>
    <col min="9946" max="9948" width="0" style="771" hidden="1" customWidth="1"/>
    <col min="9949" max="10196" width="9" style="771"/>
    <col min="10197" max="10197" width="4.875" style="771" bestFit="1" customWidth="1"/>
    <col min="10198" max="10198" width="65.75" style="771" customWidth="1"/>
    <col min="10199" max="10200" width="13.25" style="771" customWidth="1"/>
    <col min="10201" max="10201" width="17.125" style="771" customWidth="1"/>
    <col min="10202" max="10204" width="0" style="771" hidden="1" customWidth="1"/>
    <col min="10205" max="10452" width="9" style="771"/>
    <col min="10453" max="10453" width="4.875" style="771" bestFit="1" customWidth="1"/>
    <col min="10454" max="10454" width="65.75" style="771" customWidth="1"/>
    <col min="10455" max="10456" width="13.25" style="771" customWidth="1"/>
    <col min="10457" max="10457" width="17.125" style="771" customWidth="1"/>
    <col min="10458" max="10460" width="0" style="771" hidden="1" customWidth="1"/>
    <col min="10461" max="10708" width="9" style="771"/>
    <col min="10709" max="10709" width="4.875" style="771" bestFit="1" customWidth="1"/>
    <col min="10710" max="10710" width="65.75" style="771" customWidth="1"/>
    <col min="10711" max="10712" width="13.25" style="771" customWidth="1"/>
    <col min="10713" max="10713" width="17.125" style="771" customWidth="1"/>
    <col min="10714" max="10716" width="0" style="771" hidden="1" customWidth="1"/>
    <col min="10717" max="10964" width="9" style="771"/>
    <col min="10965" max="10965" width="4.875" style="771" bestFit="1" customWidth="1"/>
    <col min="10966" max="10966" width="65.75" style="771" customWidth="1"/>
    <col min="10967" max="10968" width="13.25" style="771" customWidth="1"/>
    <col min="10969" max="10969" width="17.125" style="771" customWidth="1"/>
    <col min="10970" max="10972" width="0" style="771" hidden="1" customWidth="1"/>
    <col min="10973" max="11220" width="9" style="771"/>
    <col min="11221" max="11221" width="4.875" style="771" bestFit="1" customWidth="1"/>
    <col min="11222" max="11222" width="65.75" style="771" customWidth="1"/>
    <col min="11223" max="11224" width="13.25" style="771" customWidth="1"/>
    <col min="11225" max="11225" width="17.125" style="771" customWidth="1"/>
    <col min="11226" max="11228" width="0" style="771" hidden="1" customWidth="1"/>
    <col min="11229" max="11476" width="9" style="771"/>
    <col min="11477" max="11477" width="4.875" style="771" bestFit="1" customWidth="1"/>
    <col min="11478" max="11478" width="65.75" style="771" customWidth="1"/>
    <col min="11479" max="11480" width="13.25" style="771" customWidth="1"/>
    <col min="11481" max="11481" width="17.125" style="771" customWidth="1"/>
    <col min="11482" max="11484" width="0" style="771" hidden="1" customWidth="1"/>
    <col min="11485" max="11732" width="9" style="771"/>
    <col min="11733" max="11733" width="4.875" style="771" bestFit="1" customWidth="1"/>
    <col min="11734" max="11734" width="65.75" style="771" customWidth="1"/>
    <col min="11735" max="11736" width="13.25" style="771" customWidth="1"/>
    <col min="11737" max="11737" width="17.125" style="771" customWidth="1"/>
    <col min="11738" max="11740" width="0" style="771" hidden="1" customWidth="1"/>
    <col min="11741" max="11988" width="9" style="771"/>
    <col min="11989" max="11989" width="4.875" style="771" bestFit="1" customWidth="1"/>
    <col min="11990" max="11990" width="65.75" style="771" customWidth="1"/>
    <col min="11991" max="11992" width="13.25" style="771" customWidth="1"/>
    <col min="11993" max="11993" width="17.125" style="771" customWidth="1"/>
    <col min="11994" max="11996" width="0" style="771" hidden="1" customWidth="1"/>
    <col min="11997" max="12244" width="9" style="771"/>
    <col min="12245" max="12245" width="4.875" style="771" bestFit="1" customWidth="1"/>
    <col min="12246" max="12246" width="65.75" style="771" customWidth="1"/>
    <col min="12247" max="12248" width="13.25" style="771" customWidth="1"/>
    <col min="12249" max="12249" width="17.125" style="771" customWidth="1"/>
    <col min="12250" max="12252" width="0" style="771" hidden="1" customWidth="1"/>
    <col min="12253" max="12500" width="9" style="771"/>
    <col min="12501" max="12501" width="4.875" style="771" bestFit="1" customWidth="1"/>
    <col min="12502" max="12502" width="65.75" style="771" customWidth="1"/>
    <col min="12503" max="12504" width="13.25" style="771" customWidth="1"/>
    <col min="12505" max="12505" width="17.125" style="771" customWidth="1"/>
    <col min="12506" max="12508" width="0" style="771" hidden="1" customWidth="1"/>
    <col min="12509" max="12756" width="9" style="771"/>
    <col min="12757" max="12757" width="4.875" style="771" bestFit="1" customWidth="1"/>
    <col min="12758" max="12758" width="65.75" style="771" customWidth="1"/>
    <col min="12759" max="12760" width="13.25" style="771" customWidth="1"/>
    <col min="12761" max="12761" width="17.125" style="771" customWidth="1"/>
    <col min="12762" max="12764" width="0" style="771" hidden="1" customWidth="1"/>
    <col min="12765" max="13012" width="9" style="771"/>
    <col min="13013" max="13013" width="4.875" style="771" bestFit="1" customWidth="1"/>
    <col min="13014" max="13014" width="65.75" style="771" customWidth="1"/>
    <col min="13015" max="13016" width="13.25" style="771" customWidth="1"/>
    <col min="13017" max="13017" width="17.125" style="771" customWidth="1"/>
    <col min="13018" max="13020" width="0" style="771" hidden="1" customWidth="1"/>
    <col min="13021" max="13268" width="9" style="771"/>
    <col min="13269" max="13269" width="4.875" style="771" bestFit="1" customWidth="1"/>
    <col min="13270" max="13270" width="65.75" style="771" customWidth="1"/>
    <col min="13271" max="13272" width="13.25" style="771" customWidth="1"/>
    <col min="13273" max="13273" width="17.125" style="771" customWidth="1"/>
    <col min="13274" max="13276" width="0" style="771" hidden="1" customWidth="1"/>
    <col min="13277" max="13524" width="9" style="771"/>
    <col min="13525" max="13525" width="4.875" style="771" bestFit="1" customWidth="1"/>
    <col min="13526" max="13526" width="65.75" style="771" customWidth="1"/>
    <col min="13527" max="13528" width="13.25" style="771" customWidth="1"/>
    <col min="13529" max="13529" width="17.125" style="771" customWidth="1"/>
    <col min="13530" max="13532" width="0" style="771" hidden="1" customWidth="1"/>
    <col min="13533" max="13780" width="9" style="771"/>
    <col min="13781" max="13781" width="4.875" style="771" bestFit="1" customWidth="1"/>
    <col min="13782" max="13782" width="65.75" style="771" customWidth="1"/>
    <col min="13783" max="13784" width="13.25" style="771" customWidth="1"/>
    <col min="13785" max="13785" width="17.125" style="771" customWidth="1"/>
    <col min="13786" max="13788" width="0" style="771" hidden="1" customWidth="1"/>
    <col min="13789" max="14036" width="9" style="771"/>
    <col min="14037" max="14037" width="4.875" style="771" bestFit="1" customWidth="1"/>
    <col min="14038" max="14038" width="65.75" style="771" customWidth="1"/>
    <col min="14039" max="14040" width="13.25" style="771" customWidth="1"/>
    <col min="14041" max="14041" width="17.125" style="771" customWidth="1"/>
    <col min="14042" max="14044" width="0" style="771" hidden="1" customWidth="1"/>
    <col min="14045" max="14292" width="9" style="771"/>
    <col min="14293" max="14293" width="4.875" style="771" bestFit="1" customWidth="1"/>
    <col min="14294" max="14294" width="65.75" style="771" customWidth="1"/>
    <col min="14295" max="14296" width="13.25" style="771" customWidth="1"/>
    <col min="14297" max="14297" width="17.125" style="771" customWidth="1"/>
    <col min="14298" max="14300" width="0" style="771" hidden="1" customWidth="1"/>
    <col min="14301" max="14548" width="9" style="771"/>
    <col min="14549" max="14549" width="4.875" style="771" bestFit="1" customWidth="1"/>
    <col min="14550" max="14550" width="65.75" style="771" customWidth="1"/>
    <col min="14551" max="14552" width="13.25" style="771" customWidth="1"/>
    <col min="14553" max="14553" width="17.125" style="771" customWidth="1"/>
    <col min="14554" max="14556" width="0" style="771" hidden="1" customWidth="1"/>
    <col min="14557" max="14804" width="9" style="771"/>
    <col min="14805" max="14805" width="4.875" style="771" bestFit="1" customWidth="1"/>
    <col min="14806" max="14806" width="65.75" style="771" customWidth="1"/>
    <col min="14807" max="14808" width="13.25" style="771" customWidth="1"/>
    <col min="14809" max="14809" width="17.125" style="771" customWidth="1"/>
    <col min="14810" max="14812" width="0" style="771" hidden="1" customWidth="1"/>
    <col min="14813" max="15060" width="9" style="771"/>
    <col min="15061" max="15061" width="4.875" style="771" bestFit="1" customWidth="1"/>
    <col min="15062" max="15062" width="65.75" style="771" customWidth="1"/>
    <col min="15063" max="15064" width="13.25" style="771" customWidth="1"/>
    <col min="15065" max="15065" width="17.125" style="771" customWidth="1"/>
    <col min="15066" max="15068" width="0" style="771" hidden="1" customWidth="1"/>
    <col min="15069" max="15316" width="9" style="771"/>
    <col min="15317" max="15317" width="4.875" style="771" bestFit="1" customWidth="1"/>
    <col min="15318" max="15318" width="65.75" style="771" customWidth="1"/>
    <col min="15319" max="15320" width="13.25" style="771" customWidth="1"/>
    <col min="15321" max="15321" width="17.125" style="771" customWidth="1"/>
    <col min="15322" max="15324" width="0" style="771" hidden="1" customWidth="1"/>
    <col min="15325" max="15572" width="9" style="771"/>
    <col min="15573" max="15573" width="4.875" style="771" bestFit="1" customWidth="1"/>
    <col min="15574" max="15574" width="65.75" style="771" customWidth="1"/>
    <col min="15575" max="15576" width="13.25" style="771" customWidth="1"/>
    <col min="15577" max="15577" width="17.125" style="771" customWidth="1"/>
    <col min="15578" max="15580" width="0" style="771" hidden="1" customWidth="1"/>
    <col min="15581" max="15828" width="9" style="771"/>
    <col min="15829" max="15829" width="4.875" style="771" bestFit="1" customWidth="1"/>
    <col min="15830" max="15830" width="65.75" style="771" customWidth="1"/>
    <col min="15831" max="15832" width="13.25" style="771" customWidth="1"/>
    <col min="15833" max="15833" width="17.125" style="771" customWidth="1"/>
    <col min="15834" max="15836" width="0" style="771" hidden="1" customWidth="1"/>
    <col min="15837" max="16084" width="9" style="771"/>
    <col min="16085" max="16085" width="4.875" style="771" bestFit="1" customWidth="1"/>
    <col min="16086" max="16086" width="65.75" style="771" customWidth="1"/>
    <col min="16087" max="16088" width="13.25" style="771" customWidth="1"/>
    <col min="16089" max="16089" width="17.125" style="771" customWidth="1"/>
    <col min="16090" max="16092" width="0" style="771" hidden="1" customWidth="1"/>
    <col min="16093" max="16384" width="9" style="771"/>
  </cols>
  <sheetData>
    <row r="1" spans="1:8" ht="39.75" customHeight="1" x14ac:dyDescent="0.3">
      <c r="A1" s="1006" t="s">
        <v>663</v>
      </c>
      <c r="B1" s="1006"/>
      <c r="C1" s="1006"/>
      <c r="D1" s="1006"/>
      <c r="E1" s="1006"/>
      <c r="F1" s="1006"/>
      <c r="G1" s="1006"/>
      <c r="H1" s="1006"/>
    </row>
    <row r="2" spans="1:8" ht="16.5" thickBot="1" x14ac:dyDescent="0.3"/>
    <row r="3" spans="1:8" ht="48" thickBot="1" x14ac:dyDescent="0.3">
      <c r="A3" s="410"/>
      <c r="B3" s="293" t="s">
        <v>172</v>
      </c>
      <c r="C3" s="968" t="s">
        <v>880</v>
      </c>
      <c r="D3" s="411" t="s">
        <v>881</v>
      </c>
      <c r="E3" s="411" t="s">
        <v>882</v>
      </c>
      <c r="F3" s="411" t="s">
        <v>166</v>
      </c>
      <c r="G3" s="411" t="s">
        <v>167</v>
      </c>
      <c r="H3" s="953" t="s">
        <v>560</v>
      </c>
    </row>
    <row r="4" spans="1:8" x14ac:dyDescent="0.25">
      <c r="A4" s="412" t="s">
        <v>110</v>
      </c>
      <c r="B4" s="413" t="s">
        <v>143</v>
      </c>
      <c r="C4" s="336">
        <f>SUM(C5,C9,C67,C68,C71)</f>
        <v>10662</v>
      </c>
      <c r="D4" s="336">
        <f>SUM(D5,D9,D67,D68,D71)</f>
        <v>5134737</v>
      </c>
      <c r="E4" s="336">
        <f>SUM(C4:D4)</f>
        <v>5145399</v>
      </c>
      <c r="F4" s="414" t="s">
        <v>696</v>
      </c>
      <c r="G4" s="414" t="s">
        <v>696</v>
      </c>
      <c r="H4" s="954"/>
    </row>
    <row r="5" spans="1:8" x14ac:dyDescent="0.25">
      <c r="A5" s="325"/>
      <c r="B5" s="415" t="s">
        <v>111</v>
      </c>
      <c r="C5" s="294">
        <f>SUM(C6:C8)</f>
        <v>3565</v>
      </c>
      <c r="D5" s="294">
        <f>SUM(D6:D8)</f>
        <v>3970908</v>
      </c>
      <c r="E5" s="294">
        <f t="shared" ref="E5:E93" si="0">SUM(C5:D5)</f>
        <v>3974473</v>
      </c>
      <c r="F5" s="295" t="s">
        <v>696</v>
      </c>
      <c r="G5" s="295" t="s">
        <v>696</v>
      </c>
      <c r="H5" s="955"/>
    </row>
    <row r="6" spans="1:8" x14ac:dyDescent="0.25">
      <c r="A6" s="325"/>
      <c r="B6" s="296" t="s">
        <v>112</v>
      </c>
      <c r="C6" s="299">
        <f>3565</f>
        <v>3565</v>
      </c>
      <c r="D6" s="299">
        <f>3965156-14036-3610597+5752</f>
        <v>346275</v>
      </c>
      <c r="E6" s="299">
        <f t="shared" si="0"/>
        <v>349840</v>
      </c>
      <c r="F6" s="297" t="s">
        <v>696</v>
      </c>
      <c r="G6" s="297" t="s">
        <v>696</v>
      </c>
      <c r="H6" s="956"/>
    </row>
    <row r="7" spans="1:8" x14ac:dyDescent="0.25">
      <c r="A7" s="325"/>
      <c r="B7" s="296" t="s">
        <v>562</v>
      </c>
      <c r="C7" s="299">
        <v>0</v>
      </c>
      <c r="D7" s="299">
        <f>10000+4036</f>
        <v>14036</v>
      </c>
      <c r="E7" s="299">
        <f t="shared" si="0"/>
        <v>14036</v>
      </c>
      <c r="F7" s="297"/>
      <c r="G7" s="297" t="s">
        <v>696</v>
      </c>
      <c r="H7" s="956"/>
    </row>
    <row r="8" spans="1:8" x14ac:dyDescent="0.25">
      <c r="A8" s="325"/>
      <c r="B8" s="296" t="s">
        <v>586</v>
      </c>
      <c r="C8" s="299">
        <v>0</v>
      </c>
      <c r="D8" s="299">
        <v>3610597</v>
      </c>
      <c r="E8" s="299">
        <f t="shared" si="0"/>
        <v>3610597</v>
      </c>
      <c r="F8" s="297" t="s">
        <v>696</v>
      </c>
      <c r="G8" s="297"/>
      <c r="H8" s="956"/>
    </row>
    <row r="9" spans="1:8" x14ac:dyDescent="0.25">
      <c r="A9" s="325"/>
      <c r="B9" s="363" t="s">
        <v>113</v>
      </c>
      <c r="C9" s="298">
        <f>SUM(C10,C61,C66)</f>
        <v>6907</v>
      </c>
      <c r="D9" s="298">
        <f>SUM(D10,D61,D66)</f>
        <v>379523</v>
      </c>
      <c r="E9" s="298">
        <f t="shared" si="0"/>
        <v>386430</v>
      </c>
      <c r="F9" s="295" t="s">
        <v>696</v>
      </c>
      <c r="G9" s="295" t="s">
        <v>696</v>
      </c>
      <c r="H9" s="955"/>
    </row>
    <row r="10" spans="1:8" x14ac:dyDescent="0.25">
      <c r="A10" s="325"/>
      <c r="B10" s="296" t="s">
        <v>114</v>
      </c>
      <c r="C10" s="299">
        <f>6907</f>
        <v>6907</v>
      </c>
      <c r="D10" s="299">
        <f>320420+5000+5000+3896+15057</f>
        <v>349373</v>
      </c>
      <c r="E10" s="299">
        <f t="shared" si="0"/>
        <v>356280</v>
      </c>
      <c r="F10" s="297" t="s">
        <v>696</v>
      </c>
      <c r="G10" s="297" t="s">
        <v>696</v>
      </c>
      <c r="H10" s="956"/>
    </row>
    <row r="11" spans="1:8" s="356" customFormat="1" x14ac:dyDescent="0.25">
      <c r="A11" s="354"/>
      <c r="B11" s="361" t="s">
        <v>360</v>
      </c>
      <c r="C11" s="969">
        <v>0</v>
      </c>
      <c r="D11" s="416">
        <v>2000</v>
      </c>
      <c r="E11" s="353">
        <f t="shared" ref="E11:E60" si="1">SUM(C11:D11)</f>
        <v>2000</v>
      </c>
      <c r="F11" s="355"/>
      <c r="G11" s="355" t="s">
        <v>696</v>
      </c>
      <c r="H11" s="957"/>
    </row>
    <row r="12" spans="1:8" s="356" customFormat="1" x14ac:dyDescent="0.25">
      <c r="A12" s="354"/>
      <c r="B12" s="361" t="s">
        <v>135</v>
      </c>
      <c r="C12" s="969">
        <v>0</v>
      </c>
      <c r="D12" s="416">
        <v>2000</v>
      </c>
      <c r="E12" s="353">
        <f t="shared" si="1"/>
        <v>2000</v>
      </c>
      <c r="F12" s="355"/>
      <c r="G12" s="355" t="s">
        <v>696</v>
      </c>
      <c r="H12" s="957"/>
    </row>
    <row r="13" spans="1:8" s="356" customFormat="1" x14ac:dyDescent="0.25">
      <c r="A13" s="354"/>
      <c r="B13" s="361" t="s">
        <v>136</v>
      </c>
      <c r="C13" s="969">
        <v>0</v>
      </c>
      <c r="D13" s="416">
        <f>4000+91</f>
        <v>4091</v>
      </c>
      <c r="E13" s="353">
        <f t="shared" si="1"/>
        <v>4091</v>
      </c>
      <c r="F13" s="355"/>
      <c r="G13" s="355" t="s">
        <v>696</v>
      </c>
      <c r="H13" s="957"/>
    </row>
    <row r="14" spans="1:8" s="356" customFormat="1" x14ac:dyDescent="0.25">
      <c r="A14" s="354"/>
      <c r="B14" s="361" t="s">
        <v>361</v>
      </c>
      <c r="C14" s="969">
        <f>25</f>
        <v>25</v>
      </c>
      <c r="D14" s="416">
        <f>9300+319</f>
        <v>9619</v>
      </c>
      <c r="E14" s="353">
        <f t="shared" si="1"/>
        <v>9644</v>
      </c>
      <c r="F14" s="355"/>
      <c r="G14" s="355" t="s">
        <v>696</v>
      </c>
      <c r="H14" s="957"/>
    </row>
    <row r="15" spans="1:8" s="356" customFormat="1" x14ac:dyDescent="0.25">
      <c r="A15" s="354"/>
      <c r="B15" s="361" t="s">
        <v>802</v>
      </c>
      <c r="C15" s="969">
        <v>0</v>
      </c>
      <c r="D15" s="416">
        <v>350</v>
      </c>
      <c r="E15" s="353">
        <f t="shared" si="1"/>
        <v>350</v>
      </c>
      <c r="F15" s="355"/>
      <c r="G15" s="355" t="s">
        <v>696</v>
      </c>
      <c r="H15" s="957"/>
    </row>
    <row r="16" spans="1:8" s="356" customFormat="1" x14ac:dyDescent="0.25">
      <c r="A16" s="354"/>
      <c r="B16" s="361" t="s">
        <v>362</v>
      </c>
      <c r="C16" s="969">
        <v>0</v>
      </c>
      <c r="D16" s="416">
        <v>400</v>
      </c>
      <c r="E16" s="353">
        <f t="shared" si="1"/>
        <v>400</v>
      </c>
      <c r="F16" s="355"/>
      <c r="G16" s="355" t="s">
        <v>696</v>
      </c>
      <c r="H16" s="957"/>
    </row>
    <row r="17" spans="1:8" s="356" customFormat="1" x14ac:dyDescent="0.25">
      <c r="A17" s="354"/>
      <c r="B17" s="361" t="s">
        <v>363</v>
      </c>
      <c r="C17" s="969">
        <v>0</v>
      </c>
      <c r="D17" s="416">
        <v>15000</v>
      </c>
      <c r="E17" s="353">
        <f t="shared" si="1"/>
        <v>15000</v>
      </c>
      <c r="F17" s="355"/>
      <c r="G17" s="355" t="s">
        <v>696</v>
      </c>
      <c r="H17" s="957"/>
    </row>
    <row r="18" spans="1:8" s="356" customFormat="1" x14ac:dyDescent="0.25">
      <c r="A18" s="354"/>
      <c r="B18" s="361" t="s">
        <v>364</v>
      </c>
      <c r="C18" s="969">
        <v>0</v>
      </c>
      <c r="D18" s="416">
        <v>2000</v>
      </c>
      <c r="E18" s="353">
        <f t="shared" si="1"/>
        <v>2000</v>
      </c>
      <c r="F18" s="355"/>
      <c r="G18" s="355" t="s">
        <v>696</v>
      </c>
      <c r="H18" s="957"/>
    </row>
    <row r="19" spans="1:8" s="356" customFormat="1" x14ac:dyDescent="0.25">
      <c r="A19" s="354"/>
      <c r="B19" s="361" t="s">
        <v>365</v>
      </c>
      <c r="C19" s="969">
        <v>0</v>
      </c>
      <c r="D19" s="416">
        <v>2000</v>
      </c>
      <c r="E19" s="353">
        <f t="shared" si="1"/>
        <v>2000</v>
      </c>
      <c r="F19" s="355"/>
      <c r="G19" s="355" t="s">
        <v>696</v>
      </c>
      <c r="H19" s="957"/>
    </row>
    <row r="20" spans="1:8" s="356" customFormat="1" x14ac:dyDescent="0.25">
      <c r="A20" s="354"/>
      <c r="B20" s="361" t="s">
        <v>366</v>
      </c>
      <c r="C20" s="969">
        <v>0</v>
      </c>
      <c r="D20" s="416">
        <v>2000</v>
      </c>
      <c r="E20" s="353">
        <f t="shared" si="1"/>
        <v>2000</v>
      </c>
      <c r="F20" s="355"/>
      <c r="G20" s="355" t="s">
        <v>696</v>
      </c>
      <c r="H20" s="957"/>
    </row>
    <row r="21" spans="1:8" s="356" customFormat="1" ht="31.5" x14ac:dyDescent="0.25">
      <c r="A21" s="354"/>
      <c r="B21" s="361" t="s">
        <v>367</v>
      </c>
      <c r="C21" s="969">
        <v>0</v>
      </c>
      <c r="D21" s="416">
        <v>4000</v>
      </c>
      <c r="E21" s="353">
        <f t="shared" si="1"/>
        <v>4000</v>
      </c>
      <c r="F21" s="357"/>
      <c r="G21" s="357" t="s">
        <v>696</v>
      </c>
      <c r="H21" s="958"/>
    </row>
    <row r="22" spans="1:8" s="356" customFormat="1" ht="31.5" x14ac:dyDescent="0.25">
      <c r="A22" s="354"/>
      <c r="B22" s="361" t="s">
        <v>664</v>
      </c>
      <c r="C22" s="969"/>
      <c r="D22" s="416">
        <v>1000</v>
      </c>
      <c r="E22" s="353">
        <f t="shared" si="1"/>
        <v>1000</v>
      </c>
      <c r="F22" s="357"/>
      <c r="G22" s="357" t="s">
        <v>696</v>
      </c>
      <c r="H22" s="958"/>
    </row>
    <row r="23" spans="1:8" s="356" customFormat="1" x14ac:dyDescent="0.25">
      <c r="A23" s="354"/>
      <c r="B23" s="361" t="s">
        <v>368</v>
      </c>
      <c r="C23" s="969">
        <v>0</v>
      </c>
      <c r="D23" s="416">
        <v>500</v>
      </c>
      <c r="E23" s="353">
        <f t="shared" si="1"/>
        <v>500</v>
      </c>
      <c r="F23" s="357"/>
      <c r="G23" s="357" t="s">
        <v>696</v>
      </c>
      <c r="H23" s="958"/>
    </row>
    <row r="24" spans="1:8" s="356" customFormat="1" x14ac:dyDescent="0.25">
      <c r="A24" s="354"/>
      <c r="B24" s="361" t="s">
        <v>161</v>
      </c>
      <c r="C24" s="969">
        <v>0</v>
      </c>
      <c r="D24" s="416">
        <v>1000</v>
      </c>
      <c r="E24" s="353">
        <f t="shared" si="1"/>
        <v>1000</v>
      </c>
      <c r="F24" s="357"/>
      <c r="G24" s="357" t="s">
        <v>696</v>
      </c>
      <c r="H24" s="958"/>
    </row>
    <row r="25" spans="1:8" s="356" customFormat="1" x14ac:dyDescent="0.25">
      <c r="A25" s="354"/>
      <c r="B25" s="361" t="s">
        <v>369</v>
      </c>
      <c r="C25" s="969">
        <v>0</v>
      </c>
      <c r="D25" s="416">
        <v>500</v>
      </c>
      <c r="E25" s="353">
        <f t="shared" si="1"/>
        <v>500</v>
      </c>
      <c r="F25" s="357"/>
      <c r="G25" s="357" t="s">
        <v>696</v>
      </c>
      <c r="H25" s="958"/>
    </row>
    <row r="26" spans="1:8" s="356" customFormat="1" x14ac:dyDescent="0.25">
      <c r="A26" s="354"/>
      <c r="B26" s="361" t="s">
        <v>370</v>
      </c>
      <c r="C26" s="969">
        <v>0</v>
      </c>
      <c r="D26" s="416">
        <v>200</v>
      </c>
      <c r="E26" s="353">
        <f t="shared" si="1"/>
        <v>200</v>
      </c>
      <c r="F26" s="357"/>
      <c r="G26" s="357" t="s">
        <v>696</v>
      </c>
      <c r="H26" s="958"/>
    </row>
    <row r="27" spans="1:8" s="356" customFormat="1" ht="31.5" x14ac:dyDescent="0.25">
      <c r="A27" s="354"/>
      <c r="B27" s="361" t="s">
        <v>803</v>
      </c>
      <c r="C27" s="969">
        <v>3500</v>
      </c>
      <c r="D27" s="408">
        <v>2500</v>
      </c>
      <c r="E27" s="353">
        <f t="shared" si="1"/>
        <v>6000</v>
      </c>
      <c r="F27" s="357"/>
      <c r="G27" s="357" t="s">
        <v>696</v>
      </c>
      <c r="H27" s="958"/>
    </row>
    <row r="28" spans="1:8" s="356" customFormat="1" x14ac:dyDescent="0.25">
      <c r="A28" s="354"/>
      <c r="B28" s="361" t="s">
        <v>804</v>
      </c>
      <c r="C28" s="969"/>
      <c r="D28" s="408">
        <v>1000</v>
      </c>
      <c r="E28" s="353">
        <f t="shared" si="1"/>
        <v>1000</v>
      </c>
      <c r="F28" s="357"/>
      <c r="G28" s="357" t="s">
        <v>696</v>
      </c>
      <c r="H28" s="958"/>
    </row>
    <row r="29" spans="1:8" s="356" customFormat="1" ht="31.5" x14ac:dyDescent="0.25">
      <c r="A29" s="354"/>
      <c r="B29" s="361" t="s">
        <v>805</v>
      </c>
      <c r="C29" s="969"/>
      <c r="D29" s="408">
        <v>1000</v>
      </c>
      <c r="E29" s="353">
        <f t="shared" si="1"/>
        <v>1000</v>
      </c>
      <c r="F29" s="357"/>
      <c r="G29" s="357" t="s">
        <v>696</v>
      </c>
      <c r="H29" s="958"/>
    </row>
    <row r="30" spans="1:8" s="356" customFormat="1" ht="31.5" x14ac:dyDescent="0.25">
      <c r="A30" s="354"/>
      <c r="B30" s="361" t="s">
        <v>806</v>
      </c>
      <c r="C30" s="969"/>
      <c r="D30" s="408">
        <v>4250</v>
      </c>
      <c r="E30" s="353">
        <f t="shared" si="1"/>
        <v>4250</v>
      </c>
      <c r="F30" s="357"/>
      <c r="G30" s="357" t="s">
        <v>696</v>
      </c>
      <c r="H30" s="958"/>
    </row>
    <row r="31" spans="1:8" s="356" customFormat="1" ht="43.5" customHeight="1" x14ac:dyDescent="0.25">
      <c r="A31" s="354"/>
      <c r="B31" s="361" t="s">
        <v>807</v>
      </c>
      <c r="C31" s="969"/>
      <c r="D31" s="408">
        <v>5000</v>
      </c>
      <c r="E31" s="353">
        <f t="shared" si="1"/>
        <v>5000</v>
      </c>
      <c r="F31" s="357"/>
      <c r="G31" s="357" t="s">
        <v>696</v>
      </c>
      <c r="H31" s="958"/>
    </row>
    <row r="32" spans="1:8" s="356" customFormat="1" x14ac:dyDescent="0.25">
      <c r="A32" s="354"/>
      <c r="B32" s="361" t="s">
        <v>808</v>
      </c>
      <c r="C32" s="969">
        <f>190</f>
        <v>190</v>
      </c>
      <c r="D32" s="408">
        <f>7000+881</f>
        <v>7881</v>
      </c>
      <c r="E32" s="353">
        <f t="shared" si="1"/>
        <v>8071</v>
      </c>
      <c r="F32" s="357"/>
      <c r="G32" s="357" t="s">
        <v>696</v>
      </c>
      <c r="H32" s="958"/>
    </row>
    <row r="33" spans="1:8" s="356" customFormat="1" x14ac:dyDescent="0.25">
      <c r="A33" s="354"/>
      <c r="B33" s="361" t="s">
        <v>1028</v>
      </c>
      <c r="C33" s="969"/>
      <c r="D33" s="408">
        <f>361+6237</f>
        <v>6598</v>
      </c>
      <c r="E33" s="353">
        <f t="shared" ref="E33" si="2">SUM(C33:D33)</f>
        <v>6598</v>
      </c>
      <c r="F33" s="357"/>
      <c r="G33" s="357" t="s">
        <v>696</v>
      </c>
      <c r="H33" s="958"/>
    </row>
    <row r="34" spans="1:8" s="356" customFormat="1" ht="31.5" x14ac:dyDescent="0.25">
      <c r="A34" s="354"/>
      <c r="B34" s="361" t="s">
        <v>810</v>
      </c>
      <c r="C34" s="969"/>
      <c r="D34" s="408">
        <v>1200</v>
      </c>
      <c r="E34" s="353">
        <f t="shared" si="1"/>
        <v>1200</v>
      </c>
      <c r="F34" s="357"/>
      <c r="G34" s="357" t="s">
        <v>696</v>
      </c>
      <c r="H34" s="958"/>
    </row>
    <row r="35" spans="1:8" s="356" customFormat="1" x14ac:dyDescent="0.25">
      <c r="A35" s="354"/>
      <c r="B35" s="361" t="s">
        <v>845</v>
      </c>
      <c r="C35" s="969">
        <v>60</v>
      </c>
      <c r="D35" s="408">
        <v>0</v>
      </c>
      <c r="E35" s="353">
        <f t="shared" si="1"/>
        <v>60</v>
      </c>
      <c r="F35" s="357"/>
      <c r="G35" s="357" t="s">
        <v>696</v>
      </c>
      <c r="H35" s="958"/>
    </row>
    <row r="36" spans="1:8" s="356" customFormat="1" x14ac:dyDescent="0.25">
      <c r="A36" s="354"/>
      <c r="B36" s="361" t="s">
        <v>811</v>
      </c>
      <c r="C36" s="969"/>
      <c r="D36" s="408">
        <v>5000</v>
      </c>
      <c r="E36" s="353">
        <f t="shared" si="1"/>
        <v>5000</v>
      </c>
      <c r="F36" s="357"/>
      <c r="G36" s="357" t="s">
        <v>696</v>
      </c>
      <c r="H36" s="958"/>
    </row>
    <row r="37" spans="1:8" s="356" customFormat="1" x14ac:dyDescent="0.25">
      <c r="A37" s="354"/>
      <c r="B37" s="361" t="s">
        <v>812</v>
      </c>
      <c r="C37" s="969"/>
      <c r="D37" s="408">
        <f>7000+117</f>
        <v>7117</v>
      </c>
      <c r="E37" s="353">
        <f t="shared" si="1"/>
        <v>7117</v>
      </c>
      <c r="F37" s="357"/>
      <c r="G37" s="357" t="s">
        <v>696</v>
      </c>
      <c r="H37" s="958"/>
    </row>
    <row r="38" spans="1:8" s="356" customFormat="1" x14ac:dyDescent="0.25">
      <c r="A38" s="354"/>
      <c r="B38" s="361" t="s">
        <v>813</v>
      </c>
      <c r="C38" s="969"/>
      <c r="D38" s="408">
        <v>1500</v>
      </c>
      <c r="E38" s="353">
        <f t="shared" si="1"/>
        <v>1500</v>
      </c>
      <c r="F38" s="357"/>
      <c r="G38" s="357" t="s">
        <v>696</v>
      </c>
      <c r="H38" s="958"/>
    </row>
    <row r="39" spans="1:8" s="356" customFormat="1" ht="31.5" x14ac:dyDescent="0.25">
      <c r="A39" s="354"/>
      <c r="B39" s="361" t="s">
        <v>814</v>
      </c>
      <c r="C39" s="969"/>
      <c r="D39" s="408">
        <v>1880</v>
      </c>
      <c r="E39" s="353">
        <f t="shared" si="1"/>
        <v>1880</v>
      </c>
      <c r="F39" s="357"/>
      <c r="G39" s="357" t="s">
        <v>696</v>
      </c>
      <c r="H39" s="958"/>
    </row>
    <row r="40" spans="1:8" s="356" customFormat="1" ht="31.5" x14ac:dyDescent="0.25">
      <c r="A40" s="354"/>
      <c r="B40" s="361" t="s">
        <v>815</v>
      </c>
      <c r="C40" s="969"/>
      <c r="D40" s="408">
        <v>1500</v>
      </c>
      <c r="E40" s="353">
        <f t="shared" si="1"/>
        <v>1500</v>
      </c>
      <c r="F40" s="357"/>
      <c r="G40" s="357" t="s">
        <v>696</v>
      </c>
      <c r="H40" s="958"/>
    </row>
    <row r="41" spans="1:8" s="356" customFormat="1" x14ac:dyDescent="0.25">
      <c r="A41" s="354"/>
      <c r="B41" s="361" t="s">
        <v>816</v>
      </c>
      <c r="C41" s="969"/>
      <c r="D41" s="408">
        <v>250</v>
      </c>
      <c r="E41" s="353">
        <f t="shared" si="1"/>
        <v>250</v>
      </c>
      <c r="F41" s="357"/>
      <c r="G41" s="357" t="s">
        <v>696</v>
      </c>
      <c r="H41" s="958"/>
    </row>
    <row r="42" spans="1:8" s="356" customFormat="1" x14ac:dyDescent="0.25">
      <c r="A42" s="354"/>
      <c r="B42" s="361" t="s">
        <v>817</v>
      </c>
      <c r="C42" s="969"/>
      <c r="D42" s="408">
        <v>3000</v>
      </c>
      <c r="E42" s="353">
        <f t="shared" si="1"/>
        <v>3000</v>
      </c>
      <c r="F42" s="357"/>
      <c r="G42" s="357" t="s">
        <v>696</v>
      </c>
      <c r="H42" s="958"/>
    </row>
    <row r="43" spans="1:8" s="356" customFormat="1" ht="31.5" x14ac:dyDescent="0.25">
      <c r="A43" s="354"/>
      <c r="B43" s="361" t="s">
        <v>818</v>
      </c>
      <c r="C43" s="969"/>
      <c r="D43" s="408">
        <v>3000</v>
      </c>
      <c r="E43" s="353">
        <f t="shared" si="1"/>
        <v>3000</v>
      </c>
      <c r="F43" s="357"/>
      <c r="G43" s="357" t="s">
        <v>696</v>
      </c>
      <c r="H43" s="958"/>
    </row>
    <row r="44" spans="1:8" s="356" customFormat="1" x14ac:dyDescent="0.25">
      <c r="A44" s="354"/>
      <c r="B44" s="361" t="s">
        <v>819</v>
      </c>
      <c r="C44" s="969"/>
      <c r="D44" s="408">
        <v>24977</v>
      </c>
      <c r="E44" s="353">
        <f t="shared" si="1"/>
        <v>24977</v>
      </c>
      <c r="F44" s="357"/>
      <c r="G44" s="357" t="s">
        <v>696</v>
      </c>
      <c r="H44" s="958"/>
    </row>
    <row r="45" spans="1:8" s="356" customFormat="1" x14ac:dyDescent="0.25">
      <c r="A45" s="354"/>
      <c r="B45" s="361" t="s">
        <v>820</v>
      </c>
      <c r="C45" s="969"/>
      <c r="D45" s="408">
        <v>2300</v>
      </c>
      <c r="E45" s="353">
        <f t="shared" si="1"/>
        <v>2300</v>
      </c>
      <c r="F45" s="357"/>
      <c r="G45" s="357" t="s">
        <v>696</v>
      </c>
      <c r="H45" s="958"/>
    </row>
    <row r="46" spans="1:8" s="356" customFormat="1" x14ac:dyDescent="0.25">
      <c r="A46" s="354"/>
      <c r="B46" s="361" t="s">
        <v>821</v>
      </c>
      <c r="C46" s="969"/>
      <c r="D46" s="408">
        <v>2000</v>
      </c>
      <c r="E46" s="353">
        <f t="shared" si="1"/>
        <v>2000</v>
      </c>
      <c r="F46" s="357"/>
      <c r="G46" s="357" t="s">
        <v>696</v>
      </c>
      <c r="H46" s="958"/>
    </row>
    <row r="47" spans="1:8" s="356" customFormat="1" x14ac:dyDescent="0.25">
      <c r="A47" s="354"/>
      <c r="B47" s="361" t="s">
        <v>822</v>
      </c>
      <c r="C47" s="969"/>
      <c r="D47" s="408">
        <v>500</v>
      </c>
      <c r="E47" s="353">
        <f t="shared" si="1"/>
        <v>500</v>
      </c>
      <c r="F47" s="357"/>
      <c r="G47" s="357" t="s">
        <v>696</v>
      </c>
      <c r="H47" s="958"/>
    </row>
    <row r="48" spans="1:8" s="356" customFormat="1" ht="31.5" x14ac:dyDescent="0.25">
      <c r="A48" s="354"/>
      <c r="B48" s="361" t="s">
        <v>823</v>
      </c>
      <c r="C48" s="969"/>
      <c r="D48" s="408">
        <v>300</v>
      </c>
      <c r="E48" s="353">
        <f t="shared" si="1"/>
        <v>300</v>
      </c>
      <c r="F48" s="357"/>
      <c r="G48" s="357" t="s">
        <v>696</v>
      </c>
      <c r="H48" s="958"/>
    </row>
    <row r="49" spans="1:8" s="356" customFormat="1" x14ac:dyDescent="0.25">
      <c r="A49" s="354"/>
      <c r="B49" s="361" t="s">
        <v>824</v>
      </c>
      <c r="C49" s="969"/>
      <c r="D49" s="408">
        <v>2483</v>
      </c>
      <c r="E49" s="353">
        <f t="shared" si="1"/>
        <v>2483</v>
      </c>
      <c r="F49" s="357"/>
      <c r="G49" s="357" t="s">
        <v>696</v>
      </c>
      <c r="H49" s="958"/>
    </row>
    <row r="50" spans="1:8" s="356" customFormat="1" x14ac:dyDescent="0.25">
      <c r="A50" s="354"/>
      <c r="B50" s="361" t="s">
        <v>825</v>
      </c>
      <c r="C50" s="969"/>
      <c r="D50" s="408">
        <v>100000</v>
      </c>
      <c r="E50" s="353">
        <f t="shared" si="1"/>
        <v>100000</v>
      </c>
      <c r="F50" s="357"/>
      <c r="G50" s="357" t="s">
        <v>696</v>
      </c>
      <c r="H50" s="958"/>
    </row>
    <row r="51" spans="1:8" s="356" customFormat="1" x14ac:dyDescent="0.25">
      <c r="A51" s="354"/>
      <c r="B51" s="361" t="s">
        <v>826</v>
      </c>
      <c r="C51" s="969"/>
      <c r="D51" s="408">
        <v>0</v>
      </c>
      <c r="E51" s="353">
        <f t="shared" si="1"/>
        <v>0</v>
      </c>
      <c r="F51" s="357"/>
      <c r="G51" s="357" t="s">
        <v>696</v>
      </c>
      <c r="H51" s="958"/>
    </row>
    <row r="52" spans="1:8" s="356" customFormat="1" x14ac:dyDescent="0.25">
      <c r="A52" s="354"/>
      <c r="B52" s="361" t="s">
        <v>827</v>
      </c>
      <c r="C52" s="969"/>
      <c r="D52" s="408">
        <v>1000</v>
      </c>
      <c r="E52" s="353">
        <f t="shared" si="1"/>
        <v>1000</v>
      </c>
      <c r="F52" s="357"/>
      <c r="G52" s="357" t="s">
        <v>696</v>
      </c>
      <c r="H52" s="958"/>
    </row>
    <row r="53" spans="1:8" s="356" customFormat="1" ht="31.5" x14ac:dyDescent="0.25">
      <c r="A53" s="354"/>
      <c r="B53" s="361" t="s">
        <v>828</v>
      </c>
      <c r="C53" s="969"/>
      <c r="D53" s="408">
        <v>1000</v>
      </c>
      <c r="E53" s="353">
        <f t="shared" si="1"/>
        <v>1000</v>
      </c>
      <c r="F53" s="357"/>
      <c r="G53" s="357" t="s">
        <v>696</v>
      </c>
      <c r="H53" s="958"/>
    </row>
    <row r="54" spans="1:8" s="356" customFormat="1" ht="31.5" x14ac:dyDescent="0.25">
      <c r="A54" s="354"/>
      <c r="B54" s="361" t="s">
        <v>1017</v>
      </c>
      <c r="C54" s="969"/>
      <c r="D54" s="408">
        <v>1000</v>
      </c>
      <c r="E54" s="353">
        <f t="shared" si="1"/>
        <v>1000</v>
      </c>
      <c r="F54" s="357"/>
      <c r="G54" s="357" t="s">
        <v>696</v>
      </c>
      <c r="H54" s="958"/>
    </row>
    <row r="55" spans="1:8" s="356" customFormat="1" x14ac:dyDescent="0.25">
      <c r="A55" s="354"/>
      <c r="B55" s="361" t="s">
        <v>829</v>
      </c>
      <c r="C55" s="969"/>
      <c r="D55" s="408">
        <v>2000</v>
      </c>
      <c r="E55" s="353">
        <f t="shared" si="1"/>
        <v>2000</v>
      </c>
      <c r="F55" s="357"/>
      <c r="G55" s="357" t="s">
        <v>696</v>
      </c>
      <c r="H55" s="958"/>
    </row>
    <row r="56" spans="1:8" s="356" customFormat="1" x14ac:dyDescent="0.25">
      <c r="A56" s="354"/>
      <c r="B56" s="361" t="s">
        <v>937</v>
      </c>
      <c r="C56" s="969"/>
      <c r="D56" s="408">
        <f>11000+1500</f>
        <v>12500</v>
      </c>
      <c r="E56" s="353">
        <f t="shared" si="1"/>
        <v>12500</v>
      </c>
      <c r="F56" s="357"/>
      <c r="G56" s="357" t="s">
        <v>696</v>
      </c>
      <c r="H56" s="958"/>
    </row>
    <row r="57" spans="1:8" s="356" customFormat="1" x14ac:dyDescent="0.25">
      <c r="A57" s="354"/>
      <c r="B57" s="361" t="s">
        <v>938</v>
      </c>
      <c r="C57" s="969"/>
      <c r="D57" s="408">
        <v>1000</v>
      </c>
      <c r="E57" s="353">
        <f t="shared" si="1"/>
        <v>1000</v>
      </c>
      <c r="F57" s="357"/>
      <c r="G57" s="357" t="s">
        <v>696</v>
      </c>
      <c r="H57" s="958"/>
    </row>
    <row r="58" spans="1:8" s="356" customFormat="1" ht="31.5" x14ac:dyDescent="0.25">
      <c r="A58" s="354"/>
      <c r="B58" s="361" t="s">
        <v>939</v>
      </c>
      <c r="C58" s="969"/>
      <c r="D58" s="408">
        <v>3369</v>
      </c>
      <c r="E58" s="353">
        <f t="shared" si="1"/>
        <v>3369</v>
      </c>
      <c r="F58" s="357"/>
      <c r="G58" s="357" t="s">
        <v>696</v>
      </c>
      <c r="H58" s="958"/>
    </row>
    <row r="59" spans="1:8" s="356" customFormat="1" ht="31.5" x14ac:dyDescent="0.25">
      <c r="A59" s="354"/>
      <c r="B59" s="361" t="s">
        <v>1062</v>
      </c>
      <c r="C59" s="969"/>
      <c r="D59" s="408">
        <v>5000</v>
      </c>
      <c r="E59" s="353">
        <f t="shared" ref="E59" si="3">SUM(C59:D59)</f>
        <v>5000</v>
      </c>
      <c r="F59" s="357"/>
      <c r="G59" s="357" t="s">
        <v>696</v>
      </c>
      <c r="H59" s="958"/>
    </row>
    <row r="60" spans="1:8" s="356" customFormat="1" ht="31.5" x14ac:dyDescent="0.25">
      <c r="A60" s="354"/>
      <c r="B60" s="361" t="s">
        <v>940</v>
      </c>
      <c r="C60" s="969"/>
      <c r="D60" s="408">
        <f>3896+3393</f>
        <v>7289</v>
      </c>
      <c r="E60" s="353">
        <f t="shared" si="1"/>
        <v>7289</v>
      </c>
      <c r="F60" s="357"/>
      <c r="G60" s="357" t="s">
        <v>696</v>
      </c>
      <c r="H60" s="958"/>
    </row>
    <row r="61" spans="1:8" x14ac:dyDescent="0.25">
      <c r="A61" s="325"/>
      <c r="B61" s="296" t="s">
        <v>137</v>
      </c>
      <c r="C61" s="299">
        <v>0</v>
      </c>
      <c r="D61" s="299">
        <f>22000+662</f>
        <v>22662</v>
      </c>
      <c r="E61" s="299">
        <f t="shared" si="0"/>
        <v>22662</v>
      </c>
      <c r="F61" s="297"/>
      <c r="G61" s="297" t="s">
        <v>696</v>
      </c>
      <c r="H61" s="956"/>
    </row>
    <row r="62" spans="1:8" x14ac:dyDescent="0.25">
      <c r="A62" s="325"/>
      <c r="B62" s="300" t="s">
        <v>148</v>
      </c>
      <c r="C62" s="301"/>
      <c r="D62" s="301">
        <f>17500+553</f>
        <v>18053</v>
      </c>
      <c r="E62" s="301">
        <f t="shared" si="0"/>
        <v>18053</v>
      </c>
      <c r="F62" s="338"/>
      <c r="G62" s="338" t="s">
        <v>696</v>
      </c>
      <c r="H62" s="959"/>
    </row>
    <row r="63" spans="1:8" x14ac:dyDescent="0.25">
      <c r="A63" s="325"/>
      <c r="B63" s="300" t="s">
        <v>149</v>
      </c>
      <c r="C63" s="301"/>
      <c r="D63" s="301">
        <f>1000+109</f>
        <v>1109</v>
      </c>
      <c r="E63" s="301">
        <f t="shared" si="0"/>
        <v>1109</v>
      </c>
      <c r="F63" s="338"/>
      <c r="G63" s="338" t="s">
        <v>696</v>
      </c>
      <c r="H63" s="959"/>
    </row>
    <row r="64" spans="1:8" x14ac:dyDescent="0.25">
      <c r="A64" s="325"/>
      <c r="B64" s="300" t="s">
        <v>150</v>
      </c>
      <c r="C64" s="301"/>
      <c r="D64" s="301">
        <v>2500</v>
      </c>
      <c r="E64" s="301">
        <f t="shared" ref="E64" si="4">SUM(C64:D64)</f>
        <v>2500</v>
      </c>
      <c r="F64" s="338"/>
      <c r="G64" s="338" t="s">
        <v>696</v>
      </c>
      <c r="H64" s="959"/>
    </row>
    <row r="65" spans="1:8" x14ac:dyDescent="0.25">
      <c r="A65" s="325"/>
      <c r="B65" s="300" t="s">
        <v>1064</v>
      </c>
      <c r="C65" s="301"/>
      <c r="D65" s="301">
        <v>1000</v>
      </c>
      <c r="E65" s="301">
        <f t="shared" si="0"/>
        <v>1000</v>
      </c>
      <c r="F65" s="338"/>
      <c r="G65" s="338" t="s">
        <v>696</v>
      </c>
      <c r="H65" s="959"/>
    </row>
    <row r="66" spans="1:8" x14ac:dyDescent="0.25">
      <c r="A66" s="325"/>
      <c r="B66" s="296" t="s">
        <v>160</v>
      </c>
      <c r="C66" s="299">
        <v>0</v>
      </c>
      <c r="D66" s="299">
        <v>7488</v>
      </c>
      <c r="E66" s="299">
        <f t="shared" si="0"/>
        <v>7488</v>
      </c>
      <c r="F66" s="297" t="s">
        <v>696</v>
      </c>
      <c r="G66" s="297" t="s">
        <v>696</v>
      </c>
      <c r="H66" s="956"/>
    </row>
    <row r="67" spans="1:8" x14ac:dyDescent="0.25">
      <c r="A67" s="325"/>
      <c r="B67" s="363" t="s">
        <v>115</v>
      </c>
      <c r="C67" s="294">
        <f>190</f>
        <v>190</v>
      </c>
      <c r="D67" s="294">
        <f>308391+19850</f>
        <v>328241</v>
      </c>
      <c r="E67" s="294">
        <f t="shared" si="0"/>
        <v>328431</v>
      </c>
      <c r="F67" s="295" t="s">
        <v>696</v>
      </c>
      <c r="G67" s="295" t="s">
        <v>696</v>
      </c>
      <c r="H67" s="955"/>
    </row>
    <row r="68" spans="1:8" x14ac:dyDescent="0.25">
      <c r="A68" s="325"/>
      <c r="B68" s="363" t="s">
        <v>116</v>
      </c>
      <c r="C68" s="294">
        <v>0</v>
      </c>
      <c r="D68" s="294">
        <f>280244+90321</f>
        <v>370565</v>
      </c>
      <c r="E68" s="294">
        <f t="shared" si="0"/>
        <v>370565</v>
      </c>
      <c r="F68" s="295" t="s">
        <v>696</v>
      </c>
      <c r="G68" s="295"/>
      <c r="H68" s="955"/>
    </row>
    <row r="69" spans="1:8" x14ac:dyDescent="0.25">
      <c r="A69" s="325"/>
      <c r="B69" s="159" t="s">
        <v>138</v>
      </c>
      <c r="C69" s="301"/>
      <c r="D69" s="301">
        <v>254732</v>
      </c>
      <c r="E69" s="301">
        <f t="shared" si="0"/>
        <v>254732</v>
      </c>
      <c r="F69" s="338" t="s">
        <v>696</v>
      </c>
      <c r="G69" s="338"/>
      <c r="H69" s="959"/>
    </row>
    <row r="70" spans="1:8" x14ac:dyDescent="0.25">
      <c r="A70" s="325"/>
      <c r="B70" s="159" t="s">
        <v>846</v>
      </c>
      <c r="C70" s="301"/>
      <c r="D70" s="301">
        <f>25400+90321</f>
        <v>115721</v>
      </c>
      <c r="E70" s="301">
        <f t="shared" si="0"/>
        <v>115721</v>
      </c>
      <c r="F70" s="338" t="s">
        <v>696</v>
      </c>
      <c r="G70" s="338"/>
      <c r="H70" s="959"/>
    </row>
    <row r="71" spans="1:8" x14ac:dyDescent="0.25">
      <c r="A71" s="325"/>
      <c r="B71" s="363" t="s">
        <v>139</v>
      </c>
      <c r="C71" s="294">
        <v>0</v>
      </c>
      <c r="D71" s="294">
        <f>67500+18000</f>
        <v>85500</v>
      </c>
      <c r="E71" s="294">
        <f t="shared" si="0"/>
        <v>85500</v>
      </c>
      <c r="F71" s="295"/>
      <c r="G71" s="295" t="s">
        <v>696</v>
      </c>
      <c r="H71" s="955"/>
    </row>
    <row r="72" spans="1:8" x14ac:dyDescent="0.25">
      <c r="A72" s="325"/>
      <c r="B72" s="300" t="s">
        <v>588</v>
      </c>
      <c r="C72" s="301"/>
      <c r="D72" s="301">
        <v>10000</v>
      </c>
      <c r="E72" s="301">
        <f t="shared" si="0"/>
        <v>10000</v>
      </c>
      <c r="F72" s="338"/>
      <c r="G72" s="338" t="s">
        <v>696</v>
      </c>
      <c r="H72" s="959"/>
    </row>
    <row r="73" spans="1:8" ht="31.5" x14ac:dyDescent="0.25">
      <c r="A73" s="325"/>
      <c r="B73" s="300" t="s">
        <v>698</v>
      </c>
      <c r="C73" s="301"/>
      <c r="D73" s="301">
        <v>20000</v>
      </c>
      <c r="E73" s="301">
        <f t="shared" si="0"/>
        <v>20000</v>
      </c>
      <c r="F73" s="338"/>
      <c r="G73" s="338" t="s">
        <v>696</v>
      </c>
      <c r="H73" s="959"/>
    </row>
    <row r="74" spans="1:8" ht="31.5" x14ac:dyDescent="0.25">
      <c r="A74" s="325"/>
      <c r="B74" s="300" t="s">
        <v>931</v>
      </c>
      <c r="C74" s="301"/>
      <c r="D74" s="301">
        <v>2500</v>
      </c>
      <c r="E74" s="301">
        <f t="shared" si="0"/>
        <v>2500</v>
      </c>
      <c r="F74" s="338"/>
      <c r="G74" s="338" t="s">
        <v>696</v>
      </c>
      <c r="H74" s="959"/>
    </row>
    <row r="75" spans="1:8" ht="31.5" x14ac:dyDescent="0.25">
      <c r="A75" s="325"/>
      <c r="B75" s="300" t="s">
        <v>589</v>
      </c>
      <c r="C75" s="301"/>
      <c r="D75" s="301">
        <f>20000+18000</f>
        <v>38000</v>
      </c>
      <c r="E75" s="301">
        <f t="shared" si="0"/>
        <v>38000</v>
      </c>
      <c r="F75" s="338"/>
      <c r="G75" s="338" t="s">
        <v>696</v>
      </c>
      <c r="H75" s="959"/>
    </row>
    <row r="76" spans="1:8" x14ac:dyDescent="0.25">
      <c r="A76" s="325"/>
      <c r="B76" s="300" t="s">
        <v>354</v>
      </c>
      <c r="C76" s="301"/>
      <c r="D76" s="301">
        <v>15000</v>
      </c>
      <c r="E76" s="301">
        <f t="shared" si="0"/>
        <v>15000</v>
      </c>
      <c r="F76" s="338"/>
      <c r="G76" s="338" t="s">
        <v>696</v>
      </c>
      <c r="H76" s="959"/>
    </row>
    <row r="77" spans="1:8" x14ac:dyDescent="0.25">
      <c r="A77" s="325" t="s">
        <v>140</v>
      </c>
      <c r="B77" s="415" t="s">
        <v>141</v>
      </c>
      <c r="C77" s="302">
        <f>SUM(C78:C79)</f>
        <v>86</v>
      </c>
      <c r="D77" s="302">
        <f t="shared" ref="D77" si="5">SUM(D78:D79)</f>
        <v>200000</v>
      </c>
      <c r="E77" s="302">
        <f t="shared" si="0"/>
        <v>200086</v>
      </c>
      <c r="F77" s="303" t="s">
        <v>696</v>
      </c>
      <c r="G77" s="303"/>
      <c r="H77" s="960"/>
    </row>
    <row r="78" spans="1:8" x14ac:dyDescent="0.25">
      <c r="A78" s="325"/>
      <c r="B78" s="296" t="s">
        <v>355</v>
      </c>
      <c r="C78" s="299"/>
      <c r="D78" s="299">
        <v>15000</v>
      </c>
      <c r="E78" s="299">
        <f t="shared" si="0"/>
        <v>15000</v>
      </c>
      <c r="F78" s="297" t="s">
        <v>696</v>
      </c>
      <c r="G78" s="297"/>
      <c r="H78" s="956"/>
    </row>
    <row r="79" spans="1:8" x14ac:dyDescent="0.25">
      <c r="A79" s="325"/>
      <c r="B79" s="296" t="s">
        <v>117</v>
      </c>
      <c r="C79" s="299">
        <v>86</v>
      </c>
      <c r="D79" s="299">
        <v>185000</v>
      </c>
      <c r="E79" s="299">
        <f t="shared" si="0"/>
        <v>185086</v>
      </c>
      <c r="F79" s="297" t="s">
        <v>696</v>
      </c>
      <c r="G79" s="297"/>
      <c r="H79" s="956"/>
    </row>
    <row r="80" spans="1:8" x14ac:dyDescent="0.25">
      <c r="A80" s="325"/>
      <c r="B80" s="300" t="s">
        <v>955</v>
      </c>
      <c r="C80" s="364"/>
      <c r="D80" s="364">
        <v>180000</v>
      </c>
      <c r="E80" s="364">
        <f t="shared" si="0"/>
        <v>180000</v>
      </c>
      <c r="F80" s="365" t="s">
        <v>696</v>
      </c>
      <c r="G80" s="365"/>
      <c r="H80" s="961"/>
    </row>
    <row r="81" spans="1:8" x14ac:dyDescent="0.25">
      <c r="A81" s="325" t="s">
        <v>142</v>
      </c>
      <c r="B81" s="363" t="s">
        <v>519</v>
      </c>
      <c r="C81" s="302">
        <f>SUM(C82:C85)</f>
        <v>247705</v>
      </c>
      <c r="D81" s="302">
        <f t="shared" ref="D81" si="6">SUM(D82:D85)</f>
        <v>32528172</v>
      </c>
      <c r="E81" s="302">
        <f t="shared" si="0"/>
        <v>32775877</v>
      </c>
      <c r="F81" s="303" t="s">
        <v>696</v>
      </c>
      <c r="G81" s="303" t="s">
        <v>696</v>
      </c>
      <c r="H81" s="960"/>
    </row>
    <row r="82" spans="1:8" x14ac:dyDescent="0.25">
      <c r="A82" s="325"/>
      <c r="B82" s="946" t="s">
        <v>1092</v>
      </c>
      <c r="C82" s="299">
        <f>75420</f>
        <v>75420</v>
      </c>
      <c r="D82" s="299">
        <f>796426+5000+30000+1281211</f>
        <v>2112637</v>
      </c>
      <c r="E82" s="299">
        <f t="shared" si="0"/>
        <v>2188057</v>
      </c>
      <c r="F82" s="297" t="s">
        <v>696</v>
      </c>
      <c r="G82" s="297"/>
      <c r="H82" s="956"/>
    </row>
    <row r="83" spans="1:8" x14ac:dyDescent="0.25">
      <c r="A83" s="325"/>
      <c r="B83" s="296" t="s">
        <v>118</v>
      </c>
      <c r="C83" s="299">
        <f>154059</f>
        <v>154059</v>
      </c>
      <c r="D83" s="299">
        <f>10598162+25000+25000+18469149</f>
        <v>29117311</v>
      </c>
      <c r="E83" s="299">
        <f t="shared" si="0"/>
        <v>29271370</v>
      </c>
      <c r="F83" s="297" t="s">
        <v>696</v>
      </c>
      <c r="G83" s="297" t="s">
        <v>696</v>
      </c>
      <c r="H83" s="956"/>
    </row>
    <row r="84" spans="1:8" x14ac:dyDescent="0.25">
      <c r="A84" s="325"/>
      <c r="B84" s="417" t="s">
        <v>697</v>
      </c>
      <c r="C84" s="299">
        <f>18226</f>
        <v>18226</v>
      </c>
      <c r="D84" s="299">
        <f>582451+699944</f>
        <v>1282395</v>
      </c>
      <c r="E84" s="299">
        <f t="shared" si="0"/>
        <v>1300621</v>
      </c>
      <c r="F84" s="297" t="s">
        <v>696</v>
      </c>
      <c r="G84" s="297"/>
      <c r="H84" s="956"/>
    </row>
    <row r="85" spans="1:8" x14ac:dyDescent="0.25">
      <c r="A85" s="325"/>
      <c r="B85" s="417" t="s">
        <v>144</v>
      </c>
      <c r="C85" s="299">
        <v>0</v>
      </c>
      <c r="D85" s="299">
        <v>15829</v>
      </c>
      <c r="E85" s="299">
        <f t="shared" si="0"/>
        <v>15829</v>
      </c>
      <c r="F85" s="297" t="s">
        <v>696</v>
      </c>
      <c r="G85" s="297"/>
      <c r="H85" s="956"/>
    </row>
    <row r="86" spans="1:8" x14ac:dyDescent="0.25">
      <c r="A86" s="325" t="s">
        <v>119</v>
      </c>
      <c r="B86" s="363" t="s">
        <v>98</v>
      </c>
      <c r="C86" s="294">
        <f>SUM(C90,C87)</f>
        <v>26277</v>
      </c>
      <c r="D86" s="294">
        <f>SUM(D90,D87)</f>
        <v>2122516</v>
      </c>
      <c r="E86" s="294">
        <f t="shared" si="0"/>
        <v>2148793</v>
      </c>
      <c r="F86" s="295" t="s">
        <v>696</v>
      </c>
      <c r="G86" s="295" t="s">
        <v>696</v>
      </c>
      <c r="H86" s="955"/>
    </row>
    <row r="87" spans="1:8" x14ac:dyDescent="0.25">
      <c r="A87" s="325"/>
      <c r="B87" s="417" t="s">
        <v>120</v>
      </c>
      <c r="C87" s="299">
        <f>26277</f>
        <v>26277</v>
      </c>
      <c r="D87" s="299">
        <f>1965640+146876</f>
        <v>2112516</v>
      </c>
      <c r="E87" s="299">
        <f t="shared" si="0"/>
        <v>2138793</v>
      </c>
      <c r="F87" s="297" t="s">
        <v>696</v>
      </c>
      <c r="G87" s="297" t="s">
        <v>696</v>
      </c>
      <c r="H87" s="956"/>
    </row>
    <row r="88" spans="1:8" x14ac:dyDescent="0.25">
      <c r="A88" s="325"/>
      <c r="B88" s="159" t="s">
        <v>843</v>
      </c>
      <c r="C88" s="301"/>
      <c r="D88" s="301">
        <v>20000</v>
      </c>
      <c r="E88" s="301">
        <f t="shared" si="0"/>
        <v>20000</v>
      </c>
      <c r="F88" s="338"/>
      <c r="G88" s="338" t="s">
        <v>696</v>
      </c>
      <c r="H88" s="959"/>
    </row>
    <row r="89" spans="1:8" ht="31.5" x14ac:dyDescent="0.25">
      <c r="A89" s="325"/>
      <c r="B89" s="159" t="s">
        <v>844</v>
      </c>
      <c r="C89" s="301"/>
      <c r="D89" s="301">
        <f>381000+79062</f>
        <v>460062</v>
      </c>
      <c r="E89" s="301">
        <f t="shared" si="0"/>
        <v>460062</v>
      </c>
      <c r="F89" s="338" t="s">
        <v>696</v>
      </c>
      <c r="G89" s="338"/>
      <c r="H89" s="959"/>
    </row>
    <row r="90" spans="1:8" x14ac:dyDescent="0.25">
      <c r="A90" s="325"/>
      <c r="B90" s="417" t="s">
        <v>371</v>
      </c>
      <c r="C90" s="299"/>
      <c r="D90" s="299">
        <v>10000</v>
      </c>
      <c r="E90" s="299">
        <f t="shared" si="0"/>
        <v>10000</v>
      </c>
      <c r="F90" s="297"/>
      <c r="G90" s="297" t="s">
        <v>696</v>
      </c>
      <c r="H90" s="956"/>
    </row>
    <row r="91" spans="1:8" x14ac:dyDescent="0.25">
      <c r="A91" s="325" t="s">
        <v>121</v>
      </c>
      <c r="B91" s="363" t="s">
        <v>99</v>
      </c>
      <c r="C91" s="302">
        <f>SUM(C100,C98,C94,C92:C93)</f>
        <v>202949</v>
      </c>
      <c r="D91" s="302">
        <f>SUM(D100,D98,D94,D92:D93)</f>
        <v>6213557</v>
      </c>
      <c r="E91" s="302">
        <f t="shared" si="0"/>
        <v>6416506</v>
      </c>
      <c r="F91" s="303" t="s">
        <v>696</v>
      </c>
      <c r="G91" s="303" t="s">
        <v>696</v>
      </c>
      <c r="H91" s="960"/>
    </row>
    <row r="92" spans="1:8" x14ac:dyDescent="0.25">
      <c r="A92" s="325"/>
      <c r="B92" s="296" t="s">
        <v>122</v>
      </c>
      <c r="C92" s="299">
        <v>201586</v>
      </c>
      <c r="D92" s="299">
        <v>5218845</v>
      </c>
      <c r="E92" s="299">
        <f t="shared" si="0"/>
        <v>5420431</v>
      </c>
      <c r="F92" s="297" t="s">
        <v>696</v>
      </c>
      <c r="G92" s="297"/>
      <c r="H92" s="956"/>
    </row>
    <row r="93" spans="1:8" x14ac:dyDescent="0.25">
      <c r="A93" s="325"/>
      <c r="B93" s="296" t="s">
        <v>123</v>
      </c>
      <c r="C93" s="299">
        <v>0</v>
      </c>
      <c r="D93" s="299">
        <v>28203</v>
      </c>
      <c r="E93" s="299">
        <f t="shared" si="0"/>
        <v>28203</v>
      </c>
      <c r="F93" s="297" t="s">
        <v>696</v>
      </c>
      <c r="G93" s="297" t="s">
        <v>696</v>
      </c>
      <c r="H93" s="956"/>
    </row>
    <row r="94" spans="1:8" x14ac:dyDescent="0.25">
      <c r="A94" s="325"/>
      <c r="B94" s="417" t="s">
        <v>450</v>
      </c>
      <c r="C94" s="299">
        <v>0</v>
      </c>
      <c r="D94" s="299">
        <f>895289+18829</f>
        <v>914118</v>
      </c>
      <c r="E94" s="299">
        <f t="shared" ref="E94:E131" si="7">SUM(C94:D94)</f>
        <v>914118</v>
      </c>
      <c r="F94" s="297"/>
      <c r="G94" s="297" t="s">
        <v>696</v>
      </c>
      <c r="H94" s="956"/>
    </row>
    <row r="95" spans="1:8" x14ac:dyDescent="0.25">
      <c r="A95" s="325"/>
      <c r="B95" s="159" t="s">
        <v>590</v>
      </c>
      <c r="C95" s="301"/>
      <c r="D95" s="301">
        <v>812289</v>
      </c>
      <c r="E95" s="301">
        <f t="shared" si="7"/>
        <v>812289</v>
      </c>
      <c r="F95" s="338"/>
      <c r="G95" s="338" t="s">
        <v>696</v>
      </c>
      <c r="H95" s="959"/>
    </row>
    <row r="96" spans="1:8" ht="31.5" x14ac:dyDescent="0.25">
      <c r="A96" s="325"/>
      <c r="B96" s="159" t="s">
        <v>1008</v>
      </c>
      <c r="C96" s="301"/>
      <c r="D96" s="301">
        <v>63000</v>
      </c>
      <c r="E96" s="301">
        <f t="shared" si="7"/>
        <v>63000</v>
      </c>
      <c r="F96" s="338"/>
      <c r="G96" s="338" t="s">
        <v>696</v>
      </c>
      <c r="H96" s="959"/>
    </row>
    <row r="97" spans="1:8" ht="31.5" x14ac:dyDescent="0.25">
      <c r="A97" s="325"/>
      <c r="B97" s="159" t="s">
        <v>795</v>
      </c>
      <c r="C97" s="301"/>
      <c r="D97" s="301">
        <f>20000+18829</f>
        <v>38829</v>
      </c>
      <c r="E97" s="301">
        <f t="shared" si="7"/>
        <v>38829</v>
      </c>
      <c r="F97" s="338"/>
      <c r="G97" s="338" t="s">
        <v>696</v>
      </c>
      <c r="H97" s="959"/>
    </row>
    <row r="98" spans="1:8" x14ac:dyDescent="0.25">
      <c r="A98" s="325"/>
      <c r="B98" s="417" t="s">
        <v>665</v>
      </c>
      <c r="C98" s="299">
        <f>1363</f>
        <v>1363</v>
      </c>
      <c r="D98" s="299">
        <f>48824+1594</f>
        <v>50418</v>
      </c>
      <c r="E98" s="299">
        <f t="shared" si="7"/>
        <v>51781</v>
      </c>
      <c r="F98" s="297" t="s">
        <v>696</v>
      </c>
      <c r="G98" s="297" t="s">
        <v>696</v>
      </c>
      <c r="H98" s="956"/>
    </row>
    <row r="99" spans="1:8" x14ac:dyDescent="0.25">
      <c r="A99" s="325"/>
      <c r="B99" s="159" t="s">
        <v>451</v>
      </c>
      <c r="C99" s="301"/>
      <c r="D99" s="301">
        <v>7000</v>
      </c>
      <c r="E99" s="301">
        <f t="shared" si="7"/>
        <v>7000</v>
      </c>
      <c r="F99" s="338"/>
      <c r="G99" s="338" t="s">
        <v>696</v>
      </c>
      <c r="H99" s="959"/>
    </row>
    <row r="100" spans="1:8" x14ac:dyDescent="0.25">
      <c r="A100" s="325"/>
      <c r="B100" s="296" t="s">
        <v>124</v>
      </c>
      <c r="C100" s="299">
        <v>0</v>
      </c>
      <c r="D100" s="299">
        <v>1973</v>
      </c>
      <c r="E100" s="299">
        <f t="shared" si="7"/>
        <v>1973</v>
      </c>
      <c r="F100" s="297"/>
      <c r="G100" s="297" t="s">
        <v>696</v>
      </c>
      <c r="H100" s="956"/>
    </row>
    <row r="101" spans="1:8" x14ac:dyDescent="0.25">
      <c r="A101" s="325" t="s">
        <v>125</v>
      </c>
      <c r="B101" s="363" t="s">
        <v>100</v>
      </c>
      <c r="C101" s="302">
        <f>SUM(C199,C195,C186,C183,C131,C116,C102)</f>
        <v>45907</v>
      </c>
      <c r="D101" s="302">
        <f>SUM(D199,D195,D186,D183,D131,D116,D102)</f>
        <v>2632844</v>
      </c>
      <c r="E101" s="302">
        <f t="shared" si="7"/>
        <v>2678751</v>
      </c>
      <c r="F101" s="303" t="s">
        <v>696</v>
      </c>
      <c r="G101" s="303" t="s">
        <v>696</v>
      </c>
      <c r="H101" s="960"/>
    </row>
    <row r="102" spans="1:8" x14ac:dyDescent="0.25">
      <c r="A102" s="325"/>
      <c r="B102" s="296" t="s">
        <v>126</v>
      </c>
      <c r="C102" s="299">
        <f>7987</f>
        <v>7987</v>
      </c>
      <c r="D102" s="299">
        <f>236646+6000+6682</f>
        <v>249328</v>
      </c>
      <c r="E102" s="299">
        <f t="shared" si="7"/>
        <v>257315</v>
      </c>
      <c r="F102" s="297" t="s">
        <v>696</v>
      </c>
      <c r="G102" s="297" t="s">
        <v>696</v>
      </c>
      <c r="H102" s="956"/>
    </row>
    <row r="103" spans="1:8" s="359" customFormat="1" ht="31.5" x14ac:dyDescent="0.25">
      <c r="A103" s="358"/>
      <c r="B103" s="360" t="s">
        <v>666</v>
      </c>
      <c r="C103" s="970"/>
      <c r="D103" s="408">
        <v>7022</v>
      </c>
      <c r="E103" s="353">
        <f t="shared" si="7"/>
        <v>7022</v>
      </c>
      <c r="F103" s="357" t="s">
        <v>696</v>
      </c>
      <c r="G103" s="357"/>
      <c r="H103" s="958"/>
    </row>
    <row r="104" spans="1:8" s="359" customFormat="1" ht="31.5" x14ac:dyDescent="0.25">
      <c r="A104" s="358"/>
      <c r="B104" s="360" t="s">
        <v>159</v>
      </c>
      <c r="C104" s="970"/>
      <c r="D104" s="408">
        <v>2174</v>
      </c>
      <c r="E104" s="353">
        <f t="shared" si="7"/>
        <v>2174</v>
      </c>
      <c r="F104" s="357" t="s">
        <v>696</v>
      </c>
      <c r="G104" s="357"/>
      <c r="H104" s="958"/>
    </row>
    <row r="105" spans="1:8" s="359" customFormat="1" ht="31.5" x14ac:dyDescent="0.25">
      <c r="A105" s="358"/>
      <c r="B105" s="360" t="s">
        <v>667</v>
      </c>
      <c r="C105" s="970"/>
      <c r="D105" s="408">
        <v>6000</v>
      </c>
      <c r="E105" s="353">
        <f t="shared" si="7"/>
        <v>6000</v>
      </c>
      <c r="F105" s="357"/>
      <c r="G105" s="357" t="s">
        <v>696</v>
      </c>
      <c r="H105" s="958"/>
    </row>
    <row r="106" spans="1:8" s="359" customFormat="1" x14ac:dyDescent="0.25">
      <c r="A106" s="358"/>
      <c r="B106" s="360" t="s">
        <v>668</v>
      </c>
      <c r="C106" s="970"/>
      <c r="D106" s="408">
        <v>7000</v>
      </c>
      <c r="E106" s="353">
        <f t="shared" si="7"/>
        <v>7000</v>
      </c>
      <c r="F106" s="357"/>
      <c r="G106" s="357" t="s">
        <v>696</v>
      </c>
      <c r="H106" s="958"/>
    </row>
    <row r="107" spans="1:8" s="359" customFormat="1" ht="31.5" x14ac:dyDescent="0.25">
      <c r="A107" s="358"/>
      <c r="B107" s="360" t="s">
        <v>699</v>
      </c>
      <c r="C107" s="970"/>
      <c r="D107" s="408">
        <v>700</v>
      </c>
      <c r="E107" s="353">
        <f t="shared" si="7"/>
        <v>700</v>
      </c>
      <c r="F107" s="357"/>
      <c r="G107" s="357" t="s">
        <v>696</v>
      </c>
      <c r="H107" s="958"/>
    </row>
    <row r="108" spans="1:8" s="359" customFormat="1" x14ac:dyDescent="0.25">
      <c r="A108" s="358"/>
      <c r="B108" s="360" t="s">
        <v>799</v>
      </c>
      <c r="C108" s="970"/>
      <c r="D108" s="408">
        <f>150000+6674</f>
        <v>156674</v>
      </c>
      <c r="E108" s="353">
        <f t="shared" si="7"/>
        <v>156674</v>
      </c>
      <c r="F108" s="357"/>
      <c r="G108" s="357" t="s">
        <v>696</v>
      </c>
      <c r="H108" s="958"/>
    </row>
    <row r="109" spans="1:8" s="359" customFormat="1" x14ac:dyDescent="0.25">
      <c r="A109" s="358"/>
      <c r="B109" s="360" t="s">
        <v>669</v>
      </c>
      <c r="C109" s="970"/>
      <c r="D109" s="408">
        <f>26000+8</f>
        <v>26008</v>
      </c>
      <c r="E109" s="353">
        <f t="shared" si="7"/>
        <v>26008</v>
      </c>
      <c r="F109" s="357"/>
      <c r="G109" s="357" t="s">
        <v>696</v>
      </c>
      <c r="H109" s="958"/>
    </row>
    <row r="110" spans="1:8" s="359" customFormat="1" x14ac:dyDescent="0.25">
      <c r="A110" s="358"/>
      <c r="B110" s="360" t="s">
        <v>591</v>
      </c>
      <c r="C110" s="970"/>
      <c r="D110" s="408">
        <v>100</v>
      </c>
      <c r="E110" s="353">
        <f t="shared" si="7"/>
        <v>100</v>
      </c>
      <c r="F110" s="357"/>
      <c r="G110" s="357" t="s">
        <v>696</v>
      </c>
      <c r="H110" s="958"/>
    </row>
    <row r="111" spans="1:8" s="359" customFormat="1" ht="31.5" x14ac:dyDescent="0.25">
      <c r="A111" s="358"/>
      <c r="B111" s="360" t="s">
        <v>629</v>
      </c>
      <c r="C111" s="970">
        <v>7987</v>
      </c>
      <c r="D111" s="408">
        <v>13100</v>
      </c>
      <c r="E111" s="353">
        <f t="shared" si="7"/>
        <v>21087</v>
      </c>
      <c r="F111" s="357"/>
      <c r="G111" s="357" t="s">
        <v>696</v>
      </c>
      <c r="H111" s="958"/>
    </row>
    <row r="112" spans="1:8" s="359" customFormat="1" ht="31.5" x14ac:dyDescent="0.25">
      <c r="A112" s="358"/>
      <c r="B112" s="360" t="s">
        <v>630</v>
      </c>
      <c r="C112" s="970"/>
      <c r="D112" s="408">
        <v>3400</v>
      </c>
      <c r="E112" s="353">
        <f t="shared" si="7"/>
        <v>3400</v>
      </c>
      <c r="F112" s="357"/>
      <c r="G112" s="357" t="s">
        <v>696</v>
      </c>
      <c r="H112" s="958"/>
    </row>
    <row r="113" spans="1:8" s="359" customFormat="1" ht="31.5" x14ac:dyDescent="0.25">
      <c r="A113" s="358"/>
      <c r="B113" s="360" t="s">
        <v>830</v>
      </c>
      <c r="C113" s="970"/>
      <c r="D113" s="408">
        <f>20000+6000</f>
        <v>26000</v>
      </c>
      <c r="E113" s="353">
        <f t="shared" si="7"/>
        <v>26000</v>
      </c>
      <c r="F113" s="357"/>
      <c r="G113" s="357" t="s">
        <v>696</v>
      </c>
      <c r="H113" s="958"/>
    </row>
    <row r="114" spans="1:8" s="359" customFormat="1" ht="31.5" x14ac:dyDescent="0.25">
      <c r="A114" s="358"/>
      <c r="B114" s="360" t="s">
        <v>831</v>
      </c>
      <c r="C114" s="970"/>
      <c r="D114" s="408">
        <v>0</v>
      </c>
      <c r="E114" s="353">
        <f t="shared" si="7"/>
        <v>0</v>
      </c>
      <c r="F114" s="357"/>
      <c r="G114" s="357" t="s">
        <v>696</v>
      </c>
      <c r="H114" s="958"/>
    </row>
    <row r="115" spans="1:8" s="359" customFormat="1" x14ac:dyDescent="0.25">
      <c r="A115" s="358"/>
      <c r="B115" s="360" t="s">
        <v>941</v>
      </c>
      <c r="C115" s="970"/>
      <c r="D115" s="408">
        <v>1000</v>
      </c>
      <c r="E115" s="353">
        <f t="shared" si="7"/>
        <v>1000</v>
      </c>
      <c r="F115" s="357"/>
      <c r="G115" s="357" t="s">
        <v>696</v>
      </c>
      <c r="H115" s="958"/>
    </row>
    <row r="116" spans="1:8" s="945" customFormat="1" x14ac:dyDescent="0.25">
      <c r="A116" s="325"/>
      <c r="B116" s="363" t="s">
        <v>127</v>
      </c>
      <c r="C116" s="294">
        <v>0</v>
      </c>
      <c r="D116" s="294">
        <f>419889+12462+1702</f>
        <v>434053</v>
      </c>
      <c r="E116" s="294">
        <f t="shared" si="7"/>
        <v>434053</v>
      </c>
      <c r="F116" s="295" t="s">
        <v>696</v>
      </c>
      <c r="G116" s="295" t="s">
        <v>696</v>
      </c>
      <c r="H116" s="955"/>
    </row>
    <row r="117" spans="1:8" s="359" customFormat="1" ht="31.5" x14ac:dyDescent="0.25">
      <c r="A117" s="358"/>
      <c r="B117" s="360" t="s">
        <v>533</v>
      </c>
      <c r="C117" s="970"/>
      <c r="D117" s="408">
        <v>84000</v>
      </c>
      <c r="E117" s="353">
        <f t="shared" si="7"/>
        <v>84000</v>
      </c>
      <c r="F117" s="357"/>
      <c r="G117" s="357" t="s">
        <v>696</v>
      </c>
      <c r="H117" s="958"/>
    </row>
    <row r="118" spans="1:8" s="359" customFormat="1" x14ac:dyDescent="0.25">
      <c r="A118" s="358"/>
      <c r="B118" s="360" t="s">
        <v>151</v>
      </c>
      <c r="C118" s="970"/>
      <c r="D118" s="408">
        <v>29400</v>
      </c>
      <c r="E118" s="353">
        <f t="shared" si="7"/>
        <v>29400</v>
      </c>
      <c r="F118" s="357" t="s">
        <v>696</v>
      </c>
      <c r="G118" s="357"/>
      <c r="H118" s="958"/>
    </row>
    <row r="119" spans="1:8" s="359" customFormat="1" ht="31.5" x14ac:dyDescent="0.25">
      <c r="A119" s="358"/>
      <c r="B119" s="360" t="s">
        <v>592</v>
      </c>
      <c r="C119" s="970"/>
      <c r="D119" s="408">
        <v>12000</v>
      </c>
      <c r="E119" s="353">
        <f t="shared" si="7"/>
        <v>12000</v>
      </c>
      <c r="F119" s="357"/>
      <c r="G119" s="357" t="s">
        <v>696</v>
      </c>
      <c r="H119" s="958"/>
    </row>
    <row r="120" spans="1:8" s="359" customFormat="1" x14ac:dyDescent="0.25">
      <c r="A120" s="358"/>
      <c r="B120" s="360" t="s">
        <v>632</v>
      </c>
      <c r="C120" s="970"/>
      <c r="D120" s="408">
        <v>13000</v>
      </c>
      <c r="E120" s="353">
        <f t="shared" si="7"/>
        <v>13000</v>
      </c>
      <c r="F120" s="357"/>
      <c r="G120" s="357" t="s">
        <v>696</v>
      </c>
      <c r="H120" s="958"/>
    </row>
    <row r="121" spans="1:8" s="359" customFormat="1" x14ac:dyDescent="0.25">
      <c r="A121" s="358"/>
      <c r="B121" s="360" t="s">
        <v>593</v>
      </c>
      <c r="C121" s="970"/>
      <c r="D121" s="408">
        <f>51000+12462</f>
        <v>63462</v>
      </c>
      <c r="E121" s="353">
        <f t="shared" si="7"/>
        <v>63462</v>
      </c>
      <c r="F121" s="357"/>
      <c r="G121" s="357" t="s">
        <v>696</v>
      </c>
      <c r="H121" s="958"/>
    </row>
    <row r="122" spans="1:8" s="359" customFormat="1" ht="31.5" x14ac:dyDescent="0.25">
      <c r="A122" s="358"/>
      <c r="B122" s="360" t="s">
        <v>627</v>
      </c>
      <c r="C122" s="970"/>
      <c r="D122" s="408">
        <v>150000</v>
      </c>
      <c r="E122" s="353">
        <f t="shared" si="7"/>
        <v>150000</v>
      </c>
      <c r="F122" s="357"/>
      <c r="G122" s="357" t="s">
        <v>696</v>
      </c>
      <c r="H122" s="962"/>
    </row>
    <row r="123" spans="1:8" s="359" customFormat="1" x14ac:dyDescent="0.25">
      <c r="A123" s="358"/>
      <c r="B123" s="360" t="s">
        <v>626</v>
      </c>
      <c r="C123" s="970"/>
      <c r="D123" s="408">
        <v>14200</v>
      </c>
      <c r="E123" s="353">
        <f t="shared" si="7"/>
        <v>14200</v>
      </c>
      <c r="F123" s="357"/>
      <c r="G123" s="357" t="s">
        <v>696</v>
      </c>
      <c r="H123" s="962"/>
    </row>
    <row r="124" spans="1:8" s="359" customFormat="1" ht="47.25" x14ac:dyDescent="0.25">
      <c r="A124" s="358"/>
      <c r="B124" s="360" t="s">
        <v>942</v>
      </c>
      <c r="C124" s="970"/>
      <c r="D124" s="408">
        <v>25974</v>
      </c>
      <c r="E124" s="353">
        <f t="shared" si="7"/>
        <v>25974</v>
      </c>
      <c r="F124" s="357"/>
      <c r="G124" s="357" t="s">
        <v>696</v>
      </c>
      <c r="H124" s="962"/>
    </row>
    <row r="125" spans="1:8" s="359" customFormat="1" x14ac:dyDescent="0.25">
      <c r="A125" s="358"/>
      <c r="B125" s="360" t="s">
        <v>670</v>
      </c>
      <c r="C125" s="970"/>
      <c r="D125" s="408">
        <v>500</v>
      </c>
      <c r="E125" s="353">
        <f t="shared" si="7"/>
        <v>500</v>
      </c>
      <c r="F125" s="357"/>
      <c r="G125" s="357" t="s">
        <v>696</v>
      </c>
      <c r="H125" s="962"/>
    </row>
    <row r="126" spans="1:8" s="359" customFormat="1" x14ac:dyDescent="0.25">
      <c r="A126" s="358"/>
      <c r="B126" s="360" t="s">
        <v>943</v>
      </c>
      <c r="C126" s="970"/>
      <c r="D126" s="408">
        <v>1104</v>
      </c>
      <c r="E126" s="353">
        <f t="shared" si="7"/>
        <v>1104</v>
      </c>
      <c r="F126" s="357"/>
      <c r="G126" s="357" t="s">
        <v>696</v>
      </c>
      <c r="H126" s="962"/>
    </row>
    <row r="127" spans="1:8" s="359" customFormat="1" x14ac:dyDescent="0.25">
      <c r="A127" s="358"/>
      <c r="B127" s="360" t="s">
        <v>944</v>
      </c>
      <c r="C127" s="970"/>
      <c r="D127" s="408">
        <v>9562</v>
      </c>
      <c r="E127" s="353">
        <f t="shared" si="7"/>
        <v>9562</v>
      </c>
      <c r="F127" s="357"/>
      <c r="G127" s="357" t="s">
        <v>696</v>
      </c>
      <c r="H127" s="962"/>
    </row>
    <row r="128" spans="1:8" s="359" customFormat="1" x14ac:dyDescent="0.25">
      <c r="A128" s="358"/>
      <c r="B128" s="360" t="s">
        <v>1091</v>
      </c>
      <c r="C128" s="970"/>
      <c r="D128" s="408">
        <v>25000</v>
      </c>
      <c r="E128" s="353">
        <f t="shared" si="7"/>
        <v>25000</v>
      </c>
      <c r="F128" s="357"/>
      <c r="G128" s="357" t="s">
        <v>696</v>
      </c>
      <c r="H128" s="962"/>
    </row>
    <row r="129" spans="1:8" s="359" customFormat="1" x14ac:dyDescent="0.25">
      <c r="A129" s="358"/>
      <c r="B129" s="360" t="s">
        <v>1063</v>
      </c>
      <c r="C129" s="970"/>
      <c r="D129" s="408">
        <f>3000+1702</f>
        <v>4702</v>
      </c>
      <c r="E129" s="353">
        <f t="shared" si="7"/>
        <v>4702</v>
      </c>
      <c r="F129" s="357"/>
      <c r="G129" s="357" t="s">
        <v>696</v>
      </c>
      <c r="H129" s="962"/>
    </row>
    <row r="130" spans="1:8" s="359" customFormat="1" x14ac:dyDescent="0.25">
      <c r="A130" s="358"/>
      <c r="B130" s="360" t="s">
        <v>671</v>
      </c>
      <c r="C130" s="970"/>
      <c r="D130" s="408">
        <v>849</v>
      </c>
      <c r="E130" s="353">
        <f t="shared" si="7"/>
        <v>849</v>
      </c>
      <c r="F130" s="357"/>
      <c r="G130" s="357" t="s">
        <v>696</v>
      </c>
      <c r="H130" s="962"/>
    </row>
    <row r="131" spans="1:8" s="945" customFormat="1" x14ac:dyDescent="0.25">
      <c r="A131" s="325"/>
      <c r="B131" s="363" t="s">
        <v>128</v>
      </c>
      <c r="C131" s="294">
        <f>34293</f>
        <v>34293</v>
      </c>
      <c r="D131" s="294">
        <f>846938+49741</f>
        <v>896679</v>
      </c>
      <c r="E131" s="294">
        <f t="shared" si="7"/>
        <v>930972</v>
      </c>
      <c r="F131" s="295" t="s">
        <v>696</v>
      </c>
      <c r="G131" s="295" t="s">
        <v>696</v>
      </c>
      <c r="H131" s="955"/>
    </row>
    <row r="132" spans="1:8" x14ac:dyDescent="0.25">
      <c r="A132" s="325"/>
      <c r="B132" s="363" t="s">
        <v>153</v>
      </c>
      <c r="C132" s="301"/>
      <c r="D132" s="301"/>
      <c r="E132" s="301"/>
      <c r="F132" s="338"/>
      <c r="G132" s="338"/>
      <c r="H132" s="959"/>
    </row>
    <row r="133" spans="1:8" s="359" customFormat="1" x14ac:dyDescent="0.25">
      <c r="A133" s="358"/>
      <c r="B133" s="360" t="s">
        <v>672</v>
      </c>
      <c r="C133" s="970"/>
      <c r="D133" s="408">
        <f>7800+147</f>
        <v>7947</v>
      </c>
      <c r="E133" s="353">
        <f t="shared" ref="E133:E135" si="8">SUM(C133:D133)</f>
        <v>7947</v>
      </c>
      <c r="F133" s="357" t="s">
        <v>696</v>
      </c>
      <c r="G133" s="357"/>
      <c r="H133" s="962"/>
    </row>
    <row r="134" spans="1:8" s="359" customFormat="1" x14ac:dyDescent="0.25">
      <c r="A134" s="358"/>
      <c r="B134" s="360" t="s">
        <v>841</v>
      </c>
      <c r="C134" s="970"/>
      <c r="D134" s="408">
        <v>6000</v>
      </c>
      <c r="E134" s="353">
        <f t="shared" si="8"/>
        <v>6000</v>
      </c>
      <c r="F134" s="357"/>
      <c r="G134" s="357" t="s">
        <v>696</v>
      </c>
      <c r="H134" s="962"/>
    </row>
    <row r="135" spans="1:8" s="359" customFormat="1" x14ac:dyDescent="0.25">
      <c r="A135" s="358"/>
      <c r="B135" s="360" t="s">
        <v>842</v>
      </c>
      <c r="C135" s="970"/>
      <c r="D135" s="408">
        <v>330</v>
      </c>
      <c r="E135" s="353">
        <f t="shared" si="8"/>
        <v>330</v>
      </c>
      <c r="F135" s="357"/>
      <c r="G135" s="357" t="s">
        <v>696</v>
      </c>
      <c r="H135" s="962"/>
    </row>
    <row r="136" spans="1:8" x14ac:dyDescent="0.25">
      <c r="A136" s="325"/>
      <c r="B136" s="363" t="s">
        <v>154</v>
      </c>
      <c r="C136" s="301"/>
      <c r="D136" s="301"/>
      <c r="E136" s="301"/>
      <c r="F136" s="338"/>
      <c r="G136" s="338"/>
      <c r="H136" s="959"/>
    </row>
    <row r="137" spans="1:8" s="359" customFormat="1" x14ac:dyDescent="0.25">
      <c r="A137" s="358"/>
      <c r="B137" s="361" t="s">
        <v>356</v>
      </c>
      <c r="C137" s="969"/>
      <c r="D137" s="408">
        <v>1000</v>
      </c>
      <c r="E137" s="353">
        <f t="shared" ref="E137:E162" si="9">SUM(C137:D137)</f>
        <v>1000</v>
      </c>
      <c r="F137" s="357"/>
      <c r="G137" s="357" t="s">
        <v>696</v>
      </c>
      <c r="H137" s="962"/>
    </row>
    <row r="138" spans="1:8" s="359" customFormat="1" x14ac:dyDescent="0.25">
      <c r="A138" s="358"/>
      <c r="B138" s="361" t="s">
        <v>152</v>
      </c>
      <c r="C138" s="969"/>
      <c r="D138" s="408">
        <v>3000</v>
      </c>
      <c r="E138" s="353">
        <f t="shared" si="9"/>
        <v>3000</v>
      </c>
      <c r="F138" s="357"/>
      <c r="G138" s="357" t="s">
        <v>696</v>
      </c>
      <c r="H138" s="962"/>
    </row>
    <row r="139" spans="1:8" s="359" customFormat="1" x14ac:dyDescent="0.25">
      <c r="A139" s="358"/>
      <c r="B139" s="361" t="s">
        <v>520</v>
      </c>
      <c r="C139" s="969"/>
      <c r="D139" s="408">
        <v>18000</v>
      </c>
      <c r="E139" s="353">
        <f t="shared" si="9"/>
        <v>18000</v>
      </c>
      <c r="F139" s="357"/>
      <c r="G139" s="357" t="s">
        <v>696</v>
      </c>
      <c r="H139" s="962"/>
    </row>
    <row r="140" spans="1:8" s="359" customFormat="1" x14ac:dyDescent="0.25">
      <c r="A140" s="358"/>
      <c r="B140" s="361" t="s">
        <v>521</v>
      </c>
      <c r="C140" s="969"/>
      <c r="D140" s="408">
        <v>12500</v>
      </c>
      <c r="E140" s="353">
        <f t="shared" si="9"/>
        <v>12500</v>
      </c>
      <c r="F140" s="357"/>
      <c r="G140" s="357" t="s">
        <v>696</v>
      </c>
      <c r="H140" s="962"/>
    </row>
    <row r="141" spans="1:8" s="359" customFormat="1" x14ac:dyDescent="0.25">
      <c r="A141" s="358"/>
      <c r="B141" s="361" t="s">
        <v>162</v>
      </c>
      <c r="C141" s="969"/>
      <c r="D141" s="408">
        <v>1600</v>
      </c>
      <c r="E141" s="353">
        <f t="shared" si="9"/>
        <v>1600</v>
      </c>
      <c r="F141" s="357"/>
      <c r="G141" s="357" t="s">
        <v>696</v>
      </c>
      <c r="H141" s="962"/>
    </row>
    <row r="142" spans="1:8" s="359" customFormat="1" x14ac:dyDescent="0.25">
      <c r="A142" s="358"/>
      <c r="B142" s="361" t="s">
        <v>163</v>
      </c>
      <c r="C142" s="969"/>
      <c r="D142" s="408">
        <v>1000</v>
      </c>
      <c r="E142" s="353">
        <f t="shared" si="9"/>
        <v>1000</v>
      </c>
      <c r="F142" s="357"/>
      <c r="G142" s="357" t="s">
        <v>696</v>
      </c>
      <c r="H142" s="962"/>
    </row>
    <row r="143" spans="1:8" s="359" customFormat="1" x14ac:dyDescent="0.25">
      <c r="A143" s="358"/>
      <c r="B143" s="361" t="s">
        <v>106</v>
      </c>
      <c r="C143" s="969"/>
      <c r="D143" s="408">
        <v>2650</v>
      </c>
      <c r="E143" s="353">
        <f t="shared" si="9"/>
        <v>2650</v>
      </c>
      <c r="F143" s="357"/>
      <c r="G143" s="357" t="s">
        <v>696</v>
      </c>
      <c r="H143" s="962"/>
    </row>
    <row r="144" spans="1:8" s="359" customFormat="1" x14ac:dyDescent="0.25">
      <c r="A144" s="358"/>
      <c r="B144" s="361" t="s">
        <v>107</v>
      </c>
      <c r="C144" s="969"/>
      <c r="D144" s="408">
        <v>1200</v>
      </c>
      <c r="E144" s="353">
        <f t="shared" si="9"/>
        <v>1200</v>
      </c>
      <c r="F144" s="357"/>
      <c r="G144" s="357" t="s">
        <v>696</v>
      </c>
      <c r="H144" s="962"/>
    </row>
    <row r="145" spans="1:8" s="359" customFormat="1" x14ac:dyDescent="0.25">
      <c r="A145" s="358"/>
      <c r="B145" s="361" t="s">
        <v>164</v>
      </c>
      <c r="C145" s="969"/>
      <c r="D145" s="408">
        <v>3500</v>
      </c>
      <c r="E145" s="353">
        <f t="shared" si="9"/>
        <v>3500</v>
      </c>
      <c r="F145" s="357"/>
      <c r="G145" s="357" t="s">
        <v>696</v>
      </c>
      <c r="H145" s="962"/>
    </row>
    <row r="146" spans="1:8" s="359" customFormat="1" x14ac:dyDescent="0.25">
      <c r="A146" s="358"/>
      <c r="B146" s="361" t="s">
        <v>146</v>
      </c>
      <c r="C146" s="969"/>
      <c r="D146" s="408">
        <v>8000</v>
      </c>
      <c r="E146" s="353">
        <f t="shared" si="9"/>
        <v>8000</v>
      </c>
      <c r="F146" s="357"/>
      <c r="G146" s="357" t="s">
        <v>696</v>
      </c>
      <c r="H146" s="962"/>
    </row>
    <row r="147" spans="1:8" s="359" customFormat="1" ht="31.5" x14ac:dyDescent="0.25">
      <c r="A147" s="358"/>
      <c r="B147" s="361" t="s">
        <v>800</v>
      </c>
      <c r="C147" s="969"/>
      <c r="D147" s="408">
        <v>2000</v>
      </c>
      <c r="E147" s="353">
        <f t="shared" si="9"/>
        <v>2000</v>
      </c>
      <c r="F147" s="357"/>
      <c r="G147" s="357" t="s">
        <v>696</v>
      </c>
      <c r="H147" s="962"/>
    </row>
    <row r="148" spans="1:8" s="359" customFormat="1" x14ac:dyDescent="0.25">
      <c r="A148" s="358"/>
      <c r="B148" s="361" t="s">
        <v>155</v>
      </c>
      <c r="C148" s="969"/>
      <c r="D148" s="408">
        <v>8600</v>
      </c>
      <c r="E148" s="353">
        <f t="shared" si="9"/>
        <v>8600</v>
      </c>
      <c r="F148" s="357"/>
      <c r="G148" s="357" t="s">
        <v>696</v>
      </c>
      <c r="H148" s="962"/>
    </row>
    <row r="149" spans="1:8" s="359" customFormat="1" x14ac:dyDescent="0.25">
      <c r="A149" s="358"/>
      <c r="B149" s="361" t="s">
        <v>165</v>
      </c>
      <c r="C149" s="969"/>
      <c r="D149" s="408">
        <v>5700</v>
      </c>
      <c r="E149" s="353">
        <f t="shared" si="9"/>
        <v>5700</v>
      </c>
      <c r="F149" s="357"/>
      <c r="G149" s="357" t="s">
        <v>696</v>
      </c>
      <c r="H149" s="962"/>
    </row>
    <row r="150" spans="1:8" s="359" customFormat="1" x14ac:dyDescent="0.25">
      <c r="A150" s="358"/>
      <c r="B150" s="361" t="s">
        <v>522</v>
      </c>
      <c r="C150" s="969"/>
      <c r="D150" s="408">
        <v>23000</v>
      </c>
      <c r="E150" s="353">
        <f t="shared" si="9"/>
        <v>23000</v>
      </c>
      <c r="F150" s="357"/>
      <c r="G150" s="357" t="s">
        <v>696</v>
      </c>
      <c r="H150" s="962"/>
    </row>
    <row r="151" spans="1:8" s="359" customFormat="1" ht="31.5" x14ac:dyDescent="0.25">
      <c r="A151" s="358"/>
      <c r="B151" s="361" t="s">
        <v>373</v>
      </c>
      <c r="C151" s="969"/>
      <c r="D151" s="408">
        <v>100</v>
      </c>
      <c r="E151" s="353">
        <f t="shared" si="9"/>
        <v>100</v>
      </c>
      <c r="F151" s="357"/>
      <c r="G151" s="357" t="s">
        <v>696</v>
      </c>
      <c r="H151" s="962"/>
    </row>
    <row r="152" spans="1:8" s="359" customFormat="1" x14ac:dyDescent="0.25">
      <c r="A152" s="358"/>
      <c r="B152" s="361" t="s">
        <v>700</v>
      </c>
      <c r="C152" s="969"/>
      <c r="D152" s="408">
        <v>95021</v>
      </c>
      <c r="E152" s="353">
        <f t="shared" si="9"/>
        <v>95021</v>
      </c>
      <c r="F152" s="357"/>
      <c r="G152" s="357" t="s">
        <v>696</v>
      </c>
      <c r="H152" s="962"/>
    </row>
    <row r="153" spans="1:8" s="359" customFormat="1" x14ac:dyDescent="0.25">
      <c r="A153" s="358"/>
      <c r="B153" s="361" t="s">
        <v>527</v>
      </c>
      <c r="C153" s="969">
        <f>34073</f>
        <v>34073</v>
      </c>
      <c r="D153" s="408">
        <f>488952+20282</f>
        <v>509234</v>
      </c>
      <c r="E153" s="353">
        <f t="shared" si="9"/>
        <v>543307</v>
      </c>
      <c r="F153" s="357"/>
      <c r="G153" s="357" t="s">
        <v>696</v>
      </c>
      <c r="H153" s="962"/>
    </row>
    <row r="154" spans="1:8" s="359" customFormat="1" x14ac:dyDescent="0.25">
      <c r="A154" s="358"/>
      <c r="B154" s="361" t="s">
        <v>594</v>
      </c>
      <c r="C154" s="969"/>
      <c r="D154" s="408">
        <v>10000</v>
      </c>
      <c r="E154" s="353">
        <f t="shared" si="9"/>
        <v>10000</v>
      </c>
      <c r="F154" s="357"/>
      <c r="G154" s="357" t="s">
        <v>696</v>
      </c>
      <c r="H154" s="962"/>
    </row>
    <row r="155" spans="1:8" s="359" customFormat="1" x14ac:dyDescent="0.25">
      <c r="A155" s="358"/>
      <c r="B155" s="361" t="s">
        <v>438</v>
      </c>
      <c r="C155" s="969"/>
      <c r="D155" s="408">
        <v>1000</v>
      </c>
      <c r="E155" s="353">
        <f t="shared" si="9"/>
        <v>1000</v>
      </c>
      <c r="F155" s="357"/>
      <c r="G155" s="357" t="s">
        <v>696</v>
      </c>
      <c r="H155" s="962"/>
    </row>
    <row r="156" spans="1:8" s="359" customFormat="1" x14ac:dyDescent="0.25">
      <c r="A156" s="358"/>
      <c r="B156" s="361" t="s">
        <v>372</v>
      </c>
      <c r="C156" s="969"/>
      <c r="D156" s="408">
        <v>1200</v>
      </c>
      <c r="E156" s="353">
        <f t="shared" si="9"/>
        <v>1200</v>
      </c>
      <c r="F156" s="357"/>
      <c r="G156" s="357" t="s">
        <v>696</v>
      </c>
      <c r="H156" s="962"/>
    </row>
    <row r="157" spans="1:8" s="359" customFormat="1" x14ac:dyDescent="0.25">
      <c r="A157" s="358"/>
      <c r="B157" s="361" t="s">
        <v>374</v>
      </c>
      <c r="C157" s="969"/>
      <c r="D157" s="408">
        <v>800</v>
      </c>
      <c r="E157" s="353">
        <f t="shared" si="9"/>
        <v>800</v>
      </c>
      <c r="F157" s="357"/>
      <c r="G157" s="357" t="s">
        <v>696</v>
      </c>
      <c r="H157" s="962"/>
    </row>
    <row r="158" spans="1:8" s="359" customFormat="1" x14ac:dyDescent="0.25">
      <c r="A158" s="358"/>
      <c r="B158" s="362" t="s">
        <v>631</v>
      </c>
      <c r="C158" s="971"/>
      <c r="D158" s="408">
        <v>1500</v>
      </c>
      <c r="E158" s="353">
        <f t="shared" si="9"/>
        <v>1500</v>
      </c>
      <c r="F158" s="357"/>
      <c r="G158" s="357" t="s">
        <v>696</v>
      </c>
      <c r="H158" s="962"/>
    </row>
    <row r="159" spans="1:8" s="359" customFormat="1" x14ac:dyDescent="0.25">
      <c r="A159" s="358"/>
      <c r="B159" s="362" t="s">
        <v>673</v>
      </c>
      <c r="C159" s="971"/>
      <c r="D159" s="408">
        <v>1330</v>
      </c>
      <c r="E159" s="353">
        <f t="shared" si="9"/>
        <v>1330</v>
      </c>
      <c r="F159" s="357"/>
      <c r="G159" s="357" t="s">
        <v>696</v>
      </c>
      <c r="H159" s="962"/>
    </row>
    <row r="160" spans="1:8" s="359" customFormat="1" x14ac:dyDescent="0.25">
      <c r="A160" s="358"/>
      <c r="B160" s="362" t="s">
        <v>801</v>
      </c>
      <c r="C160" s="971"/>
      <c r="D160" s="408">
        <v>500</v>
      </c>
      <c r="E160" s="353">
        <f t="shared" si="9"/>
        <v>500</v>
      </c>
      <c r="F160" s="357"/>
      <c r="G160" s="357" t="s">
        <v>696</v>
      </c>
      <c r="H160" s="962"/>
    </row>
    <row r="161" spans="1:8" s="359" customFormat="1" x14ac:dyDescent="0.25">
      <c r="A161" s="358"/>
      <c r="B161" s="360" t="s">
        <v>796</v>
      </c>
      <c r="C161" s="971"/>
      <c r="D161" s="408">
        <v>30000</v>
      </c>
      <c r="E161" s="353">
        <f t="shared" si="9"/>
        <v>30000</v>
      </c>
      <c r="F161" s="357"/>
      <c r="G161" s="357" t="s">
        <v>696</v>
      </c>
      <c r="H161" s="962"/>
    </row>
    <row r="162" spans="1:8" s="359" customFormat="1" x14ac:dyDescent="0.25">
      <c r="A162" s="358"/>
      <c r="B162" s="362" t="s">
        <v>797</v>
      </c>
      <c r="C162" s="971"/>
      <c r="D162" s="408">
        <v>1000</v>
      </c>
      <c r="E162" s="353">
        <f t="shared" si="9"/>
        <v>1000</v>
      </c>
      <c r="F162" s="357"/>
      <c r="G162" s="357" t="s">
        <v>696</v>
      </c>
      <c r="H162" s="962"/>
    </row>
    <row r="163" spans="1:8" x14ac:dyDescent="0.25">
      <c r="A163" s="325"/>
      <c r="B163" s="363" t="s">
        <v>357</v>
      </c>
      <c r="C163" s="301"/>
      <c r="D163" s="301"/>
      <c r="E163" s="301"/>
      <c r="F163" s="338"/>
      <c r="G163" s="338"/>
      <c r="H163" s="959"/>
    </row>
    <row r="164" spans="1:8" s="359" customFormat="1" x14ac:dyDescent="0.25">
      <c r="A164" s="358"/>
      <c r="B164" s="362" t="s">
        <v>674</v>
      </c>
      <c r="C164" s="971"/>
      <c r="D164" s="408">
        <f>17000+2436</f>
        <v>19436</v>
      </c>
      <c r="E164" s="353">
        <f t="shared" ref="E164:E227" si="10">SUM(C164:D164)</f>
        <v>19436</v>
      </c>
      <c r="F164" s="357"/>
      <c r="G164" s="357" t="s">
        <v>696</v>
      </c>
      <c r="H164" s="962"/>
    </row>
    <row r="165" spans="1:8" s="359" customFormat="1" x14ac:dyDescent="0.25">
      <c r="A165" s="358"/>
      <c r="B165" s="362" t="s">
        <v>675</v>
      </c>
      <c r="C165" s="971">
        <f>220</f>
        <v>220</v>
      </c>
      <c r="D165" s="408">
        <f>13000+79</f>
        <v>13079</v>
      </c>
      <c r="E165" s="353">
        <f t="shared" si="10"/>
        <v>13299</v>
      </c>
      <c r="F165" s="357"/>
      <c r="G165" s="357" t="s">
        <v>696</v>
      </c>
      <c r="H165" s="962"/>
    </row>
    <row r="166" spans="1:8" s="359" customFormat="1" x14ac:dyDescent="0.25">
      <c r="A166" s="358"/>
      <c r="B166" s="362" t="s">
        <v>676</v>
      </c>
      <c r="C166" s="971"/>
      <c r="D166" s="408">
        <v>12000</v>
      </c>
      <c r="E166" s="353">
        <f t="shared" si="10"/>
        <v>12000</v>
      </c>
      <c r="F166" s="357"/>
      <c r="G166" s="357" t="s">
        <v>696</v>
      </c>
      <c r="H166" s="962"/>
    </row>
    <row r="167" spans="1:8" s="359" customFormat="1" x14ac:dyDescent="0.25">
      <c r="A167" s="358"/>
      <c r="B167" s="362" t="s">
        <v>677</v>
      </c>
      <c r="C167" s="971"/>
      <c r="D167" s="408">
        <v>1500</v>
      </c>
      <c r="E167" s="353">
        <f t="shared" si="10"/>
        <v>1500</v>
      </c>
      <c r="F167" s="357"/>
      <c r="G167" s="357" t="s">
        <v>696</v>
      </c>
      <c r="H167" s="962"/>
    </row>
    <row r="168" spans="1:8" s="359" customFormat="1" x14ac:dyDescent="0.25">
      <c r="A168" s="358"/>
      <c r="B168" s="362" t="s">
        <v>678</v>
      </c>
      <c r="C168" s="971"/>
      <c r="D168" s="408">
        <v>500</v>
      </c>
      <c r="E168" s="353">
        <f t="shared" si="10"/>
        <v>500</v>
      </c>
      <c r="F168" s="357"/>
      <c r="G168" s="357" t="s">
        <v>696</v>
      </c>
      <c r="H168" s="962"/>
    </row>
    <row r="169" spans="1:8" s="359" customFormat="1" x14ac:dyDescent="0.25">
      <c r="A169" s="358"/>
      <c r="B169" s="362" t="s">
        <v>679</v>
      </c>
      <c r="C169" s="971"/>
      <c r="D169" s="408">
        <v>500</v>
      </c>
      <c r="E169" s="353">
        <f t="shared" si="10"/>
        <v>500</v>
      </c>
      <c r="F169" s="357"/>
      <c r="G169" s="357" t="s">
        <v>696</v>
      </c>
      <c r="H169" s="962"/>
    </row>
    <row r="170" spans="1:8" s="359" customFormat="1" x14ac:dyDescent="0.25">
      <c r="A170" s="358"/>
      <c r="B170" s="362" t="s">
        <v>832</v>
      </c>
      <c r="C170" s="971"/>
      <c r="D170" s="408">
        <v>2000</v>
      </c>
      <c r="E170" s="353">
        <f t="shared" si="10"/>
        <v>2000</v>
      </c>
      <c r="F170" s="357"/>
      <c r="G170" s="357" t="s">
        <v>696</v>
      </c>
      <c r="H170" s="962"/>
    </row>
    <row r="171" spans="1:8" s="359" customFormat="1" x14ac:dyDescent="0.25">
      <c r="A171" s="358"/>
      <c r="B171" s="362" t="s">
        <v>834</v>
      </c>
      <c r="C171" s="971"/>
      <c r="D171" s="408">
        <f>6000+400</f>
        <v>6400</v>
      </c>
      <c r="E171" s="353">
        <f t="shared" si="10"/>
        <v>6400</v>
      </c>
      <c r="F171" s="357"/>
      <c r="G171" s="357" t="s">
        <v>696</v>
      </c>
      <c r="H171" s="962"/>
    </row>
    <row r="172" spans="1:8" s="359" customFormat="1" x14ac:dyDescent="0.25">
      <c r="A172" s="358"/>
      <c r="B172" s="362" t="s">
        <v>833</v>
      </c>
      <c r="C172" s="971"/>
      <c r="D172" s="408">
        <f>5000+1770</f>
        <v>6770</v>
      </c>
      <c r="E172" s="353">
        <f t="shared" si="10"/>
        <v>6770</v>
      </c>
      <c r="F172" s="357"/>
      <c r="G172" s="357" t="s">
        <v>696</v>
      </c>
      <c r="H172" s="962"/>
    </row>
    <row r="173" spans="1:8" s="359" customFormat="1" x14ac:dyDescent="0.25">
      <c r="A173" s="358"/>
      <c r="B173" s="362" t="s">
        <v>946</v>
      </c>
      <c r="C173" s="971"/>
      <c r="D173" s="408">
        <v>3000</v>
      </c>
      <c r="E173" s="353">
        <f t="shared" si="10"/>
        <v>3000</v>
      </c>
      <c r="F173" s="357"/>
      <c r="G173" s="357" t="s">
        <v>696</v>
      </c>
      <c r="H173" s="962"/>
    </row>
    <row r="174" spans="1:8" s="359" customFormat="1" x14ac:dyDescent="0.25">
      <c r="A174" s="358"/>
      <c r="B174" s="362" t="s">
        <v>947</v>
      </c>
      <c r="C174" s="971"/>
      <c r="D174" s="408">
        <f>5000+20000</f>
        <v>25000</v>
      </c>
      <c r="E174" s="353">
        <f t="shared" si="10"/>
        <v>25000</v>
      </c>
      <c r="F174" s="357"/>
      <c r="G174" s="357" t="s">
        <v>696</v>
      </c>
      <c r="H174" s="962"/>
    </row>
    <row r="175" spans="1:8" s="359" customFormat="1" x14ac:dyDescent="0.25">
      <c r="A175" s="358"/>
      <c r="B175" s="360" t="s">
        <v>835</v>
      </c>
      <c r="C175" s="971"/>
      <c r="D175" s="408">
        <f>2500+1446</f>
        <v>3946</v>
      </c>
      <c r="E175" s="353">
        <f>SUM(C175:D175)</f>
        <v>3946</v>
      </c>
      <c r="F175" s="357"/>
      <c r="G175" s="357" t="s">
        <v>696</v>
      </c>
      <c r="H175" s="962"/>
    </row>
    <row r="176" spans="1:8" s="359" customFormat="1" ht="31.5" x14ac:dyDescent="0.25">
      <c r="A176" s="358"/>
      <c r="B176" s="360" t="s">
        <v>948</v>
      </c>
      <c r="C176" s="971"/>
      <c r="D176" s="408">
        <v>1270</v>
      </c>
      <c r="E176" s="353">
        <f>SUM(C176:D176)</f>
        <v>1270</v>
      </c>
      <c r="F176" s="357"/>
      <c r="G176" s="357" t="s">
        <v>696</v>
      </c>
      <c r="H176" s="962"/>
    </row>
    <row r="177" spans="1:8" s="359" customFormat="1" x14ac:dyDescent="0.25">
      <c r="A177" s="358"/>
      <c r="B177" s="360" t="s">
        <v>949</v>
      </c>
      <c r="C177" s="970"/>
      <c r="D177" s="408">
        <v>10200</v>
      </c>
      <c r="E177" s="353">
        <f t="shared" ref="E177:E181" si="11">SUM(C177:D177)</f>
        <v>10200</v>
      </c>
      <c r="F177" s="357"/>
      <c r="G177" s="357" t="s">
        <v>696</v>
      </c>
      <c r="H177" s="962"/>
    </row>
    <row r="178" spans="1:8" s="359" customFormat="1" x14ac:dyDescent="0.25">
      <c r="A178" s="358"/>
      <c r="B178" s="360" t="s">
        <v>950</v>
      </c>
      <c r="C178" s="970"/>
      <c r="D178" s="408">
        <v>18885</v>
      </c>
      <c r="E178" s="353">
        <f t="shared" si="11"/>
        <v>18885</v>
      </c>
      <c r="F178" s="357"/>
      <c r="G178" s="357" t="s">
        <v>696</v>
      </c>
      <c r="H178" s="962"/>
    </row>
    <row r="179" spans="1:8" s="359" customFormat="1" x14ac:dyDescent="0.25">
      <c r="A179" s="358"/>
      <c r="B179" s="360" t="s">
        <v>951</v>
      </c>
      <c r="C179" s="970"/>
      <c r="D179" s="408">
        <v>5000</v>
      </c>
      <c r="E179" s="353">
        <f t="shared" si="11"/>
        <v>5000</v>
      </c>
      <c r="F179" s="357"/>
      <c r="G179" s="357" t="s">
        <v>696</v>
      </c>
      <c r="H179" s="962"/>
    </row>
    <row r="180" spans="1:8" s="359" customFormat="1" x14ac:dyDescent="0.25">
      <c r="A180" s="358"/>
      <c r="B180" s="360" t="s">
        <v>952</v>
      </c>
      <c r="C180" s="970"/>
      <c r="D180" s="408">
        <v>1500</v>
      </c>
      <c r="E180" s="353">
        <f t="shared" si="11"/>
        <v>1500</v>
      </c>
      <c r="F180" s="357"/>
      <c r="G180" s="357" t="s">
        <v>696</v>
      </c>
      <c r="H180" s="962"/>
    </row>
    <row r="181" spans="1:8" s="359" customFormat="1" x14ac:dyDescent="0.25">
      <c r="A181" s="358"/>
      <c r="B181" s="360" t="s">
        <v>953</v>
      </c>
      <c r="C181" s="970"/>
      <c r="D181" s="408">
        <v>3000</v>
      </c>
      <c r="E181" s="353">
        <f t="shared" si="11"/>
        <v>3000</v>
      </c>
      <c r="F181" s="357"/>
      <c r="G181" s="357" t="s">
        <v>696</v>
      </c>
      <c r="H181" s="962"/>
    </row>
    <row r="182" spans="1:8" s="359" customFormat="1" x14ac:dyDescent="0.25">
      <c r="A182" s="358"/>
      <c r="B182" s="360" t="s">
        <v>954</v>
      </c>
      <c r="C182" s="970"/>
      <c r="D182" s="408">
        <v>4300</v>
      </c>
      <c r="E182" s="353">
        <f t="shared" si="10"/>
        <v>4300</v>
      </c>
      <c r="F182" s="357"/>
      <c r="G182" s="357" t="s">
        <v>696</v>
      </c>
      <c r="H182" s="962"/>
    </row>
    <row r="183" spans="1:8" s="945" customFormat="1" x14ac:dyDescent="0.25">
      <c r="A183" s="325"/>
      <c r="B183" s="363" t="s">
        <v>129</v>
      </c>
      <c r="C183" s="294">
        <f>SUM(C184:C185)</f>
        <v>3627</v>
      </c>
      <c r="D183" s="294">
        <f>SUM(D184:D185)</f>
        <v>50634</v>
      </c>
      <c r="E183" s="294">
        <f t="shared" si="10"/>
        <v>54261</v>
      </c>
      <c r="F183" s="295" t="s">
        <v>696</v>
      </c>
      <c r="G183" s="295"/>
      <c r="H183" s="955"/>
    </row>
    <row r="184" spans="1:8" x14ac:dyDescent="0.25">
      <c r="A184" s="325"/>
      <c r="B184" s="300" t="s">
        <v>156</v>
      </c>
      <c r="C184" s="301">
        <v>0</v>
      </c>
      <c r="D184" s="301">
        <v>8596</v>
      </c>
      <c r="E184" s="301">
        <f t="shared" si="10"/>
        <v>8596</v>
      </c>
      <c r="F184" s="338" t="s">
        <v>696</v>
      </c>
      <c r="G184" s="339"/>
      <c r="H184" s="963"/>
    </row>
    <row r="185" spans="1:8" x14ac:dyDescent="0.25">
      <c r="A185" s="325"/>
      <c r="B185" s="300" t="s">
        <v>157</v>
      </c>
      <c r="C185" s="301">
        <f>3627</f>
        <v>3627</v>
      </c>
      <c r="D185" s="301">
        <f>42034+4</f>
        <v>42038</v>
      </c>
      <c r="E185" s="301">
        <f t="shared" si="10"/>
        <v>45665</v>
      </c>
      <c r="F185" s="338" t="s">
        <v>696</v>
      </c>
      <c r="G185" s="339"/>
      <c r="H185" s="963"/>
    </row>
    <row r="186" spans="1:8" s="945" customFormat="1" x14ac:dyDescent="0.25">
      <c r="A186" s="325"/>
      <c r="B186" s="363" t="s">
        <v>358</v>
      </c>
      <c r="C186" s="294">
        <f>SUM(C187:C194)</f>
        <v>0</v>
      </c>
      <c r="D186" s="294">
        <f>SUM(D187:D194)</f>
        <v>554000</v>
      </c>
      <c r="E186" s="294">
        <f t="shared" si="10"/>
        <v>554000</v>
      </c>
      <c r="F186" s="295"/>
      <c r="G186" s="295" t="s">
        <v>696</v>
      </c>
      <c r="H186" s="955"/>
    </row>
    <row r="187" spans="1:8" x14ac:dyDescent="0.25">
      <c r="A187" s="325"/>
      <c r="B187" s="159" t="s">
        <v>595</v>
      </c>
      <c r="C187" s="301"/>
      <c r="D187" s="301">
        <v>120000</v>
      </c>
      <c r="E187" s="301">
        <f t="shared" si="10"/>
        <v>120000</v>
      </c>
      <c r="F187" s="338"/>
      <c r="G187" s="338" t="s">
        <v>696</v>
      </c>
      <c r="H187" s="959"/>
    </row>
    <row r="188" spans="1:8" x14ac:dyDescent="0.25">
      <c r="A188" s="325"/>
      <c r="B188" s="159" t="s">
        <v>680</v>
      </c>
      <c r="C188" s="301"/>
      <c r="D188" s="301">
        <v>165000</v>
      </c>
      <c r="E188" s="301">
        <f t="shared" si="10"/>
        <v>165000</v>
      </c>
      <c r="F188" s="338"/>
      <c r="G188" s="338" t="s">
        <v>696</v>
      </c>
      <c r="H188" s="959"/>
    </row>
    <row r="189" spans="1:8" x14ac:dyDescent="0.25">
      <c r="A189" s="325"/>
      <c r="B189" s="159" t="s">
        <v>145</v>
      </c>
      <c r="C189" s="301"/>
      <c r="D189" s="301">
        <v>60000</v>
      </c>
      <c r="E189" s="301">
        <f t="shared" si="10"/>
        <v>60000</v>
      </c>
      <c r="F189" s="338"/>
      <c r="G189" s="338" t="s">
        <v>696</v>
      </c>
      <c r="H189" s="959"/>
    </row>
    <row r="190" spans="1:8" x14ac:dyDescent="0.25">
      <c r="A190" s="325"/>
      <c r="B190" s="159" t="s">
        <v>596</v>
      </c>
      <c r="C190" s="301"/>
      <c r="D190" s="301">
        <v>32000</v>
      </c>
      <c r="E190" s="301">
        <f t="shared" si="10"/>
        <v>32000</v>
      </c>
      <c r="F190" s="338"/>
      <c r="G190" s="338" t="s">
        <v>696</v>
      </c>
      <c r="H190" s="959"/>
    </row>
    <row r="191" spans="1:8" x14ac:dyDescent="0.25">
      <c r="A191" s="325"/>
      <c r="B191" s="159" t="s">
        <v>932</v>
      </c>
      <c r="C191" s="301"/>
      <c r="D191" s="301">
        <v>9000</v>
      </c>
      <c r="E191" s="301">
        <f t="shared" si="10"/>
        <v>9000</v>
      </c>
      <c r="F191" s="338"/>
      <c r="G191" s="338" t="s">
        <v>696</v>
      </c>
      <c r="H191" s="959"/>
    </row>
    <row r="192" spans="1:8" x14ac:dyDescent="0.25">
      <c r="A192" s="325"/>
      <c r="B192" s="159" t="s">
        <v>101</v>
      </c>
      <c r="C192" s="301"/>
      <c r="D192" s="301">
        <v>35000</v>
      </c>
      <c r="E192" s="301">
        <f t="shared" si="10"/>
        <v>35000</v>
      </c>
      <c r="F192" s="338"/>
      <c r="G192" s="338" t="s">
        <v>696</v>
      </c>
      <c r="H192" s="959"/>
    </row>
    <row r="193" spans="1:8" x14ac:dyDescent="0.25">
      <c r="A193" s="325"/>
      <c r="B193" s="159" t="s">
        <v>523</v>
      </c>
      <c r="C193" s="301"/>
      <c r="D193" s="301">
        <v>126000</v>
      </c>
      <c r="E193" s="301">
        <f t="shared" si="10"/>
        <v>126000</v>
      </c>
      <c r="F193" s="338"/>
      <c r="G193" s="338" t="s">
        <v>696</v>
      </c>
      <c r="H193" s="959"/>
    </row>
    <row r="194" spans="1:8" x14ac:dyDescent="0.25">
      <c r="A194" s="325"/>
      <c r="B194" s="159" t="s">
        <v>134</v>
      </c>
      <c r="C194" s="301"/>
      <c r="D194" s="301">
        <v>7000</v>
      </c>
      <c r="E194" s="301">
        <f t="shared" si="10"/>
        <v>7000</v>
      </c>
      <c r="F194" s="338"/>
      <c r="G194" s="338" t="s">
        <v>696</v>
      </c>
      <c r="H194" s="959"/>
    </row>
    <row r="195" spans="1:8" s="945" customFormat="1" x14ac:dyDescent="0.25">
      <c r="A195" s="325"/>
      <c r="B195" s="363" t="s">
        <v>170</v>
      </c>
      <c r="C195" s="294">
        <f>SUM(C196:C198)</f>
        <v>0</v>
      </c>
      <c r="D195" s="294">
        <f>SUM(D196:D198)</f>
        <v>205000</v>
      </c>
      <c r="E195" s="294">
        <f t="shared" si="10"/>
        <v>205000</v>
      </c>
      <c r="F195" s="295" t="s">
        <v>696</v>
      </c>
      <c r="G195" s="295"/>
      <c r="H195" s="955"/>
    </row>
    <row r="196" spans="1:8" ht="31.5" x14ac:dyDescent="0.25">
      <c r="A196" s="325"/>
      <c r="B196" s="159" t="s">
        <v>681</v>
      </c>
      <c r="C196" s="301"/>
      <c r="D196" s="301">
        <v>130000</v>
      </c>
      <c r="E196" s="301">
        <f t="shared" si="10"/>
        <v>130000</v>
      </c>
      <c r="F196" s="338" t="s">
        <v>696</v>
      </c>
      <c r="G196" s="338"/>
      <c r="H196" s="959"/>
    </row>
    <row r="197" spans="1:8" ht="30" customHeight="1" x14ac:dyDescent="0.25">
      <c r="A197" s="325"/>
      <c r="B197" s="159" t="s">
        <v>171</v>
      </c>
      <c r="C197" s="301"/>
      <c r="D197" s="301">
        <v>40000</v>
      </c>
      <c r="E197" s="301">
        <f t="shared" si="10"/>
        <v>40000</v>
      </c>
      <c r="F197" s="338" t="s">
        <v>696</v>
      </c>
      <c r="G197" s="338"/>
      <c r="H197" s="959"/>
    </row>
    <row r="198" spans="1:8" ht="31.5" x14ac:dyDescent="0.25">
      <c r="A198" s="325"/>
      <c r="B198" s="159" t="s">
        <v>83</v>
      </c>
      <c r="C198" s="301"/>
      <c r="D198" s="301">
        <v>35000</v>
      </c>
      <c r="E198" s="301">
        <f t="shared" si="10"/>
        <v>35000</v>
      </c>
      <c r="F198" s="338" t="s">
        <v>696</v>
      </c>
      <c r="G198" s="338"/>
      <c r="H198" s="959"/>
    </row>
    <row r="199" spans="1:8" s="945" customFormat="1" x14ac:dyDescent="0.25">
      <c r="A199" s="325"/>
      <c r="B199" s="363" t="s">
        <v>359</v>
      </c>
      <c r="C199" s="294">
        <f>SUM(C200:C218)</f>
        <v>0</v>
      </c>
      <c r="D199" s="294">
        <f>SUM(D200:D218)</f>
        <v>243150</v>
      </c>
      <c r="E199" s="294">
        <f t="shared" si="10"/>
        <v>243150</v>
      </c>
      <c r="F199" s="295"/>
      <c r="G199" s="295" t="s">
        <v>696</v>
      </c>
      <c r="H199" s="955"/>
    </row>
    <row r="200" spans="1:8" s="359" customFormat="1" ht="31.5" x14ac:dyDescent="0.25">
      <c r="A200" s="358"/>
      <c r="B200" s="360" t="s">
        <v>798</v>
      </c>
      <c r="C200" s="299"/>
      <c r="D200" s="408">
        <v>2500</v>
      </c>
      <c r="E200" s="353">
        <f t="shared" si="10"/>
        <v>2500</v>
      </c>
      <c r="F200" s="357"/>
      <c r="G200" s="357" t="s">
        <v>696</v>
      </c>
      <c r="H200" s="962"/>
    </row>
    <row r="201" spans="1:8" s="359" customFormat="1" x14ac:dyDescent="0.25">
      <c r="A201" s="358"/>
      <c r="B201" s="360" t="s">
        <v>524</v>
      </c>
      <c r="C201" s="970"/>
      <c r="D201" s="408">
        <v>500</v>
      </c>
      <c r="E201" s="353">
        <f t="shared" si="10"/>
        <v>500</v>
      </c>
      <c r="F201" s="357"/>
      <c r="G201" s="357" t="s">
        <v>696</v>
      </c>
      <c r="H201" s="962"/>
    </row>
    <row r="202" spans="1:8" s="359" customFormat="1" x14ac:dyDescent="0.25">
      <c r="A202" s="358"/>
      <c r="B202" s="360" t="s">
        <v>525</v>
      </c>
      <c r="C202" s="970"/>
      <c r="D202" s="408">
        <v>12000</v>
      </c>
      <c r="E202" s="353">
        <f t="shared" si="10"/>
        <v>12000</v>
      </c>
      <c r="F202" s="357"/>
      <c r="G202" s="357" t="s">
        <v>696</v>
      </c>
      <c r="H202" s="962"/>
    </row>
    <row r="203" spans="1:8" s="359" customFormat="1" ht="31.5" x14ac:dyDescent="0.25">
      <c r="A203" s="358"/>
      <c r="B203" s="360" t="s">
        <v>682</v>
      </c>
      <c r="C203" s="970"/>
      <c r="D203" s="408">
        <v>41000</v>
      </c>
      <c r="E203" s="353">
        <f t="shared" si="10"/>
        <v>41000</v>
      </c>
      <c r="F203" s="357"/>
      <c r="G203" s="357" t="s">
        <v>696</v>
      </c>
      <c r="H203" s="962"/>
    </row>
    <row r="204" spans="1:8" s="359" customFormat="1" ht="31.5" x14ac:dyDescent="0.25">
      <c r="A204" s="358"/>
      <c r="B204" s="360" t="s">
        <v>683</v>
      </c>
      <c r="C204" s="970"/>
      <c r="D204" s="408">
        <v>4000</v>
      </c>
      <c r="E204" s="353">
        <f t="shared" si="10"/>
        <v>4000</v>
      </c>
      <c r="F204" s="357"/>
      <c r="G204" s="357" t="s">
        <v>696</v>
      </c>
      <c r="H204" s="962"/>
    </row>
    <row r="205" spans="1:8" s="359" customFormat="1" ht="31.5" x14ac:dyDescent="0.25">
      <c r="A205" s="358"/>
      <c r="B205" s="360" t="s">
        <v>526</v>
      </c>
      <c r="C205" s="970"/>
      <c r="D205" s="408">
        <v>1000</v>
      </c>
      <c r="E205" s="353">
        <f t="shared" si="10"/>
        <v>1000</v>
      </c>
      <c r="F205" s="357"/>
      <c r="G205" s="357" t="s">
        <v>696</v>
      </c>
      <c r="H205" s="962"/>
    </row>
    <row r="206" spans="1:8" s="359" customFormat="1" x14ac:dyDescent="0.25">
      <c r="A206" s="358"/>
      <c r="B206" s="360" t="s">
        <v>684</v>
      </c>
      <c r="C206" s="970"/>
      <c r="D206" s="408">
        <v>1500</v>
      </c>
      <c r="E206" s="353">
        <f t="shared" si="10"/>
        <v>1500</v>
      </c>
      <c r="F206" s="357"/>
      <c r="G206" s="357" t="s">
        <v>696</v>
      </c>
      <c r="H206" s="962"/>
    </row>
    <row r="207" spans="1:8" s="359" customFormat="1" x14ac:dyDescent="0.25">
      <c r="A207" s="358"/>
      <c r="B207" s="360" t="s">
        <v>685</v>
      </c>
      <c r="C207" s="970"/>
      <c r="D207" s="408">
        <v>17500</v>
      </c>
      <c r="E207" s="353">
        <f t="shared" si="10"/>
        <v>17500</v>
      </c>
      <c r="F207" s="357"/>
      <c r="G207" s="357" t="s">
        <v>696</v>
      </c>
      <c r="H207" s="962"/>
    </row>
    <row r="208" spans="1:8" s="359" customFormat="1" x14ac:dyDescent="0.25">
      <c r="A208" s="358"/>
      <c r="B208" s="360" t="s">
        <v>597</v>
      </c>
      <c r="C208" s="970"/>
      <c r="D208" s="408">
        <v>25000</v>
      </c>
      <c r="E208" s="353">
        <f t="shared" si="10"/>
        <v>25000</v>
      </c>
      <c r="F208" s="357"/>
      <c r="G208" s="357" t="s">
        <v>696</v>
      </c>
      <c r="H208" s="962"/>
    </row>
    <row r="209" spans="1:8" s="359" customFormat="1" x14ac:dyDescent="0.25">
      <c r="A209" s="358"/>
      <c r="B209" s="360" t="s">
        <v>598</v>
      </c>
      <c r="C209" s="970"/>
      <c r="D209" s="408">
        <v>1000</v>
      </c>
      <c r="E209" s="353">
        <f t="shared" si="10"/>
        <v>1000</v>
      </c>
      <c r="F209" s="357"/>
      <c r="G209" s="357" t="s">
        <v>696</v>
      </c>
      <c r="H209" s="962"/>
    </row>
    <row r="210" spans="1:8" s="359" customFormat="1" x14ac:dyDescent="0.25">
      <c r="A210" s="358"/>
      <c r="B210" s="360" t="s">
        <v>836</v>
      </c>
      <c r="C210" s="970"/>
      <c r="D210" s="408">
        <v>1000</v>
      </c>
      <c r="E210" s="353">
        <f t="shared" si="10"/>
        <v>1000</v>
      </c>
      <c r="F210" s="357"/>
      <c r="G210" s="357" t="s">
        <v>696</v>
      </c>
      <c r="H210" s="962"/>
    </row>
    <row r="211" spans="1:8" s="359" customFormat="1" x14ac:dyDescent="0.25">
      <c r="A211" s="358"/>
      <c r="B211" s="360" t="s">
        <v>837</v>
      </c>
      <c r="C211" s="970"/>
      <c r="D211" s="408">
        <v>15000</v>
      </c>
      <c r="E211" s="353">
        <f t="shared" si="10"/>
        <v>15000</v>
      </c>
      <c r="F211" s="357"/>
      <c r="G211" s="357" t="s">
        <v>696</v>
      </c>
      <c r="H211" s="962"/>
    </row>
    <row r="212" spans="1:8" s="359" customFormat="1" x14ac:dyDescent="0.25">
      <c r="A212" s="358"/>
      <c r="B212" s="360" t="s">
        <v>838</v>
      </c>
      <c r="C212" s="970"/>
      <c r="D212" s="408">
        <f>37200+5550</f>
        <v>42750</v>
      </c>
      <c r="E212" s="353">
        <f t="shared" si="10"/>
        <v>42750</v>
      </c>
      <c r="F212" s="357"/>
      <c r="G212" s="357" t="s">
        <v>696</v>
      </c>
      <c r="H212" s="962"/>
    </row>
    <row r="213" spans="1:8" s="359" customFormat="1" x14ac:dyDescent="0.25">
      <c r="A213" s="358"/>
      <c r="B213" s="360" t="s">
        <v>839</v>
      </c>
      <c r="C213" s="970"/>
      <c r="D213" s="408">
        <v>1000</v>
      </c>
      <c r="E213" s="353">
        <f t="shared" si="10"/>
        <v>1000</v>
      </c>
      <c r="F213" s="357"/>
      <c r="G213" s="357" t="s">
        <v>696</v>
      </c>
      <c r="H213" s="962"/>
    </row>
    <row r="214" spans="1:8" s="359" customFormat="1" ht="31.5" x14ac:dyDescent="0.25">
      <c r="A214" s="358"/>
      <c r="B214" s="360" t="s">
        <v>840</v>
      </c>
      <c r="C214" s="970"/>
      <c r="D214" s="408">
        <v>45000</v>
      </c>
      <c r="E214" s="353">
        <f t="shared" si="10"/>
        <v>45000</v>
      </c>
      <c r="F214" s="357"/>
      <c r="G214" s="357" t="s">
        <v>696</v>
      </c>
      <c r="H214" s="962"/>
    </row>
    <row r="215" spans="1:8" s="359" customFormat="1" x14ac:dyDescent="0.25">
      <c r="A215" s="358"/>
      <c r="B215" s="360" t="s">
        <v>933</v>
      </c>
      <c r="C215" s="970"/>
      <c r="D215" s="408">
        <v>1100</v>
      </c>
      <c r="E215" s="353">
        <f t="shared" si="10"/>
        <v>1100</v>
      </c>
      <c r="F215" s="357"/>
      <c r="G215" s="357" t="s">
        <v>696</v>
      </c>
      <c r="H215" s="962"/>
    </row>
    <row r="216" spans="1:8" s="359" customFormat="1" ht="31.5" x14ac:dyDescent="0.25">
      <c r="A216" s="358"/>
      <c r="B216" s="360" t="s">
        <v>934</v>
      </c>
      <c r="C216" s="970"/>
      <c r="D216" s="408">
        <v>24300</v>
      </c>
      <c r="E216" s="353">
        <f t="shared" si="10"/>
        <v>24300</v>
      </c>
      <c r="F216" s="357"/>
      <c r="G216" s="357" t="s">
        <v>696</v>
      </c>
      <c r="H216" s="962"/>
    </row>
    <row r="217" spans="1:8" s="359" customFormat="1" x14ac:dyDescent="0.25">
      <c r="A217" s="358"/>
      <c r="B217" s="360" t="s">
        <v>935</v>
      </c>
      <c r="C217" s="970"/>
      <c r="D217" s="408">
        <v>5000</v>
      </c>
      <c r="E217" s="353">
        <f t="shared" si="10"/>
        <v>5000</v>
      </c>
      <c r="F217" s="357"/>
      <c r="G217" s="357" t="s">
        <v>696</v>
      </c>
      <c r="H217" s="962"/>
    </row>
    <row r="218" spans="1:8" s="359" customFormat="1" ht="31.5" x14ac:dyDescent="0.25">
      <c r="A218" s="358"/>
      <c r="B218" s="360" t="s">
        <v>936</v>
      </c>
      <c r="C218" s="970"/>
      <c r="D218" s="408">
        <v>2000</v>
      </c>
      <c r="E218" s="353">
        <f t="shared" si="10"/>
        <v>2000</v>
      </c>
      <c r="F218" s="357"/>
      <c r="G218" s="357" t="s">
        <v>696</v>
      </c>
      <c r="H218" s="962"/>
    </row>
    <row r="219" spans="1:8" x14ac:dyDescent="0.25">
      <c r="A219" s="325" t="s">
        <v>130</v>
      </c>
      <c r="B219" s="363" t="s">
        <v>102</v>
      </c>
      <c r="C219" s="294"/>
      <c r="D219" s="294">
        <f>7000-3500</f>
        <v>3500</v>
      </c>
      <c r="E219" s="294">
        <f t="shared" si="10"/>
        <v>3500</v>
      </c>
      <c r="F219" s="295" t="s">
        <v>696</v>
      </c>
      <c r="G219" s="295"/>
      <c r="H219" s="955"/>
    </row>
    <row r="220" spans="1:8" x14ac:dyDescent="0.25">
      <c r="A220" s="325" t="s">
        <v>131</v>
      </c>
      <c r="B220" s="363" t="s">
        <v>599</v>
      </c>
      <c r="C220" s="298">
        <f>SUM(C221:C225,C226,C227,C228,C229)</f>
        <v>11780</v>
      </c>
      <c r="D220" s="298">
        <f>SUM(D221:D225,D226,D227,D228,D229)</f>
        <v>265933</v>
      </c>
      <c r="E220" s="298">
        <f t="shared" si="10"/>
        <v>277713</v>
      </c>
      <c r="F220" s="295" t="s">
        <v>696</v>
      </c>
      <c r="G220" s="295" t="s">
        <v>696</v>
      </c>
      <c r="H220" s="955"/>
    </row>
    <row r="221" spans="1:8" x14ac:dyDescent="0.25">
      <c r="A221" s="325"/>
      <c r="B221" s="363" t="s">
        <v>847</v>
      </c>
      <c r="C221" s="294">
        <v>350</v>
      </c>
      <c r="D221" s="294">
        <v>5000</v>
      </c>
      <c r="E221" s="294">
        <f t="shared" si="10"/>
        <v>5350</v>
      </c>
      <c r="F221" s="295"/>
      <c r="G221" s="295" t="s">
        <v>696</v>
      </c>
      <c r="H221" s="955"/>
    </row>
    <row r="222" spans="1:8" x14ac:dyDescent="0.25">
      <c r="A222" s="325"/>
      <c r="B222" s="363" t="s">
        <v>848</v>
      </c>
      <c r="C222" s="294">
        <v>750</v>
      </c>
      <c r="D222" s="294">
        <f>11000+100</f>
        <v>11100</v>
      </c>
      <c r="E222" s="294">
        <f t="shared" si="10"/>
        <v>11850</v>
      </c>
      <c r="F222" s="295"/>
      <c r="G222" s="295" t="s">
        <v>696</v>
      </c>
      <c r="H222" s="955"/>
    </row>
    <row r="223" spans="1:8" x14ac:dyDescent="0.25">
      <c r="A223" s="325"/>
      <c r="B223" s="363" t="s">
        <v>849</v>
      </c>
      <c r="C223" s="294">
        <v>10121</v>
      </c>
      <c r="D223" s="294">
        <v>55000</v>
      </c>
      <c r="E223" s="294">
        <f t="shared" si="10"/>
        <v>65121</v>
      </c>
      <c r="F223" s="295" t="s">
        <v>696</v>
      </c>
      <c r="G223" s="295" t="s">
        <v>696</v>
      </c>
      <c r="H223" s="955"/>
    </row>
    <row r="224" spans="1:8" x14ac:dyDescent="0.25">
      <c r="A224" s="325"/>
      <c r="B224" s="363" t="s">
        <v>850</v>
      </c>
      <c r="C224" s="294">
        <v>0</v>
      </c>
      <c r="D224" s="294">
        <v>1500</v>
      </c>
      <c r="E224" s="294">
        <f t="shared" si="10"/>
        <v>1500</v>
      </c>
      <c r="F224" s="295"/>
      <c r="G224" s="295" t="s">
        <v>696</v>
      </c>
      <c r="H224" s="955"/>
    </row>
    <row r="225" spans="1:8" x14ac:dyDescent="0.25">
      <c r="A225" s="325"/>
      <c r="B225" s="363" t="s">
        <v>851</v>
      </c>
      <c r="C225" s="294">
        <v>0</v>
      </c>
      <c r="D225" s="294">
        <f>5250+3500</f>
        <v>8750</v>
      </c>
      <c r="E225" s="294">
        <f t="shared" si="10"/>
        <v>8750</v>
      </c>
      <c r="F225" s="295"/>
      <c r="G225" s="295" t="s">
        <v>696</v>
      </c>
      <c r="H225" s="955"/>
    </row>
    <row r="226" spans="1:8" x14ac:dyDescent="0.25">
      <c r="A226" s="325"/>
      <c r="B226" s="363" t="s">
        <v>147</v>
      </c>
      <c r="C226" s="294">
        <f>5</f>
        <v>5</v>
      </c>
      <c r="D226" s="294">
        <f>25060+60563</f>
        <v>85623</v>
      </c>
      <c r="E226" s="294">
        <f t="shared" si="10"/>
        <v>85628</v>
      </c>
      <c r="F226" s="295" t="s">
        <v>696</v>
      </c>
      <c r="G226" s="295"/>
      <c r="H226" s="955"/>
    </row>
    <row r="227" spans="1:8" x14ac:dyDescent="0.25">
      <c r="A227" s="325"/>
      <c r="B227" s="363" t="s">
        <v>132</v>
      </c>
      <c r="C227" s="294">
        <v>554</v>
      </c>
      <c r="D227" s="294">
        <f>30000+925</f>
        <v>30925</v>
      </c>
      <c r="E227" s="294">
        <f t="shared" si="10"/>
        <v>31479</v>
      </c>
      <c r="F227" s="295"/>
      <c r="G227" s="295" t="s">
        <v>696</v>
      </c>
      <c r="H227" s="955"/>
    </row>
    <row r="228" spans="1:8" x14ac:dyDescent="0.25">
      <c r="A228" s="325"/>
      <c r="B228" s="363" t="s">
        <v>133</v>
      </c>
      <c r="C228" s="294">
        <v>0</v>
      </c>
      <c r="D228" s="294">
        <f>42000+1035</f>
        <v>43035</v>
      </c>
      <c r="E228" s="294">
        <f t="shared" ref="E228:E244" si="12">SUM(C228:D228)</f>
        <v>43035</v>
      </c>
      <c r="F228" s="295"/>
      <c r="G228" s="295" t="s">
        <v>696</v>
      </c>
      <c r="H228" s="955"/>
    </row>
    <row r="229" spans="1:8" ht="16.5" thickBot="1" x14ac:dyDescent="0.3">
      <c r="A229" s="325"/>
      <c r="B229" s="363" t="s">
        <v>103</v>
      </c>
      <c r="C229" s="294">
        <v>0</v>
      </c>
      <c r="D229" s="294">
        <v>25000</v>
      </c>
      <c r="E229" s="294">
        <f t="shared" si="12"/>
        <v>25000</v>
      </c>
      <c r="F229" s="295" t="s">
        <v>696</v>
      </c>
      <c r="G229" s="295"/>
      <c r="H229" s="955"/>
    </row>
    <row r="230" spans="1:8" ht="16.5" thickBot="1" x14ac:dyDescent="0.3">
      <c r="A230" s="418"/>
      <c r="B230" s="419" t="s">
        <v>109</v>
      </c>
      <c r="C230" s="304">
        <f>SUM(C4,C77,C81,C86,C91,C101,C219,C220)</f>
        <v>545366</v>
      </c>
      <c r="D230" s="304">
        <f>SUM(D4,D77,D81,D86,D91,D101,D219,D220)</f>
        <v>49101259</v>
      </c>
      <c r="E230" s="304">
        <f t="shared" si="12"/>
        <v>49646625</v>
      </c>
      <c r="F230" s="305" t="s">
        <v>169</v>
      </c>
      <c r="G230" s="305" t="s">
        <v>169</v>
      </c>
      <c r="H230" s="964" t="s">
        <v>169</v>
      </c>
    </row>
    <row r="231" spans="1:8" x14ac:dyDescent="0.25">
      <c r="A231" s="418"/>
      <c r="B231" s="772" t="s">
        <v>108</v>
      </c>
      <c r="C231" s="337">
        <v>0</v>
      </c>
      <c r="D231" s="337">
        <v>400000</v>
      </c>
      <c r="E231" s="337">
        <f t="shared" si="12"/>
        <v>400000</v>
      </c>
      <c r="F231" s="420"/>
      <c r="G231" s="420" t="s">
        <v>696</v>
      </c>
      <c r="H231" s="965"/>
    </row>
    <row r="232" spans="1:8" x14ac:dyDescent="0.25">
      <c r="A232" s="418"/>
      <c r="B232" s="773" t="s">
        <v>104</v>
      </c>
      <c r="C232" s="306">
        <f>SUM(C233:C243)</f>
        <v>0</v>
      </c>
      <c r="D232" s="306">
        <f>SUM(D233:D243)</f>
        <v>3236816</v>
      </c>
      <c r="E232" s="306">
        <f t="shared" si="12"/>
        <v>3236816</v>
      </c>
      <c r="F232" s="297" t="s">
        <v>696</v>
      </c>
      <c r="G232" s="297" t="s">
        <v>696</v>
      </c>
      <c r="H232" s="956"/>
    </row>
    <row r="233" spans="1:8" x14ac:dyDescent="0.25">
      <c r="A233" s="421"/>
      <c r="B233" s="159" t="s">
        <v>158</v>
      </c>
      <c r="C233" s="307"/>
      <c r="D233" s="307">
        <v>4000</v>
      </c>
      <c r="E233" s="307">
        <f t="shared" si="12"/>
        <v>4000</v>
      </c>
      <c r="F233" s="340" t="s">
        <v>696</v>
      </c>
      <c r="G233" s="340"/>
      <c r="H233" s="966"/>
    </row>
    <row r="234" spans="1:8" ht="31.5" x14ac:dyDescent="0.25">
      <c r="A234" s="421"/>
      <c r="B234" s="159" t="s">
        <v>786</v>
      </c>
      <c r="C234" s="307"/>
      <c r="D234" s="307">
        <v>100000</v>
      </c>
      <c r="E234" s="307">
        <f t="shared" si="12"/>
        <v>100000</v>
      </c>
      <c r="F234" s="340" t="s">
        <v>696</v>
      </c>
      <c r="G234" s="340"/>
      <c r="H234" s="966"/>
    </row>
    <row r="235" spans="1:8" x14ac:dyDescent="0.25">
      <c r="A235" s="421"/>
      <c r="B235" s="159" t="s">
        <v>787</v>
      </c>
      <c r="C235" s="307"/>
      <c r="D235" s="307">
        <v>243000</v>
      </c>
      <c r="E235" s="307">
        <f t="shared" si="12"/>
        <v>243000</v>
      </c>
      <c r="F235" s="340"/>
      <c r="G235" s="340" t="s">
        <v>696</v>
      </c>
      <c r="H235" s="966"/>
    </row>
    <row r="236" spans="1:8" ht="47.25" x14ac:dyDescent="0.25">
      <c r="A236" s="421"/>
      <c r="B236" s="159" t="s">
        <v>788</v>
      </c>
      <c r="C236" s="307"/>
      <c r="D236" s="307">
        <v>262178</v>
      </c>
      <c r="E236" s="307">
        <f t="shared" si="12"/>
        <v>262178</v>
      </c>
      <c r="F236" s="340" t="s">
        <v>696</v>
      </c>
      <c r="G236" s="340"/>
      <c r="H236" s="966"/>
    </row>
    <row r="237" spans="1:8" ht="31.5" x14ac:dyDescent="0.25">
      <c r="A237" s="421"/>
      <c r="B237" s="159" t="s">
        <v>1016</v>
      </c>
      <c r="C237" s="307"/>
      <c r="D237" s="307">
        <v>73052</v>
      </c>
      <c r="E237" s="307">
        <f t="shared" si="12"/>
        <v>73052</v>
      </c>
      <c r="F237" s="340" t="s">
        <v>696</v>
      </c>
      <c r="G237" s="340"/>
      <c r="H237" s="966"/>
    </row>
    <row r="238" spans="1:8" ht="31.5" x14ac:dyDescent="0.25">
      <c r="A238" s="421"/>
      <c r="B238" s="159" t="s">
        <v>789</v>
      </c>
      <c r="C238" s="307"/>
      <c r="D238" s="307">
        <v>586</v>
      </c>
      <c r="E238" s="307">
        <f t="shared" si="12"/>
        <v>586</v>
      </c>
      <c r="F238" s="340" t="s">
        <v>696</v>
      </c>
      <c r="G238" s="340"/>
      <c r="H238" s="966"/>
    </row>
    <row r="239" spans="1:8" x14ac:dyDescent="0.25">
      <c r="A239" s="421"/>
      <c r="B239" s="159" t="s">
        <v>791</v>
      </c>
      <c r="C239" s="307"/>
      <c r="D239" s="307">
        <v>0</v>
      </c>
      <c r="E239" s="307">
        <f t="shared" si="12"/>
        <v>0</v>
      </c>
      <c r="F239" s="340" t="s">
        <v>696</v>
      </c>
      <c r="G239" s="340"/>
      <c r="H239" s="966"/>
    </row>
    <row r="240" spans="1:8" x14ac:dyDescent="0.25">
      <c r="A240" s="421" t="s">
        <v>790</v>
      </c>
      <c r="B240" s="159" t="s">
        <v>792</v>
      </c>
      <c r="C240" s="307"/>
      <c r="D240" s="307">
        <v>4000</v>
      </c>
      <c r="E240" s="307">
        <f t="shared" si="12"/>
        <v>4000</v>
      </c>
      <c r="F240" s="340" t="s">
        <v>696</v>
      </c>
      <c r="G240" s="340"/>
      <c r="H240" s="966"/>
    </row>
    <row r="241" spans="1:8" x14ac:dyDescent="0.25">
      <c r="A241" s="421"/>
      <c r="B241" s="159" t="s">
        <v>793</v>
      </c>
      <c r="C241" s="307"/>
      <c r="D241" s="307">
        <f>90000-40000</f>
        <v>50000</v>
      </c>
      <c r="E241" s="307">
        <f t="shared" si="12"/>
        <v>50000</v>
      </c>
      <c r="F241" s="340" t="s">
        <v>696</v>
      </c>
      <c r="G241" s="340"/>
      <c r="H241" s="966"/>
    </row>
    <row r="242" spans="1:8" x14ac:dyDescent="0.25">
      <c r="A242" s="421"/>
      <c r="B242" s="159" t="s">
        <v>794</v>
      </c>
      <c r="C242" s="307"/>
      <c r="D242" s="307">
        <v>2500000</v>
      </c>
      <c r="E242" s="307">
        <f t="shared" si="12"/>
        <v>2500000</v>
      </c>
      <c r="F242" s="340"/>
      <c r="G242" s="340"/>
      <c r="H242" s="966"/>
    </row>
    <row r="243" spans="1:8" ht="32.25" thickBot="1" x14ac:dyDescent="0.3">
      <c r="A243" s="421"/>
      <c r="B243" s="159" t="s">
        <v>945</v>
      </c>
      <c r="C243" s="307"/>
      <c r="D243" s="307"/>
      <c r="E243" s="307">
        <f t="shared" si="12"/>
        <v>0</v>
      </c>
      <c r="F243" s="340" t="s">
        <v>696</v>
      </c>
      <c r="G243" s="340"/>
      <c r="H243" s="966"/>
    </row>
    <row r="244" spans="1:8" ht="16.5" thickBot="1" x14ac:dyDescent="0.3">
      <c r="A244" s="422"/>
      <c r="B244" s="419" t="s">
        <v>105</v>
      </c>
      <c r="C244" s="308">
        <f>SUM(C230:C232)</f>
        <v>545366</v>
      </c>
      <c r="D244" s="308">
        <f>SUM(D230:D232)</f>
        <v>52738075</v>
      </c>
      <c r="E244" s="308">
        <f t="shared" si="12"/>
        <v>53283441</v>
      </c>
      <c r="F244" s="309" t="s">
        <v>169</v>
      </c>
      <c r="G244" s="309" t="s">
        <v>169</v>
      </c>
      <c r="H244" s="967" t="s">
        <v>169</v>
      </c>
    </row>
    <row r="246" spans="1:8" x14ac:dyDescent="0.25">
      <c r="D246" s="774"/>
    </row>
    <row r="247" spans="1:8" x14ac:dyDescent="0.25">
      <c r="B247" s="775"/>
      <c r="E247" s="423"/>
      <c r="F247" s="424"/>
      <c r="G247" s="424"/>
      <c r="H247" s="424"/>
    </row>
    <row r="251" spans="1:8" x14ac:dyDescent="0.25">
      <c r="D251" s="423"/>
      <c r="E251" s="423"/>
      <c r="F251" s="424"/>
      <c r="G251" s="424"/>
      <c r="H251" s="424"/>
    </row>
    <row r="270" spans="2:2" x14ac:dyDescent="0.25">
      <c r="B270" s="361" t="s">
        <v>809</v>
      </c>
    </row>
  </sheetData>
  <mergeCells count="1">
    <mergeCell ref="A1:H1"/>
  </mergeCells>
  <printOptions horizontalCentered="1"/>
  <pageMargins left="0.19685039370078741" right="0.27559055118110237" top="0.9055118110236221" bottom="0.43307086614173229" header="0.15748031496062992" footer="0.15748031496062992"/>
  <pageSetup paperSize="9" scale="66" orientation="portrait" r:id="rId1"/>
  <headerFooter alignWithMargins="0">
    <oddHeader xml:space="preserve">&amp;R&amp;"Times New Roman CE,Félkövér" 11. melléklet
az 5/2020.(II.17.) önkormányzati rendelethez
</oddHeader>
  </headerFooter>
  <rowBreaks count="1" manualBreakCount="1">
    <brk id="110" max="7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93"/>
  <sheetViews>
    <sheetView topLeftCell="A60" zoomScaleNormal="100" workbookViewId="0">
      <selection activeCell="A66" sqref="A66"/>
    </sheetView>
  </sheetViews>
  <sheetFormatPr defaultRowHeight="15.75" x14ac:dyDescent="0.25"/>
  <cols>
    <col min="1" max="1" width="72.875" style="876" customWidth="1"/>
    <col min="2" max="2" width="21" style="877" customWidth="1"/>
    <col min="3" max="3" width="18.375" style="877" customWidth="1"/>
    <col min="4" max="248" width="9" style="876"/>
    <col min="249" max="249" width="56" style="876" bestFit="1" customWidth="1"/>
    <col min="250" max="250" width="25.5" style="876" customWidth="1"/>
    <col min="251" max="251" width="13.25" style="876" customWidth="1"/>
    <col min="252" max="252" width="49.75" style="876" customWidth="1"/>
    <col min="253" max="504" width="9" style="876"/>
    <col min="505" max="505" width="56" style="876" bestFit="1" customWidth="1"/>
    <col min="506" max="506" width="25.5" style="876" customWidth="1"/>
    <col min="507" max="507" width="13.25" style="876" customWidth="1"/>
    <col min="508" max="508" width="49.75" style="876" customWidth="1"/>
    <col min="509" max="760" width="9" style="876"/>
    <col min="761" max="761" width="56" style="876" bestFit="1" customWidth="1"/>
    <col min="762" max="762" width="25.5" style="876" customWidth="1"/>
    <col min="763" max="763" width="13.25" style="876" customWidth="1"/>
    <col min="764" max="764" width="49.75" style="876" customWidth="1"/>
    <col min="765" max="1016" width="9" style="876"/>
    <col min="1017" max="1017" width="56" style="876" bestFit="1" customWidth="1"/>
    <col min="1018" max="1018" width="25.5" style="876" customWidth="1"/>
    <col min="1019" max="1019" width="13.25" style="876" customWidth="1"/>
    <col min="1020" max="1020" width="49.75" style="876" customWidth="1"/>
    <col min="1021" max="1272" width="9" style="876"/>
    <col min="1273" max="1273" width="56" style="876" bestFit="1" customWidth="1"/>
    <col min="1274" max="1274" width="25.5" style="876" customWidth="1"/>
    <col min="1275" max="1275" width="13.25" style="876" customWidth="1"/>
    <col min="1276" max="1276" width="49.75" style="876" customWidth="1"/>
    <col min="1277" max="1528" width="9" style="876"/>
    <col min="1529" max="1529" width="56" style="876" bestFit="1" customWidth="1"/>
    <col min="1530" max="1530" width="25.5" style="876" customWidth="1"/>
    <col min="1531" max="1531" width="13.25" style="876" customWidth="1"/>
    <col min="1532" max="1532" width="49.75" style="876" customWidth="1"/>
    <col min="1533" max="1784" width="9" style="876"/>
    <col min="1785" max="1785" width="56" style="876" bestFit="1" customWidth="1"/>
    <col min="1786" max="1786" width="25.5" style="876" customWidth="1"/>
    <col min="1787" max="1787" width="13.25" style="876" customWidth="1"/>
    <col min="1788" max="1788" width="49.75" style="876" customWidth="1"/>
    <col min="1789" max="2040" width="9" style="876"/>
    <col min="2041" max="2041" width="56" style="876" bestFit="1" customWidth="1"/>
    <col min="2042" max="2042" width="25.5" style="876" customWidth="1"/>
    <col min="2043" max="2043" width="13.25" style="876" customWidth="1"/>
    <col min="2044" max="2044" width="49.75" style="876" customWidth="1"/>
    <col min="2045" max="2296" width="9" style="876"/>
    <col min="2297" max="2297" width="56" style="876" bestFit="1" customWidth="1"/>
    <col min="2298" max="2298" width="25.5" style="876" customWidth="1"/>
    <col min="2299" max="2299" width="13.25" style="876" customWidth="1"/>
    <col min="2300" max="2300" width="49.75" style="876" customWidth="1"/>
    <col min="2301" max="2552" width="9" style="876"/>
    <col min="2553" max="2553" width="56" style="876" bestFit="1" customWidth="1"/>
    <col min="2554" max="2554" width="25.5" style="876" customWidth="1"/>
    <col min="2555" max="2555" width="13.25" style="876" customWidth="1"/>
    <col min="2556" max="2556" width="49.75" style="876" customWidth="1"/>
    <col min="2557" max="2808" width="9" style="876"/>
    <col min="2809" max="2809" width="56" style="876" bestFit="1" customWidth="1"/>
    <col min="2810" max="2810" width="25.5" style="876" customWidth="1"/>
    <col min="2811" max="2811" width="13.25" style="876" customWidth="1"/>
    <col min="2812" max="2812" width="49.75" style="876" customWidth="1"/>
    <col min="2813" max="3064" width="9" style="876"/>
    <col min="3065" max="3065" width="56" style="876" bestFit="1" customWidth="1"/>
    <col min="3066" max="3066" width="25.5" style="876" customWidth="1"/>
    <col min="3067" max="3067" width="13.25" style="876" customWidth="1"/>
    <col min="3068" max="3068" width="49.75" style="876" customWidth="1"/>
    <col min="3069" max="3320" width="9" style="876"/>
    <col min="3321" max="3321" width="56" style="876" bestFit="1" customWidth="1"/>
    <col min="3322" max="3322" width="25.5" style="876" customWidth="1"/>
    <col min="3323" max="3323" width="13.25" style="876" customWidth="1"/>
    <col min="3324" max="3324" width="49.75" style="876" customWidth="1"/>
    <col min="3325" max="3576" width="9" style="876"/>
    <col min="3577" max="3577" width="56" style="876" bestFit="1" customWidth="1"/>
    <col min="3578" max="3578" width="25.5" style="876" customWidth="1"/>
    <col min="3579" max="3579" width="13.25" style="876" customWidth="1"/>
    <col min="3580" max="3580" width="49.75" style="876" customWidth="1"/>
    <col min="3581" max="3832" width="9" style="876"/>
    <col min="3833" max="3833" width="56" style="876" bestFit="1" customWidth="1"/>
    <col min="3834" max="3834" width="25.5" style="876" customWidth="1"/>
    <col min="3835" max="3835" width="13.25" style="876" customWidth="1"/>
    <col min="3836" max="3836" width="49.75" style="876" customWidth="1"/>
    <col min="3837" max="4088" width="9" style="876"/>
    <col min="4089" max="4089" width="56" style="876" bestFit="1" customWidth="1"/>
    <col min="4090" max="4090" width="25.5" style="876" customWidth="1"/>
    <col min="4091" max="4091" width="13.25" style="876" customWidth="1"/>
    <col min="4092" max="4092" width="49.75" style="876" customWidth="1"/>
    <col min="4093" max="4344" width="9" style="876"/>
    <col min="4345" max="4345" width="56" style="876" bestFit="1" customWidth="1"/>
    <col min="4346" max="4346" width="25.5" style="876" customWidth="1"/>
    <col min="4347" max="4347" width="13.25" style="876" customWidth="1"/>
    <col min="4348" max="4348" width="49.75" style="876" customWidth="1"/>
    <col min="4349" max="4600" width="9" style="876"/>
    <col min="4601" max="4601" width="56" style="876" bestFit="1" customWidth="1"/>
    <col min="4602" max="4602" width="25.5" style="876" customWidth="1"/>
    <col min="4603" max="4603" width="13.25" style="876" customWidth="1"/>
    <col min="4604" max="4604" width="49.75" style="876" customWidth="1"/>
    <col min="4605" max="4856" width="9" style="876"/>
    <col min="4857" max="4857" width="56" style="876" bestFit="1" customWidth="1"/>
    <col min="4858" max="4858" width="25.5" style="876" customWidth="1"/>
    <col min="4859" max="4859" width="13.25" style="876" customWidth="1"/>
    <col min="4860" max="4860" width="49.75" style="876" customWidth="1"/>
    <col min="4861" max="5112" width="9" style="876"/>
    <col min="5113" max="5113" width="56" style="876" bestFit="1" customWidth="1"/>
    <col min="5114" max="5114" width="25.5" style="876" customWidth="1"/>
    <col min="5115" max="5115" width="13.25" style="876" customWidth="1"/>
    <col min="5116" max="5116" width="49.75" style="876" customWidth="1"/>
    <col min="5117" max="5368" width="9" style="876"/>
    <col min="5369" max="5369" width="56" style="876" bestFit="1" customWidth="1"/>
    <col min="5370" max="5370" width="25.5" style="876" customWidth="1"/>
    <col min="5371" max="5371" width="13.25" style="876" customWidth="1"/>
    <col min="5372" max="5372" width="49.75" style="876" customWidth="1"/>
    <col min="5373" max="5624" width="9" style="876"/>
    <col min="5625" max="5625" width="56" style="876" bestFit="1" customWidth="1"/>
    <col min="5626" max="5626" width="25.5" style="876" customWidth="1"/>
    <col min="5627" max="5627" width="13.25" style="876" customWidth="1"/>
    <col min="5628" max="5628" width="49.75" style="876" customWidth="1"/>
    <col min="5629" max="5880" width="9" style="876"/>
    <col min="5881" max="5881" width="56" style="876" bestFit="1" customWidth="1"/>
    <col min="5882" max="5882" width="25.5" style="876" customWidth="1"/>
    <col min="5883" max="5883" width="13.25" style="876" customWidth="1"/>
    <col min="5884" max="5884" width="49.75" style="876" customWidth="1"/>
    <col min="5885" max="6136" width="9" style="876"/>
    <col min="6137" max="6137" width="56" style="876" bestFit="1" customWidth="1"/>
    <col min="6138" max="6138" width="25.5" style="876" customWidth="1"/>
    <col min="6139" max="6139" width="13.25" style="876" customWidth="1"/>
    <col min="6140" max="6140" width="49.75" style="876" customWidth="1"/>
    <col min="6141" max="6392" width="9" style="876"/>
    <col min="6393" max="6393" width="56" style="876" bestFit="1" customWidth="1"/>
    <col min="6394" max="6394" width="25.5" style="876" customWidth="1"/>
    <col min="6395" max="6395" width="13.25" style="876" customWidth="1"/>
    <col min="6396" max="6396" width="49.75" style="876" customWidth="1"/>
    <col min="6397" max="6648" width="9" style="876"/>
    <col min="6649" max="6649" width="56" style="876" bestFit="1" customWidth="1"/>
    <col min="6650" max="6650" width="25.5" style="876" customWidth="1"/>
    <col min="6651" max="6651" width="13.25" style="876" customWidth="1"/>
    <col min="6652" max="6652" width="49.75" style="876" customWidth="1"/>
    <col min="6653" max="6904" width="9" style="876"/>
    <col min="6905" max="6905" width="56" style="876" bestFit="1" customWidth="1"/>
    <col min="6906" max="6906" width="25.5" style="876" customWidth="1"/>
    <col min="6907" max="6907" width="13.25" style="876" customWidth="1"/>
    <col min="6908" max="6908" width="49.75" style="876" customWidth="1"/>
    <col min="6909" max="7160" width="9" style="876"/>
    <col min="7161" max="7161" width="56" style="876" bestFit="1" customWidth="1"/>
    <col min="7162" max="7162" width="25.5" style="876" customWidth="1"/>
    <col min="7163" max="7163" width="13.25" style="876" customWidth="1"/>
    <col min="7164" max="7164" width="49.75" style="876" customWidth="1"/>
    <col min="7165" max="7416" width="9" style="876"/>
    <col min="7417" max="7417" width="56" style="876" bestFit="1" customWidth="1"/>
    <col min="7418" max="7418" width="25.5" style="876" customWidth="1"/>
    <col min="7419" max="7419" width="13.25" style="876" customWidth="1"/>
    <col min="7420" max="7420" width="49.75" style="876" customWidth="1"/>
    <col min="7421" max="7672" width="9" style="876"/>
    <col min="7673" max="7673" width="56" style="876" bestFit="1" customWidth="1"/>
    <col min="7674" max="7674" width="25.5" style="876" customWidth="1"/>
    <col min="7675" max="7675" width="13.25" style="876" customWidth="1"/>
    <col min="7676" max="7676" width="49.75" style="876" customWidth="1"/>
    <col min="7677" max="7928" width="9" style="876"/>
    <col min="7929" max="7929" width="56" style="876" bestFit="1" customWidth="1"/>
    <col min="7930" max="7930" width="25.5" style="876" customWidth="1"/>
    <col min="7931" max="7931" width="13.25" style="876" customWidth="1"/>
    <col min="7932" max="7932" width="49.75" style="876" customWidth="1"/>
    <col min="7933" max="8184" width="9" style="876"/>
    <col min="8185" max="8185" width="56" style="876" bestFit="1" customWidth="1"/>
    <col min="8186" max="8186" width="25.5" style="876" customWidth="1"/>
    <col min="8187" max="8187" width="13.25" style="876" customWidth="1"/>
    <col min="8188" max="8188" width="49.75" style="876" customWidth="1"/>
    <col min="8189" max="8440" width="9" style="876"/>
    <col min="8441" max="8441" width="56" style="876" bestFit="1" customWidth="1"/>
    <col min="8442" max="8442" width="25.5" style="876" customWidth="1"/>
    <col min="8443" max="8443" width="13.25" style="876" customWidth="1"/>
    <col min="8444" max="8444" width="49.75" style="876" customWidth="1"/>
    <col min="8445" max="8696" width="9" style="876"/>
    <col min="8697" max="8697" width="56" style="876" bestFit="1" customWidth="1"/>
    <col min="8698" max="8698" width="25.5" style="876" customWidth="1"/>
    <col min="8699" max="8699" width="13.25" style="876" customWidth="1"/>
    <col min="8700" max="8700" width="49.75" style="876" customWidth="1"/>
    <col min="8701" max="8952" width="9" style="876"/>
    <col min="8953" max="8953" width="56" style="876" bestFit="1" customWidth="1"/>
    <col min="8954" max="8954" width="25.5" style="876" customWidth="1"/>
    <col min="8955" max="8955" width="13.25" style="876" customWidth="1"/>
    <col min="8956" max="8956" width="49.75" style="876" customWidth="1"/>
    <col min="8957" max="9208" width="9" style="876"/>
    <col min="9209" max="9209" width="56" style="876" bestFit="1" customWidth="1"/>
    <col min="9210" max="9210" width="25.5" style="876" customWidth="1"/>
    <col min="9211" max="9211" width="13.25" style="876" customWidth="1"/>
    <col min="9212" max="9212" width="49.75" style="876" customWidth="1"/>
    <col min="9213" max="9464" width="9" style="876"/>
    <col min="9465" max="9465" width="56" style="876" bestFit="1" customWidth="1"/>
    <col min="9466" max="9466" width="25.5" style="876" customWidth="1"/>
    <col min="9467" max="9467" width="13.25" style="876" customWidth="1"/>
    <col min="9468" max="9468" width="49.75" style="876" customWidth="1"/>
    <col min="9469" max="9720" width="9" style="876"/>
    <col min="9721" max="9721" width="56" style="876" bestFit="1" customWidth="1"/>
    <col min="9722" max="9722" width="25.5" style="876" customWidth="1"/>
    <col min="9723" max="9723" width="13.25" style="876" customWidth="1"/>
    <col min="9724" max="9724" width="49.75" style="876" customWidth="1"/>
    <col min="9725" max="9976" width="9" style="876"/>
    <col min="9977" max="9977" width="56" style="876" bestFit="1" customWidth="1"/>
    <col min="9978" max="9978" width="25.5" style="876" customWidth="1"/>
    <col min="9979" max="9979" width="13.25" style="876" customWidth="1"/>
    <col min="9980" max="9980" width="49.75" style="876" customWidth="1"/>
    <col min="9981" max="10232" width="9" style="876"/>
    <col min="10233" max="10233" width="56" style="876" bestFit="1" customWidth="1"/>
    <col min="10234" max="10234" width="25.5" style="876" customWidth="1"/>
    <col min="10235" max="10235" width="13.25" style="876" customWidth="1"/>
    <col min="10236" max="10236" width="49.75" style="876" customWidth="1"/>
    <col min="10237" max="10488" width="9" style="876"/>
    <col min="10489" max="10489" width="56" style="876" bestFit="1" customWidth="1"/>
    <col min="10490" max="10490" width="25.5" style="876" customWidth="1"/>
    <col min="10491" max="10491" width="13.25" style="876" customWidth="1"/>
    <col min="10492" max="10492" width="49.75" style="876" customWidth="1"/>
    <col min="10493" max="10744" width="9" style="876"/>
    <col min="10745" max="10745" width="56" style="876" bestFit="1" customWidth="1"/>
    <col min="10746" max="10746" width="25.5" style="876" customWidth="1"/>
    <col min="10747" max="10747" width="13.25" style="876" customWidth="1"/>
    <col min="10748" max="10748" width="49.75" style="876" customWidth="1"/>
    <col min="10749" max="11000" width="9" style="876"/>
    <col min="11001" max="11001" width="56" style="876" bestFit="1" customWidth="1"/>
    <col min="11002" max="11002" width="25.5" style="876" customWidth="1"/>
    <col min="11003" max="11003" width="13.25" style="876" customWidth="1"/>
    <col min="11004" max="11004" width="49.75" style="876" customWidth="1"/>
    <col min="11005" max="11256" width="9" style="876"/>
    <col min="11257" max="11257" width="56" style="876" bestFit="1" customWidth="1"/>
    <col min="11258" max="11258" width="25.5" style="876" customWidth="1"/>
    <col min="11259" max="11259" width="13.25" style="876" customWidth="1"/>
    <col min="11260" max="11260" width="49.75" style="876" customWidth="1"/>
    <col min="11261" max="11512" width="9" style="876"/>
    <col min="11513" max="11513" width="56" style="876" bestFit="1" customWidth="1"/>
    <col min="11514" max="11514" width="25.5" style="876" customWidth="1"/>
    <col min="11515" max="11515" width="13.25" style="876" customWidth="1"/>
    <col min="11516" max="11516" width="49.75" style="876" customWidth="1"/>
    <col min="11517" max="11768" width="9" style="876"/>
    <col min="11769" max="11769" width="56" style="876" bestFit="1" customWidth="1"/>
    <col min="11770" max="11770" width="25.5" style="876" customWidth="1"/>
    <col min="11771" max="11771" width="13.25" style="876" customWidth="1"/>
    <col min="11772" max="11772" width="49.75" style="876" customWidth="1"/>
    <col min="11773" max="12024" width="9" style="876"/>
    <col min="12025" max="12025" width="56" style="876" bestFit="1" customWidth="1"/>
    <col min="12026" max="12026" width="25.5" style="876" customWidth="1"/>
    <col min="12027" max="12027" width="13.25" style="876" customWidth="1"/>
    <col min="12028" max="12028" width="49.75" style="876" customWidth="1"/>
    <col min="12029" max="12280" width="9" style="876"/>
    <col min="12281" max="12281" width="56" style="876" bestFit="1" customWidth="1"/>
    <col min="12282" max="12282" width="25.5" style="876" customWidth="1"/>
    <col min="12283" max="12283" width="13.25" style="876" customWidth="1"/>
    <col min="12284" max="12284" width="49.75" style="876" customWidth="1"/>
    <col min="12285" max="12536" width="9" style="876"/>
    <col min="12537" max="12537" width="56" style="876" bestFit="1" customWidth="1"/>
    <col min="12538" max="12538" width="25.5" style="876" customWidth="1"/>
    <col min="12539" max="12539" width="13.25" style="876" customWidth="1"/>
    <col min="12540" max="12540" width="49.75" style="876" customWidth="1"/>
    <col min="12541" max="12792" width="9" style="876"/>
    <col min="12793" max="12793" width="56" style="876" bestFit="1" customWidth="1"/>
    <col min="12794" max="12794" width="25.5" style="876" customWidth="1"/>
    <col min="12795" max="12795" width="13.25" style="876" customWidth="1"/>
    <col min="12796" max="12796" width="49.75" style="876" customWidth="1"/>
    <col min="12797" max="13048" width="9" style="876"/>
    <col min="13049" max="13049" width="56" style="876" bestFit="1" customWidth="1"/>
    <col min="13050" max="13050" width="25.5" style="876" customWidth="1"/>
    <col min="13051" max="13051" width="13.25" style="876" customWidth="1"/>
    <col min="13052" max="13052" width="49.75" style="876" customWidth="1"/>
    <col min="13053" max="13304" width="9" style="876"/>
    <col min="13305" max="13305" width="56" style="876" bestFit="1" customWidth="1"/>
    <col min="13306" max="13306" width="25.5" style="876" customWidth="1"/>
    <col min="13307" max="13307" width="13.25" style="876" customWidth="1"/>
    <col min="13308" max="13308" width="49.75" style="876" customWidth="1"/>
    <col min="13309" max="13560" width="9" style="876"/>
    <col min="13561" max="13561" width="56" style="876" bestFit="1" customWidth="1"/>
    <col min="13562" max="13562" width="25.5" style="876" customWidth="1"/>
    <col min="13563" max="13563" width="13.25" style="876" customWidth="1"/>
    <col min="13564" max="13564" width="49.75" style="876" customWidth="1"/>
    <col min="13565" max="13816" width="9" style="876"/>
    <col min="13817" max="13817" width="56" style="876" bestFit="1" customWidth="1"/>
    <col min="13818" max="13818" width="25.5" style="876" customWidth="1"/>
    <col min="13819" max="13819" width="13.25" style="876" customWidth="1"/>
    <col min="13820" max="13820" width="49.75" style="876" customWidth="1"/>
    <col min="13821" max="14072" width="9" style="876"/>
    <col min="14073" max="14073" width="56" style="876" bestFit="1" customWidth="1"/>
    <col min="14074" max="14074" width="25.5" style="876" customWidth="1"/>
    <col min="14075" max="14075" width="13.25" style="876" customWidth="1"/>
    <col min="14076" max="14076" width="49.75" style="876" customWidth="1"/>
    <col min="14077" max="14328" width="9" style="876"/>
    <col min="14329" max="14329" width="56" style="876" bestFit="1" customWidth="1"/>
    <col min="14330" max="14330" width="25.5" style="876" customWidth="1"/>
    <col min="14331" max="14331" width="13.25" style="876" customWidth="1"/>
    <col min="14332" max="14332" width="49.75" style="876" customWidth="1"/>
    <col min="14333" max="14584" width="9" style="876"/>
    <col min="14585" max="14585" width="56" style="876" bestFit="1" customWidth="1"/>
    <col min="14586" max="14586" width="25.5" style="876" customWidth="1"/>
    <col min="14587" max="14587" width="13.25" style="876" customWidth="1"/>
    <col min="14588" max="14588" width="49.75" style="876" customWidth="1"/>
    <col min="14589" max="14840" width="9" style="876"/>
    <col min="14841" max="14841" width="56" style="876" bestFit="1" customWidth="1"/>
    <col min="14842" max="14842" width="25.5" style="876" customWidth="1"/>
    <col min="14843" max="14843" width="13.25" style="876" customWidth="1"/>
    <col min="14844" max="14844" width="49.75" style="876" customWidth="1"/>
    <col min="14845" max="15096" width="9" style="876"/>
    <col min="15097" max="15097" width="56" style="876" bestFit="1" customWidth="1"/>
    <col min="15098" max="15098" width="25.5" style="876" customWidth="1"/>
    <col min="15099" max="15099" width="13.25" style="876" customWidth="1"/>
    <col min="15100" max="15100" width="49.75" style="876" customWidth="1"/>
    <col min="15101" max="15352" width="9" style="876"/>
    <col min="15353" max="15353" width="56" style="876" bestFit="1" customWidth="1"/>
    <col min="15354" max="15354" width="25.5" style="876" customWidth="1"/>
    <col min="15355" max="15355" width="13.25" style="876" customWidth="1"/>
    <col min="15356" max="15356" width="49.75" style="876" customWidth="1"/>
    <col min="15357" max="15608" width="9" style="876"/>
    <col min="15609" max="15609" width="56" style="876" bestFit="1" customWidth="1"/>
    <col min="15610" max="15610" width="25.5" style="876" customWidth="1"/>
    <col min="15611" max="15611" width="13.25" style="876" customWidth="1"/>
    <col min="15612" max="15612" width="49.75" style="876" customWidth="1"/>
    <col min="15613" max="15864" width="9" style="876"/>
    <col min="15865" max="15865" width="56" style="876" bestFit="1" customWidth="1"/>
    <col min="15866" max="15866" width="25.5" style="876" customWidth="1"/>
    <col min="15867" max="15867" width="13.25" style="876" customWidth="1"/>
    <col min="15868" max="15868" width="49.75" style="876" customWidth="1"/>
    <col min="15869" max="16120" width="9" style="876"/>
    <col min="16121" max="16121" width="56" style="876" bestFit="1" customWidth="1"/>
    <col min="16122" max="16122" width="25.5" style="876" customWidth="1"/>
    <col min="16123" max="16123" width="13.25" style="876" customWidth="1"/>
    <col min="16124" max="16124" width="49.75" style="876" customWidth="1"/>
    <col min="16125" max="16384" width="9" style="876"/>
  </cols>
  <sheetData>
    <row r="1" spans="1:3" ht="33" customHeight="1" x14ac:dyDescent="0.25">
      <c r="A1" s="1007" t="s">
        <v>883</v>
      </c>
      <c r="B1" s="1007"/>
      <c r="C1" s="875"/>
    </row>
    <row r="2" spans="1:3" ht="16.5" thickBot="1" x14ac:dyDescent="0.3"/>
    <row r="3" spans="1:3" s="975" customFormat="1" ht="62.25" customHeight="1" thickBot="1" x14ac:dyDescent="0.3">
      <c r="A3" s="973" t="s">
        <v>544</v>
      </c>
      <c r="B3" s="974" t="s">
        <v>28</v>
      </c>
    </row>
    <row r="4" spans="1:3" s="881" customFormat="1" x14ac:dyDescent="0.25">
      <c r="A4" s="878" t="s">
        <v>902</v>
      </c>
      <c r="B4" s="879">
        <v>380205</v>
      </c>
      <c r="C4" s="880"/>
    </row>
    <row r="5" spans="1:3" s="881" customFormat="1" x14ac:dyDescent="0.25">
      <c r="A5" s="882"/>
      <c r="B5" s="883"/>
      <c r="C5" s="880"/>
    </row>
    <row r="6" spans="1:3" x14ac:dyDescent="0.25">
      <c r="A6" s="884" t="s">
        <v>1057</v>
      </c>
      <c r="B6" s="885">
        <v>907203</v>
      </c>
      <c r="C6" s="976"/>
    </row>
    <row r="7" spans="1:3" x14ac:dyDescent="0.25">
      <c r="A7" s="886"/>
      <c r="B7" s="887"/>
      <c r="C7" s="888"/>
    </row>
    <row r="8" spans="1:3" x14ac:dyDescent="0.25">
      <c r="A8" s="884" t="s">
        <v>1058</v>
      </c>
      <c r="B8" s="885">
        <v>82013</v>
      </c>
      <c r="C8" s="977"/>
    </row>
    <row r="9" spans="1:3" x14ac:dyDescent="0.25">
      <c r="A9" s="889"/>
      <c r="B9" s="890"/>
      <c r="C9" s="891"/>
    </row>
    <row r="10" spans="1:3" x14ac:dyDescent="0.25">
      <c r="A10" s="884" t="s">
        <v>1059</v>
      </c>
      <c r="B10" s="885">
        <v>327302</v>
      </c>
      <c r="C10" s="977"/>
    </row>
    <row r="11" spans="1:3" x14ac:dyDescent="0.25">
      <c r="A11" s="884"/>
      <c r="B11" s="885"/>
      <c r="C11" s="891"/>
    </row>
    <row r="12" spans="1:3" x14ac:dyDescent="0.25">
      <c r="A12" s="884" t="s">
        <v>903</v>
      </c>
      <c r="B12" s="885">
        <f>SUM(B13:B18)</f>
        <v>469426</v>
      </c>
      <c r="C12" s="977"/>
    </row>
    <row r="13" spans="1:3" x14ac:dyDescent="0.25">
      <c r="A13" s="889" t="s">
        <v>257</v>
      </c>
      <c r="B13" s="887">
        <v>32152</v>
      </c>
      <c r="C13" s="891"/>
    </row>
    <row r="14" spans="1:3" x14ac:dyDescent="0.25">
      <c r="A14" s="889" t="s">
        <v>258</v>
      </c>
      <c r="B14" s="887">
        <v>38535</v>
      </c>
      <c r="C14" s="977"/>
    </row>
    <row r="15" spans="1:3" x14ac:dyDescent="0.25">
      <c r="A15" s="889" t="s">
        <v>657</v>
      </c>
      <c r="B15" s="887">
        <v>63851</v>
      </c>
      <c r="C15" s="891"/>
    </row>
    <row r="16" spans="1:3" x14ac:dyDescent="0.25">
      <c r="A16" s="889" t="s">
        <v>346</v>
      </c>
      <c r="B16" s="887">
        <v>36633</v>
      </c>
      <c r="C16" s="891"/>
    </row>
    <row r="17" spans="1:3" x14ac:dyDescent="0.25">
      <c r="A17" s="889" t="s">
        <v>1087</v>
      </c>
      <c r="B17" s="887">
        <v>150238</v>
      </c>
      <c r="C17" s="891"/>
    </row>
    <row r="18" spans="1:3" x14ac:dyDescent="0.25">
      <c r="A18" s="889" t="s">
        <v>904</v>
      </c>
      <c r="B18" s="887">
        <v>148017</v>
      </c>
      <c r="C18" s="891"/>
    </row>
    <row r="19" spans="1:3" x14ac:dyDescent="0.25">
      <c r="A19" s="889"/>
      <c r="B19" s="890"/>
      <c r="C19" s="891"/>
    </row>
    <row r="20" spans="1:3" x14ac:dyDescent="0.25">
      <c r="A20" s="884" t="s">
        <v>905</v>
      </c>
      <c r="B20" s="885">
        <f>+B21+B22</f>
        <v>25364</v>
      </c>
      <c r="C20" s="891"/>
    </row>
    <row r="21" spans="1:3" x14ac:dyDescent="0.25">
      <c r="A21" s="889" t="s">
        <v>556</v>
      </c>
      <c r="B21" s="890">
        <v>5364</v>
      </c>
      <c r="C21" s="891"/>
    </row>
    <row r="22" spans="1:3" ht="31.5" x14ac:dyDescent="0.25">
      <c r="A22" s="889" t="s">
        <v>906</v>
      </c>
      <c r="B22" s="890">
        <v>20000</v>
      </c>
      <c r="C22" s="891"/>
    </row>
    <row r="23" spans="1:3" x14ac:dyDescent="0.25">
      <c r="A23" s="884"/>
      <c r="B23" s="883"/>
      <c r="C23" s="891"/>
    </row>
    <row r="24" spans="1:3" x14ac:dyDescent="0.25">
      <c r="A24" s="884" t="s">
        <v>907</v>
      </c>
      <c r="B24" s="883">
        <f t="shared" ref="B24" si="0">SUM(B25:B32)</f>
        <v>125652</v>
      </c>
      <c r="C24" s="880"/>
    </row>
    <row r="25" spans="1:3" x14ac:dyDescent="0.25">
      <c r="A25" s="892" t="s">
        <v>908</v>
      </c>
      <c r="B25" s="883"/>
      <c r="C25" s="880"/>
    </row>
    <row r="26" spans="1:3" x14ac:dyDescent="0.25">
      <c r="A26" s="889" t="s">
        <v>645</v>
      </c>
      <c r="B26" s="887">
        <v>22225</v>
      </c>
      <c r="C26" s="888"/>
    </row>
    <row r="27" spans="1:3" x14ac:dyDescent="0.25">
      <c r="A27" s="889" t="s">
        <v>647</v>
      </c>
      <c r="B27" s="887">
        <v>20857</v>
      </c>
      <c r="C27" s="888"/>
    </row>
    <row r="28" spans="1:3" x14ac:dyDescent="0.25">
      <c r="A28" s="889" t="s">
        <v>918</v>
      </c>
      <c r="B28" s="887">
        <v>186</v>
      </c>
      <c r="C28" s="888"/>
    </row>
    <row r="29" spans="1:3" x14ac:dyDescent="0.25">
      <c r="A29" s="892" t="s">
        <v>909</v>
      </c>
      <c r="B29" s="887"/>
      <c r="C29" s="888"/>
    </row>
    <row r="30" spans="1:3" x14ac:dyDescent="0.25">
      <c r="A30" s="889" t="s">
        <v>256</v>
      </c>
      <c r="B30" s="887">
        <v>3315</v>
      </c>
      <c r="C30" s="888"/>
    </row>
    <row r="31" spans="1:3" ht="31.5" x14ac:dyDescent="0.25">
      <c r="A31" s="889" t="s">
        <v>1088</v>
      </c>
      <c r="B31" s="887">
        <v>4500</v>
      </c>
      <c r="C31" s="888"/>
    </row>
    <row r="32" spans="1:3" x14ac:dyDescent="0.25">
      <c r="A32" s="889" t="s">
        <v>545</v>
      </c>
      <c r="B32" s="887">
        <v>74569</v>
      </c>
      <c r="C32" s="888"/>
    </row>
    <row r="33" spans="1:3" x14ac:dyDescent="0.25">
      <c r="A33" s="884"/>
      <c r="B33" s="887"/>
      <c r="C33" s="888"/>
    </row>
    <row r="34" spans="1:3" x14ac:dyDescent="0.25">
      <c r="A34" s="884" t="s">
        <v>910</v>
      </c>
      <c r="B34" s="883">
        <f>SUM(B35:B56)</f>
        <v>1299487</v>
      </c>
      <c r="C34" s="880"/>
    </row>
    <row r="35" spans="1:3" x14ac:dyDescent="0.25">
      <c r="A35" s="889" t="s">
        <v>1029</v>
      </c>
      <c r="B35" s="887">
        <v>20725</v>
      </c>
      <c r="C35" s="888"/>
    </row>
    <row r="36" spans="1:3" x14ac:dyDescent="0.25">
      <c r="A36" s="889" t="s">
        <v>1030</v>
      </c>
      <c r="B36" s="887">
        <v>2540</v>
      </c>
      <c r="C36" s="888"/>
    </row>
    <row r="37" spans="1:3" x14ac:dyDescent="0.25">
      <c r="A37" s="889" t="s">
        <v>1031</v>
      </c>
      <c r="B37" s="887">
        <v>699</v>
      </c>
      <c r="C37" s="888"/>
    </row>
    <row r="38" spans="1:3" ht="31.5" x14ac:dyDescent="0.25">
      <c r="A38" s="889" t="s">
        <v>1032</v>
      </c>
      <c r="B38" s="887">
        <v>1029</v>
      </c>
      <c r="C38" s="888"/>
    </row>
    <row r="39" spans="1:3" ht="31.5" x14ac:dyDescent="0.25">
      <c r="A39" s="889" t="s">
        <v>917</v>
      </c>
      <c r="B39" s="887">
        <v>12700</v>
      </c>
      <c r="C39" s="888"/>
    </row>
    <row r="40" spans="1:3" x14ac:dyDescent="0.25">
      <c r="A40" s="889" t="s">
        <v>549</v>
      </c>
      <c r="B40" s="887">
        <v>65</v>
      </c>
      <c r="C40" s="888"/>
    </row>
    <row r="41" spans="1:3" x14ac:dyDescent="0.25">
      <c r="A41" s="889" t="s">
        <v>547</v>
      </c>
      <c r="B41" s="887">
        <v>20619</v>
      </c>
      <c r="C41" s="888"/>
    </row>
    <row r="42" spans="1:3" x14ac:dyDescent="0.25">
      <c r="A42" s="889" t="s">
        <v>259</v>
      </c>
      <c r="B42" s="887">
        <v>35000</v>
      </c>
      <c r="C42" s="888"/>
    </row>
    <row r="43" spans="1:3" x14ac:dyDescent="0.25">
      <c r="A43" s="889" t="s">
        <v>548</v>
      </c>
      <c r="B43" s="887">
        <v>10000</v>
      </c>
      <c r="C43" s="888"/>
    </row>
    <row r="44" spans="1:3" ht="31.5" x14ac:dyDescent="0.25">
      <c r="A44" s="889" t="s">
        <v>911</v>
      </c>
      <c r="B44" s="887">
        <v>979317</v>
      </c>
      <c r="C44" s="888"/>
    </row>
    <row r="45" spans="1:3" x14ac:dyDescent="0.25">
      <c r="A45" s="889" t="s">
        <v>648</v>
      </c>
      <c r="B45" s="887">
        <v>40000</v>
      </c>
      <c r="C45" s="888"/>
    </row>
    <row r="46" spans="1:3" x14ac:dyDescent="0.25">
      <c r="A46" s="889" t="s">
        <v>662</v>
      </c>
      <c r="B46" s="887">
        <v>5398</v>
      </c>
      <c r="C46" s="888"/>
    </row>
    <row r="47" spans="1:3" ht="31.5" x14ac:dyDescent="0.25">
      <c r="A47" s="889" t="s">
        <v>772</v>
      </c>
      <c r="B47" s="887">
        <v>20000</v>
      </c>
      <c r="C47" s="888"/>
    </row>
    <row r="48" spans="1:3" x14ac:dyDescent="0.25">
      <c r="A48" s="889" t="s">
        <v>773</v>
      </c>
      <c r="B48" s="887">
        <v>793</v>
      </c>
      <c r="C48" s="888"/>
    </row>
    <row r="49" spans="1:3" x14ac:dyDescent="0.25">
      <c r="A49" s="889" t="s">
        <v>912</v>
      </c>
      <c r="B49" s="887">
        <v>15000</v>
      </c>
      <c r="C49" s="888"/>
    </row>
    <row r="50" spans="1:3" ht="31.5" x14ac:dyDescent="0.25">
      <c r="A50" s="889" t="s">
        <v>913</v>
      </c>
      <c r="B50" s="887">
        <v>1120</v>
      </c>
      <c r="C50" s="888"/>
    </row>
    <row r="51" spans="1:3" x14ac:dyDescent="0.25">
      <c r="A51" s="889" t="s">
        <v>914</v>
      </c>
      <c r="B51" s="887">
        <v>15374</v>
      </c>
      <c r="C51" s="888"/>
    </row>
    <row r="52" spans="1:3" x14ac:dyDescent="0.25">
      <c r="A52" s="889" t="s">
        <v>919</v>
      </c>
      <c r="B52" s="887">
        <v>23961</v>
      </c>
      <c r="C52" s="888"/>
    </row>
    <row r="53" spans="1:3" ht="31.5" x14ac:dyDescent="0.25">
      <c r="A53" s="886" t="s">
        <v>915</v>
      </c>
      <c r="B53" s="887">
        <v>57277</v>
      </c>
      <c r="C53" s="888"/>
    </row>
    <row r="54" spans="1:3" x14ac:dyDescent="0.25">
      <c r="A54" s="889" t="s">
        <v>930</v>
      </c>
      <c r="B54" s="887">
        <v>30940</v>
      </c>
      <c r="C54" s="888"/>
    </row>
    <row r="55" spans="1:3" x14ac:dyDescent="0.25">
      <c r="A55" s="889" t="s">
        <v>916</v>
      </c>
      <c r="B55" s="887">
        <v>6295</v>
      </c>
      <c r="C55" s="888"/>
    </row>
    <row r="56" spans="1:3" x14ac:dyDescent="0.25">
      <c r="A56" s="889" t="s">
        <v>578</v>
      </c>
      <c r="B56" s="887">
        <v>635</v>
      </c>
      <c r="C56" s="888"/>
    </row>
    <row r="57" spans="1:3" ht="16.5" thickBot="1" x14ac:dyDescent="0.3">
      <c r="A57" s="893"/>
      <c r="B57" s="894"/>
      <c r="C57" s="888"/>
    </row>
    <row r="58" spans="1:3" ht="16.5" thickBot="1" x14ac:dyDescent="0.3">
      <c r="A58" s="895" t="s">
        <v>775</v>
      </c>
      <c r="B58" s="972">
        <f>+B4+B6+B8+B12+B20+B24+B34+B10</f>
        <v>3616652</v>
      </c>
      <c r="C58" s="880"/>
    </row>
    <row r="59" spans="1:3" x14ac:dyDescent="0.25">
      <c r="A59" s="896"/>
      <c r="B59" s="897"/>
      <c r="C59" s="898"/>
    </row>
    <row r="60" spans="1:3" x14ac:dyDescent="0.25">
      <c r="A60" s="882" t="s">
        <v>776</v>
      </c>
      <c r="B60" s="899"/>
      <c r="C60" s="898"/>
    </row>
    <row r="61" spans="1:3" ht="31.5" x14ac:dyDescent="0.25">
      <c r="A61" s="889" t="s">
        <v>646</v>
      </c>
      <c r="B61" s="899">
        <v>84820</v>
      </c>
      <c r="C61" s="898"/>
    </row>
    <row r="62" spans="1:3" ht="47.25" x14ac:dyDescent="0.25">
      <c r="A62" s="889" t="s">
        <v>970</v>
      </c>
      <c r="B62" s="899">
        <v>1174224</v>
      </c>
      <c r="C62" s="898"/>
    </row>
    <row r="63" spans="1:3" x14ac:dyDescent="0.25">
      <c r="A63" s="889" t="s">
        <v>965</v>
      </c>
      <c r="B63" s="899">
        <v>124103</v>
      </c>
      <c r="C63" s="898"/>
    </row>
    <row r="64" spans="1:3" ht="31.5" x14ac:dyDescent="0.25">
      <c r="A64" s="900" t="s">
        <v>971</v>
      </c>
      <c r="B64" s="899">
        <v>143245</v>
      </c>
      <c r="C64" s="898"/>
    </row>
    <row r="65" spans="1:3" x14ac:dyDescent="0.25">
      <c r="A65" s="900" t="s">
        <v>1033</v>
      </c>
      <c r="B65" s="899">
        <v>187680</v>
      </c>
      <c r="C65" s="898"/>
    </row>
    <row r="66" spans="1:3" ht="47.25" x14ac:dyDescent="0.25">
      <c r="A66" s="900" t="s">
        <v>1108</v>
      </c>
      <c r="B66" s="899">
        <v>2380251</v>
      </c>
      <c r="C66" s="898"/>
    </row>
    <row r="67" spans="1:3" ht="31.5" x14ac:dyDescent="0.25">
      <c r="A67" s="889" t="s">
        <v>1075</v>
      </c>
      <c r="B67" s="899">
        <v>2575142</v>
      </c>
      <c r="C67" s="898"/>
    </row>
    <row r="68" spans="1:3" x14ac:dyDescent="0.25">
      <c r="A68" s="889" t="s">
        <v>972</v>
      </c>
      <c r="B68" s="899">
        <v>9493952</v>
      </c>
      <c r="C68" s="898"/>
    </row>
    <row r="69" spans="1:3" ht="31.5" x14ac:dyDescent="0.25">
      <c r="A69" s="889" t="s">
        <v>649</v>
      </c>
      <c r="B69" s="899">
        <v>24757</v>
      </c>
      <c r="C69" s="898"/>
    </row>
    <row r="70" spans="1:3" ht="31.5" x14ac:dyDescent="0.25">
      <c r="A70" s="889" t="s">
        <v>650</v>
      </c>
      <c r="B70" s="899">
        <v>211595</v>
      </c>
      <c r="C70" s="898"/>
    </row>
    <row r="71" spans="1:3" x14ac:dyDescent="0.25">
      <c r="A71" s="889" t="s">
        <v>651</v>
      </c>
      <c r="B71" s="899">
        <v>790629</v>
      </c>
      <c r="C71" s="898"/>
    </row>
    <row r="72" spans="1:3" x14ac:dyDescent="0.25">
      <c r="A72" s="889" t="s">
        <v>652</v>
      </c>
      <c r="B72" s="899">
        <v>396443</v>
      </c>
      <c r="C72" s="898"/>
    </row>
    <row r="73" spans="1:3" x14ac:dyDescent="0.25">
      <c r="A73" s="884" t="s">
        <v>777</v>
      </c>
      <c r="B73" s="901">
        <f>SUM(B61:B72)</f>
        <v>17586841</v>
      </c>
      <c r="C73" s="902"/>
    </row>
    <row r="74" spans="1:3" x14ac:dyDescent="0.25">
      <c r="A74" s="884"/>
      <c r="B74" s="901"/>
      <c r="C74" s="902"/>
    </row>
    <row r="75" spans="1:3" x14ac:dyDescent="0.25">
      <c r="A75" s="884" t="s">
        <v>721</v>
      </c>
      <c r="B75" s="901"/>
      <c r="C75" s="902"/>
    </row>
    <row r="76" spans="1:3" x14ac:dyDescent="0.25">
      <c r="A76" s="889" t="s">
        <v>973</v>
      </c>
      <c r="B76" s="899">
        <v>20478</v>
      </c>
      <c r="C76" s="898"/>
    </row>
    <row r="77" spans="1:3" x14ac:dyDescent="0.25">
      <c r="A77" s="889" t="s">
        <v>959</v>
      </c>
      <c r="B77" s="899">
        <v>2375883</v>
      </c>
      <c r="C77" s="898"/>
    </row>
    <row r="78" spans="1:3" x14ac:dyDescent="0.25">
      <c r="A78" s="889" t="s">
        <v>1066</v>
      </c>
      <c r="B78" s="899">
        <v>225083</v>
      </c>
      <c r="C78" s="898"/>
    </row>
    <row r="79" spans="1:3" x14ac:dyDescent="0.25">
      <c r="A79" s="889" t="s">
        <v>974</v>
      </c>
      <c r="B79" s="899">
        <v>199696</v>
      </c>
      <c r="C79" s="898"/>
    </row>
    <row r="80" spans="1:3" x14ac:dyDescent="0.25">
      <c r="A80" s="889" t="s">
        <v>580</v>
      </c>
      <c r="B80" s="899">
        <v>1243432</v>
      </c>
      <c r="C80" s="898"/>
    </row>
    <row r="81" spans="1:3" x14ac:dyDescent="0.25">
      <c r="A81" s="889" t="s">
        <v>967</v>
      </c>
      <c r="B81" s="899">
        <v>2991</v>
      </c>
      <c r="C81" s="898"/>
    </row>
    <row r="82" spans="1:3" x14ac:dyDescent="0.25">
      <c r="A82" s="889" t="s">
        <v>975</v>
      </c>
      <c r="B82" s="899">
        <v>7685</v>
      </c>
      <c r="C82" s="898"/>
    </row>
    <row r="83" spans="1:3" x14ac:dyDescent="0.25">
      <c r="A83" s="889" t="s">
        <v>579</v>
      </c>
      <c r="B83" s="899">
        <v>1204213</v>
      </c>
      <c r="C83" s="898"/>
    </row>
    <row r="84" spans="1:3" x14ac:dyDescent="0.25">
      <c r="A84" s="889" t="s">
        <v>655</v>
      </c>
      <c r="B84" s="899">
        <v>183974</v>
      </c>
      <c r="C84" s="898"/>
    </row>
    <row r="85" spans="1:3" x14ac:dyDescent="0.25">
      <c r="A85" s="889" t="s">
        <v>956</v>
      </c>
      <c r="B85" s="899">
        <v>1827363</v>
      </c>
      <c r="C85" s="898"/>
    </row>
    <row r="86" spans="1:3" x14ac:dyDescent="0.25">
      <c r="A86" s="889" t="s">
        <v>1076</v>
      </c>
      <c r="B86" s="899">
        <v>253279</v>
      </c>
      <c r="C86" s="898"/>
    </row>
    <row r="87" spans="1:3" x14ac:dyDescent="0.25">
      <c r="A87" s="889" t="s">
        <v>656</v>
      </c>
      <c r="B87" s="899">
        <v>523800</v>
      </c>
      <c r="C87" s="898"/>
    </row>
    <row r="88" spans="1:3" x14ac:dyDescent="0.25">
      <c r="A88" s="884" t="s">
        <v>721</v>
      </c>
      <c r="B88" s="901">
        <f>SUM(B76:B87)</f>
        <v>8067877</v>
      </c>
      <c r="C88" s="902"/>
    </row>
    <row r="89" spans="1:3" ht="16.5" thickBot="1" x14ac:dyDescent="0.3">
      <c r="A89" s="903"/>
      <c r="B89" s="904"/>
      <c r="C89" s="898"/>
    </row>
    <row r="90" spans="1:3" ht="16.5" thickBot="1" x14ac:dyDescent="0.3">
      <c r="A90" s="895" t="s">
        <v>778</v>
      </c>
      <c r="B90" s="905">
        <f>SUM(B73,B88)</f>
        <v>25654718</v>
      </c>
      <c r="C90" s="902"/>
    </row>
    <row r="91" spans="1:3" ht="16.5" thickBot="1" x14ac:dyDescent="0.3">
      <c r="A91" s="906"/>
      <c r="B91" s="907"/>
      <c r="C91" s="902"/>
    </row>
    <row r="92" spans="1:3" ht="16.5" thickBot="1" x14ac:dyDescent="0.3">
      <c r="A92" s="895" t="s">
        <v>174</v>
      </c>
      <c r="B92" s="905">
        <f>+B90+B58</f>
        <v>29271370</v>
      </c>
      <c r="C92" s="902"/>
    </row>
    <row r="93" spans="1:3" x14ac:dyDescent="0.25">
      <c r="B93" s="876"/>
      <c r="C93" s="876"/>
    </row>
  </sheetData>
  <mergeCells count="1">
    <mergeCell ref="A1:B1"/>
  </mergeCells>
  <pageMargins left="0.70866141732283472" right="0.70866141732283472" top="0.74803149606299213" bottom="0.78740157480314965" header="0.31496062992125984" footer="0.15748031496062992"/>
  <pageSetup paperSize="9" scale="87" fitToHeight="0" orientation="portrait" r:id="rId1"/>
  <headerFooter>
    <oddHeader>&amp;R&amp;"Times New Roman CE,Félkövér"  12. melléklet az 5/2020.(II.17.) önkormányzati rendelehe&amp;"Times New Roman CE,Normál"t</oddHeader>
  </headerFooter>
  <rowBreaks count="2" manualBreakCount="2">
    <brk id="44" max="16383" man="1"/>
    <brk id="7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C16"/>
  <sheetViews>
    <sheetView zoomScaleNormal="100" workbookViewId="0">
      <selection activeCell="C14" sqref="C14"/>
    </sheetView>
  </sheetViews>
  <sheetFormatPr defaultRowHeight="15.75" x14ac:dyDescent="0.25"/>
  <cols>
    <col min="1" max="1" width="54.25" style="776" customWidth="1"/>
    <col min="2" max="2" width="18.25" style="776" customWidth="1"/>
    <col min="3" max="16384" width="9" style="345"/>
  </cols>
  <sheetData>
    <row r="1" spans="1:3" ht="52.5" customHeight="1" x14ac:dyDescent="0.3">
      <c r="A1" s="1008" t="s">
        <v>534</v>
      </c>
      <c r="B1" s="1008"/>
    </row>
    <row r="2" spans="1:3" ht="16.5" thickBot="1" x14ac:dyDescent="0.3"/>
    <row r="3" spans="1:3" ht="51" customHeight="1" thickBot="1" x14ac:dyDescent="0.3">
      <c r="A3" s="254" t="s">
        <v>535</v>
      </c>
      <c r="B3" s="255" t="s">
        <v>853</v>
      </c>
    </row>
    <row r="4" spans="1:3" x14ac:dyDescent="0.25">
      <c r="A4" s="777" t="s">
        <v>536</v>
      </c>
      <c r="B4" s="778">
        <f>78000-B5</f>
        <v>58000</v>
      </c>
      <c r="C4" s="672"/>
    </row>
    <row r="5" spans="1:3" ht="16.5" thickBot="1" x14ac:dyDescent="0.3">
      <c r="A5" s="779" t="s">
        <v>537</v>
      </c>
      <c r="B5" s="780">
        <v>20000</v>
      </c>
    </row>
    <row r="6" spans="1:3" ht="16.5" thickBot="1" x14ac:dyDescent="0.3">
      <c r="A6" s="256" t="s">
        <v>182</v>
      </c>
      <c r="B6" s="257">
        <f>SUM(B4:B5)</f>
        <v>78000</v>
      </c>
    </row>
    <row r="7" spans="1:3" s="259" customFormat="1" ht="12.75" x14ac:dyDescent="0.2">
      <c r="A7" s="258"/>
      <c r="B7" s="258"/>
    </row>
    <row r="8" spans="1:3" s="259" customFormat="1" ht="12.75" x14ac:dyDescent="0.2">
      <c r="A8" s="260"/>
      <c r="B8" s="258"/>
    </row>
    <row r="9" spans="1:3" ht="16.5" thickBot="1" x14ac:dyDescent="0.3">
      <c r="C9" s="781"/>
    </row>
    <row r="10" spans="1:3" ht="53.25" customHeight="1" thickBot="1" x14ac:dyDescent="0.3">
      <c r="A10" s="254" t="s">
        <v>538</v>
      </c>
      <c r="B10" s="255" t="s">
        <v>853</v>
      </c>
    </row>
    <row r="11" spans="1:3" ht="16.5" thickBot="1" x14ac:dyDescent="0.3">
      <c r="A11" s="779" t="s">
        <v>539</v>
      </c>
      <c r="B11" s="782">
        <v>10000</v>
      </c>
    </row>
    <row r="12" spans="1:3" ht="32.25" thickBot="1" x14ac:dyDescent="0.3">
      <c r="A12" s="779" t="s">
        <v>259</v>
      </c>
      <c r="B12" s="782">
        <v>35000</v>
      </c>
    </row>
    <row r="13" spans="1:3" ht="48" thickBot="1" x14ac:dyDescent="0.3">
      <c r="A13" s="783" t="s">
        <v>1002</v>
      </c>
      <c r="B13" s="784">
        <v>33000</v>
      </c>
      <c r="C13" s="672"/>
    </row>
    <row r="14" spans="1:3" ht="16.5" thickBot="1" x14ac:dyDescent="0.3">
      <c r="A14" s="256" t="s">
        <v>182</v>
      </c>
      <c r="B14" s="257">
        <f>SUM(B11:B13)</f>
        <v>78000</v>
      </c>
    </row>
    <row r="16" spans="1:3" x14ac:dyDescent="0.25">
      <c r="A16" s="514"/>
    </row>
  </sheetData>
  <mergeCells count="1">
    <mergeCell ref="A1:B1"/>
  </mergeCells>
  <printOptions horizontalCentered="1"/>
  <pageMargins left="0.51181102362204722" right="0.27559055118110237" top="0.74803149606299213" bottom="0.39370078740157483" header="0.43307086614173229" footer="0.19685039370078741"/>
  <pageSetup paperSize="9" orientation="portrait" r:id="rId1"/>
  <headerFooter alignWithMargins="0">
    <oddHeader xml:space="preserve">&amp;R&amp;"Times New Roman CE,Félkövér" 13. melléklet
az 5/2020.(II.17.) önkormányzati rendelethez&amp;11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131"/>
  <sheetViews>
    <sheetView topLeftCell="A64" workbookViewId="0">
      <selection activeCell="C129" sqref="C129"/>
    </sheetView>
  </sheetViews>
  <sheetFormatPr defaultRowHeight="15.75" x14ac:dyDescent="0.25"/>
  <cols>
    <col min="1" max="1" width="36" style="331" customWidth="1"/>
    <col min="2" max="2" width="54.125" style="330" customWidth="1"/>
    <col min="3" max="3" width="19.5" style="476" customWidth="1"/>
    <col min="4" max="248" width="9" style="330"/>
    <col min="249" max="249" width="43.5" style="330" customWidth="1"/>
    <col min="250" max="250" width="19.5" style="330" customWidth="1"/>
    <col min="251" max="251" width="17.375" style="330" customWidth="1"/>
    <col min="252" max="252" width="50.375" style="330" customWidth="1"/>
    <col min="253" max="504" width="9" style="330"/>
    <col min="505" max="505" width="43.5" style="330" customWidth="1"/>
    <col min="506" max="506" width="19.5" style="330" customWidth="1"/>
    <col min="507" max="507" width="17.375" style="330" customWidth="1"/>
    <col min="508" max="508" width="50.375" style="330" customWidth="1"/>
    <col min="509" max="760" width="9" style="330"/>
    <col min="761" max="761" width="43.5" style="330" customWidth="1"/>
    <col min="762" max="762" width="19.5" style="330" customWidth="1"/>
    <col min="763" max="763" width="17.375" style="330" customWidth="1"/>
    <col min="764" max="764" width="50.375" style="330" customWidth="1"/>
    <col min="765" max="1016" width="9" style="330"/>
    <col min="1017" max="1017" width="43.5" style="330" customWidth="1"/>
    <col min="1018" max="1018" width="19.5" style="330" customWidth="1"/>
    <col min="1019" max="1019" width="17.375" style="330" customWidth="1"/>
    <col min="1020" max="1020" width="50.375" style="330" customWidth="1"/>
    <col min="1021" max="1272" width="9" style="330"/>
    <col min="1273" max="1273" width="43.5" style="330" customWidth="1"/>
    <col min="1274" max="1274" width="19.5" style="330" customWidth="1"/>
    <col min="1275" max="1275" width="17.375" style="330" customWidth="1"/>
    <col min="1276" max="1276" width="50.375" style="330" customWidth="1"/>
    <col min="1277" max="1528" width="9" style="330"/>
    <col min="1529" max="1529" width="43.5" style="330" customWidth="1"/>
    <col min="1530" max="1530" width="19.5" style="330" customWidth="1"/>
    <col min="1531" max="1531" width="17.375" style="330" customWidth="1"/>
    <col min="1532" max="1532" width="50.375" style="330" customWidth="1"/>
    <col min="1533" max="1784" width="9" style="330"/>
    <col min="1785" max="1785" width="43.5" style="330" customWidth="1"/>
    <col min="1786" max="1786" width="19.5" style="330" customWidth="1"/>
    <col min="1787" max="1787" width="17.375" style="330" customWidth="1"/>
    <col min="1788" max="1788" width="50.375" style="330" customWidth="1"/>
    <col min="1789" max="2040" width="9" style="330"/>
    <col min="2041" max="2041" width="43.5" style="330" customWidth="1"/>
    <col min="2042" max="2042" width="19.5" style="330" customWidth="1"/>
    <col min="2043" max="2043" width="17.375" style="330" customWidth="1"/>
    <col min="2044" max="2044" width="50.375" style="330" customWidth="1"/>
    <col min="2045" max="2296" width="9" style="330"/>
    <col min="2297" max="2297" width="43.5" style="330" customWidth="1"/>
    <col min="2298" max="2298" width="19.5" style="330" customWidth="1"/>
    <col min="2299" max="2299" width="17.375" style="330" customWidth="1"/>
    <col min="2300" max="2300" width="50.375" style="330" customWidth="1"/>
    <col min="2301" max="2552" width="9" style="330"/>
    <col min="2553" max="2553" width="43.5" style="330" customWidth="1"/>
    <col min="2554" max="2554" width="19.5" style="330" customWidth="1"/>
    <col min="2555" max="2555" width="17.375" style="330" customWidth="1"/>
    <col min="2556" max="2556" width="50.375" style="330" customWidth="1"/>
    <col min="2557" max="2808" width="9" style="330"/>
    <col min="2809" max="2809" width="43.5" style="330" customWidth="1"/>
    <col min="2810" max="2810" width="19.5" style="330" customWidth="1"/>
    <col min="2811" max="2811" width="17.375" style="330" customWidth="1"/>
    <col min="2812" max="2812" width="50.375" style="330" customWidth="1"/>
    <col min="2813" max="3064" width="9" style="330"/>
    <col min="3065" max="3065" width="43.5" style="330" customWidth="1"/>
    <col min="3066" max="3066" width="19.5" style="330" customWidth="1"/>
    <col min="3067" max="3067" width="17.375" style="330" customWidth="1"/>
    <col min="3068" max="3068" width="50.375" style="330" customWidth="1"/>
    <col min="3069" max="3320" width="9" style="330"/>
    <col min="3321" max="3321" width="43.5" style="330" customWidth="1"/>
    <col min="3322" max="3322" width="19.5" style="330" customWidth="1"/>
    <col min="3323" max="3323" width="17.375" style="330" customWidth="1"/>
    <col min="3324" max="3324" width="50.375" style="330" customWidth="1"/>
    <col min="3325" max="3576" width="9" style="330"/>
    <col min="3577" max="3577" width="43.5" style="330" customWidth="1"/>
    <col min="3578" max="3578" width="19.5" style="330" customWidth="1"/>
    <col min="3579" max="3579" width="17.375" style="330" customWidth="1"/>
    <col min="3580" max="3580" width="50.375" style="330" customWidth="1"/>
    <col min="3581" max="3832" width="9" style="330"/>
    <col min="3833" max="3833" width="43.5" style="330" customWidth="1"/>
    <col min="3834" max="3834" width="19.5" style="330" customWidth="1"/>
    <col min="3835" max="3835" width="17.375" style="330" customWidth="1"/>
    <col min="3836" max="3836" width="50.375" style="330" customWidth="1"/>
    <col min="3837" max="4088" width="9" style="330"/>
    <col min="4089" max="4089" width="43.5" style="330" customWidth="1"/>
    <col min="4090" max="4090" width="19.5" style="330" customWidth="1"/>
    <col min="4091" max="4091" width="17.375" style="330" customWidth="1"/>
    <col min="4092" max="4092" width="50.375" style="330" customWidth="1"/>
    <col min="4093" max="4344" width="9" style="330"/>
    <col min="4345" max="4345" width="43.5" style="330" customWidth="1"/>
    <col min="4346" max="4346" width="19.5" style="330" customWidth="1"/>
    <col min="4347" max="4347" width="17.375" style="330" customWidth="1"/>
    <col min="4348" max="4348" width="50.375" style="330" customWidth="1"/>
    <col min="4349" max="4600" width="9" style="330"/>
    <col min="4601" max="4601" width="43.5" style="330" customWidth="1"/>
    <col min="4602" max="4602" width="19.5" style="330" customWidth="1"/>
    <col min="4603" max="4603" width="17.375" style="330" customWidth="1"/>
    <col min="4604" max="4604" width="50.375" style="330" customWidth="1"/>
    <col min="4605" max="4856" width="9" style="330"/>
    <col min="4857" max="4857" width="43.5" style="330" customWidth="1"/>
    <col min="4858" max="4858" width="19.5" style="330" customWidth="1"/>
    <col min="4859" max="4859" width="17.375" style="330" customWidth="1"/>
    <col min="4860" max="4860" width="50.375" style="330" customWidth="1"/>
    <col min="4861" max="5112" width="9" style="330"/>
    <col min="5113" max="5113" width="43.5" style="330" customWidth="1"/>
    <col min="5114" max="5114" width="19.5" style="330" customWidth="1"/>
    <col min="5115" max="5115" width="17.375" style="330" customWidth="1"/>
    <col min="5116" max="5116" width="50.375" style="330" customWidth="1"/>
    <col min="5117" max="5368" width="9" style="330"/>
    <col min="5369" max="5369" width="43.5" style="330" customWidth="1"/>
    <col min="5370" max="5370" width="19.5" style="330" customWidth="1"/>
    <col min="5371" max="5371" width="17.375" style="330" customWidth="1"/>
    <col min="5372" max="5372" width="50.375" style="330" customWidth="1"/>
    <col min="5373" max="5624" width="9" style="330"/>
    <col min="5625" max="5625" width="43.5" style="330" customWidth="1"/>
    <col min="5626" max="5626" width="19.5" style="330" customWidth="1"/>
    <col min="5627" max="5627" width="17.375" style="330" customWidth="1"/>
    <col min="5628" max="5628" width="50.375" style="330" customWidth="1"/>
    <col min="5629" max="5880" width="9" style="330"/>
    <col min="5881" max="5881" width="43.5" style="330" customWidth="1"/>
    <col min="5882" max="5882" width="19.5" style="330" customWidth="1"/>
    <col min="5883" max="5883" width="17.375" style="330" customWidth="1"/>
    <col min="5884" max="5884" width="50.375" style="330" customWidth="1"/>
    <col min="5885" max="6136" width="9" style="330"/>
    <col min="6137" max="6137" width="43.5" style="330" customWidth="1"/>
    <col min="6138" max="6138" width="19.5" style="330" customWidth="1"/>
    <col min="6139" max="6139" width="17.375" style="330" customWidth="1"/>
    <col min="6140" max="6140" width="50.375" style="330" customWidth="1"/>
    <col min="6141" max="6392" width="9" style="330"/>
    <col min="6393" max="6393" width="43.5" style="330" customWidth="1"/>
    <col min="6394" max="6394" width="19.5" style="330" customWidth="1"/>
    <col min="6395" max="6395" width="17.375" style="330" customWidth="1"/>
    <col min="6396" max="6396" width="50.375" style="330" customWidth="1"/>
    <col min="6397" max="6648" width="9" style="330"/>
    <col min="6649" max="6649" width="43.5" style="330" customWidth="1"/>
    <col min="6650" max="6650" width="19.5" style="330" customWidth="1"/>
    <col min="6651" max="6651" width="17.375" style="330" customWidth="1"/>
    <col min="6652" max="6652" width="50.375" style="330" customWidth="1"/>
    <col min="6653" max="6904" width="9" style="330"/>
    <col min="6905" max="6905" width="43.5" style="330" customWidth="1"/>
    <col min="6906" max="6906" width="19.5" style="330" customWidth="1"/>
    <col min="6907" max="6907" width="17.375" style="330" customWidth="1"/>
    <col min="6908" max="6908" width="50.375" style="330" customWidth="1"/>
    <col min="6909" max="7160" width="9" style="330"/>
    <col min="7161" max="7161" width="43.5" style="330" customWidth="1"/>
    <col min="7162" max="7162" width="19.5" style="330" customWidth="1"/>
    <col min="7163" max="7163" width="17.375" style="330" customWidth="1"/>
    <col min="7164" max="7164" width="50.375" style="330" customWidth="1"/>
    <col min="7165" max="7416" width="9" style="330"/>
    <col min="7417" max="7417" width="43.5" style="330" customWidth="1"/>
    <col min="7418" max="7418" width="19.5" style="330" customWidth="1"/>
    <col min="7419" max="7419" width="17.375" style="330" customWidth="1"/>
    <col min="7420" max="7420" width="50.375" style="330" customWidth="1"/>
    <col min="7421" max="7672" width="9" style="330"/>
    <col min="7673" max="7673" width="43.5" style="330" customWidth="1"/>
    <col min="7674" max="7674" width="19.5" style="330" customWidth="1"/>
    <col min="7675" max="7675" width="17.375" style="330" customWidth="1"/>
    <col min="7676" max="7676" width="50.375" style="330" customWidth="1"/>
    <col min="7677" max="7928" width="9" style="330"/>
    <col min="7929" max="7929" width="43.5" style="330" customWidth="1"/>
    <col min="7930" max="7930" width="19.5" style="330" customWidth="1"/>
    <col min="7931" max="7931" width="17.375" style="330" customWidth="1"/>
    <col min="7932" max="7932" width="50.375" style="330" customWidth="1"/>
    <col min="7933" max="8184" width="9" style="330"/>
    <col min="8185" max="8185" width="43.5" style="330" customWidth="1"/>
    <col min="8186" max="8186" width="19.5" style="330" customWidth="1"/>
    <col min="8187" max="8187" width="17.375" style="330" customWidth="1"/>
    <col min="8188" max="8188" width="50.375" style="330" customWidth="1"/>
    <col min="8189" max="8440" width="9" style="330"/>
    <col min="8441" max="8441" width="43.5" style="330" customWidth="1"/>
    <col min="8442" max="8442" width="19.5" style="330" customWidth="1"/>
    <col min="8443" max="8443" width="17.375" style="330" customWidth="1"/>
    <col min="8444" max="8444" width="50.375" style="330" customWidth="1"/>
    <col min="8445" max="8696" width="9" style="330"/>
    <col min="8697" max="8697" width="43.5" style="330" customWidth="1"/>
    <col min="8698" max="8698" width="19.5" style="330" customWidth="1"/>
    <col min="8699" max="8699" width="17.375" style="330" customWidth="1"/>
    <col min="8700" max="8700" width="50.375" style="330" customWidth="1"/>
    <col min="8701" max="8952" width="9" style="330"/>
    <col min="8953" max="8953" width="43.5" style="330" customWidth="1"/>
    <col min="8954" max="8954" width="19.5" style="330" customWidth="1"/>
    <col min="8955" max="8955" width="17.375" style="330" customWidth="1"/>
    <col min="8956" max="8956" width="50.375" style="330" customWidth="1"/>
    <col min="8957" max="9208" width="9" style="330"/>
    <col min="9209" max="9209" width="43.5" style="330" customWidth="1"/>
    <col min="9210" max="9210" width="19.5" style="330" customWidth="1"/>
    <col min="9211" max="9211" width="17.375" style="330" customWidth="1"/>
    <col min="9212" max="9212" width="50.375" style="330" customWidth="1"/>
    <col min="9213" max="9464" width="9" style="330"/>
    <col min="9465" max="9465" width="43.5" style="330" customWidth="1"/>
    <col min="9466" max="9466" width="19.5" style="330" customWidth="1"/>
    <col min="9467" max="9467" width="17.375" style="330" customWidth="1"/>
    <col min="9468" max="9468" width="50.375" style="330" customWidth="1"/>
    <col min="9469" max="9720" width="9" style="330"/>
    <col min="9721" max="9721" width="43.5" style="330" customWidth="1"/>
    <col min="9722" max="9722" width="19.5" style="330" customWidth="1"/>
    <col min="9723" max="9723" width="17.375" style="330" customWidth="1"/>
    <col min="9724" max="9724" width="50.375" style="330" customWidth="1"/>
    <col min="9725" max="9976" width="9" style="330"/>
    <col min="9977" max="9977" width="43.5" style="330" customWidth="1"/>
    <col min="9978" max="9978" width="19.5" style="330" customWidth="1"/>
    <col min="9979" max="9979" width="17.375" style="330" customWidth="1"/>
    <col min="9980" max="9980" width="50.375" style="330" customWidth="1"/>
    <col min="9981" max="10232" width="9" style="330"/>
    <col min="10233" max="10233" width="43.5" style="330" customWidth="1"/>
    <col min="10234" max="10234" width="19.5" style="330" customWidth="1"/>
    <col min="10235" max="10235" width="17.375" style="330" customWidth="1"/>
    <col min="10236" max="10236" width="50.375" style="330" customWidth="1"/>
    <col min="10237" max="10488" width="9" style="330"/>
    <col min="10489" max="10489" width="43.5" style="330" customWidth="1"/>
    <col min="10490" max="10490" width="19.5" style="330" customWidth="1"/>
    <col min="10491" max="10491" width="17.375" style="330" customWidth="1"/>
    <col min="10492" max="10492" width="50.375" style="330" customWidth="1"/>
    <col min="10493" max="10744" width="9" style="330"/>
    <col min="10745" max="10745" width="43.5" style="330" customWidth="1"/>
    <col min="10746" max="10746" width="19.5" style="330" customWidth="1"/>
    <col min="10747" max="10747" width="17.375" style="330" customWidth="1"/>
    <col min="10748" max="10748" width="50.375" style="330" customWidth="1"/>
    <col min="10749" max="11000" width="9" style="330"/>
    <col min="11001" max="11001" width="43.5" style="330" customWidth="1"/>
    <col min="11002" max="11002" width="19.5" style="330" customWidth="1"/>
    <col min="11003" max="11003" width="17.375" style="330" customWidth="1"/>
    <col min="11004" max="11004" width="50.375" style="330" customWidth="1"/>
    <col min="11005" max="11256" width="9" style="330"/>
    <col min="11257" max="11257" width="43.5" style="330" customWidth="1"/>
    <col min="11258" max="11258" width="19.5" style="330" customWidth="1"/>
    <col min="11259" max="11259" width="17.375" style="330" customWidth="1"/>
    <col min="11260" max="11260" width="50.375" style="330" customWidth="1"/>
    <col min="11261" max="11512" width="9" style="330"/>
    <col min="11513" max="11513" width="43.5" style="330" customWidth="1"/>
    <col min="11514" max="11514" width="19.5" style="330" customWidth="1"/>
    <col min="11515" max="11515" width="17.375" style="330" customWidth="1"/>
    <col min="11516" max="11516" width="50.375" style="330" customWidth="1"/>
    <col min="11517" max="11768" width="9" style="330"/>
    <col min="11769" max="11769" width="43.5" style="330" customWidth="1"/>
    <col min="11770" max="11770" width="19.5" style="330" customWidth="1"/>
    <col min="11771" max="11771" width="17.375" style="330" customWidth="1"/>
    <col min="11772" max="11772" width="50.375" style="330" customWidth="1"/>
    <col min="11773" max="12024" width="9" style="330"/>
    <col min="12025" max="12025" width="43.5" style="330" customWidth="1"/>
    <col min="12026" max="12026" width="19.5" style="330" customWidth="1"/>
    <col min="12027" max="12027" width="17.375" style="330" customWidth="1"/>
    <col min="12028" max="12028" width="50.375" style="330" customWidth="1"/>
    <col min="12029" max="12280" width="9" style="330"/>
    <col min="12281" max="12281" width="43.5" style="330" customWidth="1"/>
    <col min="12282" max="12282" width="19.5" style="330" customWidth="1"/>
    <col min="12283" max="12283" width="17.375" style="330" customWidth="1"/>
    <col min="12284" max="12284" width="50.375" style="330" customWidth="1"/>
    <col min="12285" max="12536" width="9" style="330"/>
    <col min="12537" max="12537" width="43.5" style="330" customWidth="1"/>
    <col min="12538" max="12538" width="19.5" style="330" customWidth="1"/>
    <col min="12539" max="12539" width="17.375" style="330" customWidth="1"/>
    <col min="12540" max="12540" width="50.375" style="330" customWidth="1"/>
    <col min="12541" max="12792" width="9" style="330"/>
    <col min="12793" max="12793" width="43.5" style="330" customWidth="1"/>
    <col min="12794" max="12794" width="19.5" style="330" customWidth="1"/>
    <col min="12795" max="12795" width="17.375" style="330" customWidth="1"/>
    <col min="12796" max="12796" width="50.375" style="330" customWidth="1"/>
    <col min="12797" max="13048" width="9" style="330"/>
    <col min="13049" max="13049" width="43.5" style="330" customWidth="1"/>
    <col min="13050" max="13050" width="19.5" style="330" customWidth="1"/>
    <col min="13051" max="13051" width="17.375" style="330" customWidth="1"/>
    <col min="13052" max="13052" width="50.375" style="330" customWidth="1"/>
    <col min="13053" max="13304" width="9" style="330"/>
    <col min="13305" max="13305" width="43.5" style="330" customWidth="1"/>
    <col min="13306" max="13306" width="19.5" style="330" customWidth="1"/>
    <col min="13307" max="13307" width="17.375" style="330" customWidth="1"/>
    <col min="13308" max="13308" width="50.375" style="330" customWidth="1"/>
    <col min="13309" max="13560" width="9" style="330"/>
    <col min="13561" max="13561" width="43.5" style="330" customWidth="1"/>
    <col min="13562" max="13562" width="19.5" style="330" customWidth="1"/>
    <col min="13563" max="13563" width="17.375" style="330" customWidth="1"/>
    <col min="13564" max="13564" width="50.375" style="330" customWidth="1"/>
    <col min="13565" max="13816" width="9" style="330"/>
    <col min="13817" max="13817" width="43.5" style="330" customWidth="1"/>
    <col min="13818" max="13818" width="19.5" style="330" customWidth="1"/>
    <col min="13819" max="13819" width="17.375" style="330" customWidth="1"/>
    <col min="13820" max="13820" width="50.375" style="330" customWidth="1"/>
    <col min="13821" max="14072" width="9" style="330"/>
    <col min="14073" max="14073" width="43.5" style="330" customWidth="1"/>
    <col min="14074" max="14074" width="19.5" style="330" customWidth="1"/>
    <col min="14075" max="14075" width="17.375" style="330" customWidth="1"/>
    <col min="14076" max="14076" width="50.375" style="330" customWidth="1"/>
    <col min="14077" max="14328" width="9" style="330"/>
    <col min="14329" max="14329" width="43.5" style="330" customWidth="1"/>
    <col min="14330" max="14330" width="19.5" style="330" customWidth="1"/>
    <col min="14331" max="14331" width="17.375" style="330" customWidth="1"/>
    <col min="14332" max="14332" width="50.375" style="330" customWidth="1"/>
    <col min="14333" max="14584" width="9" style="330"/>
    <col min="14585" max="14585" width="43.5" style="330" customWidth="1"/>
    <col min="14586" max="14586" width="19.5" style="330" customWidth="1"/>
    <col min="14587" max="14587" width="17.375" style="330" customWidth="1"/>
    <col min="14588" max="14588" width="50.375" style="330" customWidth="1"/>
    <col min="14589" max="14840" width="9" style="330"/>
    <col min="14841" max="14841" width="43.5" style="330" customWidth="1"/>
    <col min="14842" max="14842" width="19.5" style="330" customWidth="1"/>
    <col min="14843" max="14843" width="17.375" style="330" customWidth="1"/>
    <col min="14844" max="14844" width="50.375" style="330" customWidth="1"/>
    <col min="14845" max="15096" width="9" style="330"/>
    <col min="15097" max="15097" width="43.5" style="330" customWidth="1"/>
    <col min="15098" max="15098" width="19.5" style="330" customWidth="1"/>
    <col min="15099" max="15099" width="17.375" style="330" customWidth="1"/>
    <col min="15100" max="15100" width="50.375" style="330" customWidth="1"/>
    <col min="15101" max="15352" width="9" style="330"/>
    <col min="15353" max="15353" width="43.5" style="330" customWidth="1"/>
    <col min="15354" max="15354" width="19.5" style="330" customWidth="1"/>
    <col min="15355" max="15355" width="17.375" style="330" customWidth="1"/>
    <col min="15356" max="15356" width="50.375" style="330" customWidth="1"/>
    <col min="15357" max="15608" width="9" style="330"/>
    <col min="15609" max="15609" width="43.5" style="330" customWidth="1"/>
    <col min="15610" max="15610" width="19.5" style="330" customWidth="1"/>
    <col min="15611" max="15611" width="17.375" style="330" customWidth="1"/>
    <col min="15612" max="15612" width="50.375" style="330" customWidth="1"/>
    <col min="15613" max="15864" width="9" style="330"/>
    <col min="15865" max="15865" width="43.5" style="330" customWidth="1"/>
    <col min="15866" max="15866" width="19.5" style="330" customWidth="1"/>
    <col min="15867" max="15867" width="17.375" style="330" customWidth="1"/>
    <col min="15868" max="15868" width="50.375" style="330" customWidth="1"/>
    <col min="15869" max="16120" width="9" style="330"/>
    <col min="16121" max="16121" width="43.5" style="330" customWidth="1"/>
    <col min="16122" max="16122" width="19.5" style="330" customWidth="1"/>
    <col min="16123" max="16123" width="17.375" style="330" customWidth="1"/>
    <col min="16124" max="16124" width="50.375" style="330" customWidth="1"/>
    <col min="16125" max="16384" width="9" style="330"/>
  </cols>
  <sheetData>
    <row r="1" spans="1:6" ht="31.5" customHeight="1" x14ac:dyDescent="0.25">
      <c r="A1" s="1009" t="s">
        <v>1086</v>
      </c>
      <c r="B1" s="1009"/>
      <c r="C1" s="1009"/>
    </row>
    <row r="2" spans="1:6" ht="16.5" thickBot="1" x14ac:dyDescent="0.3"/>
    <row r="3" spans="1:6" s="334" customFormat="1" ht="62.25" customHeight="1" thickBot="1" x14ac:dyDescent="0.3">
      <c r="A3" s="332" t="s">
        <v>172</v>
      </c>
      <c r="B3" s="333" t="s">
        <v>260</v>
      </c>
      <c r="C3" s="908" t="s">
        <v>28</v>
      </c>
    </row>
    <row r="4" spans="1:6" s="881" customFormat="1" ht="21" customHeight="1" x14ac:dyDescent="0.25">
      <c r="A4" s="1010" t="s">
        <v>1085</v>
      </c>
      <c r="B4" s="1011"/>
      <c r="C4" s="909"/>
    </row>
    <row r="5" spans="1:6" s="876" customFormat="1" ht="47.25" x14ac:dyDescent="0.25">
      <c r="A5" s="884" t="s">
        <v>1005</v>
      </c>
      <c r="B5" s="910" t="s">
        <v>1012</v>
      </c>
      <c r="C5" s="273">
        <v>3000</v>
      </c>
    </row>
    <row r="6" spans="1:6" s="876" customFormat="1" ht="47.25" x14ac:dyDescent="0.25">
      <c r="A6" s="889"/>
      <c r="B6" s="910" t="s">
        <v>1013</v>
      </c>
      <c r="C6" s="273">
        <v>13000</v>
      </c>
    </row>
    <row r="7" spans="1:6" s="876" customFormat="1" ht="47.25" x14ac:dyDescent="0.25">
      <c r="A7" s="889"/>
      <c r="B7" s="910" t="s">
        <v>1009</v>
      </c>
      <c r="C7" s="273">
        <v>3827</v>
      </c>
    </row>
    <row r="8" spans="1:6" s="876" customFormat="1" ht="94.5" x14ac:dyDescent="0.25">
      <c r="A8" s="889"/>
      <c r="B8" s="910" t="s">
        <v>1014</v>
      </c>
      <c r="C8" s="273">
        <v>216679</v>
      </c>
    </row>
    <row r="9" spans="1:6" s="876" customFormat="1" ht="63" x14ac:dyDescent="0.25">
      <c r="A9" s="889"/>
      <c r="B9" s="910" t="s">
        <v>1015</v>
      </c>
      <c r="C9" s="273">
        <v>25997</v>
      </c>
    </row>
    <row r="10" spans="1:6" s="876" customFormat="1" ht="33" customHeight="1" x14ac:dyDescent="0.25">
      <c r="A10" s="889"/>
      <c r="B10" s="910" t="s">
        <v>1010</v>
      </c>
      <c r="C10" s="273">
        <v>65000</v>
      </c>
    </row>
    <row r="11" spans="1:6" s="876" customFormat="1" ht="30.75" customHeight="1" x14ac:dyDescent="0.25">
      <c r="A11" s="889"/>
      <c r="B11" s="910" t="s">
        <v>1011</v>
      </c>
      <c r="C11" s="273">
        <v>500</v>
      </c>
    </row>
    <row r="12" spans="1:6" s="876" customFormat="1" x14ac:dyDescent="0.25">
      <c r="A12" s="889"/>
      <c r="B12" s="910"/>
      <c r="C12" s="273"/>
    </row>
    <row r="13" spans="1:6" s="913" customFormat="1" x14ac:dyDescent="0.25">
      <c r="A13" s="884"/>
      <c r="B13" s="911" t="s">
        <v>182</v>
      </c>
      <c r="C13" s="912">
        <f>SUM(C5:C12)</f>
        <v>328003</v>
      </c>
    </row>
    <row r="14" spans="1:6" s="876" customFormat="1" x14ac:dyDescent="0.25">
      <c r="A14" s="889"/>
      <c r="B14" s="910"/>
      <c r="C14" s="273"/>
    </row>
    <row r="15" spans="1:6" s="876" customFormat="1" ht="31.5" x14ac:dyDescent="0.25">
      <c r="A15" s="884" t="s">
        <v>391</v>
      </c>
      <c r="B15" s="910" t="s">
        <v>781</v>
      </c>
      <c r="C15" s="273">
        <v>1334</v>
      </c>
      <c r="F15" s="877"/>
    </row>
    <row r="16" spans="1:6" s="876" customFormat="1" x14ac:dyDescent="0.25">
      <c r="A16" s="889"/>
      <c r="B16" s="911" t="s">
        <v>182</v>
      </c>
      <c r="C16" s="912">
        <f t="shared" ref="C16" si="0">SUM(C15)</f>
        <v>1334</v>
      </c>
    </row>
    <row r="17" spans="1:3" s="876" customFormat="1" x14ac:dyDescent="0.25">
      <c r="A17" s="889"/>
      <c r="B17" s="911"/>
      <c r="C17" s="912"/>
    </row>
    <row r="18" spans="1:3" s="876" customFormat="1" ht="31.5" x14ac:dyDescent="0.25">
      <c r="A18" s="884" t="s">
        <v>1025</v>
      </c>
      <c r="B18" s="910" t="s">
        <v>1026</v>
      </c>
      <c r="C18" s="273">
        <v>12000</v>
      </c>
    </row>
    <row r="19" spans="1:3" s="876" customFormat="1" x14ac:dyDescent="0.25">
      <c r="A19" s="889"/>
      <c r="B19" s="911" t="s">
        <v>182</v>
      </c>
      <c r="C19" s="912">
        <f t="shared" ref="C19" si="1">SUM(C18)</f>
        <v>12000</v>
      </c>
    </row>
    <row r="20" spans="1:3" s="876" customFormat="1" x14ac:dyDescent="0.25">
      <c r="A20" s="889"/>
      <c r="B20" s="911"/>
      <c r="C20" s="912"/>
    </row>
    <row r="21" spans="1:3" s="876" customFormat="1" x14ac:dyDescent="0.25">
      <c r="A21" s="884" t="s">
        <v>1019</v>
      </c>
      <c r="B21" s="910" t="s">
        <v>901</v>
      </c>
      <c r="C21" s="273">
        <v>10000</v>
      </c>
    </row>
    <row r="22" spans="1:3" s="876" customFormat="1" x14ac:dyDescent="0.25">
      <c r="A22" s="889"/>
      <c r="B22" s="911" t="s">
        <v>182</v>
      </c>
      <c r="C22" s="912">
        <f>SUM(C21)</f>
        <v>10000</v>
      </c>
    </row>
    <row r="23" spans="1:3" s="876" customFormat="1" x14ac:dyDescent="0.25">
      <c r="A23" s="889"/>
      <c r="B23" s="911"/>
      <c r="C23" s="912"/>
    </row>
    <row r="24" spans="1:3" s="876" customFormat="1" ht="31.5" x14ac:dyDescent="0.25">
      <c r="A24" s="884" t="s">
        <v>761</v>
      </c>
      <c r="B24" s="910" t="s">
        <v>782</v>
      </c>
      <c r="C24" s="273">
        <v>6757</v>
      </c>
    </row>
    <row r="25" spans="1:3" s="876" customFormat="1" x14ac:dyDescent="0.25">
      <c r="A25" s="884"/>
      <c r="B25" s="910" t="s">
        <v>1060</v>
      </c>
      <c r="C25" s="273">
        <v>20000</v>
      </c>
    </row>
    <row r="26" spans="1:3" s="876" customFormat="1" x14ac:dyDescent="0.25">
      <c r="A26" s="889"/>
      <c r="B26" s="911" t="s">
        <v>182</v>
      </c>
      <c r="C26" s="912">
        <f>SUM(C24:C25)</f>
        <v>26757</v>
      </c>
    </row>
    <row r="27" spans="1:3" s="876" customFormat="1" x14ac:dyDescent="0.25">
      <c r="A27" s="889"/>
      <c r="B27" s="911"/>
      <c r="C27" s="912"/>
    </row>
    <row r="28" spans="1:3" s="876" customFormat="1" x14ac:dyDescent="0.25">
      <c r="A28" s="884" t="s">
        <v>765</v>
      </c>
      <c r="B28" s="910" t="s">
        <v>783</v>
      </c>
      <c r="C28" s="273">
        <v>50000</v>
      </c>
    </row>
    <row r="29" spans="1:3" s="876" customFormat="1" x14ac:dyDescent="0.25">
      <c r="A29" s="884"/>
      <c r="B29" s="910" t="s">
        <v>898</v>
      </c>
      <c r="C29" s="273">
        <v>5000</v>
      </c>
    </row>
    <row r="30" spans="1:3" s="876" customFormat="1" x14ac:dyDescent="0.25">
      <c r="A30" s="889"/>
      <c r="B30" s="911" t="s">
        <v>182</v>
      </c>
      <c r="C30" s="912">
        <f>SUM(C28:C29)</f>
        <v>55000</v>
      </c>
    </row>
    <row r="31" spans="1:3" s="876" customFormat="1" x14ac:dyDescent="0.25">
      <c r="A31" s="889"/>
      <c r="B31" s="911"/>
      <c r="C31" s="912"/>
    </row>
    <row r="32" spans="1:3" s="876" customFormat="1" x14ac:dyDescent="0.25">
      <c r="A32" s="884" t="s">
        <v>658</v>
      </c>
      <c r="B32" s="910" t="s">
        <v>890</v>
      </c>
      <c r="C32" s="273">
        <v>10000</v>
      </c>
    </row>
    <row r="33" spans="1:3" s="876" customFormat="1" x14ac:dyDescent="0.25">
      <c r="A33" s="884"/>
      <c r="B33" s="914" t="s">
        <v>889</v>
      </c>
      <c r="C33" s="273">
        <v>1000</v>
      </c>
    </row>
    <row r="34" spans="1:3" s="876" customFormat="1" x14ac:dyDescent="0.25">
      <c r="A34" s="889"/>
      <c r="B34" s="911" t="s">
        <v>182</v>
      </c>
      <c r="C34" s="912">
        <f>SUM(C32:C33)</f>
        <v>11000</v>
      </c>
    </row>
    <row r="35" spans="1:3" s="876" customFormat="1" x14ac:dyDescent="0.25">
      <c r="A35" s="889"/>
      <c r="B35" s="910"/>
      <c r="C35" s="273"/>
    </row>
    <row r="36" spans="1:3" s="876" customFormat="1" x14ac:dyDescent="0.25">
      <c r="A36" s="884" t="s">
        <v>766</v>
      </c>
      <c r="B36" s="910" t="s">
        <v>767</v>
      </c>
      <c r="C36" s="273">
        <v>3267</v>
      </c>
    </row>
    <row r="37" spans="1:3" s="876" customFormat="1" x14ac:dyDescent="0.25">
      <c r="A37" s="884"/>
      <c r="B37" s="910" t="s">
        <v>896</v>
      </c>
      <c r="C37" s="273">
        <v>20000</v>
      </c>
    </row>
    <row r="38" spans="1:3" s="876" customFormat="1" x14ac:dyDescent="0.25">
      <c r="A38" s="889"/>
      <c r="B38" s="911" t="s">
        <v>182</v>
      </c>
      <c r="C38" s="912">
        <f>SUM(C36:C37)</f>
        <v>23267</v>
      </c>
    </row>
    <row r="39" spans="1:3" s="876" customFormat="1" x14ac:dyDescent="0.25">
      <c r="A39" s="889"/>
      <c r="B39" s="910"/>
      <c r="C39" s="273"/>
    </row>
    <row r="40" spans="1:3" s="876" customFormat="1" x14ac:dyDescent="0.25">
      <c r="A40" s="884" t="s">
        <v>402</v>
      </c>
      <c r="B40" s="914" t="s">
        <v>887</v>
      </c>
      <c r="C40" s="273">
        <v>25000</v>
      </c>
    </row>
    <row r="41" spans="1:3" s="876" customFormat="1" ht="31.5" x14ac:dyDescent="0.25">
      <c r="A41" s="884"/>
      <c r="B41" s="914" t="s">
        <v>888</v>
      </c>
      <c r="C41" s="273">
        <v>25000</v>
      </c>
    </row>
    <row r="42" spans="1:3" s="876" customFormat="1" x14ac:dyDescent="0.25">
      <c r="A42" s="884"/>
      <c r="B42" s="914" t="s">
        <v>889</v>
      </c>
      <c r="C42" s="273">
        <v>1000</v>
      </c>
    </row>
    <row r="43" spans="1:3" s="876" customFormat="1" x14ac:dyDescent="0.25">
      <c r="A43" s="889"/>
      <c r="B43" s="911" t="s">
        <v>182</v>
      </c>
      <c r="C43" s="912">
        <f>SUM(C40:C42)</f>
        <v>51000</v>
      </c>
    </row>
    <row r="44" spans="1:3" s="876" customFormat="1" x14ac:dyDescent="0.25">
      <c r="A44" s="889"/>
      <c r="B44" s="910"/>
      <c r="C44" s="273"/>
    </row>
    <row r="45" spans="1:3" s="876" customFormat="1" x14ac:dyDescent="0.25">
      <c r="A45" s="884" t="s">
        <v>399</v>
      </c>
      <c r="B45" s="910" t="s">
        <v>891</v>
      </c>
      <c r="C45" s="273">
        <v>40000</v>
      </c>
    </row>
    <row r="46" spans="1:3" s="876" customFormat="1" x14ac:dyDescent="0.25">
      <c r="A46" s="884"/>
      <c r="B46" s="910" t="s">
        <v>897</v>
      </c>
      <c r="C46" s="273">
        <v>30000</v>
      </c>
    </row>
    <row r="47" spans="1:3" s="876" customFormat="1" x14ac:dyDescent="0.25">
      <c r="A47" s="889"/>
      <c r="B47" s="911" t="s">
        <v>182</v>
      </c>
      <c r="C47" s="912">
        <f>SUM(C45:C46)</f>
        <v>70000</v>
      </c>
    </row>
    <row r="48" spans="1:3" s="876" customFormat="1" x14ac:dyDescent="0.25">
      <c r="A48" s="889"/>
      <c r="B48" s="910"/>
      <c r="C48" s="273"/>
    </row>
    <row r="49" spans="1:3" s="876" customFormat="1" ht="31.5" x14ac:dyDescent="0.25">
      <c r="A49" s="884" t="s">
        <v>762</v>
      </c>
      <c r="B49" s="910" t="s">
        <v>784</v>
      </c>
      <c r="C49" s="273">
        <v>7365</v>
      </c>
    </row>
    <row r="50" spans="1:3" s="876" customFormat="1" x14ac:dyDescent="0.25">
      <c r="A50" s="884"/>
      <c r="B50" s="910" t="s">
        <v>768</v>
      </c>
      <c r="C50" s="273">
        <v>6380</v>
      </c>
    </row>
    <row r="51" spans="1:3" s="876" customFormat="1" x14ac:dyDescent="0.25">
      <c r="A51" s="884"/>
      <c r="B51" s="910" t="s">
        <v>892</v>
      </c>
      <c r="C51" s="273">
        <v>17000</v>
      </c>
    </row>
    <row r="52" spans="1:3" s="876" customFormat="1" x14ac:dyDescent="0.25">
      <c r="A52" s="889"/>
      <c r="B52" s="911" t="s">
        <v>182</v>
      </c>
      <c r="C52" s="912">
        <f>SUM(C49:C51)</f>
        <v>30745</v>
      </c>
    </row>
    <row r="53" spans="1:3" s="876" customFormat="1" x14ac:dyDescent="0.25">
      <c r="A53" s="889"/>
      <c r="B53" s="910"/>
      <c r="C53" s="273"/>
    </row>
    <row r="54" spans="1:3" s="876" customFormat="1" x14ac:dyDescent="0.25">
      <c r="A54" s="884" t="s">
        <v>33</v>
      </c>
      <c r="B54" s="910" t="s">
        <v>895</v>
      </c>
      <c r="C54" s="273">
        <v>20000</v>
      </c>
    </row>
    <row r="55" spans="1:3" s="876" customFormat="1" x14ac:dyDescent="0.25">
      <c r="A55" s="889"/>
      <c r="B55" s="911" t="s">
        <v>182</v>
      </c>
      <c r="C55" s="912">
        <f>SUM(C54:C54)</f>
        <v>20000</v>
      </c>
    </row>
    <row r="56" spans="1:3" s="876" customFormat="1" x14ac:dyDescent="0.25">
      <c r="A56" s="889"/>
      <c r="B56" s="910"/>
      <c r="C56" s="273"/>
    </row>
    <row r="57" spans="1:3" s="876" customFormat="1" x14ac:dyDescent="0.25">
      <c r="A57" s="884" t="s">
        <v>763</v>
      </c>
      <c r="B57" s="910" t="s">
        <v>768</v>
      </c>
      <c r="C57" s="273">
        <v>9967</v>
      </c>
    </row>
    <row r="58" spans="1:3" s="876" customFormat="1" x14ac:dyDescent="0.25">
      <c r="A58" s="884"/>
      <c r="B58" s="914" t="s">
        <v>889</v>
      </c>
      <c r="C58" s="273">
        <v>1000</v>
      </c>
    </row>
    <row r="59" spans="1:3" s="876" customFormat="1" x14ac:dyDescent="0.25">
      <c r="A59" s="889"/>
      <c r="B59" s="911" t="s">
        <v>182</v>
      </c>
      <c r="C59" s="912">
        <f>SUM(C57:C58)</f>
        <v>10967</v>
      </c>
    </row>
    <row r="60" spans="1:3" s="876" customFormat="1" x14ac:dyDescent="0.25">
      <c r="A60" s="889"/>
      <c r="B60" s="911"/>
      <c r="C60" s="912"/>
    </row>
    <row r="61" spans="1:3" s="876" customFormat="1" ht="31.5" x14ac:dyDescent="0.25">
      <c r="A61" s="884" t="s">
        <v>893</v>
      </c>
      <c r="B61" s="910" t="s">
        <v>894</v>
      </c>
      <c r="C61" s="273">
        <v>1000</v>
      </c>
    </row>
    <row r="62" spans="1:3" s="876" customFormat="1" x14ac:dyDescent="0.25">
      <c r="A62" s="889"/>
      <c r="B62" s="911" t="s">
        <v>182</v>
      </c>
      <c r="C62" s="912">
        <f t="shared" ref="C62" si="2">SUM(C61)</f>
        <v>1000</v>
      </c>
    </row>
    <row r="63" spans="1:3" s="876" customFormat="1" x14ac:dyDescent="0.25">
      <c r="A63" s="889"/>
      <c r="B63" s="910"/>
      <c r="C63" s="273"/>
    </row>
    <row r="64" spans="1:3" s="876" customFormat="1" ht="31.5" x14ac:dyDescent="0.25">
      <c r="A64" s="884" t="s">
        <v>625</v>
      </c>
      <c r="B64" s="910" t="s">
        <v>764</v>
      </c>
      <c r="C64" s="273">
        <v>15987</v>
      </c>
    </row>
    <row r="65" spans="1:3" s="876" customFormat="1" x14ac:dyDescent="0.25">
      <c r="A65" s="889"/>
      <c r="B65" s="911" t="s">
        <v>182</v>
      </c>
      <c r="C65" s="912">
        <f>SUM(C64:C64)</f>
        <v>15987</v>
      </c>
    </row>
    <row r="66" spans="1:3" s="876" customFormat="1" x14ac:dyDescent="0.25">
      <c r="A66" s="889"/>
      <c r="B66" s="911"/>
      <c r="C66" s="912"/>
    </row>
    <row r="67" spans="1:3" s="876" customFormat="1" ht="47.25" x14ac:dyDescent="0.25">
      <c r="A67" s="884" t="s">
        <v>1078</v>
      </c>
      <c r="B67" s="910" t="s">
        <v>1077</v>
      </c>
      <c r="C67" s="273">
        <v>600000</v>
      </c>
    </row>
    <row r="68" spans="1:3" s="876" customFormat="1" ht="31.5" x14ac:dyDescent="0.25">
      <c r="A68" s="889"/>
      <c r="B68" s="910" t="s">
        <v>1079</v>
      </c>
      <c r="C68" s="273">
        <v>5000</v>
      </c>
    </row>
    <row r="69" spans="1:3" s="876" customFormat="1" ht="47.25" x14ac:dyDescent="0.25">
      <c r="A69" s="889"/>
      <c r="B69" s="910" t="s">
        <v>1080</v>
      </c>
      <c r="C69" s="273">
        <v>30000</v>
      </c>
    </row>
    <row r="70" spans="1:3" s="876" customFormat="1" x14ac:dyDescent="0.25">
      <c r="A70" s="889"/>
      <c r="B70" s="911" t="s">
        <v>182</v>
      </c>
      <c r="C70" s="912">
        <f>SUM(C67:F69)</f>
        <v>635000</v>
      </c>
    </row>
    <row r="71" spans="1:3" s="876" customFormat="1" x14ac:dyDescent="0.25">
      <c r="A71" s="889"/>
      <c r="B71" s="910"/>
      <c r="C71" s="273"/>
    </row>
    <row r="72" spans="1:3" s="876" customFormat="1" x14ac:dyDescent="0.25">
      <c r="A72" s="884" t="s">
        <v>760</v>
      </c>
      <c r="B72" s="910" t="s">
        <v>769</v>
      </c>
      <c r="C72" s="273">
        <v>7000</v>
      </c>
    </row>
    <row r="73" spans="1:3" s="876" customFormat="1" x14ac:dyDescent="0.25">
      <c r="A73" s="889"/>
      <c r="B73" s="911" t="s">
        <v>182</v>
      </c>
      <c r="C73" s="912">
        <f>SUM(C72:C72)</f>
        <v>7000</v>
      </c>
    </row>
    <row r="74" spans="1:3" s="876" customFormat="1" x14ac:dyDescent="0.25">
      <c r="A74" s="889"/>
      <c r="B74" s="910"/>
      <c r="C74" s="273"/>
    </row>
    <row r="75" spans="1:3" s="876" customFormat="1" x14ac:dyDescent="0.25">
      <c r="A75" s="884" t="s">
        <v>1020</v>
      </c>
      <c r="B75" s="910" t="s">
        <v>502</v>
      </c>
      <c r="C75" s="273">
        <v>52661</v>
      </c>
    </row>
    <row r="76" spans="1:3" s="913" customFormat="1" x14ac:dyDescent="0.25">
      <c r="A76" s="884"/>
      <c r="B76" s="911" t="s">
        <v>182</v>
      </c>
      <c r="C76" s="274">
        <f>SUM(C75:C75)</f>
        <v>52661</v>
      </c>
    </row>
    <row r="77" spans="1:3" s="876" customFormat="1" x14ac:dyDescent="0.25">
      <c r="A77" s="889"/>
      <c r="B77" s="910"/>
      <c r="C77" s="273"/>
    </row>
    <row r="78" spans="1:3" s="876" customFormat="1" x14ac:dyDescent="0.25">
      <c r="A78" s="884" t="s">
        <v>261</v>
      </c>
      <c r="B78" s="910" t="s">
        <v>770</v>
      </c>
      <c r="C78" s="273">
        <v>37726</v>
      </c>
    </row>
    <row r="79" spans="1:3" s="876" customFormat="1" ht="31.5" x14ac:dyDescent="0.25">
      <c r="A79" s="884"/>
      <c r="B79" s="910" t="s">
        <v>1006</v>
      </c>
      <c r="C79" s="273">
        <v>62958</v>
      </c>
    </row>
    <row r="80" spans="1:3" s="913" customFormat="1" x14ac:dyDescent="0.25">
      <c r="A80" s="884"/>
      <c r="B80" s="911" t="s">
        <v>182</v>
      </c>
      <c r="C80" s="274">
        <f>C78+C79</f>
        <v>100684</v>
      </c>
    </row>
    <row r="81" spans="1:3" s="876" customFormat="1" x14ac:dyDescent="0.25">
      <c r="A81" s="889"/>
      <c r="B81" s="910"/>
      <c r="C81" s="273"/>
    </row>
    <row r="82" spans="1:3" s="876" customFormat="1" x14ac:dyDescent="0.25">
      <c r="A82" s="884" t="s">
        <v>414</v>
      </c>
      <c r="B82" s="876" t="s">
        <v>771</v>
      </c>
      <c r="C82" s="273">
        <v>47729</v>
      </c>
    </row>
    <row r="83" spans="1:3" s="876" customFormat="1" x14ac:dyDescent="0.25">
      <c r="A83" s="884"/>
      <c r="B83" s="910" t="s">
        <v>262</v>
      </c>
      <c r="C83" s="273">
        <v>14542</v>
      </c>
    </row>
    <row r="84" spans="1:3" s="876" customFormat="1" x14ac:dyDescent="0.25">
      <c r="A84" s="884"/>
      <c r="B84" s="910" t="s">
        <v>885</v>
      </c>
      <c r="C84" s="273">
        <v>20000</v>
      </c>
    </row>
    <row r="85" spans="1:3" s="876" customFormat="1" x14ac:dyDescent="0.25">
      <c r="A85" s="889"/>
      <c r="B85" s="911" t="s">
        <v>182</v>
      </c>
      <c r="C85" s="912">
        <f>SUM(C82:C84)</f>
        <v>82271</v>
      </c>
    </row>
    <row r="86" spans="1:3" s="876" customFormat="1" x14ac:dyDescent="0.25">
      <c r="A86" s="889"/>
      <c r="B86" s="911"/>
      <c r="C86" s="912"/>
    </row>
    <row r="87" spans="1:3" s="876" customFormat="1" x14ac:dyDescent="0.25">
      <c r="A87" s="884" t="s">
        <v>1027</v>
      </c>
      <c r="B87" s="910" t="s">
        <v>886</v>
      </c>
      <c r="C87" s="273">
        <v>33271</v>
      </c>
    </row>
    <row r="88" spans="1:3" s="876" customFormat="1" x14ac:dyDescent="0.25">
      <c r="A88" s="884"/>
      <c r="B88" s="911" t="s">
        <v>182</v>
      </c>
      <c r="C88" s="274">
        <f>SUM(C87:C87)</f>
        <v>33271</v>
      </c>
    </row>
    <row r="89" spans="1:3" s="876" customFormat="1" x14ac:dyDescent="0.25">
      <c r="A89" s="915"/>
      <c r="B89" s="911"/>
      <c r="C89" s="274"/>
    </row>
    <row r="90" spans="1:3" s="876" customFormat="1" ht="18" customHeight="1" x14ac:dyDescent="0.25">
      <c r="A90" s="884" t="s">
        <v>409</v>
      </c>
      <c r="B90" s="916" t="s">
        <v>899</v>
      </c>
      <c r="C90" s="273">
        <v>25000</v>
      </c>
    </row>
    <row r="91" spans="1:3" s="876" customFormat="1" ht="33" customHeight="1" x14ac:dyDescent="0.25">
      <c r="A91" s="917"/>
      <c r="B91" s="910" t="s">
        <v>774</v>
      </c>
      <c r="C91" s="273">
        <v>40000</v>
      </c>
    </row>
    <row r="92" spans="1:3" s="876" customFormat="1" x14ac:dyDescent="0.25">
      <c r="A92" s="896"/>
      <c r="B92" s="911" t="s">
        <v>182</v>
      </c>
      <c r="C92" s="912">
        <f>C90+C91</f>
        <v>65000</v>
      </c>
    </row>
    <row r="93" spans="1:3" s="876" customFormat="1" x14ac:dyDescent="0.25">
      <c r="A93" s="889"/>
      <c r="B93" s="911"/>
      <c r="C93" s="912"/>
    </row>
    <row r="94" spans="1:3" s="876" customFormat="1" x14ac:dyDescent="0.25">
      <c r="A94" s="884" t="s">
        <v>411</v>
      </c>
      <c r="B94" s="910" t="s">
        <v>1007</v>
      </c>
      <c r="C94" s="273">
        <v>2000</v>
      </c>
    </row>
    <row r="95" spans="1:3" s="876" customFormat="1" x14ac:dyDescent="0.25">
      <c r="A95" s="889"/>
      <c r="B95" s="911" t="s">
        <v>182</v>
      </c>
      <c r="C95" s="912">
        <f>SUM(C94:C94)</f>
        <v>2000</v>
      </c>
    </row>
    <row r="96" spans="1:3" s="876" customFormat="1" x14ac:dyDescent="0.25">
      <c r="A96" s="889"/>
      <c r="B96" s="911"/>
      <c r="C96" s="912"/>
    </row>
    <row r="97" spans="1:3" s="876" customFormat="1" ht="31.5" x14ac:dyDescent="0.25">
      <c r="A97" s="884" t="s">
        <v>1021</v>
      </c>
      <c r="B97" s="910" t="s">
        <v>900</v>
      </c>
      <c r="C97" s="273">
        <v>5000</v>
      </c>
    </row>
    <row r="98" spans="1:3" s="876" customFormat="1" x14ac:dyDescent="0.25">
      <c r="A98" s="889"/>
      <c r="B98" s="911" t="s">
        <v>182</v>
      </c>
      <c r="C98" s="912">
        <f>+C97</f>
        <v>5000</v>
      </c>
    </row>
    <row r="99" spans="1:3" s="876" customFormat="1" x14ac:dyDescent="0.25">
      <c r="A99" s="889"/>
      <c r="B99" s="911"/>
      <c r="C99" s="912"/>
    </row>
    <row r="100" spans="1:3" s="876" customFormat="1" x14ac:dyDescent="0.25">
      <c r="A100" s="884" t="s">
        <v>503</v>
      </c>
      <c r="B100" s="910"/>
      <c r="C100" s="274">
        <v>7376</v>
      </c>
    </row>
    <row r="101" spans="1:3" s="876" customFormat="1" x14ac:dyDescent="0.25">
      <c r="A101" s="884"/>
      <c r="B101" s="910"/>
      <c r="C101" s="274"/>
    </row>
    <row r="102" spans="1:3" s="913" customFormat="1" x14ac:dyDescent="0.25">
      <c r="A102" s="884" t="s">
        <v>263</v>
      </c>
      <c r="B102" s="910"/>
      <c r="C102" s="918">
        <v>56610</v>
      </c>
    </row>
    <row r="103" spans="1:3" s="913" customFormat="1" x14ac:dyDescent="0.25">
      <c r="A103" s="884"/>
      <c r="B103" s="910"/>
      <c r="C103" s="918"/>
    </row>
    <row r="104" spans="1:3" s="876" customFormat="1" x14ac:dyDescent="0.25">
      <c r="A104" s="1012" t="s">
        <v>582</v>
      </c>
      <c r="B104" s="1013"/>
      <c r="C104" s="328"/>
    </row>
    <row r="105" spans="1:3" s="876" customFormat="1" ht="31.5" x14ac:dyDescent="0.25">
      <c r="A105" s="884" t="s">
        <v>394</v>
      </c>
      <c r="B105" s="889" t="s">
        <v>659</v>
      </c>
      <c r="C105" s="273">
        <v>8271</v>
      </c>
    </row>
    <row r="106" spans="1:3" s="913" customFormat="1" x14ac:dyDescent="0.25">
      <c r="A106" s="884"/>
      <c r="B106" s="884" t="s">
        <v>182</v>
      </c>
      <c r="C106" s="912">
        <f t="shared" ref="C106" si="3">SUM(C105)</f>
        <v>8271</v>
      </c>
    </row>
    <row r="107" spans="1:3" s="876" customFormat="1" x14ac:dyDescent="0.25">
      <c r="A107" s="889"/>
      <c r="B107" s="889"/>
      <c r="C107" s="273"/>
    </row>
    <row r="108" spans="1:3" s="876" customFormat="1" x14ac:dyDescent="0.25">
      <c r="A108" s="884" t="s">
        <v>1022</v>
      </c>
      <c r="B108" s="889" t="s">
        <v>661</v>
      </c>
      <c r="C108" s="273">
        <v>2463</v>
      </c>
    </row>
    <row r="109" spans="1:3" s="913" customFormat="1" x14ac:dyDescent="0.25">
      <c r="A109" s="884"/>
      <c r="B109" s="884" t="s">
        <v>182</v>
      </c>
      <c r="C109" s="912">
        <f t="shared" ref="C109" si="4">SUM(C108)</f>
        <v>2463</v>
      </c>
    </row>
    <row r="110" spans="1:3" s="876" customFormat="1" x14ac:dyDescent="0.25">
      <c r="A110" s="889"/>
      <c r="B110" s="889"/>
      <c r="C110" s="273"/>
    </row>
    <row r="111" spans="1:3" s="876" customFormat="1" ht="31.5" x14ac:dyDescent="0.25">
      <c r="A111" s="884" t="s">
        <v>1023</v>
      </c>
      <c r="B111" s="889" t="s">
        <v>660</v>
      </c>
      <c r="C111" s="273">
        <v>7181</v>
      </c>
    </row>
    <row r="112" spans="1:3" s="913" customFormat="1" x14ac:dyDescent="0.25">
      <c r="A112" s="884"/>
      <c r="B112" s="884" t="s">
        <v>182</v>
      </c>
      <c r="C112" s="912">
        <f t="shared" ref="C112" si="5">SUM(C111)</f>
        <v>7181</v>
      </c>
    </row>
    <row r="113" spans="1:10" s="876" customFormat="1" x14ac:dyDescent="0.25">
      <c r="A113" s="889"/>
      <c r="B113" s="889"/>
      <c r="C113" s="273"/>
    </row>
    <row r="114" spans="1:10" s="913" customFormat="1" x14ac:dyDescent="0.25">
      <c r="A114" s="884" t="s">
        <v>1024</v>
      </c>
      <c r="B114" s="889" t="s">
        <v>780</v>
      </c>
      <c r="C114" s="273">
        <v>456209</v>
      </c>
    </row>
    <row r="115" spans="1:10" s="876" customFormat="1" x14ac:dyDescent="0.25">
      <c r="A115" s="884"/>
      <c r="B115" s="884" t="s">
        <v>182</v>
      </c>
      <c r="C115" s="912">
        <f t="shared" ref="C115" si="6">SUM(C114)</f>
        <v>456209</v>
      </c>
    </row>
    <row r="116" spans="1:10" s="876" customFormat="1" x14ac:dyDescent="0.25">
      <c r="A116" s="889"/>
      <c r="B116" s="889"/>
      <c r="C116" s="273"/>
    </row>
    <row r="117" spans="1:10" ht="16.5" thickBot="1" x14ac:dyDescent="0.3">
      <c r="A117" s="919" t="s">
        <v>583</v>
      </c>
      <c r="B117" s="920"/>
      <c r="C117" s="275">
        <f>+C106+C109+C112+C115</f>
        <v>474124</v>
      </c>
    </row>
    <row r="118" spans="1:10" ht="16.5" thickBot="1" x14ac:dyDescent="0.3">
      <c r="A118" s="1014" t="s">
        <v>183</v>
      </c>
      <c r="B118" s="1014"/>
      <c r="C118" s="921">
        <f>C13+C16+C19+C22+C26+C30+C34+C38+C43+C47+C52+C55+C59+C62+C65+C70+C73+C76+C80+C85+C88+C92+C95+C98+C100+C102+C117</f>
        <v>2188057</v>
      </c>
    </row>
    <row r="119" spans="1:10" x14ac:dyDescent="0.25">
      <c r="A119" s="916"/>
      <c r="B119" s="922"/>
      <c r="C119" s="923"/>
    </row>
    <row r="120" spans="1:10" x14ac:dyDescent="0.25">
      <c r="A120" s="405"/>
    </row>
    <row r="127" spans="1:10" x14ac:dyDescent="0.25">
      <c r="A127" s="330"/>
      <c r="C127" s="330"/>
    </row>
    <row r="128" spans="1:10" s="785" customFormat="1" x14ac:dyDescent="0.25">
      <c r="A128" s="330"/>
      <c r="B128" s="330"/>
      <c r="C128" s="330"/>
      <c r="D128" s="330"/>
      <c r="E128" s="330"/>
      <c r="F128" s="330"/>
      <c r="G128" s="330"/>
      <c r="H128" s="330"/>
      <c r="I128" s="330"/>
      <c r="J128" s="330"/>
    </row>
    <row r="129" spans="1:10" s="785" customFormat="1" x14ac:dyDescent="0.25">
      <c r="A129" s="330"/>
      <c r="B129" s="330"/>
      <c r="C129" s="330"/>
      <c r="D129" s="330"/>
      <c r="E129" s="330"/>
      <c r="F129" s="330"/>
      <c r="G129" s="330"/>
      <c r="H129" s="330"/>
      <c r="I129" s="330"/>
      <c r="J129" s="330"/>
    </row>
    <row r="130" spans="1:10" s="785" customFormat="1" x14ac:dyDescent="0.25">
      <c r="A130" s="330"/>
      <c r="B130" s="330"/>
      <c r="C130" s="330"/>
      <c r="D130" s="330"/>
      <c r="E130" s="330"/>
      <c r="F130" s="330"/>
      <c r="G130" s="330"/>
      <c r="H130" s="330"/>
      <c r="I130" s="330"/>
      <c r="J130" s="330"/>
    </row>
    <row r="131" spans="1:10" s="785" customFormat="1" x14ac:dyDescent="0.25">
      <c r="A131" s="330"/>
      <c r="B131" s="330"/>
      <c r="C131" s="330"/>
      <c r="D131" s="330"/>
      <c r="E131" s="330"/>
      <c r="F131" s="330"/>
      <c r="G131" s="330"/>
      <c r="H131" s="330"/>
      <c r="I131" s="330"/>
      <c r="J131" s="330"/>
    </row>
  </sheetData>
  <mergeCells count="4">
    <mergeCell ref="A1:C1"/>
    <mergeCell ref="A4:B4"/>
    <mergeCell ref="A104:B104"/>
    <mergeCell ref="A118:B118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Header>&amp;R&amp;"Times New Roman CE,Félkövér"14. melléklet az 5/2020.(II.17.) önkormányzati rendelethez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3"/>
  <sheetViews>
    <sheetView zoomScaleNormal="100" workbookViewId="0">
      <selection activeCell="D12" sqref="D12"/>
    </sheetView>
  </sheetViews>
  <sheetFormatPr defaultColWidth="8.75" defaultRowHeight="15.75" x14ac:dyDescent="0.25"/>
  <cols>
    <col min="1" max="1" width="24.75" style="117" customWidth="1"/>
    <col min="2" max="2" width="39.125" style="117" customWidth="1"/>
    <col min="3" max="3" width="17.625" style="280" customWidth="1"/>
    <col min="4" max="4" width="50.125" style="117" customWidth="1"/>
    <col min="5" max="16384" width="8.75" style="117"/>
  </cols>
  <sheetData>
    <row r="1" spans="1:4" ht="79.5" customHeight="1" x14ac:dyDescent="0.3">
      <c r="A1" s="1021" t="s">
        <v>852</v>
      </c>
      <c r="B1" s="1021"/>
      <c r="C1" s="1021"/>
    </row>
    <row r="2" spans="1:4" ht="16.5" thickBot="1" x14ac:dyDescent="0.3"/>
    <row r="3" spans="1:4" ht="47.25" customHeight="1" x14ac:dyDescent="0.25">
      <c r="A3" s="118" t="s">
        <v>318</v>
      </c>
      <c r="B3" s="119"/>
      <c r="C3" s="341" t="s">
        <v>853</v>
      </c>
    </row>
    <row r="4" spans="1:4" x14ac:dyDescent="0.25">
      <c r="A4" s="120" t="s">
        <v>319</v>
      </c>
      <c r="B4" s="206"/>
      <c r="C4" s="125">
        <f>+C5+C6</f>
        <v>416000</v>
      </c>
    </row>
    <row r="5" spans="1:4" x14ac:dyDescent="0.25">
      <c r="A5" s="204" t="s">
        <v>320</v>
      </c>
      <c r="B5" s="121" t="s">
        <v>321</v>
      </c>
      <c r="C5" s="122">
        <v>299000</v>
      </c>
      <c r="D5" s="366"/>
    </row>
    <row r="6" spans="1:4" x14ac:dyDescent="0.25">
      <c r="A6" s="205"/>
      <c r="B6" s="121" t="s">
        <v>322</v>
      </c>
      <c r="C6" s="122">
        <v>117000</v>
      </c>
      <c r="D6" s="366"/>
    </row>
    <row r="7" spans="1:4" x14ac:dyDescent="0.25">
      <c r="A7" s="123" t="s">
        <v>323</v>
      </c>
      <c r="B7" s="124"/>
      <c r="C7" s="125">
        <f>+C6*0.27</f>
        <v>31590.000000000004</v>
      </c>
    </row>
    <row r="8" spans="1:4" x14ac:dyDescent="0.25">
      <c r="A8" s="126" t="s">
        <v>324</v>
      </c>
      <c r="B8" s="127"/>
      <c r="C8" s="125">
        <f>C18-C4-C7</f>
        <v>150302</v>
      </c>
    </row>
    <row r="9" spans="1:4" ht="16.5" thickBot="1" x14ac:dyDescent="0.3">
      <c r="A9" s="128" t="s">
        <v>325</v>
      </c>
      <c r="B9" s="129"/>
      <c r="C9" s="342">
        <f>+C4+C7+C8</f>
        <v>597892</v>
      </c>
    </row>
    <row r="10" spans="1:4" x14ac:dyDescent="0.25">
      <c r="A10" s="130"/>
      <c r="B10" s="403"/>
      <c r="C10" s="343"/>
    </row>
    <row r="11" spans="1:4" ht="16.5" thickBot="1" x14ac:dyDescent="0.3">
      <c r="A11" s="130"/>
      <c r="B11" s="130"/>
      <c r="C11" s="343"/>
    </row>
    <row r="12" spans="1:4" ht="49.5" customHeight="1" x14ac:dyDescent="0.25">
      <c r="A12" s="118" t="s">
        <v>326</v>
      </c>
      <c r="B12" s="131"/>
      <c r="C12" s="341" t="s">
        <v>853</v>
      </c>
    </row>
    <row r="13" spans="1:4" ht="29.25" customHeight="1" x14ac:dyDescent="0.25">
      <c r="A13" s="1015" t="s">
        <v>327</v>
      </c>
      <c r="B13" s="1016"/>
      <c r="C13" s="344">
        <f>SUM(C14:C15)</f>
        <v>566302</v>
      </c>
    </row>
    <row r="14" spans="1:4" s="280" customFormat="1" x14ac:dyDescent="0.25">
      <c r="A14" s="278"/>
      <c r="B14" s="279" t="s">
        <v>328</v>
      </c>
      <c r="C14" s="122">
        <v>315011</v>
      </c>
    </row>
    <row r="15" spans="1:4" s="280" customFormat="1" ht="31.5" customHeight="1" x14ac:dyDescent="0.25">
      <c r="A15" s="281"/>
      <c r="B15" s="282" t="s">
        <v>329</v>
      </c>
      <c r="C15" s="122">
        <v>251291</v>
      </c>
    </row>
    <row r="16" spans="1:4" s="280" customFormat="1" x14ac:dyDescent="0.25">
      <c r="A16" s="278"/>
      <c r="B16" s="282" t="s">
        <v>330</v>
      </c>
      <c r="C16" s="122">
        <v>49949</v>
      </c>
    </row>
    <row r="17" spans="1:3" x14ac:dyDescent="0.25">
      <c r="A17" s="1017" t="s">
        <v>331</v>
      </c>
      <c r="B17" s="1018"/>
      <c r="C17" s="125">
        <f>+C7</f>
        <v>31590.000000000004</v>
      </c>
    </row>
    <row r="18" spans="1:3" ht="38.25" customHeight="1" thickBot="1" x14ac:dyDescent="0.3">
      <c r="A18" s="1019" t="s">
        <v>332</v>
      </c>
      <c r="B18" s="1020"/>
      <c r="C18" s="342">
        <f>+C13+C17</f>
        <v>597892</v>
      </c>
    </row>
    <row r="19" spans="1:3" x14ac:dyDescent="0.25">
      <c r="A19" s="130"/>
      <c r="B19" s="130"/>
    </row>
    <row r="20" spans="1:3" x14ac:dyDescent="0.25">
      <c r="A20" s="429"/>
    </row>
    <row r="21" spans="1:3" x14ac:dyDescent="0.25">
      <c r="A21" s="132"/>
      <c r="C21" s="343"/>
    </row>
    <row r="23" spans="1:3" x14ac:dyDescent="0.25">
      <c r="A23" s="133"/>
      <c r="C23" s="343"/>
    </row>
  </sheetData>
  <mergeCells count="4">
    <mergeCell ref="A13:B13"/>
    <mergeCell ref="A17:B17"/>
    <mergeCell ref="A18:B18"/>
    <mergeCell ref="A1:C1"/>
  </mergeCells>
  <printOptions horizontalCentered="1"/>
  <pageMargins left="0.51181102362204722" right="0.27559055118110237" top="1.0629921259842521" bottom="0.39370078740157483" header="0.43307086614173229" footer="0.19685039370078741"/>
  <pageSetup paperSize="9" scale="80" orientation="portrait" r:id="rId1"/>
  <headerFooter alignWithMargins="0">
    <oddHeader xml:space="preserve">&amp;R&amp;"Times New Roman CE,Félkövér"15. melléklet
az 5/2020.(II.17.) önkormányzati rendelethez 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50"/>
  <sheetViews>
    <sheetView zoomScale="90" zoomScaleNormal="90" workbookViewId="0">
      <selection activeCell="I13" sqref="I13"/>
    </sheetView>
  </sheetViews>
  <sheetFormatPr defaultRowHeight="15.75" x14ac:dyDescent="0.25"/>
  <cols>
    <col min="1" max="1" width="45.625" style="79" customWidth="1"/>
    <col min="2" max="2" width="16" style="80" customWidth="1"/>
    <col min="3" max="3" width="7.5" style="73" customWidth="1"/>
    <col min="4" max="4" width="43.75" style="73" customWidth="1"/>
    <col min="5" max="5" width="16" style="73" customWidth="1"/>
    <col min="6" max="6" width="24.625" style="73" customWidth="1"/>
    <col min="7" max="16384" width="9" style="73"/>
  </cols>
  <sheetData>
    <row r="1" spans="1:6" ht="33" thickTop="1" thickBot="1" x14ac:dyDescent="0.3">
      <c r="A1" s="53" t="s">
        <v>85</v>
      </c>
      <c r="B1" s="54" t="s">
        <v>854</v>
      </c>
      <c r="D1" s="53" t="s">
        <v>85</v>
      </c>
      <c r="E1" s="54" t="s">
        <v>854</v>
      </c>
    </row>
    <row r="2" spans="1:6" s="56" customFormat="1" ht="16.5" thickTop="1" x14ac:dyDescent="0.25">
      <c r="A2" s="55" t="s">
        <v>458</v>
      </c>
      <c r="B2" s="786"/>
      <c r="D2" s="57" t="s">
        <v>459</v>
      </c>
      <c r="E2" s="58"/>
    </row>
    <row r="3" spans="1:6" s="61" customFormat="1" ht="31.5" x14ac:dyDescent="0.25">
      <c r="A3" s="59" t="s">
        <v>87</v>
      </c>
      <c r="B3" s="60">
        <v>8277695</v>
      </c>
      <c r="D3" s="59" t="s">
        <v>417</v>
      </c>
      <c r="E3" s="60">
        <v>5671323</v>
      </c>
    </row>
    <row r="4" spans="1:6" s="61" customFormat="1" ht="31.5" x14ac:dyDescent="0.25">
      <c r="A4" s="59" t="s">
        <v>36</v>
      </c>
      <c r="B4" s="60">
        <v>1554735</v>
      </c>
      <c r="D4" s="59" t="s">
        <v>88</v>
      </c>
      <c r="E4" s="60">
        <v>22965650</v>
      </c>
    </row>
    <row r="5" spans="1:6" s="61" customFormat="1" ht="16.5" thickBot="1" x14ac:dyDescent="0.3">
      <c r="A5" s="59" t="s">
        <v>89</v>
      </c>
      <c r="B5" s="60">
        <v>13303949</v>
      </c>
      <c r="D5" s="68" t="s">
        <v>86</v>
      </c>
      <c r="E5" s="69">
        <v>2823780</v>
      </c>
    </row>
    <row r="6" spans="1:6" s="61" customFormat="1" ht="16.5" thickTop="1" x14ac:dyDescent="0.25">
      <c r="A6" s="63" t="s">
        <v>622</v>
      </c>
      <c r="B6" s="60">
        <v>200146</v>
      </c>
      <c r="D6" s="68" t="s">
        <v>420</v>
      </c>
      <c r="E6" s="69">
        <v>171570</v>
      </c>
      <c r="F6" s="1026" t="s">
        <v>463</v>
      </c>
    </row>
    <row r="7" spans="1:6" s="61" customFormat="1" ht="15.75" customHeight="1" x14ac:dyDescent="0.25">
      <c r="A7" s="59" t="s">
        <v>439</v>
      </c>
      <c r="B7" s="64">
        <v>12230899</v>
      </c>
      <c r="D7" s="68"/>
      <c r="E7" s="69"/>
      <c r="F7" s="1027"/>
    </row>
    <row r="8" spans="1:6" s="61" customFormat="1" ht="16.5" customHeight="1" thickBot="1" x14ac:dyDescent="0.3">
      <c r="A8" s="63" t="s">
        <v>90</v>
      </c>
      <c r="B8" s="64">
        <v>3636816</v>
      </c>
      <c r="D8" s="65"/>
      <c r="E8" s="66"/>
      <c r="F8" s="1028"/>
    </row>
    <row r="9" spans="1:6" s="72" customFormat="1" ht="17.25" thickTop="1" thickBot="1" x14ac:dyDescent="0.3">
      <c r="A9" s="70" t="s">
        <v>456</v>
      </c>
      <c r="B9" s="71">
        <f>SUM(B2:B8)</f>
        <v>39204240</v>
      </c>
      <c r="D9" s="70" t="s">
        <v>457</v>
      </c>
      <c r="E9" s="71">
        <f>SUM(E3:E7)</f>
        <v>31632323</v>
      </c>
      <c r="F9" s="71">
        <f>+E9-B9</f>
        <v>-7571917</v>
      </c>
    </row>
    <row r="10" spans="1:6" s="72" customFormat="1" ht="17.25" thickTop="1" thickBot="1" x14ac:dyDescent="0.3">
      <c r="A10" s="194"/>
      <c r="B10" s="195"/>
      <c r="D10" s="194"/>
      <c r="E10" s="195"/>
      <c r="F10" s="195"/>
    </row>
    <row r="11" spans="1:6" s="56" customFormat="1" ht="17.25" thickTop="1" thickBot="1" x14ac:dyDescent="0.3">
      <c r="A11" s="57" t="s">
        <v>467</v>
      </c>
      <c r="B11" s="787"/>
      <c r="D11" s="57" t="s">
        <v>468</v>
      </c>
      <c r="E11" s="58"/>
    </row>
    <row r="12" spans="1:6" s="61" customFormat="1" ht="16.5" customHeight="1" thickTop="1" x14ac:dyDescent="0.25">
      <c r="A12" s="67" t="s">
        <v>488</v>
      </c>
      <c r="B12" s="60">
        <v>11402038</v>
      </c>
      <c r="D12" s="68" t="s">
        <v>489</v>
      </c>
      <c r="E12" s="60">
        <v>11402038</v>
      </c>
      <c r="F12" s="1023" t="s">
        <v>469</v>
      </c>
    </row>
    <row r="13" spans="1:6" s="61" customFormat="1" ht="31.5" x14ac:dyDescent="0.25">
      <c r="A13" s="67"/>
      <c r="B13" s="60"/>
      <c r="D13" s="244" t="s">
        <v>572</v>
      </c>
      <c r="E13" s="62">
        <f>179455+8158158+163966</f>
        <v>8501579</v>
      </c>
      <c r="F13" s="1024"/>
    </row>
    <row r="14" spans="1:6" s="61" customFormat="1" ht="19.5" customHeight="1" x14ac:dyDescent="0.25">
      <c r="A14" s="276" t="s">
        <v>581</v>
      </c>
      <c r="B14" s="64">
        <f>+'4 kiadás(szűkített)'!C23</f>
        <v>163966</v>
      </c>
      <c r="D14" s="244"/>
      <c r="E14" s="62"/>
      <c r="F14" s="1024"/>
    </row>
    <row r="15" spans="1:6" s="61" customFormat="1" ht="16.5" thickBot="1" x14ac:dyDescent="0.3">
      <c r="A15" s="198"/>
      <c r="B15" s="199"/>
      <c r="D15" s="243"/>
      <c r="E15" s="277"/>
      <c r="F15" s="1025"/>
    </row>
    <row r="16" spans="1:6" s="72" customFormat="1" ht="17.25" thickTop="1" thickBot="1" x14ac:dyDescent="0.3">
      <c r="A16" s="70" t="s">
        <v>470</v>
      </c>
      <c r="B16" s="71">
        <f>SUM(B12:B15)</f>
        <v>11566004</v>
      </c>
      <c r="D16" s="70" t="s">
        <v>471</v>
      </c>
      <c r="E16" s="71">
        <f>SUM(E12:E15)</f>
        <v>19903617</v>
      </c>
      <c r="F16" s="71">
        <f>+E16-B16</f>
        <v>8337613</v>
      </c>
    </row>
    <row r="17" spans="1:6" s="72" customFormat="1" ht="17.25" thickTop="1" thickBot="1" x14ac:dyDescent="0.3">
      <c r="A17" s="194"/>
      <c r="B17" s="195"/>
      <c r="D17" s="194"/>
      <c r="E17" s="195"/>
      <c r="F17" s="195"/>
    </row>
    <row r="18" spans="1:6" s="72" customFormat="1" ht="17.25" thickTop="1" thickBot="1" x14ac:dyDescent="0.3">
      <c r="A18" s="194"/>
      <c r="B18" s="194"/>
      <c r="C18" s="194"/>
      <c r="D18" s="1029" t="s">
        <v>472</v>
      </c>
      <c r="E18" s="1029"/>
      <c r="F18" s="78">
        <f>SUM(F9+F16)</f>
        <v>765696</v>
      </c>
    </row>
    <row r="19" spans="1:6" s="72" customFormat="1" ht="16.5" thickTop="1" x14ac:dyDescent="0.25">
      <c r="A19" s="194"/>
      <c r="B19" s="195"/>
      <c r="D19" s="194"/>
      <c r="E19" s="195"/>
      <c r="F19" s="195"/>
    </row>
    <row r="20" spans="1:6" s="72" customFormat="1" ht="16.5" thickBot="1" x14ac:dyDescent="0.3">
      <c r="A20" s="194"/>
      <c r="B20" s="195"/>
      <c r="D20" s="194"/>
      <c r="E20" s="195"/>
      <c r="F20" s="195"/>
    </row>
    <row r="21" spans="1:6" ht="33" thickTop="1" thickBot="1" x14ac:dyDescent="0.3">
      <c r="A21" s="53" t="s">
        <v>85</v>
      </c>
      <c r="B21" s="54" t="s">
        <v>854</v>
      </c>
      <c r="D21" s="53" t="s">
        <v>85</v>
      </c>
      <c r="E21" s="54" t="s">
        <v>854</v>
      </c>
    </row>
    <row r="22" spans="1:6" ht="16.5" thickTop="1" x14ac:dyDescent="0.25">
      <c r="A22" s="57" t="s">
        <v>460</v>
      </c>
      <c r="B22" s="787"/>
      <c r="D22" s="57" t="s">
        <v>461</v>
      </c>
      <c r="E22" s="787"/>
    </row>
    <row r="23" spans="1:6" ht="32.25" customHeight="1" thickBot="1" x14ac:dyDescent="0.3">
      <c r="A23" s="59" t="s">
        <v>84</v>
      </c>
      <c r="B23" s="60">
        <v>25570201</v>
      </c>
      <c r="D23" s="59" t="s">
        <v>455</v>
      </c>
      <c r="E23" s="60">
        <v>10605091</v>
      </c>
      <c r="F23" s="253"/>
    </row>
    <row r="24" spans="1:6" ht="16.5" thickTop="1" x14ac:dyDescent="0.25">
      <c r="A24" s="59" t="s">
        <v>93</v>
      </c>
      <c r="B24" s="60">
        <v>489648</v>
      </c>
      <c r="D24" s="59" t="s">
        <v>462</v>
      </c>
      <c r="E24" s="60">
        <v>205000</v>
      </c>
      <c r="F24" s="1023" t="s">
        <v>464</v>
      </c>
    </row>
    <row r="25" spans="1:6" x14ac:dyDescent="0.25">
      <c r="A25" s="59" t="s">
        <v>376</v>
      </c>
      <c r="B25" s="60">
        <v>2185619</v>
      </c>
      <c r="D25" s="59" t="s">
        <v>421</v>
      </c>
      <c r="E25" s="60">
        <v>26096</v>
      </c>
      <c r="F25" s="1024"/>
    </row>
    <row r="26" spans="1:6" ht="16.5" thickBot="1" x14ac:dyDescent="0.3">
      <c r="A26" s="59"/>
      <c r="B26" s="60"/>
      <c r="D26" s="251"/>
      <c r="E26" s="252"/>
      <c r="F26" s="1025"/>
    </row>
    <row r="27" spans="1:6" s="72" customFormat="1" ht="17.25" thickTop="1" thickBot="1" x14ac:dyDescent="0.3">
      <c r="A27" s="70" t="s">
        <v>465</v>
      </c>
      <c r="B27" s="71">
        <f>SUM(B23:B26)</f>
        <v>28245468</v>
      </c>
      <c r="D27" s="70" t="s">
        <v>466</v>
      </c>
      <c r="E27" s="71">
        <f>SUM(E23:E25)</f>
        <v>10836187</v>
      </c>
      <c r="F27" s="71">
        <f>+E27-B27</f>
        <v>-17409281</v>
      </c>
    </row>
    <row r="28" spans="1:6" s="72" customFormat="1" ht="17.25" thickTop="1" thickBot="1" x14ac:dyDescent="0.3">
      <c r="A28" s="194"/>
      <c r="B28" s="195"/>
      <c r="D28" s="194"/>
      <c r="E28" s="195"/>
      <c r="F28" s="195"/>
    </row>
    <row r="29" spans="1:6" s="56" customFormat="1" ht="17.25" thickTop="1" thickBot="1" x14ac:dyDescent="0.3">
      <c r="A29" s="57" t="s">
        <v>473</v>
      </c>
      <c r="B29" s="787"/>
      <c r="D29" s="57" t="s">
        <v>475</v>
      </c>
      <c r="E29" s="58"/>
    </row>
    <row r="30" spans="1:6" s="61" customFormat="1" ht="16.5" thickTop="1" x14ac:dyDescent="0.25">
      <c r="A30" s="67" t="s">
        <v>488</v>
      </c>
      <c r="B30" s="60">
        <v>144492</v>
      </c>
      <c r="D30" s="68" t="s">
        <v>489</v>
      </c>
      <c r="E30" s="60">
        <v>144492</v>
      </c>
      <c r="F30" s="1023" t="s">
        <v>482</v>
      </c>
    </row>
    <row r="31" spans="1:6" s="61" customFormat="1" ht="31.5" x14ac:dyDescent="0.25">
      <c r="A31" s="276"/>
      <c r="B31" s="64"/>
      <c r="D31" s="67" t="s">
        <v>571</v>
      </c>
      <c r="E31" s="62">
        <f>29974+16613611</f>
        <v>16643585</v>
      </c>
      <c r="F31" s="1024"/>
    </row>
    <row r="32" spans="1:6" s="61" customFormat="1" ht="16.5" thickBot="1" x14ac:dyDescent="0.3">
      <c r="A32" s="198"/>
      <c r="B32" s="199"/>
      <c r="D32" s="67"/>
      <c r="E32" s="329"/>
      <c r="F32" s="1025"/>
    </row>
    <row r="33" spans="1:6" s="72" customFormat="1" ht="17.25" thickTop="1" thickBot="1" x14ac:dyDescent="0.3">
      <c r="A33" s="70" t="s">
        <v>474</v>
      </c>
      <c r="B33" s="71">
        <f>SUM(B30)</f>
        <v>144492</v>
      </c>
      <c r="D33" s="70" t="s">
        <v>476</v>
      </c>
      <c r="E33" s="71">
        <f>SUM(E30:E32)</f>
        <v>16788077</v>
      </c>
      <c r="F33" s="71">
        <f>+E33-B33</f>
        <v>16643585</v>
      </c>
    </row>
    <row r="34" spans="1:6" s="72" customFormat="1" ht="17.25" thickTop="1" thickBot="1" x14ac:dyDescent="0.3">
      <c r="A34" s="194"/>
      <c r="B34" s="195"/>
      <c r="D34" s="194"/>
      <c r="E34" s="195"/>
      <c r="F34" s="195"/>
    </row>
    <row r="35" spans="1:6" s="72" customFormat="1" ht="17.25" thickTop="1" thickBot="1" x14ac:dyDescent="0.3">
      <c r="A35" s="194"/>
      <c r="B35" s="194"/>
      <c r="C35" s="194"/>
      <c r="D35" s="1029" t="s">
        <v>477</v>
      </c>
      <c r="E35" s="1029"/>
      <c r="F35" s="78">
        <f>SUM(F27+F33)</f>
        <v>-765696</v>
      </c>
    </row>
    <row r="36" spans="1:6" s="72" customFormat="1" ht="17.25" thickTop="1" thickBot="1" x14ac:dyDescent="0.3">
      <c r="A36" s="194"/>
      <c r="B36" s="195"/>
      <c r="D36" s="194"/>
      <c r="E36" s="195"/>
      <c r="F36" s="195"/>
    </row>
    <row r="37" spans="1:6" s="72" customFormat="1" ht="33" thickTop="1" thickBot="1" x14ac:dyDescent="0.3">
      <c r="A37" s="194"/>
      <c r="B37" s="195"/>
      <c r="D37" s="194"/>
      <c r="E37" s="195"/>
      <c r="F37" s="74" t="s">
        <v>95</v>
      </c>
    </row>
    <row r="38" spans="1:6" s="72" customFormat="1" ht="17.25" thickTop="1" thickBot="1" x14ac:dyDescent="0.3">
      <c r="A38" s="75" t="s">
        <v>96</v>
      </c>
      <c r="B38" s="76">
        <f>SUM(B27+B9)</f>
        <v>67449708</v>
      </c>
      <c r="C38" s="73"/>
      <c r="D38" s="75" t="s">
        <v>97</v>
      </c>
      <c r="E38" s="77">
        <f>SUM(E27+E9)</f>
        <v>42468510</v>
      </c>
      <c r="F38" s="78">
        <f>SUM(E38-B38)</f>
        <v>-24981198</v>
      </c>
    </row>
    <row r="39" spans="1:6" s="72" customFormat="1" ht="17.25" thickTop="1" thickBot="1" x14ac:dyDescent="0.3">
      <c r="A39" s="196"/>
      <c r="B39" s="197"/>
      <c r="C39" s="73"/>
      <c r="D39" s="196"/>
      <c r="E39" s="200"/>
      <c r="F39" s="200"/>
    </row>
    <row r="40" spans="1:6" s="72" customFormat="1" ht="33" thickTop="1" thickBot="1" x14ac:dyDescent="0.3">
      <c r="A40" s="194"/>
      <c r="B40" s="195"/>
      <c r="D40" s="194"/>
      <c r="E40" s="195"/>
      <c r="F40" s="74" t="s">
        <v>481</v>
      </c>
    </row>
    <row r="41" spans="1:6" s="72" customFormat="1" ht="17.25" thickTop="1" thickBot="1" x14ac:dyDescent="0.3">
      <c r="A41" s="75" t="s">
        <v>478</v>
      </c>
      <c r="B41" s="76">
        <f>SUM(B33+B16)</f>
        <v>11710496</v>
      </c>
      <c r="C41" s="73"/>
      <c r="D41" s="75" t="s">
        <v>479</v>
      </c>
      <c r="E41" s="77">
        <f>SUM(E33+E16)</f>
        <v>36691694</v>
      </c>
      <c r="F41" s="78">
        <f>SUM(E41-B41)</f>
        <v>24981198</v>
      </c>
    </row>
    <row r="42" spans="1:6" s="72" customFormat="1" ht="17.25" thickTop="1" thickBot="1" x14ac:dyDescent="0.3">
      <c r="A42" s="194"/>
      <c r="B42" s="195"/>
      <c r="D42" s="194"/>
      <c r="E42" s="195"/>
      <c r="F42" s="195"/>
    </row>
    <row r="43" spans="1:6" s="72" customFormat="1" ht="17.25" thickTop="1" thickBot="1" x14ac:dyDescent="0.3">
      <c r="A43" s="514"/>
      <c r="B43" s="195"/>
      <c r="D43" s="1022" t="s">
        <v>480</v>
      </c>
      <c r="E43" s="1022"/>
      <c r="F43" s="71">
        <f>SUM(F38+F41)</f>
        <v>0</v>
      </c>
    </row>
    <row r="44" spans="1:6" s="72" customFormat="1" ht="16.5" thickTop="1" x14ac:dyDescent="0.25">
      <c r="A44" s="194"/>
      <c r="B44" s="195"/>
      <c r="D44" s="194"/>
      <c r="E44" s="195"/>
      <c r="F44" s="195"/>
    </row>
    <row r="45" spans="1:6" x14ac:dyDescent="0.25">
      <c r="E45" s="80"/>
    </row>
    <row r="46" spans="1:6" x14ac:dyDescent="0.25">
      <c r="A46" s="514"/>
      <c r="E46" s="80"/>
    </row>
    <row r="47" spans="1:6" x14ac:dyDescent="0.25">
      <c r="E47" s="80"/>
    </row>
    <row r="48" spans="1:6" x14ac:dyDescent="0.25">
      <c r="E48" s="80"/>
    </row>
    <row r="49" spans="4:5" x14ac:dyDescent="0.25">
      <c r="E49" s="80"/>
    </row>
    <row r="50" spans="4:5" x14ac:dyDescent="0.25">
      <c r="D50" s="81"/>
      <c r="E50" s="80"/>
    </row>
  </sheetData>
  <mergeCells count="7">
    <mergeCell ref="D43:E43"/>
    <mergeCell ref="F12:F15"/>
    <mergeCell ref="F6:F8"/>
    <mergeCell ref="F24:F26"/>
    <mergeCell ref="D18:E18"/>
    <mergeCell ref="F30:F32"/>
    <mergeCell ref="D35:E35"/>
  </mergeCells>
  <phoneticPr fontId="50" type="noConversion"/>
  <printOptions horizontalCentered="1"/>
  <pageMargins left="0.31496062992125984" right="0.23622047244094491" top="0.86614173228346458" bottom="0.23622047244094491" header="0.23622047244094491" footer="0.15748031496062992"/>
  <pageSetup paperSize="9" scale="58" orientation="landscape" r:id="rId1"/>
  <headerFooter alignWithMargins="0">
    <oddHeader>&amp;C&amp;"Times New Roman CE,Félkövér"
Költségvetési és finanszírozási egyenleg működési és felhalmozási cél szerinti bontásban (&amp;K000000eFt-ban)  &amp;R&amp;"Times New Roman CE,Félkövér"16. melléklet
az 5/2020.(II.17.) önkormányzati rendelethez</oddHeader>
    <oddFooter xml:space="preserve">&amp;C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34"/>
  <sheetViews>
    <sheetView zoomScale="90" zoomScaleNormal="90" workbookViewId="0">
      <pane xSplit="1" ySplit="2" topLeftCell="B3" activePane="bottomRight" state="frozen"/>
      <selection activeCell="B64" sqref="B64"/>
      <selection pane="topRight" activeCell="B64" sqref="B64"/>
      <selection pane="bottomLeft" activeCell="B64" sqref="B64"/>
      <selection pane="bottomRight" activeCell="A29" sqref="A29"/>
    </sheetView>
  </sheetViews>
  <sheetFormatPr defaultColWidth="8" defaultRowHeight="15.75" x14ac:dyDescent="0.25"/>
  <cols>
    <col min="1" max="1" width="26.125" style="85" bestFit="1" customWidth="1"/>
    <col min="2" max="2" width="11" style="84" bestFit="1" customWidth="1"/>
    <col min="3" max="3" width="12" style="84" customWidth="1"/>
    <col min="4" max="5" width="11" style="84" bestFit="1" customWidth="1"/>
    <col min="6" max="6" width="10.5" style="84" customWidth="1"/>
    <col min="7" max="7" width="12.5" style="84" customWidth="1"/>
    <col min="8" max="8" width="11.125" style="84" customWidth="1"/>
    <col min="9" max="9" width="10" style="84" bestFit="1" customWidth="1"/>
    <col min="10" max="10" width="11" style="84" bestFit="1" customWidth="1"/>
    <col min="11" max="11" width="11" style="84" customWidth="1"/>
    <col min="12" max="12" width="11.125" style="84" customWidth="1"/>
    <col min="13" max="13" width="11.625" style="84" customWidth="1"/>
    <col min="14" max="14" width="11" style="84" bestFit="1" customWidth="1"/>
    <col min="15" max="15" width="9.875" style="84" customWidth="1"/>
    <col min="16" max="16" width="9.875" style="85" customWidth="1"/>
    <col min="17" max="16384" width="8" style="85"/>
  </cols>
  <sheetData>
    <row r="1" spans="1:16" ht="16.5" thickBot="1" x14ac:dyDescent="0.3">
      <c r="A1" s="82" t="s">
        <v>65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6" s="89" customFormat="1" x14ac:dyDescent="0.25">
      <c r="A2" s="86" t="s">
        <v>172</v>
      </c>
      <c r="B2" s="87" t="s">
        <v>66</v>
      </c>
      <c r="C2" s="87" t="s">
        <v>67</v>
      </c>
      <c r="D2" s="87" t="s">
        <v>68</v>
      </c>
      <c r="E2" s="87" t="s">
        <v>69</v>
      </c>
      <c r="F2" s="87" t="s">
        <v>70</v>
      </c>
      <c r="G2" s="87" t="s">
        <v>71</v>
      </c>
      <c r="H2" s="87" t="s">
        <v>72</v>
      </c>
      <c r="I2" s="87" t="s">
        <v>73</v>
      </c>
      <c r="J2" s="87" t="s">
        <v>74</v>
      </c>
      <c r="K2" s="87" t="s">
        <v>75</v>
      </c>
      <c r="L2" s="87" t="s">
        <v>76</v>
      </c>
      <c r="M2" s="87" t="s">
        <v>77</v>
      </c>
      <c r="N2" s="88" t="s">
        <v>78</v>
      </c>
      <c r="O2" s="352"/>
    </row>
    <row r="3" spans="1:16" ht="31.5" x14ac:dyDescent="0.25">
      <c r="A3" s="90" t="s">
        <v>417</v>
      </c>
      <c r="B3" s="91">
        <f>755719+34060</f>
        <v>789779</v>
      </c>
      <c r="C3" s="91">
        <v>443777</v>
      </c>
      <c r="D3" s="91">
        <v>443777</v>
      </c>
      <c r="E3" s="91">
        <v>443777</v>
      </c>
      <c r="F3" s="91">
        <v>443777</v>
      </c>
      <c r="G3" s="91">
        <v>443777</v>
      </c>
      <c r="H3" s="91">
        <v>443777</v>
      </c>
      <c r="I3" s="91">
        <v>443777</v>
      </c>
      <c r="J3" s="91">
        <v>443777</v>
      </c>
      <c r="K3" s="91">
        <v>443777</v>
      </c>
      <c r="L3" s="91">
        <v>443777</v>
      </c>
      <c r="M3" s="91">
        <v>443774</v>
      </c>
      <c r="N3" s="92">
        <f t="shared" ref="N3:N10" si="0">SUM(B3:M3)</f>
        <v>5671323</v>
      </c>
      <c r="P3" s="84"/>
    </row>
    <row r="4" spans="1:16" ht="31.5" x14ac:dyDescent="0.25">
      <c r="A4" s="90" t="s">
        <v>418</v>
      </c>
      <c r="B4" s="91">
        <v>0</v>
      </c>
      <c r="C4" s="91">
        <v>14749</v>
      </c>
      <c r="D4" s="91">
        <f>5161881+255</f>
        <v>5162136</v>
      </c>
      <c r="E4" s="91">
        <v>200000</v>
      </c>
      <c r="F4" s="91">
        <v>1353012</v>
      </c>
      <c r="G4" s="91">
        <v>700000</v>
      </c>
      <c r="H4" s="91">
        <v>0</v>
      </c>
      <c r="I4" s="91">
        <v>2429118</v>
      </c>
      <c r="J4" s="91">
        <v>746076</v>
      </c>
      <c r="K4" s="91">
        <v>0</v>
      </c>
      <c r="L4" s="91">
        <v>0</v>
      </c>
      <c r="M4" s="91">
        <v>0</v>
      </c>
      <c r="N4" s="92">
        <f t="shared" si="0"/>
        <v>10605091</v>
      </c>
      <c r="P4" s="84"/>
    </row>
    <row r="5" spans="1:16" x14ac:dyDescent="0.25">
      <c r="A5" s="90" t="s">
        <v>88</v>
      </c>
      <c r="B5" s="91">
        <v>117441</v>
      </c>
      <c r="C5" s="91">
        <v>118441</v>
      </c>
      <c r="D5" s="91">
        <v>9066441</v>
      </c>
      <c r="E5" s="91">
        <v>277441</v>
      </c>
      <c r="F5" s="91">
        <v>331441</v>
      </c>
      <c r="G5" s="91">
        <v>759441</v>
      </c>
      <c r="H5" s="91">
        <v>121441</v>
      </c>
      <c r="I5" s="91">
        <v>324441</v>
      </c>
      <c r="J5" s="91">
        <v>8653443</v>
      </c>
      <c r="K5" s="91">
        <v>351443</v>
      </c>
      <c r="L5" s="91">
        <v>301443</v>
      </c>
      <c r="M5" s="91">
        <v>2542793</v>
      </c>
      <c r="N5" s="92">
        <f t="shared" si="0"/>
        <v>22965650</v>
      </c>
      <c r="P5" s="84"/>
    </row>
    <row r="6" spans="1:16" x14ac:dyDescent="0.25">
      <c r="A6" s="90" t="s">
        <v>86</v>
      </c>
      <c r="B6" s="91">
        <f>178033+107033-25-61866</f>
        <v>223175</v>
      </c>
      <c r="C6" s="91">
        <f>178033+106942-25-61866</f>
        <v>223084</v>
      </c>
      <c r="D6" s="91">
        <f>178033+120049-25-61866</f>
        <v>236191</v>
      </c>
      <c r="E6" s="91">
        <f>178033+174177-25-61866</f>
        <v>290319</v>
      </c>
      <c r="F6" s="91">
        <f>178033+106377-25-61866</f>
        <v>222519</v>
      </c>
      <c r="G6" s="91">
        <f>178033+110357-25-61866</f>
        <v>226499</v>
      </c>
      <c r="H6" s="91">
        <f>178033+136618-25-61866</f>
        <v>252760</v>
      </c>
      <c r="I6" s="91">
        <f>178033+78506-25-61866</f>
        <v>194648</v>
      </c>
      <c r="J6" s="91">
        <f>178033+129093-25-61866</f>
        <v>245235</v>
      </c>
      <c r="K6" s="91">
        <f>178033+128129-25-61866</f>
        <v>244271</v>
      </c>
      <c r="L6" s="91">
        <f>178033+118040-25-61866</f>
        <v>234182</v>
      </c>
      <c r="M6" s="91">
        <f>178034+114749-25-61861</f>
        <v>230897</v>
      </c>
      <c r="N6" s="92">
        <f t="shared" si="0"/>
        <v>2823780</v>
      </c>
      <c r="P6" s="84"/>
    </row>
    <row r="7" spans="1:16" x14ac:dyDescent="0.25">
      <c r="A7" s="90" t="s">
        <v>92</v>
      </c>
      <c r="B7" s="91"/>
      <c r="C7" s="91"/>
      <c r="D7" s="91"/>
      <c r="E7" s="91"/>
      <c r="F7" s="91"/>
      <c r="G7" s="91">
        <v>102500</v>
      </c>
      <c r="H7" s="91"/>
      <c r="I7" s="91"/>
      <c r="J7" s="91"/>
      <c r="K7" s="91"/>
      <c r="L7" s="91"/>
      <c r="M7" s="91">
        <v>102500</v>
      </c>
      <c r="N7" s="92">
        <f t="shared" si="0"/>
        <v>205000</v>
      </c>
      <c r="P7" s="84"/>
    </row>
    <row r="8" spans="1:16" ht="31.5" x14ac:dyDescent="0.25">
      <c r="A8" s="90" t="s">
        <v>91</v>
      </c>
      <c r="B8" s="91">
        <v>2500</v>
      </c>
      <c r="C8" s="91">
        <v>2500</v>
      </c>
      <c r="D8" s="91">
        <v>47500</v>
      </c>
      <c r="E8" s="91">
        <v>2500</v>
      </c>
      <c r="F8" s="91">
        <v>2500</v>
      </c>
      <c r="G8" s="91">
        <v>2500</v>
      </c>
      <c r="H8" s="91">
        <v>47500</v>
      </c>
      <c r="I8" s="91">
        <v>2500</v>
      </c>
      <c r="J8" s="91">
        <v>2500</v>
      </c>
      <c r="K8" s="91">
        <v>2500</v>
      </c>
      <c r="L8" s="91">
        <v>47500</v>
      </c>
      <c r="M8" s="91">
        <f>6000+2500+570</f>
        <v>9070</v>
      </c>
      <c r="N8" s="92">
        <f t="shared" si="0"/>
        <v>171570</v>
      </c>
      <c r="P8" s="84"/>
    </row>
    <row r="9" spans="1:16" ht="31.5" x14ac:dyDescent="0.25">
      <c r="A9" s="90" t="s">
        <v>94</v>
      </c>
      <c r="B9" s="91">
        <v>2174</v>
      </c>
      <c r="C9" s="91">
        <v>2174</v>
      </c>
      <c r="D9" s="91">
        <v>2174</v>
      </c>
      <c r="E9" s="91">
        <v>2174</v>
      </c>
      <c r="F9" s="91">
        <v>2174</v>
      </c>
      <c r="G9" s="91">
        <v>2174</v>
      </c>
      <c r="H9" s="91">
        <v>2174</v>
      </c>
      <c r="I9" s="91">
        <v>2174</v>
      </c>
      <c r="J9" s="91">
        <v>2174</v>
      </c>
      <c r="K9" s="91">
        <v>2174</v>
      </c>
      <c r="L9" s="91">
        <v>2174</v>
      </c>
      <c r="M9" s="91">
        <f>170000+2182-170000</f>
        <v>2182</v>
      </c>
      <c r="N9" s="92">
        <f t="shared" si="0"/>
        <v>26096</v>
      </c>
      <c r="P9" s="84"/>
    </row>
    <row r="10" spans="1:16" x14ac:dyDescent="0.25">
      <c r="A10" s="90" t="s">
        <v>424</v>
      </c>
      <c r="B10" s="91">
        <v>25145164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2">
        <f t="shared" si="0"/>
        <v>25145164</v>
      </c>
      <c r="P10" s="84"/>
    </row>
    <row r="11" spans="1:16" s="96" customFormat="1" ht="16.5" thickBot="1" x14ac:dyDescent="0.3">
      <c r="A11" s="93" t="s">
        <v>530</v>
      </c>
      <c r="B11" s="94">
        <f t="shared" ref="B11:N11" si="1">SUM(B3:B10)</f>
        <v>26280233</v>
      </c>
      <c r="C11" s="94">
        <f t="shared" si="1"/>
        <v>804725</v>
      </c>
      <c r="D11" s="94">
        <f t="shared" si="1"/>
        <v>14958219</v>
      </c>
      <c r="E11" s="94">
        <f t="shared" si="1"/>
        <v>1216211</v>
      </c>
      <c r="F11" s="94">
        <f t="shared" si="1"/>
        <v>2355423</v>
      </c>
      <c r="G11" s="94">
        <f t="shared" si="1"/>
        <v>2236891</v>
      </c>
      <c r="H11" s="94">
        <f t="shared" si="1"/>
        <v>867652</v>
      </c>
      <c r="I11" s="94">
        <f t="shared" si="1"/>
        <v>3396658</v>
      </c>
      <c r="J11" s="94">
        <f t="shared" si="1"/>
        <v>10093205</v>
      </c>
      <c r="K11" s="94">
        <f t="shared" si="1"/>
        <v>1044165</v>
      </c>
      <c r="L11" s="94">
        <f t="shared" si="1"/>
        <v>1029076</v>
      </c>
      <c r="M11" s="94">
        <f t="shared" si="1"/>
        <v>3331216</v>
      </c>
      <c r="N11" s="269">
        <f t="shared" si="1"/>
        <v>67613674</v>
      </c>
      <c r="O11" s="95"/>
      <c r="P11" s="95"/>
    </row>
    <row r="12" spans="1:16" x14ac:dyDescent="0.25">
      <c r="A12" s="82"/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</row>
    <row r="13" spans="1:16" ht="16.5" thickBot="1" x14ac:dyDescent="0.3">
      <c r="A13" s="98" t="s">
        <v>79</v>
      </c>
    </row>
    <row r="14" spans="1:16" x14ac:dyDescent="0.25">
      <c r="A14" s="99" t="s">
        <v>82</v>
      </c>
      <c r="B14" s="939">
        <v>1278187</v>
      </c>
      <c r="C14" s="939">
        <v>1109635</v>
      </c>
      <c r="D14" s="939">
        <v>1128599</v>
      </c>
      <c r="E14" s="939">
        <v>1081331</v>
      </c>
      <c r="F14" s="939">
        <v>1326123</v>
      </c>
      <c r="G14" s="939">
        <v>1095500</v>
      </c>
      <c r="H14" s="939">
        <v>1345810</v>
      </c>
      <c r="I14" s="939">
        <v>1042209</v>
      </c>
      <c r="J14" s="939">
        <v>1092524</v>
      </c>
      <c r="K14" s="939">
        <v>1129880</v>
      </c>
      <c r="L14" s="939">
        <v>1175506</v>
      </c>
      <c r="M14" s="939">
        <v>1360963</v>
      </c>
      <c r="N14" s="100">
        <f t="shared" ref="N14:N19" si="2">SUM(B14:M14)</f>
        <v>14166267</v>
      </c>
      <c r="P14" s="84"/>
    </row>
    <row r="15" spans="1:16" ht="31.5" x14ac:dyDescent="0.25">
      <c r="A15" s="90" t="s">
        <v>80</v>
      </c>
      <c r="B15" s="91">
        <f>613672+684644+27235</f>
        <v>1325551</v>
      </c>
      <c r="C15" s="91">
        <f>613672+671497+27235</f>
        <v>1312404</v>
      </c>
      <c r="D15" s="91">
        <f>613672+663742+27235</f>
        <v>1304649</v>
      </c>
      <c r="E15" s="91">
        <f>200000+613672+718335+3000+27235</f>
        <v>1562242</v>
      </c>
      <c r="F15" s="91">
        <f>613672+645742+27235</f>
        <v>1286649</v>
      </c>
      <c r="G15" s="91">
        <f>500000+613672+698335+1000+27235</f>
        <v>1840242</v>
      </c>
      <c r="H15" s="91">
        <f>613672+665742+27235</f>
        <v>1306649</v>
      </c>
      <c r="I15" s="91">
        <f>613672+652595+27235</f>
        <v>1293502</v>
      </c>
      <c r="J15" s="91">
        <f>613672+698335+27235</f>
        <v>1339242</v>
      </c>
      <c r="K15" s="91">
        <f>613672+718335+27235</f>
        <v>1359242</v>
      </c>
      <c r="L15" s="91">
        <f>613672+645742+27235</f>
        <v>1286649</v>
      </c>
      <c r="M15" s="91">
        <f>613677+750931+27235</f>
        <v>1391843</v>
      </c>
      <c r="N15" s="92">
        <f t="shared" si="2"/>
        <v>16608864</v>
      </c>
      <c r="P15" s="84"/>
    </row>
    <row r="16" spans="1:16" x14ac:dyDescent="0.25">
      <c r="A16" s="90" t="s">
        <v>486</v>
      </c>
      <c r="B16" s="91">
        <v>18000</v>
      </c>
      <c r="C16" s="91">
        <v>3000</v>
      </c>
      <c r="D16" s="91">
        <v>500</v>
      </c>
      <c r="E16" s="91">
        <v>46000</v>
      </c>
      <c r="F16" s="91">
        <v>8000</v>
      </c>
      <c r="G16" s="91">
        <v>45000</v>
      </c>
      <c r="H16" s="91">
        <v>15000</v>
      </c>
      <c r="I16" s="91">
        <v>13000</v>
      </c>
      <c r="J16" s="91">
        <v>15000</v>
      </c>
      <c r="K16" s="91">
        <v>12000</v>
      </c>
      <c r="L16" s="91">
        <v>43000</v>
      </c>
      <c r="M16" s="91">
        <f>55713+3500</f>
        <v>59213</v>
      </c>
      <c r="N16" s="92">
        <f t="shared" si="2"/>
        <v>277713</v>
      </c>
      <c r="P16" s="84"/>
    </row>
    <row r="17" spans="1:16" s="84" customFormat="1" x14ac:dyDescent="0.25">
      <c r="A17" s="90" t="s">
        <v>701</v>
      </c>
      <c r="B17" s="91">
        <v>25000</v>
      </c>
      <c r="C17" s="91">
        <v>55000</v>
      </c>
      <c r="D17" s="91">
        <v>5000</v>
      </c>
      <c r="E17" s="91">
        <v>120000</v>
      </c>
      <c r="F17" s="91">
        <v>25000</v>
      </c>
      <c r="G17" s="91">
        <v>70000</v>
      </c>
      <c r="H17" s="91">
        <v>20000</v>
      </c>
      <c r="I17" s="91">
        <v>40000</v>
      </c>
      <c r="J17" s="91">
        <v>25000</v>
      </c>
      <c r="K17" s="91">
        <v>60000</v>
      </c>
      <c r="L17" s="91">
        <v>820000</v>
      </c>
      <c r="M17" s="91">
        <f>893057+30000</f>
        <v>923057</v>
      </c>
      <c r="N17" s="92">
        <f t="shared" si="2"/>
        <v>2188057</v>
      </c>
    </row>
    <row r="18" spans="1:16" s="84" customFormat="1" ht="45.75" customHeight="1" x14ac:dyDescent="0.25">
      <c r="A18" s="90" t="s">
        <v>628</v>
      </c>
      <c r="B18" s="91">
        <v>400000</v>
      </c>
      <c r="C18" s="91">
        <v>400000</v>
      </c>
      <c r="D18" s="91">
        <v>1500000</v>
      </c>
      <c r="E18" s="91">
        <v>400000</v>
      </c>
      <c r="F18" s="91">
        <v>500000</v>
      </c>
      <c r="G18" s="91">
        <v>450000</v>
      </c>
      <c r="H18" s="91">
        <v>300000</v>
      </c>
      <c r="I18" s="91">
        <v>297452</v>
      </c>
      <c r="J18" s="91">
        <v>700000</v>
      </c>
      <c r="K18" s="91">
        <v>500000</v>
      </c>
      <c r="L18" s="91">
        <v>14000000</v>
      </c>
      <c r="M18" s="91">
        <f>11000000+124539</f>
        <v>11124539</v>
      </c>
      <c r="N18" s="92">
        <f t="shared" si="2"/>
        <v>30571991</v>
      </c>
    </row>
    <row r="19" spans="1:16" s="84" customFormat="1" x14ac:dyDescent="0.25">
      <c r="A19" s="90" t="s">
        <v>81</v>
      </c>
      <c r="B19" s="91"/>
      <c r="C19" s="91"/>
      <c r="D19" s="91"/>
      <c r="E19" s="91">
        <f>150000+85921</f>
        <v>235921</v>
      </c>
      <c r="F19" s="91"/>
      <c r="G19" s="91">
        <f>250000+85921</f>
        <v>335921</v>
      </c>
      <c r="H19" s="91"/>
      <c r="I19" s="91"/>
      <c r="J19" s="91">
        <f>300000+85921</f>
        <v>385921</v>
      </c>
      <c r="K19" s="91"/>
      <c r="L19" s="91"/>
      <c r="M19" s="91">
        <f>2593133+85920</f>
        <v>2679053</v>
      </c>
      <c r="N19" s="92">
        <f t="shared" si="2"/>
        <v>3636816</v>
      </c>
    </row>
    <row r="20" spans="1:16" s="84" customFormat="1" ht="31.5" x14ac:dyDescent="0.25">
      <c r="A20" s="261" t="s">
        <v>619</v>
      </c>
      <c r="B20" s="262">
        <v>163966</v>
      </c>
      <c r="C20" s="262"/>
      <c r="D20" s="262"/>
      <c r="E20" s="262"/>
      <c r="F20" s="262"/>
      <c r="H20" s="262"/>
      <c r="I20" s="262"/>
      <c r="J20" s="262"/>
      <c r="K20" s="262"/>
      <c r="L20" s="262"/>
      <c r="M20" s="262"/>
      <c r="N20" s="92">
        <f>SUM(B20:M20)</f>
        <v>163966</v>
      </c>
    </row>
    <row r="21" spans="1:16" s="84" customFormat="1" ht="16.5" thickBot="1" x14ac:dyDescent="0.3">
      <c r="A21" s="93" t="s">
        <v>531</v>
      </c>
      <c r="B21" s="94">
        <f t="shared" ref="B21:N21" si="3">SUM(B14:B20)</f>
        <v>3210704</v>
      </c>
      <c r="C21" s="94">
        <f t="shared" si="3"/>
        <v>2880039</v>
      </c>
      <c r="D21" s="94">
        <f t="shared" si="3"/>
        <v>3938748</v>
      </c>
      <c r="E21" s="94">
        <f t="shared" si="3"/>
        <v>3445494</v>
      </c>
      <c r="F21" s="94">
        <f t="shared" si="3"/>
        <v>3145772</v>
      </c>
      <c r="G21" s="94">
        <f t="shared" si="3"/>
        <v>3836663</v>
      </c>
      <c r="H21" s="94">
        <f t="shared" si="3"/>
        <v>2987459</v>
      </c>
      <c r="I21" s="94">
        <f t="shared" si="3"/>
        <v>2686163</v>
      </c>
      <c r="J21" s="94">
        <f t="shared" si="3"/>
        <v>3557687</v>
      </c>
      <c r="K21" s="94">
        <f t="shared" si="3"/>
        <v>3061122</v>
      </c>
      <c r="L21" s="94">
        <f t="shared" si="3"/>
        <v>17325155</v>
      </c>
      <c r="M21" s="94">
        <f t="shared" si="3"/>
        <v>17538668</v>
      </c>
      <c r="N21" s="269">
        <f t="shared" si="3"/>
        <v>67613674</v>
      </c>
      <c r="O21" s="95"/>
      <c r="P21" s="95"/>
    </row>
    <row r="22" spans="1:16" s="84" customFormat="1" ht="73.5" customHeight="1" x14ac:dyDescent="0.25">
      <c r="A22" s="82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</row>
    <row r="23" spans="1:16" s="84" customFormat="1" ht="31.5" x14ac:dyDescent="0.25">
      <c r="A23" s="263" t="s">
        <v>1090</v>
      </c>
      <c r="B23" s="264">
        <f>3055001</f>
        <v>3055001</v>
      </c>
      <c r="C23" s="264">
        <f>+B25</f>
        <v>26124530</v>
      </c>
      <c r="D23" s="264">
        <f t="shared" ref="D23:M23" si="4">+C25</f>
        <v>24049216</v>
      </c>
      <c r="E23" s="264">
        <f t="shared" si="4"/>
        <v>35068687</v>
      </c>
      <c r="F23" s="264">
        <f t="shared" si="4"/>
        <v>32839404</v>
      </c>
      <c r="G23" s="264">
        <f t="shared" si="4"/>
        <v>32049055</v>
      </c>
      <c r="H23" s="264">
        <f t="shared" si="4"/>
        <v>30449283</v>
      </c>
      <c r="I23" s="264">
        <f t="shared" si="4"/>
        <v>28329476</v>
      </c>
      <c r="J23" s="264">
        <f t="shared" si="4"/>
        <v>29039971</v>
      </c>
      <c r="K23" s="264">
        <f t="shared" si="4"/>
        <v>35575489</v>
      </c>
      <c r="L23" s="264">
        <f t="shared" si="4"/>
        <v>33558532</v>
      </c>
      <c r="M23" s="264">
        <f t="shared" si="4"/>
        <v>17262453</v>
      </c>
      <c r="N23" s="264"/>
    </row>
    <row r="24" spans="1:16" s="84" customFormat="1" ht="47.25" x14ac:dyDescent="0.25">
      <c r="A24" s="263" t="s">
        <v>1089</v>
      </c>
      <c r="B24" s="264">
        <f>+B11-B21-B10+B10</f>
        <v>23069529</v>
      </c>
      <c r="C24" s="264">
        <f t="shared" ref="C24:M24" si="5">+C11-C21-C10+C10</f>
        <v>-2075314</v>
      </c>
      <c r="D24" s="264">
        <f t="shared" si="5"/>
        <v>11019471</v>
      </c>
      <c r="E24" s="264">
        <f t="shared" si="5"/>
        <v>-2229283</v>
      </c>
      <c r="F24" s="264">
        <f t="shared" si="5"/>
        <v>-790349</v>
      </c>
      <c r="G24" s="264">
        <f t="shared" si="5"/>
        <v>-1599772</v>
      </c>
      <c r="H24" s="264">
        <f t="shared" si="5"/>
        <v>-2119807</v>
      </c>
      <c r="I24" s="264">
        <f t="shared" si="5"/>
        <v>710495</v>
      </c>
      <c r="J24" s="264">
        <f t="shared" si="5"/>
        <v>6535518</v>
      </c>
      <c r="K24" s="264">
        <f t="shared" si="5"/>
        <v>-2016957</v>
      </c>
      <c r="L24" s="264">
        <f t="shared" si="5"/>
        <v>-16296079</v>
      </c>
      <c r="M24" s="264">
        <f t="shared" si="5"/>
        <v>-14207452</v>
      </c>
      <c r="N24" s="264"/>
    </row>
    <row r="25" spans="1:16" s="84" customFormat="1" ht="47.25" x14ac:dyDescent="0.25">
      <c r="A25" s="263" t="s">
        <v>720</v>
      </c>
      <c r="B25" s="264">
        <f t="shared" ref="B25:M25" si="6">+B23+B24</f>
        <v>26124530</v>
      </c>
      <c r="C25" s="264">
        <f t="shared" si="6"/>
        <v>24049216</v>
      </c>
      <c r="D25" s="264">
        <f t="shared" si="6"/>
        <v>35068687</v>
      </c>
      <c r="E25" s="264">
        <f t="shared" si="6"/>
        <v>32839404</v>
      </c>
      <c r="F25" s="264">
        <f t="shared" si="6"/>
        <v>32049055</v>
      </c>
      <c r="G25" s="264">
        <f t="shared" si="6"/>
        <v>30449283</v>
      </c>
      <c r="H25" s="264">
        <f t="shared" si="6"/>
        <v>28329476</v>
      </c>
      <c r="I25" s="264">
        <f t="shared" si="6"/>
        <v>29039971</v>
      </c>
      <c r="J25" s="264">
        <f t="shared" si="6"/>
        <v>35575489</v>
      </c>
      <c r="K25" s="264">
        <f t="shared" si="6"/>
        <v>33558532</v>
      </c>
      <c r="L25" s="264">
        <f t="shared" si="6"/>
        <v>17262453</v>
      </c>
      <c r="M25" s="264">
        <f t="shared" si="6"/>
        <v>3055001</v>
      </c>
      <c r="N25" s="265"/>
    </row>
    <row r="26" spans="1:16" s="84" customFormat="1" x14ac:dyDescent="0.25">
      <c r="A26" s="85"/>
    </row>
    <row r="27" spans="1:16" x14ac:dyDescent="0.25"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</row>
    <row r="28" spans="1:16" x14ac:dyDescent="0.25">
      <c r="A28" s="85" t="s">
        <v>532</v>
      </c>
    </row>
    <row r="29" spans="1:16" x14ac:dyDescent="0.25">
      <c r="A29" s="950"/>
    </row>
    <row r="30" spans="1:16" x14ac:dyDescent="0.25">
      <c r="A30" s="514"/>
    </row>
    <row r="32" spans="1:16" x14ac:dyDescent="0.25">
      <c r="A32" s="96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</row>
    <row r="34" spans="1:14" x14ac:dyDescent="0.25">
      <c r="A34" s="201"/>
      <c r="B34" s="202"/>
      <c r="C34" s="202"/>
      <c r="D34" s="202"/>
      <c r="E34" s="202"/>
      <c r="F34" s="202"/>
      <c r="H34" s="202"/>
      <c r="I34" s="202"/>
      <c r="J34" s="202"/>
      <c r="K34" s="202"/>
      <c r="L34" s="202"/>
      <c r="M34" s="202"/>
      <c r="N34" s="202"/>
    </row>
  </sheetData>
  <pageMargins left="0.51181102362204722" right="0.51181102362204722" top="0.74803149606299213" bottom="0.35433070866141736" header="0.31496062992125984" footer="0.31496062992125984"/>
  <pageSetup paperSize="9" scale="68" orientation="landscape" r:id="rId1"/>
  <headerFooter>
    <oddHeader>&amp;C&amp;"Times New Roman CE,Félkövér"
2020. évi előirányzat-felhasználási terv 
(eFt-ban)&amp;R&amp;"Times New Roman CE,Félkövér"17. melléklet
az 5/2020.(II.17.) önkormányzati rendelethez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G30"/>
  <sheetViews>
    <sheetView zoomScale="90" zoomScaleNormal="90" workbookViewId="0">
      <selection activeCell="A18" sqref="A18"/>
    </sheetView>
  </sheetViews>
  <sheetFormatPr defaultColWidth="8" defaultRowHeight="15.75" x14ac:dyDescent="0.25"/>
  <cols>
    <col min="1" max="1" width="53.375" style="1" bestFit="1" customWidth="1"/>
    <col min="2" max="2" width="12.375" style="1" customWidth="1"/>
    <col min="3" max="3" width="12.125" style="1" customWidth="1"/>
    <col min="4" max="4" width="11.75" style="1" customWidth="1"/>
    <col min="5" max="6" width="13.625" style="1" customWidth="1"/>
    <col min="7" max="7" width="13.25" style="1" customWidth="1"/>
    <col min="8" max="16384" width="8" style="1"/>
  </cols>
  <sheetData>
    <row r="1" spans="1:7" s="427" customFormat="1" ht="33" thickTop="1" thickBot="1" x14ac:dyDescent="0.3">
      <c r="A1" s="425" t="s">
        <v>172</v>
      </c>
      <c r="B1" s="426" t="s">
        <v>600</v>
      </c>
      <c r="C1" s="426" t="s">
        <v>686</v>
      </c>
      <c r="D1" s="426" t="s">
        <v>722</v>
      </c>
      <c r="E1" s="426" t="s">
        <v>884</v>
      </c>
      <c r="F1" s="426" t="s">
        <v>173</v>
      </c>
      <c r="G1" s="426" t="s">
        <v>174</v>
      </c>
    </row>
    <row r="2" spans="1:7" ht="17.25" thickTop="1" thickBot="1" x14ac:dyDescent="0.3">
      <c r="A2" s="2" t="s">
        <v>175</v>
      </c>
      <c r="B2" s="3" t="s">
        <v>177</v>
      </c>
      <c r="C2" s="3" t="s">
        <v>178</v>
      </c>
      <c r="D2" s="3" t="s">
        <v>179</v>
      </c>
      <c r="E2" s="3" t="s">
        <v>180</v>
      </c>
      <c r="F2" s="3" t="s">
        <v>180</v>
      </c>
      <c r="G2" s="3" t="s">
        <v>181</v>
      </c>
    </row>
    <row r="3" spans="1:7" ht="16.5" thickTop="1" x14ac:dyDescent="0.25">
      <c r="A3" s="4"/>
      <c r="B3" s="5"/>
      <c r="C3" s="5"/>
      <c r="D3" s="5"/>
      <c r="E3" s="5"/>
      <c r="F3" s="5"/>
      <c r="G3" s="5"/>
    </row>
    <row r="4" spans="1:7" ht="31.5" x14ac:dyDescent="0.25">
      <c r="A4" s="271" t="s">
        <v>601</v>
      </c>
      <c r="B4" s="6"/>
      <c r="C4" s="6"/>
      <c r="D4" s="6"/>
      <c r="E4" s="6"/>
      <c r="F4" s="6"/>
      <c r="G4" s="7"/>
    </row>
    <row r="5" spans="1:7" x14ac:dyDescent="0.25">
      <c r="A5" s="272" t="s">
        <v>956</v>
      </c>
      <c r="B5" s="310">
        <v>1827363</v>
      </c>
      <c r="C5" s="310"/>
      <c r="D5" s="310"/>
      <c r="E5" s="310"/>
      <c r="F5" s="310"/>
      <c r="G5" s="7">
        <f t="shared" ref="G5:G18" si="0">SUM(B5:F5)</f>
        <v>1827363</v>
      </c>
    </row>
    <row r="6" spans="1:7" x14ac:dyDescent="0.25">
      <c r="A6" s="272" t="s">
        <v>579</v>
      </c>
      <c r="B6" s="310">
        <v>1204213</v>
      </c>
      <c r="C6" s="310">
        <v>450582</v>
      </c>
      <c r="D6" s="310"/>
      <c r="E6" s="310"/>
      <c r="F6" s="310"/>
      <c r="G6" s="7">
        <f t="shared" si="0"/>
        <v>1654795</v>
      </c>
    </row>
    <row r="7" spans="1:7" ht="47.25" x14ac:dyDescent="0.25">
      <c r="A7" s="272" t="s">
        <v>546</v>
      </c>
      <c r="B7" s="310">
        <v>1174224</v>
      </c>
      <c r="C7" s="310"/>
      <c r="D7" s="310"/>
      <c r="E7" s="310"/>
      <c r="F7" s="310"/>
      <c r="G7" s="7">
        <f t="shared" si="0"/>
        <v>1174224</v>
      </c>
    </row>
    <row r="8" spans="1:7" ht="31.5" x14ac:dyDescent="0.25">
      <c r="A8" s="272" t="s">
        <v>656</v>
      </c>
      <c r="B8" s="310">
        <v>523800</v>
      </c>
      <c r="C8" s="310">
        <v>254464</v>
      </c>
      <c r="D8" s="310"/>
      <c r="E8" s="310"/>
      <c r="F8" s="310"/>
      <c r="G8" s="7">
        <f t="shared" si="0"/>
        <v>778264</v>
      </c>
    </row>
    <row r="9" spans="1:7" x14ac:dyDescent="0.25">
      <c r="A9" s="272" t="s">
        <v>1068</v>
      </c>
      <c r="B9" s="310">
        <v>456209</v>
      </c>
      <c r="C9" s="310"/>
      <c r="D9" s="310"/>
      <c r="E9" s="310"/>
      <c r="F9" s="310"/>
      <c r="G9" s="7">
        <f t="shared" si="0"/>
        <v>456209</v>
      </c>
    </row>
    <row r="10" spans="1:7" x14ac:dyDescent="0.25">
      <c r="A10" s="272" t="s">
        <v>602</v>
      </c>
      <c r="B10" s="310">
        <v>849</v>
      </c>
      <c r="C10" s="310"/>
      <c r="D10" s="310"/>
      <c r="E10" s="310"/>
      <c r="F10" s="310"/>
      <c r="G10" s="7">
        <f t="shared" si="0"/>
        <v>849</v>
      </c>
    </row>
    <row r="11" spans="1:7" x14ac:dyDescent="0.25">
      <c r="A11" s="272" t="s">
        <v>957</v>
      </c>
      <c r="B11" s="310">
        <v>6598</v>
      </c>
      <c r="C11" s="310">
        <v>6878</v>
      </c>
      <c r="D11" s="310">
        <v>15800</v>
      </c>
      <c r="E11" s="310">
        <v>1265</v>
      </c>
      <c r="F11" s="310"/>
      <c r="G11" s="7">
        <f t="shared" si="0"/>
        <v>30541</v>
      </c>
    </row>
    <row r="12" spans="1:7" x14ac:dyDescent="0.25">
      <c r="A12" s="272" t="s">
        <v>958</v>
      </c>
      <c r="B12" s="310">
        <v>5790724</v>
      </c>
      <c r="C12" s="310">
        <v>5070380</v>
      </c>
      <c r="D12" s="310">
        <v>4647848</v>
      </c>
      <c r="E12" s="310"/>
      <c r="F12" s="310"/>
      <c r="G12" s="7">
        <f t="shared" si="0"/>
        <v>15508952</v>
      </c>
    </row>
    <row r="13" spans="1:7" x14ac:dyDescent="0.25">
      <c r="A13" s="272" t="s">
        <v>959</v>
      </c>
      <c r="B13" s="310">
        <v>2375883</v>
      </c>
      <c r="C13" s="310">
        <v>2500000</v>
      </c>
      <c r="D13" s="310">
        <v>1581833</v>
      </c>
      <c r="E13" s="310">
        <v>768570</v>
      </c>
      <c r="F13" s="310"/>
      <c r="G13" s="7">
        <f t="shared" si="0"/>
        <v>7226286</v>
      </c>
    </row>
    <row r="14" spans="1:7" x14ac:dyDescent="0.25">
      <c r="A14" s="272" t="s">
        <v>728</v>
      </c>
      <c r="B14" s="310">
        <v>253279</v>
      </c>
      <c r="C14" s="310"/>
      <c r="D14" s="310"/>
      <c r="E14" s="310"/>
      <c r="F14" s="310"/>
      <c r="G14" s="7">
        <f t="shared" si="0"/>
        <v>253279</v>
      </c>
    </row>
    <row r="15" spans="1:7" x14ac:dyDescent="0.25">
      <c r="A15" s="272" t="s">
        <v>580</v>
      </c>
      <c r="B15" s="310">
        <v>1243432</v>
      </c>
      <c r="C15" s="310"/>
      <c r="D15" s="310"/>
      <c r="E15" s="310"/>
      <c r="F15" s="310"/>
      <c r="G15" s="7">
        <f t="shared" si="0"/>
        <v>1243432</v>
      </c>
    </row>
    <row r="16" spans="1:7" x14ac:dyDescent="0.25">
      <c r="A16" s="272" t="s">
        <v>960</v>
      </c>
      <c r="B16" s="310">
        <v>199696</v>
      </c>
      <c r="C16" s="310">
        <v>900000</v>
      </c>
      <c r="D16" s="310">
        <v>900000</v>
      </c>
      <c r="E16" s="310"/>
      <c r="F16" s="310"/>
      <c r="G16" s="7">
        <f t="shared" si="0"/>
        <v>1999696</v>
      </c>
    </row>
    <row r="17" spans="1:7" ht="31.5" x14ac:dyDescent="0.25">
      <c r="A17" s="272" t="s">
        <v>1061</v>
      </c>
      <c r="B17" s="310">
        <v>2575142</v>
      </c>
      <c r="C17" s="310">
        <v>2901050</v>
      </c>
      <c r="D17" s="310"/>
      <c r="E17" s="310"/>
      <c r="F17" s="310"/>
      <c r="G17" s="7">
        <f t="shared" si="0"/>
        <v>5476192</v>
      </c>
    </row>
    <row r="18" spans="1:7" ht="63.75" thickBot="1" x14ac:dyDescent="0.3">
      <c r="A18" s="272" t="s">
        <v>1108</v>
      </c>
      <c r="B18" s="310">
        <v>2380251</v>
      </c>
      <c r="C18" s="310"/>
      <c r="D18" s="310"/>
      <c r="E18" s="310"/>
      <c r="F18" s="310"/>
      <c r="G18" s="7">
        <f t="shared" si="0"/>
        <v>2380251</v>
      </c>
    </row>
    <row r="19" spans="1:7" ht="33" thickTop="1" thickBot="1" x14ac:dyDescent="0.3">
      <c r="A19" s="8" t="s">
        <v>687</v>
      </c>
      <c r="B19" s="9">
        <f t="shared" ref="B19:G19" si="1">SUM(B5:B18)</f>
        <v>20011663</v>
      </c>
      <c r="C19" s="9">
        <f t="shared" si="1"/>
        <v>12083354</v>
      </c>
      <c r="D19" s="9">
        <f t="shared" si="1"/>
        <v>7145481</v>
      </c>
      <c r="E19" s="9">
        <f t="shared" si="1"/>
        <v>769835</v>
      </c>
      <c r="F19" s="9">
        <f t="shared" si="1"/>
        <v>0</v>
      </c>
      <c r="G19" s="9">
        <f t="shared" si="1"/>
        <v>40010333</v>
      </c>
    </row>
    <row r="20" spans="1:7" ht="16.5" thickTop="1" x14ac:dyDescent="0.25">
      <c r="A20" s="311"/>
      <c r="B20" s="312"/>
      <c r="C20" s="312"/>
      <c r="D20" s="312"/>
      <c r="E20" s="312"/>
      <c r="F20" s="312"/>
      <c r="G20" s="312"/>
    </row>
    <row r="21" spans="1:7" x14ac:dyDescent="0.25">
      <c r="A21" s="4" t="s">
        <v>604</v>
      </c>
      <c r="B21" s="5"/>
      <c r="C21" s="5"/>
      <c r="D21" s="5"/>
      <c r="E21" s="5"/>
      <c r="F21" s="5"/>
      <c r="G21" s="5"/>
    </row>
    <row r="22" spans="1:7" ht="32.25" thickBot="1" x14ac:dyDescent="0.3">
      <c r="A22" s="313" t="s">
        <v>605</v>
      </c>
      <c r="B22" s="6">
        <v>22225</v>
      </c>
      <c r="C22" s="6">
        <v>22225</v>
      </c>
      <c r="D22" s="6">
        <v>22225</v>
      </c>
      <c r="E22" s="6">
        <v>22225</v>
      </c>
      <c r="F22" s="6"/>
      <c r="G22" s="7">
        <f>SUM(B22:F22)</f>
        <v>88900</v>
      </c>
    </row>
    <row r="23" spans="1:7" ht="17.25" thickTop="1" thickBot="1" x14ac:dyDescent="0.3">
      <c r="A23" s="8" t="s">
        <v>606</v>
      </c>
      <c r="B23" s="9">
        <f t="shared" ref="B23:G23" si="2">SUM(B22:B22)</f>
        <v>22225</v>
      </c>
      <c r="C23" s="9">
        <f t="shared" si="2"/>
        <v>22225</v>
      </c>
      <c r="D23" s="9">
        <f t="shared" si="2"/>
        <v>22225</v>
      </c>
      <c r="E23" s="9">
        <f t="shared" ref="E23" si="3">SUM(E22:E22)</f>
        <v>22225</v>
      </c>
      <c r="F23" s="9">
        <f t="shared" si="2"/>
        <v>0</v>
      </c>
      <c r="G23" s="9">
        <f t="shared" si="2"/>
        <v>88900</v>
      </c>
    </row>
    <row r="24" spans="1:7" ht="16.5" thickTop="1" x14ac:dyDescent="0.25">
      <c r="A24" s="311"/>
      <c r="B24" s="312"/>
      <c r="C24" s="312"/>
      <c r="D24" s="312"/>
      <c r="E24" s="312"/>
      <c r="F24" s="312"/>
      <c r="G24" s="312"/>
    </row>
    <row r="25" spans="1:7" x14ac:dyDescent="0.25">
      <c r="A25" s="314" t="s">
        <v>607</v>
      </c>
      <c r="B25" s="6"/>
      <c r="C25" s="6"/>
      <c r="D25" s="6"/>
      <c r="E25" s="6"/>
      <c r="F25" s="6"/>
      <c r="G25" s="7"/>
    </row>
    <row r="26" spans="1:7" ht="48" thickBot="1" x14ac:dyDescent="0.3">
      <c r="A26" s="315" t="s">
        <v>1018</v>
      </c>
      <c r="B26" s="193">
        <v>63000</v>
      </c>
      <c r="C26" s="193">
        <v>63000</v>
      </c>
      <c r="D26" s="193">
        <v>63000</v>
      </c>
      <c r="E26" s="193"/>
      <c r="F26" s="193"/>
      <c r="G26" s="7">
        <f>SUM(B26:F26)</f>
        <v>189000</v>
      </c>
    </row>
    <row r="27" spans="1:7" ht="33" thickTop="1" thickBot="1" x14ac:dyDescent="0.3">
      <c r="A27" s="8" t="s">
        <v>608</v>
      </c>
      <c r="B27" s="9">
        <f t="shared" ref="B27:G27" si="4">SUM(B26:B26)</f>
        <v>63000</v>
      </c>
      <c r="C27" s="9">
        <f t="shared" si="4"/>
        <v>63000</v>
      </c>
      <c r="D27" s="9">
        <f t="shared" si="4"/>
        <v>63000</v>
      </c>
      <c r="E27" s="9">
        <f t="shared" ref="E27" si="5">SUM(E26:E26)</f>
        <v>0</v>
      </c>
      <c r="F27" s="9">
        <f t="shared" si="4"/>
        <v>0</v>
      </c>
      <c r="G27" s="9">
        <f t="shared" si="4"/>
        <v>189000</v>
      </c>
    </row>
    <row r="28" spans="1:7" ht="17.25" thickTop="1" thickBot="1" x14ac:dyDescent="0.3">
      <c r="A28" s="316" t="s">
        <v>174</v>
      </c>
      <c r="B28" s="10">
        <f>SUM(B19,B23,B27)</f>
        <v>20096888</v>
      </c>
      <c r="C28" s="10">
        <f>SUM(C19,C23,C27)</f>
        <v>12168579</v>
      </c>
      <c r="D28" s="10">
        <f>SUM(D19,D23,D27)</f>
        <v>7230706</v>
      </c>
      <c r="E28" s="10">
        <f t="shared" ref="E28:F28" si="6">SUM(E19,E23,E27)</f>
        <v>792060</v>
      </c>
      <c r="F28" s="10">
        <f t="shared" si="6"/>
        <v>0</v>
      </c>
      <c r="G28" s="10">
        <f>SUM(G19,G23,G27)</f>
        <v>40288233</v>
      </c>
    </row>
    <row r="29" spans="1:7" ht="16.5" thickTop="1" x14ac:dyDescent="0.25">
      <c r="G29" s="11"/>
    </row>
    <row r="30" spans="1:7" x14ac:dyDescent="0.25">
      <c r="A30" s="514"/>
    </row>
  </sheetData>
  <pageMargins left="0.55118110236220474" right="0.31496062992125984" top="1.3385826771653544" bottom="0.74803149606299213" header="0.31496062992125984" footer="0.31496062992125984"/>
  <pageSetup paperSize="9" scale="68" orientation="landscape" r:id="rId1"/>
  <headerFooter>
    <oddHeader>&amp;C&amp;"Times New Roman CE,Félkövér"
Több éves kihatással járó jelentősebb döntések
(eFt-ban)&amp;R&amp;"Times New Roman CE,Félkövér"18. melléklet
az 5/2020.(II.17.) önkormányzati rendelethez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F48"/>
  <sheetViews>
    <sheetView zoomScale="90" zoomScaleNormal="90" zoomScaleSheetLayoutView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Q4" sqref="Q4"/>
    </sheetView>
  </sheetViews>
  <sheetFormatPr defaultRowHeight="12.75" x14ac:dyDescent="0.2"/>
  <cols>
    <col min="1" max="1" width="4.375" style="788" customWidth="1"/>
    <col min="2" max="2" width="26" style="789" customWidth="1"/>
    <col min="3" max="3" width="14.25" style="789" customWidth="1"/>
    <col min="4" max="4" width="18.625" style="788" hidden="1" customWidth="1"/>
    <col min="5" max="5" width="18.625" style="788" customWidth="1"/>
    <col min="6" max="6" width="8.125" style="788" customWidth="1"/>
    <col min="7" max="7" width="8.625" style="788" customWidth="1"/>
    <col min="8" max="8" width="9" style="788" customWidth="1"/>
    <col min="9" max="9" width="9.875" style="788" customWidth="1"/>
    <col min="10" max="10" width="8.625" style="788" customWidth="1"/>
    <col min="11" max="11" width="9" style="788" customWidth="1"/>
    <col min="12" max="12" width="8.125" style="788" customWidth="1"/>
    <col min="13" max="13" width="8.625" style="788" customWidth="1"/>
    <col min="14" max="14" width="9" style="788" customWidth="1"/>
    <col min="15" max="15" width="8.125" style="788" customWidth="1"/>
    <col min="16" max="16" width="8.625" style="788" customWidth="1"/>
    <col min="17" max="17" width="9" style="788" customWidth="1"/>
    <col min="18" max="18" width="8.125" style="788" customWidth="1"/>
    <col min="19" max="19" width="8.625" style="788" customWidth="1"/>
    <col min="20" max="20" width="9" style="788" customWidth="1"/>
    <col min="21" max="21" width="8.125" style="788" customWidth="1"/>
    <col min="22" max="22" width="8.625" style="788" customWidth="1"/>
    <col min="23" max="23" width="9" style="788" customWidth="1"/>
    <col min="24" max="24" width="8.125" style="788" customWidth="1"/>
    <col min="25" max="25" width="8.625" style="788" customWidth="1"/>
    <col min="26" max="26" width="9" style="788" customWidth="1"/>
    <col min="27" max="27" width="8.125" style="788" customWidth="1"/>
    <col min="28" max="28" width="8.625" style="788" customWidth="1"/>
    <col min="29" max="29" width="9" style="788" customWidth="1"/>
    <col min="30" max="30" width="8.125" style="788" customWidth="1"/>
    <col min="31" max="31" width="8.625" style="788" customWidth="1"/>
    <col min="32" max="32" width="9" style="788" customWidth="1"/>
    <col min="33" max="16384" width="9" style="788"/>
  </cols>
  <sheetData>
    <row r="1" spans="1:32" x14ac:dyDescent="0.2">
      <c r="Q1" s="790"/>
      <c r="AC1" s="790"/>
      <c r="AF1" s="790"/>
    </row>
    <row r="2" spans="1:32" x14ac:dyDescent="0.2">
      <c r="N2" s="792"/>
      <c r="O2" s="792"/>
      <c r="P2" s="792"/>
      <c r="Q2" s="792" t="s">
        <v>961</v>
      </c>
      <c r="AC2" s="792"/>
      <c r="AD2" s="792"/>
      <c r="AE2" s="792"/>
      <c r="AF2" s="792" t="s">
        <v>961</v>
      </c>
    </row>
    <row r="3" spans="1:32" x14ac:dyDescent="0.2">
      <c r="N3" s="792"/>
      <c r="O3" s="792"/>
      <c r="P3" s="792"/>
      <c r="Q3" s="790" t="s">
        <v>1110</v>
      </c>
      <c r="AC3" s="790"/>
      <c r="AD3" s="792"/>
      <c r="AE3" s="792"/>
      <c r="AF3" s="790" t="s">
        <v>1110</v>
      </c>
    </row>
    <row r="5" spans="1:32" ht="12.75" customHeight="1" thickBot="1" x14ac:dyDescent="0.25">
      <c r="D5" s="788" t="s">
        <v>1084</v>
      </c>
    </row>
    <row r="6" spans="1:32" s="792" customFormat="1" ht="15.75" customHeight="1" thickBot="1" x14ac:dyDescent="0.25">
      <c r="A6" s="1034" t="s">
        <v>225</v>
      </c>
      <c r="B6" s="1036" t="s">
        <v>528</v>
      </c>
      <c r="C6" s="1036" t="s">
        <v>22</v>
      </c>
      <c r="D6" s="1036" t="s">
        <v>609</v>
      </c>
      <c r="E6" s="791"/>
      <c r="F6" s="1030" t="s">
        <v>610</v>
      </c>
      <c r="G6" s="1031"/>
      <c r="H6" s="1032"/>
      <c r="I6" s="1030" t="s">
        <v>611</v>
      </c>
      <c r="J6" s="1031"/>
      <c r="K6" s="1032"/>
      <c r="L6" s="1030" t="s">
        <v>612</v>
      </c>
      <c r="M6" s="1031"/>
      <c r="N6" s="1032"/>
      <c r="O6" s="1030" t="s">
        <v>613</v>
      </c>
      <c r="P6" s="1031"/>
      <c r="Q6" s="1032"/>
      <c r="R6" s="1030" t="s">
        <v>614</v>
      </c>
      <c r="S6" s="1031"/>
      <c r="T6" s="1032"/>
      <c r="U6" s="1030" t="s">
        <v>615</v>
      </c>
      <c r="V6" s="1031"/>
      <c r="W6" s="1032"/>
      <c r="X6" s="1030" t="s">
        <v>688</v>
      </c>
      <c r="Y6" s="1031"/>
      <c r="Z6" s="1032"/>
      <c r="AA6" s="1030" t="s">
        <v>779</v>
      </c>
      <c r="AB6" s="1031"/>
      <c r="AC6" s="1032"/>
      <c r="AD6" s="1030" t="s">
        <v>964</v>
      </c>
      <c r="AE6" s="1031"/>
      <c r="AF6" s="1032"/>
    </row>
    <row r="7" spans="1:32" s="796" customFormat="1" ht="45.75" customHeight="1" thickBot="1" x14ac:dyDescent="0.25">
      <c r="A7" s="1035"/>
      <c r="B7" s="1037"/>
      <c r="C7" s="1038"/>
      <c r="D7" s="1038"/>
      <c r="E7" s="793" t="s">
        <v>962</v>
      </c>
      <c r="F7" s="794" t="s">
        <v>23</v>
      </c>
      <c r="G7" s="795" t="s">
        <v>24</v>
      </c>
      <c r="H7" s="795" t="s">
        <v>188</v>
      </c>
      <c r="I7" s="794" t="s">
        <v>23</v>
      </c>
      <c r="J7" s="795" t="s">
        <v>24</v>
      </c>
      <c r="K7" s="795" t="s">
        <v>188</v>
      </c>
      <c r="L7" s="794" t="s">
        <v>23</v>
      </c>
      <c r="M7" s="795" t="s">
        <v>24</v>
      </c>
      <c r="N7" s="795" t="s">
        <v>188</v>
      </c>
      <c r="O7" s="794" t="s">
        <v>23</v>
      </c>
      <c r="P7" s="795" t="s">
        <v>24</v>
      </c>
      <c r="Q7" s="795" t="s">
        <v>188</v>
      </c>
      <c r="R7" s="794" t="s">
        <v>23</v>
      </c>
      <c r="S7" s="795" t="s">
        <v>24</v>
      </c>
      <c r="T7" s="795" t="s">
        <v>188</v>
      </c>
      <c r="U7" s="794" t="s">
        <v>23</v>
      </c>
      <c r="V7" s="795" t="s">
        <v>24</v>
      </c>
      <c r="W7" s="795" t="s">
        <v>188</v>
      </c>
      <c r="X7" s="794" t="s">
        <v>23</v>
      </c>
      <c r="Y7" s="795" t="s">
        <v>24</v>
      </c>
      <c r="Z7" s="795" t="s">
        <v>188</v>
      </c>
      <c r="AA7" s="794" t="s">
        <v>23</v>
      </c>
      <c r="AB7" s="795" t="s">
        <v>24</v>
      </c>
      <c r="AC7" s="795" t="s">
        <v>188</v>
      </c>
      <c r="AD7" s="794" t="s">
        <v>23</v>
      </c>
      <c r="AE7" s="795" t="s">
        <v>24</v>
      </c>
      <c r="AF7" s="795" t="s">
        <v>188</v>
      </c>
    </row>
    <row r="8" spans="1:32" ht="22.5" customHeight="1" x14ac:dyDescent="0.2">
      <c r="A8" s="797" t="s">
        <v>226</v>
      </c>
      <c r="B8" s="478" t="s">
        <v>653</v>
      </c>
      <c r="C8" s="321" t="s">
        <v>517</v>
      </c>
      <c r="D8" s="317">
        <v>188332</v>
      </c>
      <c r="E8" s="317">
        <f t="shared" ref="E8:E12" si="0">+H8+K8+N8+Q8+T8+W8+Z8+AC8</f>
        <v>188332</v>
      </c>
      <c r="F8" s="317"/>
      <c r="G8" s="317"/>
      <c r="H8" s="428">
        <f t="shared" ref="H8:H42" si="1">SUM(F8:G8)</f>
        <v>0</v>
      </c>
      <c r="I8" s="317">
        <v>111331</v>
      </c>
      <c r="J8" s="317"/>
      <c r="K8" s="428">
        <f t="shared" ref="K8:K42" si="2">SUM(I8:J8)</f>
        <v>111331</v>
      </c>
      <c r="L8" s="317"/>
      <c r="M8" s="317"/>
      <c r="N8" s="428">
        <f t="shared" ref="N8:N42" si="3">SUM(L8:M8)</f>
        <v>0</v>
      </c>
      <c r="O8" s="317">
        <v>76216</v>
      </c>
      <c r="P8" s="317"/>
      <c r="Q8" s="428">
        <f t="shared" ref="Q8:Q42" si="4">SUM(O8:P8)</f>
        <v>76216</v>
      </c>
      <c r="R8" s="317">
        <v>0</v>
      </c>
      <c r="S8" s="317"/>
      <c r="T8" s="428">
        <f t="shared" ref="T8:T42" si="5">SUM(R8:S8)</f>
        <v>0</v>
      </c>
      <c r="U8" s="317">
        <v>785</v>
      </c>
      <c r="V8" s="317"/>
      <c r="W8" s="428">
        <f t="shared" ref="W8:W42" si="6">SUM(U8:V8)</f>
        <v>785</v>
      </c>
      <c r="X8" s="317"/>
      <c r="Y8" s="317"/>
      <c r="Z8" s="428">
        <f t="shared" ref="Z8:Z42" si="7">SUM(X8:Y8)</f>
        <v>0</v>
      </c>
      <c r="AA8" s="317"/>
      <c r="AB8" s="317"/>
      <c r="AC8" s="428">
        <f t="shared" ref="AC8:AC26" si="8">SUM(AA8:AB8)</f>
        <v>0</v>
      </c>
      <c r="AD8" s="317"/>
      <c r="AE8" s="317"/>
      <c r="AF8" s="428">
        <f t="shared" ref="AF8:AF26" si="9">SUM(AD8:AE8)</f>
        <v>0</v>
      </c>
    </row>
    <row r="9" spans="1:32" x14ac:dyDescent="0.2">
      <c r="A9" s="797" t="s">
        <v>227</v>
      </c>
      <c r="B9" s="478" t="s">
        <v>603</v>
      </c>
      <c r="C9" s="798" t="s">
        <v>517</v>
      </c>
      <c r="D9" s="317">
        <v>187813</v>
      </c>
      <c r="E9" s="317">
        <f t="shared" si="0"/>
        <v>185863</v>
      </c>
      <c r="F9" s="317"/>
      <c r="G9" s="317"/>
      <c r="H9" s="428">
        <f t="shared" ref="H9" si="10">SUM(F9:G9)</f>
        <v>0</v>
      </c>
      <c r="I9" s="317">
        <v>129649</v>
      </c>
      <c r="J9" s="317"/>
      <c r="K9" s="428">
        <f t="shared" si="2"/>
        <v>129649</v>
      </c>
      <c r="L9" s="317">
        <v>0</v>
      </c>
      <c r="M9" s="317"/>
      <c r="N9" s="428">
        <f t="shared" si="3"/>
        <v>0</v>
      </c>
      <c r="O9" s="317">
        <v>55429</v>
      </c>
      <c r="P9" s="317"/>
      <c r="Q9" s="428">
        <f t="shared" si="4"/>
        <v>55429</v>
      </c>
      <c r="R9" s="317">
        <v>0</v>
      </c>
      <c r="S9" s="317"/>
      <c r="T9" s="428">
        <f t="shared" si="5"/>
        <v>0</v>
      </c>
      <c r="U9" s="317">
        <v>785</v>
      </c>
      <c r="V9" s="317"/>
      <c r="W9" s="428">
        <f t="shared" si="6"/>
        <v>785</v>
      </c>
      <c r="X9" s="317"/>
      <c r="Y9" s="317"/>
      <c r="Z9" s="428">
        <f t="shared" si="7"/>
        <v>0</v>
      </c>
      <c r="AA9" s="317"/>
      <c r="AB9" s="317"/>
      <c r="AC9" s="428">
        <f t="shared" si="8"/>
        <v>0</v>
      </c>
      <c r="AD9" s="317"/>
      <c r="AE9" s="317"/>
      <c r="AF9" s="428">
        <f t="shared" si="9"/>
        <v>0</v>
      </c>
    </row>
    <row r="10" spans="1:32" x14ac:dyDescent="0.2">
      <c r="A10" s="797" t="s">
        <v>228</v>
      </c>
      <c r="B10" s="478" t="s">
        <v>1070</v>
      </c>
      <c r="C10" s="798" t="s">
        <v>517</v>
      </c>
      <c r="D10" s="317">
        <v>394000</v>
      </c>
      <c r="E10" s="317">
        <f t="shared" si="0"/>
        <v>391262</v>
      </c>
      <c r="F10" s="317"/>
      <c r="G10" s="317"/>
      <c r="H10" s="428">
        <f t="shared" si="1"/>
        <v>0</v>
      </c>
      <c r="I10" s="317">
        <v>220246</v>
      </c>
      <c r="J10" s="317"/>
      <c r="K10" s="428">
        <f t="shared" si="2"/>
        <v>220246</v>
      </c>
      <c r="L10" s="317">
        <v>0</v>
      </c>
      <c r="M10" s="317"/>
      <c r="N10" s="428">
        <f t="shared" si="3"/>
        <v>0</v>
      </c>
      <c r="O10" s="317">
        <v>166661</v>
      </c>
      <c r="P10" s="317"/>
      <c r="Q10" s="428">
        <f t="shared" si="4"/>
        <v>166661</v>
      </c>
      <c r="R10" s="317">
        <v>0</v>
      </c>
      <c r="S10" s="317"/>
      <c r="T10" s="428">
        <f t="shared" si="5"/>
        <v>0</v>
      </c>
      <c r="U10" s="317">
        <v>4355</v>
      </c>
      <c r="V10" s="317"/>
      <c r="W10" s="428">
        <f t="shared" si="6"/>
        <v>4355</v>
      </c>
      <c r="X10" s="317"/>
      <c r="Y10" s="317"/>
      <c r="Z10" s="428">
        <f t="shared" si="7"/>
        <v>0</v>
      </c>
      <c r="AA10" s="317"/>
      <c r="AB10" s="317"/>
      <c r="AC10" s="428">
        <f t="shared" si="8"/>
        <v>0</v>
      </c>
      <c r="AD10" s="317"/>
      <c r="AE10" s="317"/>
      <c r="AF10" s="428">
        <f t="shared" si="9"/>
        <v>0</v>
      </c>
    </row>
    <row r="11" spans="1:32" ht="38.25" x14ac:dyDescent="0.2">
      <c r="A11" s="797" t="s">
        <v>229</v>
      </c>
      <c r="B11" s="478" t="s">
        <v>616</v>
      </c>
      <c r="C11" s="798" t="s">
        <v>517</v>
      </c>
      <c r="D11" s="317">
        <v>291199</v>
      </c>
      <c r="E11" s="317">
        <f t="shared" si="0"/>
        <v>291199</v>
      </c>
      <c r="F11" s="317"/>
      <c r="G11" s="317"/>
      <c r="H11" s="428">
        <f t="shared" si="1"/>
        <v>0</v>
      </c>
      <c r="I11" s="317">
        <v>186423</v>
      </c>
      <c r="J11" s="317"/>
      <c r="K11" s="428">
        <f t="shared" si="2"/>
        <v>186423</v>
      </c>
      <c r="L11" s="317">
        <v>101667</v>
      </c>
      <c r="M11" s="317"/>
      <c r="N11" s="428">
        <f t="shared" si="3"/>
        <v>101667</v>
      </c>
      <c r="O11" s="317">
        <v>3093</v>
      </c>
      <c r="P11" s="317"/>
      <c r="Q11" s="428">
        <f t="shared" si="4"/>
        <v>3093</v>
      </c>
      <c r="R11" s="317">
        <v>0</v>
      </c>
      <c r="S11" s="317"/>
      <c r="T11" s="428">
        <f t="shared" si="5"/>
        <v>0</v>
      </c>
      <c r="U11" s="317">
        <v>16</v>
      </c>
      <c r="V11" s="317"/>
      <c r="W11" s="428">
        <f t="shared" si="6"/>
        <v>16</v>
      </c>
      <c r="X11" s="317"/>
      <c r="Y11" s="317"/>
      <c r="Z11" s="428">
        <f t="shared" si="7"/>
        <v>0</v>
      </c>
      <c r="AA11" s="317"/>
      <c r="AB11" s="317"/>
      <c r="AC11" s="428">
        <f t="shared" si="8"/>
        <v>0</v>
      </c>
      <c r="AD11" s="317"/>
      <c r="AE11" s="317"/>
      <c r="AF11" s="428">
        <f t="shared" si="9"/>
        <v>0</v>
      </c>
    </row>
    <row r="12" spans="1:32" ht="38.25" x14ac:dyDescent="0.2">
      <c r="A12" s="797" t="s">
        <v>230</v>
      </c>
      <c r="B12" s="478" t="s">
        <v>617</v>
      </c>
      <c r="C12" s="798" t="s">
        <v>517</v>
      </c>
      <c r="D12" s="317">
        <v>57872</v>
      </c>
      <c r="E12" s="317">
        <f t="shared" si="0"/>
        <v>57752</v>
      </c>
      <c r="F12" s="317"/>
      <c r="G12" s="317"/>
      <c r="H12" s="428">
        <f t="shared" si="1"/>
        <v>0</v>
      </c>
      <c r="I12" s="317">
        <v>27000</v>
      </c>
      <c r="J12" s="317"/>
      <c r="K12" s="428">
        <f t="shared" si="2"/>
        <v>27000</v>
      </c>
      <c r="L12" s="317">
        <v>0</v>
      </c>
      <c r="M12" s="317"/>
      <c r="N12" s="428">
        <f t="shared" si="3"/>
        <v>0</v>
      </c>
      <c r="O12" s="317">
        <v>14847</v>
      </c>
      <c r="P12" s="317"/>
      <c r="Q12" s="428">
        <f t="shared" si="4"/>
        <v>14847</v>
      </c>
      <c r="R12" s="317">
        <v>0</v>
      </c>
      <c r="S12" s="317"/>
      <c r="T12" s="428">
        <f t="shared" si="5"/>
        <v>0</v>
      </c>
      <c r="U12" s="317">
        <f>16025-120</f>
        <v>15905</v>
      </c>
      <c r="V12" s="317"/>
      <c r="W12" s="428">
        <f t="shared" si="6"/>
        <v>15905</v>
      </c>
      <c r="X12" s="317"/>
      <c r="Y12" s="317"/>
      <c r="Z12" s="428">
        <f t="shared" si="7"/>
        <v>0</v>
      </c>
      <c r="AA12" s="317"/>
      <c r="AB12" s="317"/>
      <c r="AC12" s="428">
        <f t="shared" si="8"/>
        <v>0</v>
      </c>
      <c r="AD12" s="317"/>
      <c r="AE12" s="317"/>
      <c r="AF12" s="428">
        <f t="shared" si="9"/>
        <v>0</v>
      </c>
    </row>
    <row r="13" spans="1:32" ht="38.25" x14ac:dyDescent="0.2">
      <c r="A13" s="797" t="s">
        <v>231</v>
      </c>
      <c r="B13" s="477" t="s">
        <v>650</v>
      </c>
      <c r="C13" s="321" t="s">
        <v>25</v>
      </c>
      <c r="D13" s="327">
        <v>233659</v>
      </c>
      <c r="E13" s="317">
        <f>+H13+K13+N13+Q13+T13+W13+Z13+AC13</f>
        <v>233659</v>
      </c>
      <c r="F13" s="327"/>
      <c r="G13" s="327"/>
      <c r="H13" s="428">
        <f t="shared" si="1"/>
        <v>0</v>
      </c>
      <c r="I13" s="327"/>
      <c r="J13" s="327"/>
      <c r="K13" s="428">
        <f t="shared" si="2"/>
        <v>0</v>
      </c>
      <c r="L13" s="327"/>
      <c r="M13" s="327">
        <v>24211</v>
      </c>
      <c r="N13" s="428">
        <f t="shared" si="3"/>
        <v>24211</v>
      </c>
      <c r="O13" s="327"/>
      <c r="P13" s="327">
        <v>209448</v>
      </c>
      <c r="Q13" s="428">
        <f t="shared" si="4"/>
        <v>209448</v>
      </c>
      <c r="R13" s="327"/>
      <c r="S13" s="327">
        <v>0</v>
      </c>
      <c r="T13" s="428">
        <f t="shared" si="5"/>
        <v>0</v>
      </c>
      <c r="U13" s="327"/>
      <c r="V13" s="327">
        <v>0</v>
      </c>
      <c r="W13" s="428">
        <f t="shared" si="6"/>
        <v>0</v>
      </c>
      <c r="X13" s="327"/>
      <c r="Y13" s="327"/>
      <c r="Z13" s="428">
        <f t="shared" si="7"/>
        <v>0</v>
      </c>
      <c r="AA13" s="327"/>
      <c r="AB13" s="327"/>
      <c r="AC13" s="428">
        <f t="shared" si="8"/>
        <v>0</v>
      </c>
      <c r="AD13" s="327"/>
      <c r="AE13" s="327"/>
      <c r="AF13" s="428">
        <f t="shared" si="9"/>
        <v>0</v>
      </c>
    </row>
    <row r="14" spans="1:32" ht="15.75" customHeight="1" x14ac:dyDescent="0.2">
      <c r="A14" s="797" t="s">
        <v>232</v>
      </c>
      <c r="B14" s="477" t="s">
        <v>689</v>
      </c>
      <c r="C14" s="798" t="s">
        <v>517</v>
      </c>
      <c r="D14" s="327">
        <v>162897</v>
      </c>
      <c r="E14" s="317">
        <f t="shared" ref="E14:E15" si="11">+H14+K14+N14+Q14+T14+W14+Z14+AC14</f>
        <v>159984</v>
      </c>
      <c r="F14" s="327"/>
      <c r="G14" s="327"/>
      <c r="H14" s="428">
        <f t="shared" si="1"/>
        <v>0</v>
      </c>
      <c r="I14" s="327"/>
      <c r="J14" s="327"/>
      <c r="K14" s="428">
        <f t="shared" si="2"/>
        <v>0</v>
      </c>
      <c r="L14" s="327"/>
      <c r="M14" s="327"/>
      <c r="N14" s="428">
        <f t="shared" si="3"/>
        <v>0</v>
      </c>
      <c r="O14" s="327">
        <v>98909</v>
      </c>
      <c r="P14" s="327"/>
      <c r="Q14" s="428">
        <f t="shared" si="4"/>
        <v>98909</v>
      </c>
      <c r="R14" s="327">
        <v>61075</v>
      </c>
      <c r="S14" s="327"/>
      <c r="T14" s="428">
        <f t="shared" si="5"/>
        <v>61075</v>
      </c>
      <c r="U14" s="327"/>
      <c r="V14" s="327"/>
      <c r="W14" s="428">
        <f t="shared" si="6"/>
        <v>0</v>
      </c>
      <c r="X14" s="327"/>
      <c r="Y14" s="327"/>
      <c r="Z14" s="428">
        <f t="shared" si="7"/>
        <v>0</v>
      </c>
      <c r="AA14" s="327"/>
      <c r="AB14" s="327"/>
      <c r="AC14" s="428">
        <f t="shared" si="8"/>
        <v>0</v>
      </c>
      <c r="AD14" s="327"/>
      <c r="AE14" s="327"/>
      <c r="AF14" s="428">
        <f t="shared" si="9"/>
        <v>0</v>
      </c>
    </row>
    <row r="15" spans="1:32" ht="15.75" customHeight="1" x14ac:dyDescent="0.2">
      <c r="A15" s="797" t="s">
        <v>233</v>
      </c>
      <c r="B15" s="477" t="s">
        <v>963</v>
      </c>
      <c r="C15" s="321" t="s">
        <v>25</v>
      </c>
      <c r="D15" s="327">
        <v>518089</v>
      </c>
      <c r="E15" s="317">
        <f t="shared" si="11"/>
        <v>518000</v>
      </c>
      <c r="F15" s="799"/>
      <c r="G15" s="799"/>
      <c r="H15" s="428">
        <f t="shared" si="1"/>
        <v>0</v>
      </c>
      <c r="I15" s="799">
        <v>25900</v>
      </c>
      <c r="J15" s="799"/>
      <c r="K15" s="428">
        <f t="shared" si="2"/>
        <v>25900</v>
      </c>
      <c r="L15" s="799">
        <v>161758</v>
      </c>
      <c r="M15" s="799"/>
      <c r="N15" s="428">
        <f t="shared" si="3"/>
        <v>161758</v>
      </c>
      <c r="O15" s="799">
        <v>304442</v>
      </c>
      <c r="P15" s="799">
        <v>0</v>
      </c>
      <c r="Q15" s="428">
        <f t="shared" si="4"/>
        <v>304442</v>
      </c>
      <c r="R15" s="799">
        <v>0</v>
      </c>
      <c r="S15" s="799"/>
      <c r="T15" s="428">
        <f t="shared" si="5"/>
        <v>0</v>
      </c>
      <c r="U15" s="799">
        <v>25900</v>
      </c>
      <c r="V15" s="799"/>
      <c r="W15" s="428">
        <f t="shared" si="6"/>
        <v>25900</v>
      </c>
      <c r="X15" s="799"/>
      <c r="Y15" s="799"/>
      <c r="Z15" s="428">
        <f t="shared" si="7"/>
        <v>0</v>
      </c>
      <c r="AA15" s="799"/>
      <c r="AB15" s="799"/>
      <c r="AC15" s="428">
        <f t="shared" si="8"/>
        <v>0</v>
      </c>
      <c r="AD15" s="799"/>
      <c r="AE15" s="799"/>
      <c r="AF15" s="428">
        <f t="shared" si="9"/>
        <v>0</v>
      </c>
    </row>
    <row r="16" spans="1:32" ht="24.75" customHeight="1" x14ac:dyDescent="0.2">
      <c r="A16" s="797" t="s">
        <v>234</v>
      </c>
      <c r="B16" s="478" t="s">
        <v>959</v>
      </c>
      <c r="C16" s="798" t="s">
        <v>25</v>
      </c>
      <c r="D16" s="317">
        <v>7500000</v>
      </c>
      <c r="E16" s="317">
        <f>+H16+K16+N16+Q16+T16+W16+Z16+AC16+AF16</f>
        <v>7500000</v>
      </c>
      <c r="F16" s="317"/>
      <c r="G16" s="317"/>
      <c r="H16" s="428">
        <f t="shared" si="1"/>
        <v>0</v>
      </c>
      <c r="I16" s="317"/>
      <c r="J16" s="317"/>
      <c r="K16" s="428">
        <f t="shared" si="2"/>
        <v>0</v>
      </c>
      <c r="L16" s="317">
        <v>0</v>
      </c>
      <c r="M16" s="317"/>
      <c r="N16" s="428">
        <f t="shared" si="3"/>
        <v>0</v>
      </c>
      <c r="O16" s="317">
        <v>0</v>
      </c>
      <c r="P16" s="317"/>
      <c r="Q16" s="428">
        <f t="shared" si="4"/>
        <v>0</v>
      </c>
      <c r="R16" s="317">
        <v>0</v>
      </c>
      <c r="S16" s="317"/>
      <c r="T16" s="428">
        <f t="shared" si="5"/>
        <v>0</v>
      </c>
      <c r="U16" s="317">
        <v>2429118</v>
      </c>
      <c r="V16" s="317"/>
      <c r="W16" s="428">
        <f t="shared" si="6"/>
        <v>2429118</v>
      </c>
      <c r="X16" s="317">
        <v>2500000</v>
      </c>
      <c r="Y16" s="317"/>
      <c r="Z16" s="428">
        <f t="shared" si="7"/>
        <v>2500000</v>
      </c>
      <c r="AA16" s="317">
        <v>1581833</v>
      </c>
      <c r="AB16" s="317"/>
      <c r="AC16" s="428">
        <f t="shared" si="8"/>
        <v>1581833</v>
      </c>
      <c r="AD16" s="317">
        <v>989049</v>
      </c>
      <c r="AE16" s="317"/>
      <c r="AF16" s="428">
        <f t="shared" si="9"/>
        <v>989049</v>
      </c>
    </row>
    <row r="17" spans="1:32" ht="15" customHeight="1" x14ac:dyDescent="0.2">
      <c r="A17" s="797" t="s">
        <v>0</v>
      </c>
      <c r="B17" s="478" t="s">
        <v>602</v>
      </c>
      <c r="C17" s="798" t="s">
        <v>25</v>
      </c>
      <c r="D17" s="317">
        <v>5370</v>
      </c>
      <c r="E17" s="317">
        <f>+H17+K17+N17+Q17+T17+W17+Z17+AC17</f>
        <v>5370</v>
      </c>
      <c r="F17" s="317"/>
      <c r="G17" s="317"/>
      <c r="H17" s="428">
        <f t="shared" si="1"/>
        <v>0</v>
      </c>
      <c r="I17" s="317"/>
      <c r="J17" s="317"/>
      <c r="K17" s="428">
        <f t="shared" si="2"/>
        <v>0</v>
      </c>
      <c r="L17" s="317"/>
      <c r="M17" s="317"/>
      <c r="N17" s="428">
        <f t="shared" si="3"/>
        <v>0</v>
      </c>
      <c r="O17" s="317">
        <v>225</v>
      </c>
      <c r="P17" s="317"/>
      <c r="Q17" s="428">
        <f t="shared" si="4"/>
        <v>225</v>
      </c>
      <c r="R17" s="317">
        <v>0</v>
      </c>
      <c r="S17" s="317"/>
      <c r="T17" s="428">
        <f t="shared" si="5"/>
        <v>0</v>
      </c>
      <c r="U17" s="317">
        <f>1037+4108</f>
        <v>5145</v>
      </c>
      <c r="V17" s="317"/>
      <c r="W17" s="428">
        <f t="shared" si="6"/>
        <v>5145</v>
      </c>
      <c r="X17" s="317"/>
      <c r="Y17" s="317"/>
      <c r="Z17" s="428">
        <f t="shared" si="7"/>
        <v>0</v>
      </c>
      <c r="AA17" s="317"/>
      <c r="AB17" s="317"/>
      <c r="AC17" s="428">
        <f t="shared" si="8"/>
        <v>0</v>
      </c>
      <c r="AD17" s="317"/>
      <c r="AE17" s="317"/>
      <c r="AF17" s="428">
        <f t="shared" si="9"/>
        <v>0</v>
      </c>
    </row>
    <row r="18" spans="1:32" ht="38.25" x14ac:dyDescent="0.2">
      <c r="A18" s="797" t="s">
        <v>1</v>
      </c>
      <c r="B18" s="478" t="s">
        <v>965</v>
      </c>
      <c r="C18" s="798" t="s">
        <v>25</v>
      </c>
      <c r="D18" s="317">
        <v>509000</v>
      </c>
      <c r="E18" s="317">
        <f>+H18+K18+N18+Q18+T18+W18+Z18+AC18</f>
        <v>509000</v>
      </c>
      <c r="F18" s="317"/>
      <c r="G18" s="317"/>
      <c r="H18" s="428">
        <f t="shared" si="1"/>
        <v>0</v>
      </c>
      <c r="I18" s="317"/>
      <c r="J18" s="317"/>
      <c r="K18" s="428">
        <f t="shared" si="2"/>
        <v>0</v>
      </c>
      <c r="L18" s="317"/>
      <c r="M18" s="317">
        <v>509000</v>
      </c>
      <c r="N18" s="428">
        <f t="shared" si="3"/>
        <v>509000</v>
      </c>
      <c r="O18" s="317"/>
      <c r="P18" s="317">
        <v>0</v>
      </c>
      <c r="Q18" s="428">
        <f t="shared" si="4"/>
        <v>0</v>
      </c>
      <c r="R18" s="317"/>
      <c r="S18" s="317"/>
      <c r="T18" s="428">
        <f t="shared" si="5"/>
        <v>0</v>
      </c>
      <c r="U18" s="317"/>
      <c r="V18" s="317"/>
      <c r="W18" s="428">
        <f t="shared" si="6"/>
        <v>0</v>
      </c>
      <c r="X18" s="317"/>
      <c r="Y18" s="317"/>
      <c r="Z18" s="428">
        <f t="shared" si="7"/>
        <v>0</v>
      </c>
      <c r="AA18" s="317"/>
      <c r="AB18" s="317"/>
      <c r="AC18" s="428">
        <f t="shared" si="8"/>
        <v>0</v>
      </c>
      <c r="AD18" s="317"/>
      <c r="AE18" s="317"/>
      <c r="AF18" s="428">
        <f t="shared" si="9"/>
        <v>0</v>
      </c>
    </row>
    <row r="19" spans="1:32" ht="76.5" x14ac:dyDescent="0.2">
      <c r="A19" s="797" t="s">
        <v>2</v>
      </c>
      <c r="B19" s="478" t="s">
        <v>966</v>
      </c>
      <c r="C19" s="798" t="s">
        <v>25</v>
      </c>
      <c r="D19" s="317">
        <v>14746417</v>
      </c>
      <c r="E19" s="317">
        <f t="shared" ref="E19:E22" si="12">+H19+K19+N19+Q19+T19+W19+Z19+AC19</f>
        <v>14746417</v>
      </c>
      <c r="F19" s="317"/>
      <c r="G19" s="317">
        <v>417000</v>
      </c>
      <c r="H19" s="428">
        <f t="shared" si="1"/>
        <v>417000</v>
      </c>
      <c r="I19" s="317"/>
      <c r="J19" s="317">
        <v>753631</v>
      </c>
      <c r="K19" s="428">
        <f t="shared" si="2"/>
        <v>753631</v>
      </c>
      <c r="L19" s="317"/>
      <c r="M19" s="317">
        <v>6725417</v>
      </c>
      <c r="N19" s="428">
        <f t="shared" si="3"/>
        <v>6725417</v>
      </c>
      <c r="O19" s="317"/>
      <c r="P19" s="317">
        <v>5145000</v>
      </c>
      <c r="Q19" s="428">
        <f t="shared" si="4"/>
        <v>5145000</v>
      </c>
      <c r="R19" s="317"/>
      <c r="S19" s="317">
        <v>1705369</v>
      </c>
      <c r="T19" s="428">
        <f t="shared" si="5"/>
        <v>1705369</v>
      </c>
      <c r="U19" s="317"/>
      <c r="V19" s="317">
        <v>0</v>
      </c>
      <c r="W19" s="428">
        <f t="shared" si="6"/>
        <v>0</v>
      </c>
      <c r="X19" s="317"/>
      <c r="Y19" s="317"/>
      <c r="Z19" s="428">
        <f t="shared" si="7"/>
        <v>0</v>
      </c>
      <c r="AA19" s="317"/>
      <c r="AB19" s="317"/>
      <c r="AC19" s="428">
        <f t="shared" si="8"/>
        <v>0</v>
      </c>
      <c r="AD19" s="317"/>
      <c r="AE19" s="317"/>
      <c r="AF19" s="428">
        <f t="shared" si="9"/>
        <v>0</v>
      </c>
    </row>
    <row r="20" spans="1:32" ht="76.5" x14ac:dyDescent="0.2">
      <c r="A20" s="797" t="s">
        <v>3</v>
      </c>
      <c r="B20" s="477" t="s">
        <v>546</v>
      </c>
      <c r="C20" s="321" t="s">
        <v>25</v>
      </c>
      <c r="D20" s="327">
        <v>4565283</v>
      </c>
      <c r="E20" s="317">
        <f t="shared" si="12"/>
        <v>4565283</v>
      </c>
      <c r="F20" s="327"/>
      <c r="G20" s="327"/>
      <c r="H20" s="428">
        <f t="shared" si="1"/>
        <v>0</v>
      </c>
      <c r="I20" s="327"/>
      <c r="J20" s="327"/>
      <c r="K20" s="428">
        <f t="shared" si="2"/>
        <v>0</v>
      </c>
      <c r="L20" s="327"/>
      <c r="M20" s="327">
        <v>2481047</v>
      </c>
      <c r="N20" s="428">
        <f t="shared" si="3"/>
        <v>2481047</v>
      </c>
      <c r="O20" s="327"/>
      <c r="P20" s="327">
        <v>0</v>
      </c>
      <c r="Q20" s="428">
        <f t="shared" si="4"/>
        <v>0</v>
      </c>
      <c r="R20" s="327"/>
      <c r="S20" s="327">
        <v>1201282</v>
      </c>
      <c r="T20" s="428">
        <f t="shared" si="5"/>
        <v>1201282</v>
      </c>
      <c r="U20" s="327"/>
      <c r="V20" s="327">
        <v>882954</v>
      </c>
      <c r="W20" s="428">
        <f t="shared" si="6"/>
        <v>882954</v>
      </c>
      <c r="X20" s="327"/>
      <c r="Y20" s="327"/>
      <c r="Z20" s="428">
        <f t="shared" si="7"/>
        <v>0</v>
      </c>
      <c r="AA20" s="327"/>
      <c r="AB20" s="327"/>
      <c r="AC20" s="428">
        <f t="shared" si="8"/>
        <v>0</v>
      </c>
      <c r="AD20" s="327"/>
      <c r="AE20" s="327"/>
      <c r="AF20" s="428">
        <f t="shared" si="9"/>
        <v>0</v>
      </c>
    </row>
    <row r="21" spans="1:32" ht="27.75" customHeight="1" x14ac:dyDescent="0.2">
      <c r="A21" s="797" t="s">
        <v>4</v>
      </c>
      <c r="B21" s="477" t="s">
        <v>958</v>
      </c>
      <c r="C21" s="321" t="s">
        <v>25</v>
      </c>
      <c r="D21" s="327">
        <v>15875000</v>
      </c>
      <c r="E21" s="317">
        <f t="shared" si="12"/>
        <v>15875000</v>
      </c>
      <c r="F21" s="327"/>
      <c r="G21" s="327"/>
      <c r="H21" s="428">
        <f t="shared" si="1"/>
        <v>0</v>
      </c>
      <c r="I21" s="327"/>
      <c r="J21" s="327">
        <v>7500000</v>
      </c>
      <c r="K21" s="428">
        <f t="shared" si="2"/>
        <v>7500000</v>
      </c>
      <c r="L21" s="327"/>
      <c r="M21" s="327">
        <v>0</v>
      </c>
      <c r="N21" s="428">
        <f t="shared" si="3"/>
        <v>0</v>
      </c>
      <c r="O21" s="327"/>
      <c r="P21" s="327">
        <v>0</v>
      </c>
      <c r="Q21" s="428">
        <f t="shared" si="4"/>
        <v>0</v>
      </c>
      <c r="R21" s="327"/>
      <c r="S21" s="327">
        <v>2360000</v>
      </c>
      <c r="T21" s="428">
        <f t="shared" si="5"/>
        <v>2360000</v>
      </c>
      <c r="U21" s="327"/>
      <c r="V21" s="327">
        <v>0</v>
      </c>
      <c r="W21" s="428">
        <f t="shared" si="6"/>
        <v>0</v>
      </c>
      <c r="X21" s="327"/>
      <c r="Y21" s="327">
        <v>6015000</v>
      </c>
      <c r="Z21" s="428">
        <f t="shared" si="7"/>
        <v>6015000</v>
      </c>
      <c r="AA21" s="327"/>
      <c r="AB21" s="327"/>
      <c r="AC21" s="428">
        <f t="shared" si="8"/>
        <v>0</v>
      </c>
      <c r="AD21" s="327"/>
      <c r="AE21" s="327"/>
      <c r="AF21" s="428">
        <f t="shared" si="9"/>
        <v>0</v>
      </c>
    </row>
    <row r="22" spans="1:32" ht="25.5" x14ac:dyDescent="0.2">
      <c r="A22" s="797" t="s">
        <v>5</v>
      </c>
      <c r="B22" s="478" t="s">
        <v>579</v>
      </c>
      <c r="C22" s="321" t="s">
        <v>25</v>
      </c>
      <c r="D22" s="317">
        <v>1661104</v>
      </c>
      <c r="E22" s="317">
        <f t="shared" si="12"/>
        <v>1582604</v>
      </c>
      <c r="F22" s="317"/>
      <c r="G22" s="317"/>
      <c r="H22" s="428">
        <f t="shared" si="1"/>
        <v>0</v>
      </c>
      <c r="I22" s="317"/>
      <c r="J22" s="317"/>
      <c r="K22" s="428">
        <f t="shared" si="2"/>
        <v>0</v>
      </c>
      <c r="L22" s="317">
        <v>50314</v>
      </c>
      <c r="M22" s="327"/>
      <c r="N22" s="428">
        <f t="shared" si="3"/>
        <v>50314</v>
      </c>
      <c r="O22" s="317">
        <v>0</v>
      </c>
      <c r="P22" s="317"/>
      <c r="Q22" s="428">
        <f t="shared" si="4"/>
        <v>0</v>
      </c>
      <c r="R22" s="317">
        <v>1191533</v>
      </c>
      <c r="S22" s="317"/>
      <c r="T22" s="428">
        <f t="shared" si="5"/>
        <v>1191533</v>
      </c>
      <c r="U22" s="317">
        <v>0</v>
      </c>
      <c r="V22" s="317"/>
      <c r="W22" s="428">
        <f t="shared" si="6"/>
        <v>0</v>
      </c>
      <c r="X22" s="317">
        <v>340757</v>
      </c>
      <c r="Y22" s="317"/>
      <c r="Z22" s="428">
        <f t="shared" si="7"/>
        <v>340757</v>
      </c>
      <c r="AA22" s="317"/>
      <c r="AB22" s="317"/>
      <c r="AC22" s="428">
        <f t="shared" si="8"/>
        <v>0</v>
      </c>
      <c r="AD22" s="317"/>
      <c r="AE22" s="317"/>
      <c r="AF22" s="428">
        <f t="shared" si="9"/>
        <v>0</v>
      </c>
    </row>
    <row r="23" spans="1:32" ht="25.5" x14ac:dyDescent="0.2">
      <c r="A23" s="797" t="s">
        <v>6</v>
      </c>
      <c r="B23" s="477" t="s">
        <v>580</v>
      </c>
      <c r="C23" s="321" t="s">
        <v>25</v>
      </c>
      <c r="D23" s="327">
        <f>1248410+30120</f>
        <v>1278530</v>
      </c>
      <c r="E23" s="317">
        <f>+H23+K23+N23+Q23+T23+W23+Z23+AC23</f>
        <v>1248410</v>
      </c>
      <c r="F23" s="327"/>
      <c r="G23" s="327"/>
      <c r="H23" s="428">
        <f t="shared" si="1"/>
        <v>0</v>
      </c>
      <c r="I23" s="327"/>
      <c r="J23" s="327"/>
      <c r="K23" s="428">
        <f t="shared" si="2"/>
        <v>0</v>
      </c>
      <c r="L23" s="327"/>
      <c r="M23" s="327"/>
      <c r="N23" s="428">
        <f t="shared" si="3"/>
        <v>0</v>
      </c>
      <c r="O23" s="327"/>
      <c r="P23" s="327"/>
      <c r="Q23" s="428">
        <f t="shared" si="4"/>
        <v>0</v>
      </c>
      <c r="R23" s="327">
        <v>0</v>
      </c>
      <c r="S23" s="327"/>
      <c r="T23" s="428">
        <f t="shared" si="5"/>
        <v>0</v>
      </c>
      <c r="U23" s="327">
        <f>935165+313245</f>
        <v>1248410</v>
      </c>
      <c r="V23" s="327"/>
      <c r="W23" s="428">
        <f t="shared" si="6"/>
        <v>1248410</v>
      </c>
      <c r="X23" s="327"/>
      <c r="Y23" s="327"/>
      <c r="Z23" s="428">
        <f t="shared" si="7"/>
        <v>0</v>
      </c>
      <c r="AA23" s="327"/>
      <c r="AB23" s="327"/>
      <c r="AC23" s="428">
        <f t="shared" si="8"/>
        <v>0</v>
      </c>
      <c r="AD23" s="327"/>
      <c r="AE23" s="327"/>
      <c r="AF23" s="428">
        <f t="shared" si="9"/>
        <v>0</v>
      </c>
    </row>
    <row r="24" spans="1:32" ht="24.75" customHeight="1" x14ac:dyDescent="0.2">
      <c r="A24" s="797" t="s">
        <v>7</v>
      </c>
      <c r="B24" s="477" t="s">
        <v>967</v>
      </c>
      <c r="C24" s="321" t="s">
        <v>25</v>
      </c>
      <c r="D24" s="327">
        <v>115653</v>
      </c>
      <c r="E24" s="317">
        <f t="shared" ref="E24:E25" si="13">+H24+K24+N24+Q24+T24+W24+Z24+AC24</f>
        <v>114411</v>
      </c>
      <c r="F24" s="327"/>
      <c r="G24" s="327"/>
      <c r="H24" s="428">
        <f t="shared" si="1"/>
        <v>0</v>
      </c>
      <c r="I24" s="327"/>
      <c r="J24" s="327"/>
      <c r="K24" s="428">
        <f t="shared" si="2"/>
        <v>0</v>
      </c>
      <c r="L24" s="327"/>
      <c r="M24" s="327"/>
      <c r="N24" s="428">
        <f t="shared" si="3"/>
        <v>0</v>
      </c>
      <c r="O24" s="327">
        <v>108696</v>
      </c>
      <c r="P24" s="327"/>
      <c r="Q24" s="428">
        <f t="shared" si="4"/>
        <v>108696</v>
      </c>
      <c r="R24" s="327">
        <v>0</v>
      </c>
      <c r="S24" s="327"/>
      <c r="T24" s="428">
        <f t="shared" si="5"/>
        <v>0</v>
      </c>
      <c r="U24" s="327">
        <v>5715</v>
      </c>
      <c r="V24" s="327"/>
      <c r="W24" s="428">
        <f t="shared" si="6"/>
        <v>5715</v>
      </c>
      <c r="X24" s="327"/>
      <c r="Y24" s="327"/>
      <c r="Z24" s="428">
        <f t="shared" si="7"/>
        <v>0</v>
      </c>
      <c r="AA24" s="327"/>
      <c r="AB24" s="327"/>
      <c r="AC24" s="428">
        <f t="shared" si="8"/>
        <v>0</v>
      </c>
      <c r="AD24" s="327"/>
      <c r="AE24" s="327"/>
      <c r="AF24" s="428">
        <f t="shared" si="9"/>
        <v>0</v>
      </c>
    </row>
    <row r="25" spans="1:32" ht="25.5" x14ac:dyDescent="0.2">
      <c r="A25" s="797" t="s">
        <v>8</v>
      </c>
      <c r="B25" s="477" t="s">
        <v>1069</v>
      </c>
      <c r="C25" s="321" t="s">
        <v>517</v>
      </c>
      <c r="D25" s="327">
        <v>149800</v>
      </c>
      <c r="E25" s="317">
        <f t="shared" si="13"/>
        <v>149800</v>
      </c>
      <c r="F25" s="327"/>
      <c r="G25" s="327"/>
      <c r="H25" s="428">
        <f t="shared" si="1"/>
        <v>0</v>
      </c>
      <c r="I25" s="327"/>
      <c r="J25" s="327"/>
      <c r="K25" s="428">
        <f t="shared" si="2"/>
        <v>0</v>
      </c>
      <c r="L25" s="327">
        <v>48701</v>
      </c>
      <c r="M25" s="327"/>
      <c r="N25" s="428">
        <f t="shared" si="3"/>
        <v>48701</v>
      </c>
      <c r="O25" s="327">
        <f>89875</f>
        <v>89875</v>
      </c>
      <c r="P25" s="327"/>
      <c r="Q25" s="428">
        <f t="shared" si="4"/>
        <v>89875</v>
      </c>
      <c r="R25" s="327">
        <f>3520</f>
        <v>3520</v>
      </c>
      <c r="S25" s="327"/>
      <c r="T25" s="428">
        <f t="shared" si="5"/>
        <v>3520</v>
      </c>
      <c r="U25" s="327">
        <v>7704</v>
      </c>
      <c r="V25" s="327"/>
      <c r="W25" s="428">
        <f t="shared" si="6"/>
        <v>7704</v>
      </c>
      <c r="X25" s="327"/>
      <c r="Y25" s="327"/>
      <c r="Z25" s="428">
        <f t="shared" si="7"/>
        <v>0</v>
      </c>
      <c r="AA25" s="327"/>
      <c r="AB25" s="327"/>
      <c r="AC25" s="428">
        <f t="shared" si="8"/>
        <v>0</v>
      </c>
      <c r="AD25" s="327"/>
      <c r="AE25" s="327"/>
      <c r="AF25" s="428">
        <f t="shared" si="9"/>
        <v>0</v>
      </c>
    </row>
    <row r="26" spans="1:32" ht="25.5" x14ac:dyDescent="0.2">
      <c r="A26" s="797" t="s">
        <v>9</v>
      </c>
      <c r="B26" s="477" t="s">
        <v>651</v>
      </c>
      <c r="C26" s="321" t="s">
        <v>25</v>
      </c>
      <c r="D26" s="327">
        <v>800000</v>
      </c>
      <c r="E26" s="317">
        <f>+H26+K26+N26+Q26+T26+W26+Z26+AC26</f>
        <v>800000</v>
      </c>
      <c r="F26" s="327"/>
      <c r="G26" s="327"/>
      <c r="H26" s="428">
        <f t="shared" si="1"/>
        <v>0</v>
      </c>
      <c r="I26" s="327"/>
      <c r="J26" s="327"/>
      <c r="K26" s="428">
        <f t="shared" si="2"/>
        <v>0</v>
      </c>
      <c r="L26" s="327"/>
      <c r="M26" s="327">
        <v>33000</v>
      </c>
      <c r="N26" s="428">
        <f t="shared" si="3"/>
        <v>33000</v>
      </c>
      <c r="O26" s="327"/>
      <c r="P26" s="327">
        <v>267000</v>
      </c>
      <c r="Q26" s="428">
        <f t="shared" si="4"/>
        <v>267000</v>
      </c>
      <c r="R26" s="327"/>
      <c r="S26" s="327">
        <v>500000</v>
      </c>
      <c r="T26" s="428">
        <f t="shared" si="5"/>
        <v>500000</v>
      </c>
      <c r="U26" s="327"/>
      <c r="V26" s="327"/>
      <c r="W26" s="428">
        <f t="shared" si="6"/>
        <v>0</v>
      </c>
      <c r="X26" s="327"/>
      <c r="Y26" s="327"/>
      <c r="Z26" s="428">
        <f t="shared" si="7"/>
        <v>0</v>
      </c>
      <c r="AA26" s="327"/>
      <c r="AB26" s="327"/>
      <c r="AC26" s="428">
        <f t="shared" si="8"/>
        <v>0</v>
      </c>
      <c r="AD26" s="327"/>
      <c r="AE26" s="327"/>
      <c r="AF26" s="428">
        <f t="shared" si="9"/>
        <v>0</v>
      </c>
    </row>
    <row r="27" spans="1:32" ht="38.25" x14ac:dyDescent="0.2">
      <c r="A27" s="797" t="s">
        <v>10</v>
      </c>
      <c r="B27" s="477" t="s">
        <v>656</v>
      </c>
      <c r="C27" s="321" t="s">
        <v>25</v>
      </c>
      <c r="D27" s="327">
        <f>731510+57495+22349</f>
        <v>811354</v>
      </c>
      <c r="E27" s="317">
        <f t="shared" ref="E27" si="14">+H27+K27+N27+Q27+T27+W27+Z27+AC27</f>
        <v>580250</v>
      </c>
      <c r="F27" s="327"/>
      <c r="G27" s="327"/>
      <c r="H27" s="428">
        <f>SUM(F27:G27)</f>
        <v>0</v>
      </c>
      <c r="I27" s="327"/>
      <c r="J27" s="327"/>
      <c r="K27" s="428">
        <f>SUM(I27:J27)</f>
        <v>0</v>
      </c>
      <c r="L27" s="327"/>
      <c r="M27" s="327"/>
      <c r="N27" s="428">
        <f>SUM(L27:M27)</f>
        <v>0</v>
      </c>
      <c r="O27" s="327"/>
      <c r="P27" s="327"/>
      <c r="Q27" s="428">
        <f>SUM(O27:P27)</f>
        <v>0</v>
      </c>
      <c r="R27" s="327">
        <v>0</v>
      </c>
      <c r="S27" s="327"/>
      <c r="T27" s="428">
        <f>SUM(R27:S27)</f>
        <v>0</v>
      </c>
      <c r="U27" s="327">
        <v>556890</v>
      </c>
      <c r="V27" s="327"/>
      <c r="W27" s="428">
        <f>SUM(U27:V27)</f>
        <v>556890</v>
      </c>
      <c r="X27" s="327">
        <v>23360</v>
      </c>
      <c r="Y27" s="327"/>
      <c r="Z27" s="428">
        <f>SUM(X27:Y27)</f>
        <v>23360</v>
      </c>
      <c r="AA27" s="327"/>
      <c r="AB27" s="327"/>
      <c r="AC27" s="428">
        <f>SUM(AA27:AB27)</f>
        <v>0</v>
      </c>
      <c r="AD27" s="327"/>
      <c r="AE27" s="327"/>
      <c r="AF27" s="428">
        <f>SUM(AD27:AE27)</f>
        <v>0</v>
      </c>
    </row>
    <row r="28" spans="1:32" ht="25.5" x14ac:dyDescent="0.2">
      <c r="A28" s="797" t="s">
        <v>11</v>
      </c>
      <c r="B28" s="477" t="s">
        <v>654</v>
      </c>
      <c r="C28" s="798" t="s">
        <v>517</v>
      </c>
      <c r="D28" s="327">
        <v>10501.441000000001</v>
      </c>
      <c r="E28" s="317">
        <f>+H28+K28+N28+Q28+T28+W28+Z28+AC28</f>
        <v>10501</v>
      </c>
      <c r="F28" s="327"/>
      <c r="G28" s="327"/>
      <c r="H28" s="428">
        <f t="shared" si="1"/>
        <v>0</v>
      </c>
      <c r="I28" s="327"/>
      <c r="J28" s="327"/>
      <c r="K28" s="428">
        <f t="shared" si="2"/>
        <v>0</v>
      </c>
      <c r="L28" s="327"/>
      <c r="M28" s="327"/>
      <c r="N28" s="428">
        <f t="shared" si="3"/>
        <v>0</v>
      </c>
      <c r="O28" s="327"/>
      <c r="P28" s="327"/>
      <c r="Q28" s="428">
        <f t="shared" si="4"/>
        <v>0</v>
      </c>
      <c r="R28" s="327">
        <v>9397</v>
      </c>
      <c r="S28" s="327"/>
      <c r="T28" s="428">
        <f t="shared" si="5"/>
        <v>9397</v>
      </c>
      <c r="U28" s="327">
        <f>10501-9397</f>
        <v>1104</v>
      </c>
      <c r="V28" s="327"/>
      <c r="W28" s="428">
        <f t="shared" si="6"/>
        <v>1104</v>
      </c>
      <c r="X28" s="327"/>
      <c r="Y28" s="327"/>
      <c r="Z28" s="428">
        <f t="shared" si="7"/>
        <v>0</v>
      </c>
      <c r="AA28" s="327"/>
      <c r="AB28" s="327"/>
      <c r="AC28" s="428">
        <f t="shared" ref="AC28:AC29" si="15">SUM(AA28:AB28)</f>
        <v>0</v>
      </c>
      <c r="AD28" s="327"/>
      <c r="AE28" s="327"/>
      <c r="AF28" s="428">
        <f t="shared" ref="AF28:AF29" si="16">SUM(AD28:AE28)</f>
        <v>0</v>
      </c>
    </row>
    <row r="29" spans="1:32" ht="51" x14ac:dyDescent="0.2">
      <c r="A29" s="797" t="s">
        <v>12</v>
      </c>
      <c r="B29" s="477" t="s">
        <v>584</v>
      </c>
      <c r="C29" s="798" t="s">
        <v>517</v>
      </c>
      <c r="D29" s="327">
        <v>200000</v>
      </c>
      <c r="E29" s="317">
        <f t="shared" ref="E29:E30" si="17">+H29+K29+N29+Q29+T29+W29+Z29+AC29</f>
        <v>200000</v>
      </c>
      <c r="F29" s="327"/>
      <c r="G29" s="327"/>
      <c r="H29" s="428">
        <f t="shared" si="1"/>
        <v>0</v>
      </c>
      <c r="I29" s="327"/>
      <c r="J29" s="327"/>
      <c r="K29" s="428">
        <f t="shared" si="2"/>
        <v>0</v>
      </c>
      <c r="L29" s="327"/>
      <c r="M29" s="327">
        <v>200000</v>
      </c>
      <c r="N29" s="428">
        <f t="shared" si="3"/>
        <v>200000</v>
      </c>
      <c r="O29" s="327"/>
      <c r="P29" s="327"/>
      <c r="Q29" s="428">
        <f t="shared" si="4"/>
        <v>0</v>
      </c>
      <c r="R29" s="327"/>
      <c r="S29" s="327"/>
      <c r="T29" s="428">
        <f t="shared" si="5"/>
        <v>0</v>
      </c>
      <c r="U29" s="327"/>
      <c r="V29" s="327"/>
      <c r="W29" s="428">
        <f t="shared" si="6"/>
        <v>0</v>
      </c>
      <c r="X29" s="327"/>
      <c r="Y29" s="327"/>
      <c r="Z29" s="428">
        <f t="shared" si="7"/>
        <v>0</v>
      </c>
      <c r="AA29" s="327"/>
      <c r="AB29" s="327"/>
      <c r="AC29" s="428">
        <f t="shared" si="15"/>
        <v>0</v>
      </c>
      <c r="AD29" s="327"/>
      <c r="AE29" s="327"/>
      <c r="AF29" s="428">
        <f t="shared" si="16"/>
        <v>0</v>
      </c>
    </row>
    <row r="30" spans="1:32" ht="32.25" customHeight="1" x14ac:dyDescent="0.2">
      <c r="A30" s="797" t="s">
        <v>13</v>
      </c>
      <c r="B30" s="477" t="s">
        <v>652</v>
      </c>
      <c r="C30" s="321" t="s">
        <v>25</v>
      </c>
      <c r="D30" s="327">
        <v>400000</v>
      </c>
      <c r="E30" s="317">
        <f t="shared" si="17"/>
        <v>400000</v>
      </c>
      <c r="F30" s="327"/>
      <c r="G30" s="327"/>
      <c r="H30" s="428">
        <f>SUM(F30:G30)</f>
        <v>0</v>
      </c>
      <c r="I30" s="327"/>
      <c r="J30" s="327"/>
      <c r="K30" s="428">
        <f>SUM(I30:J30)</f>
        <v>0</v>
      </c>
      <c r="L30" s="327"/>
      <c r="M30" s="327"/>
      <c r="N30" s="428">
        <f>SUM(L30:M30)</f>
        <v>0</v>
      </c>
      <c r="O30" s="327"/>
      <c r="P30" s="327">
        <v>400000</v>
      </c>
      <c r="Q30" s="428">
        <f>SUM(O30:P30)</f>
        <v>400000</v>
      </c>
      <c r="R30" s="327"/>
      <c r="S30" s="327"/>
      <c r="T30" s="428">
        <f>SUM(R30:S30)</f>
        <v>0</v>
      </c>
      <c r="U30" s="327"/>
      <c r="V30" s="327"/>
      <c r="W30" s="428">
        <f>SUM(U30:V30)</f>
        <v>0</v>
      </c>
      <c r="X30" s="327"/>
      <c r="Y30" s="327"/>
      <c r="Z30" s="428">
        <f>SUM(X30:Y30)</f>
        <v>0</v>
      </c>
      <c r="AA30" s="327"/>
      <c r="AB30" s="327"/>
      <c r="AC30" s="428">
        <f>SUM(AA30:AB30)</f>
        <v>0</v>
      </c>
      <c r="AD30" s="327"/>
      <c r="AE30" s="327"/>
      <c r="AF30" s="428">
        <f>SUM(AD30:AE30)</f>
        <v>0</v>
      </c>
    </row>
    <row r="31" spans="1:32" ht="63.75" x14ac:dyDescent="0.2">
      <c r="A31" s="797" t="s">
        <v>14</v>
      </c>
      <c r="B31" s="477" t="s">
        <v>1073</v>
      </c>
      <c r="C31" s="321" t="s">
        <v>25</v>
      </c>
      <c r="D31" s="327">
        <v>74756</v>
      </c>
      <c r="E31" s="317">
        <f>+H31+K31+N31+Q31+T31+W31+Z31+AC31</f>
        <v>69000</v>
      </c>
      <c r="F31" s="327"/>
      <c r="G31" s="327"/>
      <c r="H31" s="428">
        <f t="shared" si="1"/>
        <v>0</v>
      </c>
      <c r="I31" s="327"/>
      <c r="J31" s="327"/>
      <c r="K31" s="428">
        <f t="shared" si="2"/>
        <v>0</v>
      </c>
      <c r="L31" s="327"/>
      <c r="M31" s="327"/>
      <c r="N31" s="428">
        <f t="shared" si="3"/>
        <v>0</v>
      </c>
      <c r="O31" s="327"/>
      <c r="P31" s="327"/>
      <c r="Q31" s="428">
        <f t="shared" si="4"/>
        <v>0</v>
      </c>
      <c r="R31" s="327">
        <v>0</v>
      </c>
      <c r="S31" s="327"/>
      <c r="T31" s="428">
        <f t="shared" si="5"/>
        <v>0</v>
      </c>
      <c r="U31" s="327">
        <v>69000</v>
      </c>
      <c r="V31" s="327"/>
      <c r="W31" s="428">
        <f t="shared" si="6"/>
        <v>69000</v>
      </c>
      <c r="X31" s="327"/>
      <c r="Y31" s="327"/>
      <c r="Z31" s="428">
        <f t="shared" si="7"/>
        <v>0</v>
      </c>
      <c r="AA31" s="327"/>
      <c r="AB31" s="327"/>
      <c r="AC31" s="428">
        <f t="shared" ref="AC31:AC42" si="18">SUM(AA31:AB31)</f>
        <v>0</v>
      </c>
      <c r="AD31" s="327"/>
      <c r="AE31" s="327"/>
      <c r="AF31" s="428">
        <f t="shared" ref="AF31:AF37" si="19">SUM(AD31:AE31)</f>
        <v>0</v>
      </c>
    </row>
    <row r="32" spans="1:32" ht="37.5" customHeight="1" x14ac:dyDescent="0.2">
      <c r="A32" s="797" t="s">
        <v>15</v>
      </c>
      <c r="B32" s="477" t="s">
        <v>1072</v>
      </c>
      <c r="C32" s="321" t="s">
        <v>25</v>
      </c>
      <c r="D32" s="327">
        <v>115506</v>
      </c>
      <c r="E32" s="317">
        <f>+H32+K32+N32+Q32+T32+W32+Z32+AC32</f>
        <v>90238</v>
      </c>
      <c r="F32" s="327"/>
      <c r="G32" s="327"/>
      <c r="H32" s="428">
        <f t="shared" si="1"/>
        <v>0</v>
      </c>
      <c r="I32" s="327"/>
      <c r="J32" s="327"/>
      <c r="K32" s="428">
        <f t="shared" si="2"/>
        <v>0</v>
      </c>
      <c r="L32" s="327"/>
      <c r="M32" s="327"/>
      <c r="N32" s="428">
        <f t="shared" si="3"/>
        <v>0</v>
      </c>
      <c r="O32" s="327"/>
      <c r="P32" s="327"/>
      <c r="Q32" s="428">
        <f t="shared" si="4"/>
        <v>0</v>
      </c>
      <c r="R32" s="327">
        <v>57145</v>
      </c>
      <c r="S32" s="327"/>
      <c r="T32" s="428">
        <f t="shared" si="5"/>
        <v>57145</v>
      </c>
      <c r="U32" s="327">
        <f>90238-57145</f>
        <v>33093</v>
      </c>
      <c r="V32" s="327"/>
      <c r="W32" s="428">
        <f t="shared" si="6"/>
        <v>33093</v>
      </c>
      <c r="X32" s="327"/>
      <c r="Y32" s="327"/>
      <c r="Z32" s="428">
        <f t="shared" si="7"/>
        <v>0</v>
      </c>
      <c r="AA32" s="327"/>
      <c r="AB32" s="327"/>
      <c r="AC32" s="428">
        <f t="shared" si="18"/>
        <v>0</v>
      </c>
      <c r="AD32" s="327"/>
      <c r="AE32" s="327"/>
      <c r="AF32" s="428">
        <f t="shared" si="19"/>
        <v>0</v>
      </c>
    </row>
    <row r="33" spans="1:32" ht="38.25" x14ac:dyDescent="0.2">
      <c r="A33" s="797" t="s">
        <v>16</v>
      </c>
      <c r="B33" s="477" t="s">
        <v>1074</v>
      </c>
      <c r="C33" s="321" t="s">
        <v>25</v>
      </c>
      <c r="D33" s="327">
        <f>375512+26445+79334</f>
        <v>481291</v>
      </c>
      <c r="E33" s="317">
        <f t="shared" ref="E33" si="20">+H33+K33+N33+Q33+T33+W33+Z33+AC33</f>
        <v>367380</v>
      </c>
      <c r="F33" s="327"/>
      <c r="G33" s="327"/>
      <c r="H33" s="428">
        <f t="shared" si="1"/>
        <v>0</v>
      </c>
      <c r="I33" s="327"/>
      <c r="J33" s="327"/>
      <c r="K33" s="428">
        <f t="shared" si="2"/>
        <v>0</v>
      </c>
      <c r="L33" s="327"/>
      <c r="M33" s="327"/>
      <c r="N33" s="428">
        <f t="shared" si="3"/>
        <v>0</v>
      </c>
      <c r="O33" s="327">
        <v>6971</v>
      </c>
      <c r="P33" s="327"/>
      <c r="Q33" s="428">
        <f t="shared" si="4"/>
        <v>6971</v>
      </c>
      <c r="R33" s="327">
        <v>0</v>
      </c>
      <c r="S33" s="327"/>
      <c r="T33" s="428">
        <f t="shared" si="5"/>
        <v>0</v>
      </c>
      <c r="U33" s="327">
        <v>360409</v>
      </c>
      <c r="V33" s="327"/>
      <c r="W33" s="428">
        <f t="shared" si="6"/>
        <v>360409</v>
      </c>
      <c r="X33" s="327"/>
      <c r="Y33" s="327"/>
      <c r="Z33" s="428">
        <f t="shared" si="7"/>
        <v>0</v>
      </c>
      <c r="AA33" s="327"/>
      <c r="AB33" s="327"/>
      <c r="AC33" s="428">
        <f t="shared" si="18"/>
        <v>0</v>
      </c>
      <c r="AD33" s="327"/>
      <c r="AE33" s="327"/>
      <c r="AF33" s="428">
        <f t="shared" si="19"/>
        <v>0</v>
      </c>
    </row>
    <row r="34" spans="1:32" ht="51" x14ac:dyDescent="0.2">
      <c r="A34" s="797" t="s">
        <v>17</v>
      </c>
      <c r="B34" s="477" t="s">
        <v>1071</v>
      </c>
      <c r="C34" s="321" t="s">
        <v>25</v>
      </c>
      <c r="D34" s="327">
        <v>192360</v>
      </c>
      <c r="E34" s="317">
        <f>+H34+K34+N34+Q34+T34+W34+Z34+AC34</f>
        <v>192360</v>
      </c>
      <c r="F34" s="327"/>
      <c r="G34" s="327"/>
      <c r="H34" s="428">
        <f t="shared" si="1"/>
        <v>0</v>
      </c>
      <c r="I34" s="327"/>
      <c r="J34" s="327"/>
      <c r="K34" s="428">
        <f t="shared" si="2"/>
        <v>0</v>
      </c>
      <c r="L34" s="327"/>
      <c r="M34" s="327"/>
      <c r="N34" s="428">
        <f t="shared" si="3"/>
        <v>0</v>
      </c>
      <c r="O34" s="327">
        <v>4700</v>
      </c>
      <c r="P34" s="327"/>
      <c r="Q34" s="428">
        <f t="shared" si="4"/>
        <v>4700</v>
      </c>
      <c r="R34" s="327">
        <v>178626</v>
      </c>
      <c r="S34" s="327"/>
      <c r="T34" s="428">
        <f t="shared" si="5"/>
        <v>178626</v>
      </c>
      <c r="U34" s="327">
        <v>9034</v>
      </c>
      <c r="V34" s="327"/>
      <c r="W34" s="428">
        <f t="shared" si="6"/>
        <v>9034</v>
      </c>
      <c r="X34" s="327"/>
      <c r="Y34" s="327"/>
      <c r="Z34" s="428">
        <f t="shared" si="7"/>
        <v>0</v>
      </c>
      <c r="AA34" s="327"/>
      <c r="AB34" s="327"/>
      <c r="AC34" s="428">
        <f t="shared" si="18"/>
        <v>0</v>
      </c>
      <c r="AD34" s="327"/>
      <c r="AE34" s="327"/>
      <c r="AF34" s="428">
        <f t="shared" si="19"/>
        <v>0</v>
      </c>
    </row>
    <row r="35" spans="1:32" ht="51" x14ac:dyDescent="0.2">
      <c r="A35" s="797" t="s">
        <v>18</v>
      </c>
      <c r="B35" s="477" t="s">
        <v>968</v>
      </c>
      <c r="C35" s="321" t="s">
        <v>25</v>
      </c>
      <c r="D35" s="327">
        <v>425480</v>
      </c>
      <c r="E35" s="317">
        <f>+H35+K35+N35+Q35+T35+W35+Z35+AC35</f>
        <v>425480</v>
      </c>
      <c r="F35" s="327"/>
      <c r="G35" s="327"/>
      <c r="H35" s="428">
        <f t="shared" si="1"/>
        <v>0</v>
      </c>
      <c r="I35" s="327"/>
      <c r="J35" s="327"/>
      <c r="K35" s="428">
        <f t="shared" si="2"/>
        <v>0</v>
      </c>
      <c r="L35" s="327"/>
      <c r="M35" s="327"/>
      <c r="N35" s="428">
        <f t="shared" si="3"/>
        <v>0</v>
      </c>
      <c r="O35" s="327"/>
      <c r="P35" s="327">
        <v>425480</v>
      </c>
      <c r="Q35" s="428">
        <f t="shared" si="4"/>
        <v>425480</v>
      </c>
      <c r="R35" s="327"/>
      <c r="S35" s="327"/>
      <c r="T35" s="428">
        <f t="shared" si="5"/>
        <v>0</v>
      </c>
      <c r="U35" s="327"/>
      <c r="V35" s="327"/>
      <c r="W35" s="428">
        <f t="shared" si="6"/>
        <v>0</v>
      </c>
      <c r="X35" s="327"/>
      <c r="Y35" s="327"/>
      <c r="Z35" s="428">
        <f t="shared" si="7"/>
        <v>0</v>
      </c>
      <c r="AA35" s="327"/>
      <c r="AB35" s="327"/>
      <c r="AC35" s="428">
        <f t="shared" si="18"/>
        <v>0</v>
      </c>
      <c r="AD35" s="327"/>
      <c r="AE35" s="327"/>
      <c r="AF35" s="428">
        <f t="shared" si="19"/>
        <v>0</v>
      </c>
    </row>
    <row r="36" spans="1:32" ht="51" x14ac:dyDescent="0.2">
      <c r="A36" s="797" t="s">
        <v>19</v>
      </c>
      <c r="B36" s="477" t="s">
        <v>1075</v>
      </c>
      <c r="C36" s="321" t="s">
        <v>25</v>
      </c>
      <c r="D36" s="327">
        <v>5476192</v>
      </c>
      <c r="E36" s="317">
        <f>+H36+K36+N36+Q36+T36+W36+Z36+AC36</f>
        <v>5476192</v>
      </c>
      <c r="F36" s="327"/>
      <c r="G36" s="327"/>
      <c r="H36" s="428">
        <f t="shared" ref="H36" si="21">SUM(F36:G36)</f>
        <v>0</v>
      </c>
      <c r="I36" s="327"/>
      <c r="J36" s="327"/>
      <c r="K36" s="428">
        <f t="shared" ref="K36" si="22">SUM(I36:J36)</f>
        <v>0</v>
      </c>
      <c r="L36" s="327"/>
      <c r="M36" s="327"/>
      <c r="N36" s="428">
        <f t="shared" ref="N36" si="23">SUM(L36:M36)</f>
        <v>0</v>
      </c>
      <c r="O36" s="327"/>
      <c r="P36" s="327"/>
      <c r="Q36" s="428">
        <f t="shared" ref="Q36" si="24">SUM(O36:P36)</f>
        <v>0</v>
      </c>
      <c r="R36" s="327"/>
      <c r="S36" s="327"/>
      <c r="T36" s="428">
        <f t="shared" ref="T36" si="25">SUM(R36:S36)</f>
        <v>0</v>
      </c>
      <c r="U36" s="327"/>
      <c r="V36" s="327">
        <v>2576429</v>
      </c>
      <c r="W36" s="428">
        <f t="shared" ref="W36" si="26">SUM(U36:V36)</f>
        <v>2576429</v>
      </c>
      <c r="X36" s="327"/>
      <c r="Y36" s="327">
        <v>2899763</v>
      </c>
      <c r="Z36" s="428">
        <f t="shared" ref="Z36" si="27">SUM(X36:Y36)</f>
        <v>2899763</v>
      </c>
      <c r="AA36" s="327"/>
      <c r="AB36" s="327"/>
      <c r="AC36" s="428">
        <f t="shared" ref="AC36" si="28">SUM(AA36:AB36)</f>
        <v>0</v>
      </c>
      <c r="AD36" s="327"/>
      <c r="AE36" s="327"/>
      <c r="AF36" s="428">
        <f t="shared" ref="AF36" si="29">SUM(AD36:AE36)</f>
        <v>0</v>
      </c>
    </row>
    <row r="37" spans="1:32" ht="22.5" customHeight="1" x14ac:dyDescent="0.2">
      <c r="A37" s="797" t="s">
        <v>20</v>
      </c>
      <c r="B37" s="477" t="s">
        <v>728</v>
      </c>
      <c r="C37" s="321" t="s">
        <v>25</v>
      </c>
      <c r="D37" s="327">
        <v>327668</v>
      </c>
      <c r="E37" s="317">
        <f>+H37+K37+N37+Q37+T37+W37+Z37+AC37</f>
        <v>261649</v>
      </c>
      <c r="F37" s="327"/>
      <c r="G37" s="327"/>
      <c r="H37" s="428">
        <f t="shared" si="1"/>
        <v>0</v>
      </c>
      <c r="I37" s="327"/>
      <c r="J37" s="327"/>
      <c r="K37" s="428">
        <f t="shared" si="2"/>
        <v>0</v>
      </c>
      <c r="L37" s="327"/>
      <c r="M37" s="327"/>
      <c r="N37" s="428">
        <f t="shared" si="3"/>
        <v>0</v>
      </c>
      <c r="O37" s="327"/>
      <c r="P37" s="327"/>
      <c r="Q37" s="428">
        <f t="shared" si="4"/>
        <v>0</v>
      </c>
      <c r="R37" s="327">
        <v>54208</v>
      </c>
      <c r="S37" s="327"/>
      <c r="T37" s="428">
        <f t="shared" si="5"/>
        <v>54208</v>
      </c>
      <c r="U37" s="327">
        <v>207441</v>
      </c>
      <c r="V37" s="327"/>
      <c r="W37" s="428">
        <f t="shared" si="6"/>
        <v>207441</v>
      </c>
      <c r="X37" s="327"/>
      <c r="Y37" s="327"/>
      <c r="Z37" s="428">
        <f t="shared" si="7"/>
        <v>0</v>
      </c>
      <c r="AA37" s="327"/>
      <c r="AB37" s="327"/>
      <c r="AC37" s="428">
        <f t="shared" si="18"/>
        <v>0</v>
      </c>
      <c r="AD37" s="327"/>
      <c r="AE37" s="327"/>
      <c r="AF37" s="428">
        <f t="shared" si="19"/>
        <v>0</v>
      </c>
    </row>
    <row r="38" spans="1:32" ht="38.25" x14ac:dyDescent="0.2">
      <c r="A38" s="797" t="s">
        <v>21</v>
      </c>
      <c r="B38" s="477" t="s">
        <v>1003</v>
      </c>
      <c r="C38" s="321" t="s">
        <v>25</v>
      </c>
      <c r="D38" s="327">
        <v>1917630.588</v>
      </c>
      <c r="E38" s="317">
        <f>+H38+K38+N38+Q38+T38+W38+Z38+AC38</f>
        <v>1917630.588</v>
      </c>
      <c r="F38" s="327"/>
      <c r="G38" s="327"/>
      <c r="H38" s="428">
        <f t="shared" si="1"/>
        <v>0</v>
      </c>
      <c r="I38" s="327"/>
      <c r="J38" s="327"/>
      <c r="K38" s="428">
        <f t="shared" si="2"/>
        <v>0</v>
      </c>
      <c r="L38" s="327"/>
      <c r="M38" s="327"/>
      <c r="N38" s="428">
        <f t="shared" si="3"/>
        <v>0</v>
      </c>
      <c r="O38" s="327"/>
      <c r="P38" s="327"/>
      <c r="Q38" s="428">
        <f t="shared" si="4"/>
        <v>0</v>
      </c>
      <c r="R38" s="327">
        <v>0</v>
      </c>
      <c r="S38" s="327"/>
      <c r="T38" s="428">
        <f t="shared" si="5"/>
        <v>0</v>
      </c>
      <c r="U38" s="327">
        <f>+D38</f>
        <v>1917630.588</v>
      </c>
      <c r="V38" s="327"/>
      <c r="W38" s="428">
        <f t="shared" si="6"/>
        <v>1917630.588</v>
      </c>
      <c r="X38" s="327"/>
      <c r="Y38" s="327"/>
      <c r="Z38" s="428">
        <f t="shared" si="7"/>
        <v>0</v>
      </c>
      <c r="AA38" s="327"/>
      <c r="AB38" s="327"/>
      <c r="AC38" s="428">
        <f t="shared" si="18"/>
        <v>0</v>
      </c>
      <c r="AD38" s="327"/>
      <c r="AE38" s="327"/>
      <c r="AF38" s="428">
        <f t="shared" ref="AF38:AF42" si="30">SUM(AD38:AE38)</f>
        <v>0</v>
      </c>
    </row>
    <row r="39" spans="1:32" ht="23.25" customHeight="1" x14ac:dyDescent="0.2">
      <c r="A39" s="797" t="s">
        <v>690</v>
      </c>
      <c r="B39" s="477" t="s">
        <v>655</v>
      </c>
      <c r="C39" s="321" t="s">
        <v>25</v>
      </c>
      <c r="D39" s="327">
        <v>185648</v>
      </c>
      <c r="E39" s="317">
        <f t="shared" ref="E39" si="31">+H39+K39+N39+Q39+T39+W39+Z39+AC39</f>
        <v>185648</v>
      </c>
      <c r="F39" s="327"/>
      <c r="G39" s="327"/>
      <c r="H39" s="428">
        <f t="shared" si="1"/>
        <v>0</v>
      </c>
      <c r="I39" s="327"/>
      <c r="J39" s="327"/>
      <c r="K39" s="428">
        <f t="shared" si="2"/>
        <v>0</v>
      </c>
      <c r="L39" s="327"/>
      <c r="M39" s="327"/>
      <c r="N39" s="428">
        <f t="shared" si="3"/>
        <v>0</v>
      </c>
      <c r="O39" s="327">
        <v>117585</v>
      </c>
      <c r="P39" s="327"/>
      <c r="Q39" s="428">
        <f t="shared" si="4"/>
        <v>117585</v>
      </c>
      <c r="R39" s="327">
        <v>0</v>
      </c>
      <c r="S39" s="327"/>
      <c r="T39" s="428">
        <f t="shared" si="5"/>
        <v>0</v>
      </c>
      <c r="U39" s="327">
        <v>68063</v>
      </c>
      <c r="V39" s="327"/>
      <c r="W39" s="428">
        <f t="shared" si="6"/>
        <v>68063</v>
      </c>
      <c r="X39" s="327"/>
      <c r="Y39" s="327"/>
      <c r="Z39" s="428">
        <f t="shared" si="7"/>
        <v>0</v>
      </c>
      <c r="AA39" s="327"/>
      <c r="AB39" s="327"/>
      <c r="AC39" s="428">
        <f t="shared" si="18"/>
        <v>0</v>
      </c>
      <c r="AD39" s="327"/>
      <c r="AE39" s="327"/>
      <c r="AF39" s="428">
        <f t="shared" si="30"/>
        <v>0</v>
      </c>
    </row>
    <row r="40" spans="1:32" ht="63.75" x14ac:dyDescent="0.2">
      <c r="A40" s="797" t="s">
        <v>691</v>
      </c>
      <c r="B40" s="477" t="s">
        <v>649</v>
      </c>
      <c r="C40" s="321" t="s">
        <v>25</v>
      </c>
      <c r="D40" s="327">
        <v>88509</v>
      </c>
      <c r="E40" s="317">
        <f>+H40+K40+N40+Q40+T40+W40+Z40+AC40</f>
        <v>88509</v>
      </c>
      <c r="F40" s="327"/>
      <c r="G40" s="327"/>
      <c r="H40" s="428">
        <f t="shared" si="1"/>
        <v>0</v>
      </c>
      <c r="I40" s="327"/>
      <c r="J40" s="327"/>
      <c r="K40" s="428">
        <f t="shared" si="2"/>
        <v>0</v>
      </c>
      <c r="L40" s="327"/>
      <c r="M40" s="327"/>
      <c r="N40" s="428">
        <f t="shared" si="3"/>
        <v>0</v>
      </c>
      <c r="O40" s="327"/>
      <c r="P40" s="327"/>
      <c r="Q40" s="428">
        <f t="shared" si="4"/>
        <v>0</v>
      </c>
      <c r="R40" s="327"/>
      <c r="S40" s="327">
        <v>88509</v>
      </c>
      <c r="T40" s="428">
        <f t="shared" si="5"/>
        <v>88509</v>
      </c>
      <c r="U40" s="327"/>
      <c r="V40" s="327"/>
      <c r="W40" s="428">
        <f t="shared" si="6"/>
        <v>0</v>
      </c>
      <c r="X40" s="327"/>
      <c r="Y40" s="327"/>
      <c r="Z40" s="428">
        <f t="shared" si="7"/>
        <v>0</v>
      </c>
      <c r="AA40" s="327"/>
      <c r="AB40" s="327"/>
      <c r="AC40" s="428">
        <f t="shared" si="18"/>
        <v>0</v>
      </c>
      <c r="AD40" s="327"/>
      <c r="AE40" s="327"/>
      <c r="AF40" s="428">
        <f t="shared" si="30"/>
        <v>0</v>
      </c>
    </row>
    <row r="41" spans="1:32" ht="27.75" customHeight="1" x14ac:dyDescent="0.2">
      <c r="A41" s="797" t="s">
        <v>692</v>
      </c>
      <c r="B41" s="477" t="s">
        <v>957</v>
      </c>
      <c r="C41" s="321" t="s">
        <v>25</v>
      </c>
      <c r="D41" s="327">
        <v>38597</v>
      </c>
      <c r="E41" s="317">
        <f>+H41+K41+N41+Q41+T41+W41+Z41+AC41+AD41</f>
        <v>38597</v>
      </c>
      <c r="F41" s="327"/>
      <c r="G41" s="327"/>
      <c r="H41" s="428">
        <f t="shared" si="1"/>
        <v>0</v>
      </c>
      <c r="I41" s="327"/>
      <c r="J41" s="327"/>
      <c r="K41" s="428">
        <f t="shared" si="2"/>
        <v>0</v>
      </c>
      <c r="L41" s="327"/>
      <c r="M41" s="327"/>
      <c r="N41" s="428">
        <f t="shared" si="3"/>
        <v>0</v>
      </c>
      <c r="O41" s="327">
        <v>2306</v>
      </c>
      <c r="P41" s="327"/>
      <c r="Q41" s="428">
        <f t="shared" si="4"/>
        <v>2306</v>
      </c>
      <c r="R41" s="327">
        <v>0</v>
      </c>
      <c r="S41" s="327"/>
      <c r="T41" s="428">
        <f t="shared" si="5"/>
        <v>0</v>
      </c>
      <c r="U41" s="327">
        <v>6732</v>
      </c>
      <c r="V41" s="327"/>
      <c r="W41" s="428">
        <f t="shared" si="6"/>
        <v>6732</v>
      </c>
      <c r="X41" s="327">
        <v>6878</v>
      </c>
      <c r="Y41" s="327"/>
      <c r="Z41" s="428">
        <f t="shared" si="7"/>
        <v>6878</v>
      </c>
      <c r="AA41" s="327">
        <v>21416</v>
      </c>
      <c r="AB41" s="327"/>
      <c r="AC41" s="428">
        <f t="shared" si="18"/>
        <v>21416</v>
      </c>
      <c r="AD41" s="327">
        <v>1265</v>
      </c>
      <c r="AE41" s="327"/>
      <c r="AF41" s="428">
        <f t="shared" si="30"/>
        <v>1265</v>
      </c>
    </row>
    <row r="42" spans="1:32" ht="76.5" x14ac:dyDescent="0.2">
      <c r="A42" s="797" t="s">
        <v>693</v>
      </c>
      <c r="B42" s="477" t="s">
        <v>1109</v>
      </c>
      <c r="C42" s="321" t="s">
        <v>25</v>
      </c>
      <c r="D42" s="327">
        <v>2462775</v>
      </c>
      <c r="E42" s="317">
        <f t="shared" ref="E42" si="32">+H42+K42+N42+Q42+T42+W42+Z42+AC42</f>
        <v>2462775</v>
      </c>
      <c r="F42" s="327"/>
      <c r="G42" s="327"/>
      <c r="H42" s="428">
        <f t="shared" si="1"/>
        <v>0</v>
      </c>
      <c r="I42" s="327"/>
      <c r="J42" s="327"/>
      <c r="K42" s="428">
        <f t="shared" si="2"/>
        <v>0</v>
      </c>
      <c r="L42" s="327"/>
      <c r="M42" s="327"/>
      <c r="N42" s="428">
        <f t="shared" si="3"/>
        <v>0</v>
      </c>
      <c r="O42" s="327"/>
      <c r="P42" s="327">
        <v>918200</v>
      </c>
      <c r="Q42" s="428">
        <f t="shared" si="4"/>
        <v>918200</v>
      </c>
      <c r="R42" s="327"/>
      <c r="S42" s="327">
        <v>1544575</v>
      </c>
      <c r="T42" s="428">
        <f t="shared" si="5"/>
        <v>1544575</v>
      </c>
      <c r="U42" s="327"/>
      <c r="V42" s="327"/>
      <c r="W42" s="428">
        <f t="shared" si="6"/>
        <v>0</v>
      </c>
      <c r="X42" s="327"/>
      <c r="Y42" s="327"/>
      <c r="Z42" s="428">
        <f t="shared" si="7"/>
        <v>0</v>
      </c>
      <c r="AA42" s="327"/>
      <c r="AB42" s="327"/>
      <c r="AC42" s="428">
        <f t="shared" si="18"/>
        <v>0</v>
      </c>
      <c r="AD42" s="327"/>
      <c r="AE42" s="327"/>
      <c r="AF42" s="428">
        <f t="shared" si="30"/>
        <v>0</v>
      </c>
    </row>
    <row r="43" spans="1:32" ht="16.5" customHeight="1" x14ac:dyDescent="0.2">
      <c r="A43" s="797" t="s">
        <v>694</v>
      </c>
      <c r="B43" s="477" t="s">
        <v>969</v>
      </c>
      <c r="C43" s="321" t="s">
        <v>25</v>
      </c>
      <c r="D43" s="327">
        <v>2000000</v>
      </c>
      <c r="E43" s="317">
        <f>+H43+K43+N43+Q43+T43+W43+Z43+AC43</f>
        <v>2000000</v>
      </c>
      <c r="F43" s="327"/>
      <c r="G43" s="327"/>
      <c r="H43" s="428">
        <f>SUM(F43:G43)</f>
        <v>0</v>
      </c>
      <c r="I43" s="327"/>
      <c r="J43" s="327"/>
      <c r="K43" s="428">
        <f>SUM(I43:J43)</f>
        <v>0</v>
      </c>
      <c r="L43" s="327"/>
      <c r="M43" s="327"/>
      <c r="N43" s="428">
        <f>SUM(L43:M43)</f>
        <v>0</v>
      </c>
      <c r="O43" s="327"/>
      <c r="P43" s="327"/>
      <c r="Q43" s="428">
        <f>SUM(O43:P43)</f>
        <v>0</v>
      </c>
      <c r="R43" s="327">
        <v>0</v>
      </c>
      <c r="S43" s="327"/>
      <c r="T43" s="428">
        <f>SUM(R43:S43)</f>
        <v>0</v>
      </c>
      <c r="U43" s="327">
        <v>200000</v>
      </c>
      <c r="V43" s="327"/>
      <c r="W43" s="428">
        <f>SUM(U43:V43)</f>
        <v>200000</v>
      </c>
      <c r="X43" s="327">
        <v>900000</v>
      </c>
      <c r="Y43" s="327"/>
      <c r="Z43" s="428">
        <f>SUM(X43:Y43)</f>
        <v>900000</v>
      </c>
      <c r="AA43" s="327">
        <v>900000</v>
      </c>
      <c r="AB43" s="327"/>
      <c r="AC43" s="428">
        <f>SUM(AA43:AB43)</f>
        <v>900000</v>
      </c>
      <c r="AD43" s="327"/>
      <c r="AE43" s="327"/>
      <c r="AF43" s="428">
        <f>SUM(AD43:AE43)</f>
        <v>0</v>
      </c>
    </row>
    <row r="44" spans="1:32" ht="22.5" customHeight="1" thickBot="1" x14ac:dyDescent="0.25">
      <c r="A44" s="800" t="s">
        <v>695</v>
      </c>
      <c r="B44" s="477" t="s">
        <v>914</v>
      </c>
      <c r="C44" s="321" t="s">
        <v>25</v>
      </c>
      <c r="D44" s="327">
        <v>30000</v>
      </c>
      <c r="E44" s="317">
        <v>30000</v>
      </c>
      <c r="F44" s="327"/>
      <c r="G44" s="327"/>
      <c r="H44" s="428">
        <f>SUM(F44:G44)</f>
        <v>0</v>
      </c>
      <c r="I44" s="327"/>
      <c r="J44" s="327"/>
      <c r="K44" s="428">
        <f>SUM(I44:J44)</f>
        <v>0</v>
      </c>
      <c r="L44" s="327"/>
      <c r="M44" s="327"/>
      <c r="N44" s="428">
        <f>SUM(L44:M44)</f>
        <v>0</v>
      </c>
      <c r="O44" s="327"/>
      <c r="P44" s="327"/>
      <c r="Q44" s="428">
        <f>SUM(O44:P44)</f>
        <v>0</v>
      </c>
      <c r="R44" s="327">
        <v>0</v>
      </c>
      <c r="S44" s="327">
        <v>30000</v>
      </c>
      <c r="T44" s="428">
        <f>SUM(R44:S44)</f>
        <v>30000</v>
      </c>
      <c r="U44" s="327"/>
      <c r="V44" s="327"/>
      <c r="W44" s="428">
        <f>SUM(U44:V44)</f>
        <v>0</v>
      </c>
      <c r="X44" s="327"/>
      <c r="Y44" s="327"/>
      <c r="Z44" s="428">
        <f>SUM(X44:Y44)</f>
        <v>0</v>
      </c>
      <c r="AA44" s="327"/>
      <c r="AB44" s="327"/>
      <c r="AC44" s="428">
        <f>SUM(AA44:AB44)</f>
        <v>0</v>
      </c>
      <c r="AD44" s="327"/>
      <c r="AE44" s="327"/>
      <c r="AF44" s="428">
        <f>SUM(AD44:AE44)</f>
        <v>0</v>
      </c>
    </row>
    <row r="45" spans="1:32" s="792" customFormat="1" ht="21" customHeight="1" thickBot="1" x14ac:dyDescent="0.25">
      <c r="A45" s="801"/>
      <c r="B45" s="802" t="s">
        <v>174</v>
      </c>
      <c r="C45" s="802"/>
      <c r="D45" s="803">
        <f>SUM(D8:D44)</f>
        <v>64478286.028999999</v>
      </c>
      <c r="E45" s="803"/>
      <c r="F45" s="803">
        <f t="shared" ref="F45:AF45" si="33">SUM(F8:F44)</f>
        <v>0</v>
      </c>
      <c r="G45" s="803">
        <f t="shared" si="33"/>
        <v>417000</v>
      </c>
      <c r="H45" s="803">
        <f t="shared" si="33"/>
        <v>417000</v>
      </c>
      <c r="I45" s="803">
        <f t="shared" si="33"/>
        <v>700549</v>
      </c>
      <c r="J45" s="803">
        <f t="shared" si="33"/>
        <v>8253631</v>
      </c>
      <c r="K45" s="803">
        <f t="shared" si="33"/>
        <v>8954180</v>
      </c>
      <c r="L45" s="803">
        <f t="shared" si="33"/>
        <v>362440</v>
      </c>
      <c r="M45" s="803">
        <f t="shared" si="33"/>
        <v>9972675</v>
      </c>
      <c r="N45" s="803">
        <f t="shared" si="33"/>
        <v>10335115</v>
      </c>
      <c r="O45" s="803">
        <f t="shared" si="33"/>
        <v>1049955</v>
      </c>
      <c r="P45" s="803">
        <f t="shared" si="33"/>
        <v>7365128</v>
      </c>
      <c r="Q45" s="803">
        <f t="shared" si="33"/>
        <v>8415083</v>
      </c>
      <c r="R45" s="803">
        <f t="shared" si="33"/>
        <v>1555504</v>
      </c>
      <c r="S45" s="803">
        <f t="shared" si="33"/>
        <v>7429735</v>
      </c>
      <c r="T45" s="803">
        <f t="shared" si="33"/>
        <v>8985239</v>
      </c>
      <c r="U45" s="803">
        <f t="shared" si="33"/>
        <v>7173234.5879999995</v>
      </c>
      <c r="V45" s="803">
        <f t="shared" si="33"/>
        <v>3459383</v>
      </c>
      <c r="W45" s="803">
        <f t="shared" si="33"/>
        <v>10632617.588</v>
      </c>
      <c r="X45" s="803">
        <f t="shared" si="33"/>
        <v>3770995</v>
      </c>
      <c r="Y45" s="803">
        <f t="shared" si="33"/>
        <v>8914763</v>
      </c>
      <c r="Z45" s="803">
        <f t="shared" si="33"/>
        <v>12685758</v>
      </c>
      <c r="AA45" s="803">
        <f t="shared" si="33"/>
        <v>2503249</v>
      </c>
      <c r="AB45" s="803">
        <f t="shared" si="33"/>
        <v>0</v>
      </c>
      <c r="AC45" s="803">
        <f t="shared" si="33"/>
        <v>2503249</v>
      </c>
      <c r="AD45" s="803">
        <f t="shared" si="33"/>
        <v>990314</v>
      </c>
      <c r="AE45" s="803">
        <f t="shared" si="33"/>
        <v>0</v>
      </c>
      <c r="AF45" s="803">
        <f t="shared" si="33"/>
        <v>990314</v>
      </c>
    </row>
    <row r="46" spans="1:32" s="792" customFormat="1" x14ac:dyDescent="0.2">
      <c r="B46" s="796"/>
      <c r="C46" s="796"/>
      <c r="D46" s="804"/>
      <c r="E46" s="804"/>
      <c r="F46" s="804"/>
      <c r="G46" s="804"/>
      <c r="H46" s="804"/>
      <c r="I46" s="804"/>
      <c r="J46" s="804"/>
      <c r="K46" s="804"/>
      <c r="L46" s="804"/>
      <c r="M46" s="804"/>
      <c r="N46" s="804"/>
      <c r="O46" s="804"/>
      <c r="P46" s="804"/>
      <c r="Q46" s="804"/>
      <c r="R46" s="804"/>
      <c r="S46" s="804"/>
      <c r="T46" s="804"/>
      <c r="U46" s="804"/>
      <c r="V46" s="804"/>
      <c r="W46" s="804"/>
      <c r="X46" s="804"/>
      <c r="Y46" s="804"/>
      <c r="Z46" s="804"/>
      <c r="AA46" s="804"/>
      <c r="AB46" s="804"/>
      <c r="AC46" s="804"/>
      <c r="AD46" s="804"/>
      <c r="AE46" s="804"/>
      <c r="AF46" s="804"/>
    </row>
    <row r="47" spans="1:32" ht="27" customHeight="1" x14ac:dyDescent="0.2">
      <c r="A47" s="1033" t="s">
        <v>618</v>
      </c>
      <c r="B47" s="1033"/>
      <c r="C47" s="805"/>
      <c r="D47" s="789"/>
      <c r="E47" s="789"/>
      <c r="F47" s="789"/>
      <c r="G47" s="789"/>
      <c r="H47" s="789"/>
      <c r="I47" s="789"/>
      <c r="J47" s="789"/>
      <c r="K47" s="789"/>
      <c r="L47" s="789"/>
      <c r="M47" s="789"/>
      <c r="N47" s="789"/>
      <c r="O47" s="789"/>
      <c r="P47" s="789"/>
      <c r="Q47" s="789"/>
      <c r="R47" s="789"/>
      <c r="S47" s="789"/>
      <c r="T47" s="806"/>
      <c r="U47" s="789"/>
      <c r="V47" s="789"/>
      <c r="W47" s="789"/>
      <c r="X47" s="789"/>
      <c r="Y47" s="789"/>
      <c r="Z47" s="789"/>
      <c r="AA47" s="789"/>
      <c r="AB47" s="789"/>
      <c r="AC47" s="789"/>
      <c r="AD47" s="789"/>
      <c r="AE47" s="789"/>
      <c r="AF47" s="789"/>
    </row>
    <row r="48" spans="1:32" ht="13.15" customHeight="1" x14ac:dyDescent="0.25">
      <c r="B48" s="807"/>
      <c r="D48" s="789"/>
      <c r="E48" s="789"/>
      <c r="F48" s="789"/>
      <c r="G48" s="789"/>
      <c r="H48" s="789"/>
      <c r="I48" s="789"/>
      <c r="J48" s="789"/>
      <c r="K48" s="789"/>
      <c r="L48" s="789"/>
      <c r="M48" s="789"/>
      <c r="N48" s="789"/>
      <c r="O48" s="789"/>
      <c r="P48" s="789"/>
      <c r="Q48" s="789"/>
      <c r="R48" s="789"/>
      <c r="S48" s="789"/>
      <c r="T48" s="789"/>
      <c r="U48" s="789"/>
      <c r="V48" s="789"/>
      <c r="W48" s="789"/>
      <c r="X48" s="789"/>
      <c r="Y48" s="789"/>
      <c r="Z48" s="789"/>
      <c r="AA48" s="789"/>
      <c r="AB48" s="789"/>
      <c r="AC48" s="789"/>
      <c r="AD48" s="789"/>
      <c r="AE48" s="789"/>
      <c r="AF48" s="789"/>
    </row>
  </sheetData>
  <mergeCells count="14">
    <mergeCell ref="AD6:AF6"/>
    <mergeCell ref="A47:B47"/>
    <mergeCell ref="L6:N6"/>
    <mergeCell ref="O6:Q6"/>
    <mergeCell ref="R6:T6"/>
    <mergeCell ref="U6:W6"/>
    <mergeCell ref="X6:Z6"/>
    <mergeCell ref="AA6:AC6"/>
    <mergeCell ref="A6:A7"/>
    <mergeCell ref="B6:B7"/>
    <mergeCell ref="C6:C7"/>
    <mergeCell ref="D6:D7"/>
    <mergeCell ref="F6:H6"/>
    <mergeCell ref="I6:K6"/>
  </mergeCells>
  <phoneticPr fontId="76" type="noConversion"/>
  <printOptions horizontalCentered="1"/>
  <pageMargins left="0.19685039370078741" right="0.15748031496062992" top="0.70866141732283472" bottom="0.35433070866141736" header="0.27559055118110237" footer="0.15748031496062992"/>
  <pageSetup paperSize="9" scale="73" fitToWidth="2" fitToHeight="0" orientation="landscape" r:id="rId1"/>
  <headerFooter alignWithMargins="0">
    <oddHeader>&amp;C&amp;"Times New Roman,Félkövér dőlt"
&amp;"Times New Roman,Félkövér"Európai uniós és hazai forrásból megvalósuló projektek 
támogatástartalmának bemutatása 2015-2023. évekre (eFt-ban)</oddHeader>
  </headerFooter>
  <rowBreaks count="1" manualBreakCount="1">
    <brk id="25" max="16383" man="1"/>
  </rowBreaks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3"/>
  <sheetViews>
    <sheetView topLeftCell="A4" zoomScaleNormal="100" workbookViewId="0">
      <selection activeCell="A16" sqref="A16"/>
    </sheetView>
  </sheetViews>
  <sheetFormatPr defaultRowHeight="15.75" x14ac:dyDescent="0.25"/>
  <cols>
    <col min="1" max="1" width="35.75" style="107" customWidth="1"/>
    <col min="2" max="2" width="10" style="107" customWidth="1"/>
    <col min="3" max="3" width="12.25" style="566" customWidth="1"/>
    <col min="4" max="4" width="13.125" style="566" customWidth="1"/>
    <col min="5" max="5" width="15" style="566" customWidth="1"/>
    <col min="6" max="7" width="13.75" style="566" customWidth="1"/>
    <col min="8" max="8" width="13" style="566" customWidth="1"/>
    <col min="9" max="9" width="15.25" style="566" customWidth="1"/>
    <col min="10" max="11" width="13.875" style="566" customWidth="1"/>
    <col min="12" max="12" width="14.875" style="566" customWidth="1"/>
    <col min="13" max="13" width="15.375" style="566" customWidth="1"/>
    <col min="14" max="14" width="14.125" style="566" customWidth="1"/>
    <col min="15" max="16384" width="9" style="107"/>
  </cols>
  <sheetData>
    <row r="1" spans="1:14" s="526" customFormat="1" ht="68.25" customHeight="1" thickTop="1" thickBot="1" x14ac:dyDescent="0.3">
      <c r="A1" s="523"/>
      <c r="B1" s="524"/>
      <c r="C1" s="978" t="s">
        <v>26</v>
      </c>
      <c r="D1" s="979"/>
      <c r="E1" s="979"/>
      <c r="F1" s="980"/>
      <c r="G1" s="525" t="s">
        <v>27</v>
      </c>
      <c r="H1" s="525"/>
      <c r="I1" s="525"/>
      <c r="J1" s="525"/>
      <c r="K1" s="984" t="s">
        <v>188</v>
      </c>
      <c r="L1" s="985"/>
      <c r="M1" s="985"/>
      <c r="N1" s="986"/>
    </row>
    <row r="2" spans="1:14" s="531" customFormat="1" ht="39" customHeight="1" thickTop="1" thickBot="1" x14ac:dyDescent="0.3">
      <c r="A2" s="527" t="s">
        <v>172</v>
      </c>
      <c r="B2" s="528" t="s">
        <v>235</v>
      </c>
      <c r="C2" s="529" t="s">
        <v>28</v>
      </c>
      <c r="D2" s="529"/>
      <c r="E2" s="529"/>
      <c r="F2" s="529"/>
      <c r="G2" s="529" t="s">
        <v>28</v>
      </c>
      <c r="H2" s="530"/>
      <c r="I2" s="530"/>
      <c r="J2" s="530"/>
      <c r="K2" s="987" t="s">
        <v>28</v>
      </c>
      <c r="L2" s="988"/>
      <c r="M2" s="988"/>
      <c r="N2" s="989"/>
    </row>
    <row r="3" spans="1:14" s="27" customFormat="1" ht="33" thickTop="1" thickBot="1" x14ac:dyDescent="0.3">
      <c r="A3" s="481"/>
      <c r="B3" s="482"/>
      <c r="C3" s="479" t="s">
        <v>166</v>
      </c>
      <c r="D3" s="483" t="s">
        <v>167</v>
      </c>
      <c r="E3" s="483" t="s">
        <v>559</v>
      </c>
      <c r="F3" s="483" t="s">
        <v>188</v>
      </c>
      <c r="G3" s="479" t="s">
        <v>166</v>
      </c>
      <c r="H3" s="483" t="s">
        <v>167</v>
      </c>
      <c r="I3" s="483" t="s">
        <v>559</v>
      </c>
      <c r="J3" s="483" t="s">
        <v>188</v>
      </c>
      <c r="K3" s="479" t="s">
        <v>166</v>
      </c>
      <c r="L3" s="483" t="s">
        <v>167</v>
      </c>
      <c r="M3" s="483" t="s">
        <v>559</v>
      </c>
      <c r="N3" s="483" t="s">
        <v>188</v>
      </c>
    </row>
    <row r="4" spans="1:14" s="531" customFormat="1" ht="17.25" thickTop="1" thickBot="1" x14ac:dyDescent="0.3">
      <c r="A4" s="532" t="s">
        <v>175</v>
      </c>
      <c r="B4" s="533"/>
      <c r="C4" s="534" t="s">
        <v>176</v>
      </c>
      <c r="D4" s="535"/>
      <c r="E4" s="535"/>
      <c r="F4" s="535"/>
      <c r="G4" s="981" t="s">
        <v>177</v>
      </c>
      <c r="H4" s="982"/>
      <c r="I4" s="982"/>
      <c r="J4" s="983"/>
      <c r="K4" s="981" t="s">
        <v>29</v>
      </c>
      <c r="L4" s="982"/>
      <c r="M4" s="982"/>
      <c r="N4" s="983"/>
    </row>
    <row r="5" spans="1:14" ht="16.5" thickTop="1" x14ac:dyDescent="0.25">
      <c r="A5" s="536" t="s">
        <v>620</v>
      </c>
      <c r="B5" s="536" t="s">
        <v>236</v>
      </c>
      <c r="C5" s="537">
        <v>232883</v>
      </c>
      <c r="D5" s="538">
        <f>173898+222</f>
        <v>174120</v>
      </c>
      <c r="E5" s="538"/>
      <c r="F5" s="539">
        <f>SUM(C5:E5)</f>
        <v>407003</v>
      </c>
      <c r="G5" s="538">
        <v>5687568</v>
      </c>
      <c r="H5" s="540">
        <v>1451564</v>
      </c>
      <c r="I5" s="540">
        <v>731560</v>
      </c>
      <c r="J5" s="540">
        <f>SUM(G5:I5)</f>
        <v>7870692</v>
      </c>
      <c r="K5" s="541">
        <f t="shared" ref="K5:L9" si="0">+C5+G5</f>
        <v>5920451</v>
      </c>
      <c r="L5" s="542">
        <f t="shared" si="0"/>
        <v>1625684</v>
      </c>
      <c r="M5" s="543">
        <f t="shared" ref="M5:M16" si="1">SUM(I5+E5)</f>
        <v>731560</v>
      </c>
      <c r="N5" s="544">
        <f>SUM(K5:M5)</f>
        <v>8277695</v>
      </c>
    </row>
    <row r="6" spans="1:14" ht="31.5" x14ac:dyDescent="0.25">
      <c r="A6" s="545" t="s">
        <v>32</v>
      </c>
      <c r="B6" s="545" t="s">
        <v>237</v>
      </c>
      <c r="C6" s="546">
        <v>34089</v>
      </c>
      <c r="D6" s="106">
        <f>53556+270</f>
        <v>53826</v>
      </c>
      <c r="E6" s="106"/>
      <c r="F6" s="546">
        <f>SUM(C6:E6)</f>
        <v>87915</v>
      </c>
      <c r="G6" s="106">
        <v>1075864</v>
      </c>
      <c r="H6" s="106">
        <v>250585</v>
      </c>
      <c r="I6" s="106">
        <v>140371</v>
      </c>
      <c r="J6" s="546">
        <f>SUM(G6:I6)</f>
        <v>1466820</v>
      </c>
      <c r="K6" s="547">
        <f t="shared" si="0"/>
        <v>1109953</v>
      </c>
      <c r="L6" s="548">
        <f t="shared" si="0"/>
        <v>304411</v>
      </c>
      <c r="M6" s="549">
        <f t="shared" si="1"/>
        <v>140371</v>
      </c>
      <c r="N6" s="155">
        <f>SUM(K6:M6)</f>
        <v>1554735</v>
      </c>
    </row>
    <row r="7" spans="1:14" x14ac:dyDescent="0.25">
      <c r="A7" s="105" t="s">
        <v>623</v>
      </c>
      <c r="B7" s="105" t="s">
        <v>238</v>
      </c>
      <c r="C7" s="106">
        <f>4529323+1123+14817</f>
        <v>4545263</v>
      </c>
      <c r="D7" s="106">
        <f>4043019+25000+3000+3404</f>
        <v>4074423</v>
      </c>
      <c r="E7" s="106"/>
      <c r="F7" s="546">
        <f>SUM(C7:E7)</f>
        <v>8619686</v>
      </c>
      <c r="G7" s="106">
        <v>3389147</v>
      </c>
      <c r="H7" s="106">
        <v>1172932</v>
      </c>
      <c r="I7" s="106">
        <v>122184</v>
      </c>
      <c r="J7" s="546">
        <f>SUM(G7:I7)</f>
        <v>4684263</v>
      </c>
      <c r="K7" s="547">
        <f t="shared" si="0"/>
        <v>7934410</v>
      </c>
      <c r="L7" s="548">
        <f t="shared" si="0"/>
        <v>5247355</v>
      </c>
      <c r="M7" s="549">
        <f t="shared" si="1"/>
        <v>122184</v>
      </c>
      <c r="N7" s="155">
        <f>SUM(K7:M7)</f>
        <v>13303949</v>
      </c>
    </row>
    <row r="8" spans="1:14" x14ac:dyDescent="0.25">
      <c r="A8" s="105" t="s">
        <v>621</v>
      </c>
      <c r="B8" s="105" t="s">
        <v>239</v>
      </c>
      <c r="C8" s="546">
        <v>100046</v>
      </c>
      <c r="D8" s="106">
        <v>100100</v>
      </c>
      <c r="E8" s="106"/>
      <c r="F8" s="546">
        <f>SUM(C8:E8)</f>
        <v>200146</v>
      </c>
      <c r="G8" s="546"/>
      <c r="H8" s="550">
        <v>0</v>
      </c>
      <c r="I8" s="550">
        <v>0</v>
      </c>
      <c r="J8" s="540">
        <f>SUM(G8:I8)</f>
        <v>0</v>
      </c>
      <c r="K8" s="551">
        <f>+C8+G8</f>
        <v>100046</v>
      </c>
      <c r="L8" s="552">
        <f>+D8+H8</f>
        <v>100100</v>
      </c>
      <c r="M8" s="549">
        <f>SUM(I8+E8)</f>
        <v>0</v>
      </c>
      <c r="N8" s="553">
        <f>SUM(K8:M8)</f>
        <v>200146</v>
      </c>
    </row>
    <row r="9" spans="1:14" ht="31.5" x14ac:dyDescent="0.25">
      <c r="A9" s="545" t="s">
        <v>264</v>
      </c>
      <c r="B9" s="545" t="s">
        <v>504</v>
      </c>
      <c r="C9" s="546">
        <v>9725600</v>
      </c>
      <c r="D9" s="106">
        <f>2493737+5000-3000+5000+3000+1562</f>
        <v>2505299</v>
      </c>
      <c r="E9" s="106"/>
      <c r="F9" s="546">
        <f>SUM(C9:E9)</f>
        <v>12230899</v>
      </c>
      <c r="G9" s="106">
        <v>0</v>
      </c>
      <c r="H9" s="106">
        <v>0</v>
      </c>
      <c r="I9" s="106">
        <v>0</v>
      </c>
      <c r="J9" s="546">
        <f>SUM(G9:I9)</f>
        <v>0</v>
      </c>
      <c r="K9" s="547">
        <f t="shared" si="0"/>
        <v>9725600</v>
      </c>
      <c r="L9" s="548">
        <f t="shared" si="0"/>
        <v>2505299</v>
      </c>
      <c r="M9" s="549">
        <f t="shared" si="1"/>
        <v>0</v>
      </c>
      <c r="N9" s="155">
        <f>SUM(K9:M9)</f>
        <v>12230899</v>
      </c>
    </row>
    <row r="10" spans="1:14" ht="31.5" x14ac:dyDescent="0.25">
      <c r="A10" s="554" t="s">
        <v>565</v>
      </c>
      <c r="B10" s="555"/>
      <c r="C10" s="556">
        <f>SUM(C5:C9)</f>
        <v>14637881</v>
      </c>
      <c r="D10" s="556">
        <f t="shared" ref="D10:N10" si="2">SUM(D5:D9)</f>
        <v>6907768</v>
      </c>
      <c r="E10" s="556">
        <f t="shared" si="2"/>
        <v>0</v>
      </c>
      <c r="F10" s="556">
        <f t="shared" si="2"/>
        <v>21545649</v>
      </c>
      <c r="G10" s="556">
        <f t="shared" si="2"/>
        <v>10152579</v>
      </c>
      <c r="H10" s="556">
        <f t="shared" si="2"/>
        <v>2875081</v>
      </c>
      <c r="I10" s="556">
        <f t="shared" si="2"/>
        <v>994115</v>
      </c>
      <c r="J10" s="556">
        <f t="shared" si="2"/>
        <v>14021775</v>
      </c>
      <c r="K10" s="556">
        <f t="shared" si="2"/>
        <v>24790460</v>
      </c>
      <c r="L10" s="556">
        <f t="shared" si="2"/>
        <v>9782849</v>
      </c>
      <c r="M10" s="556">
        <f t="shared" si="2"/>
        <v>994115</v>
      </c>
      <c r="N10" s="556">
        <f t="shared" si="2"/>
        <v>35567424</v>
      </c>
    </row>
    <row r="11" spans="1:14" x14ac:dyDescent="0.25">
      <c r="A11" s="105" t="s">
        <v>243</v>
      </c>
      <c r="B11" s="105" t="s">
        <v>240</v>
      </c>
      <c r="C11" s="546">
        <f>11293401+5000+30000+124539</f>
        <v>11452940</v>
      </c>
      <c r="D11" s="106">
        <f>13967769+25000</f>
        <v>13992769</v>
      </c>
      <c r="E11" s="106"/>
      <c r="F11" s="106">
        <f>SUM(C11:E11)</f>
        <v>25445709</v>
      </c>
      <c r="G11" s="546">
        <v>76623</v>
      </c>
      <c r="H11" s="106"/>
      <c r="I11" s="106">
        <v>47869</v>
      </c>
      <c r="J11" s="106">
        <f>SUM(G11:I11)</f>
        <v>124492</v>
      </c>
      <c r="K11" s="547">
        <f t="shared" ref="K11:L13" si="3">+C11+G11</f>
        <v>11529563</v>
      </c>
      <c r="L11" s="548">
        <f t="shared" si="3"/>
        <v>13992769</v>
      </c>
      <c r="M11" s="549">
        <f t="shared" si="1"/>
        <v>47869</v>
      </c>
      <c r="N11" s="155">
        <f>SUM(K11:M11)</f>
        <v>25570201</v>
      </c>
    </row>
    <row r="12" spans="1:14" x14ac:dyDescent="0.25">
      <c r="A12" s="105" t="s">
        <v>244</v>
      </c>
      <c r="B12" s="105" t="s">
        <v>241</v>
      </c>
      <c r="C12" s="546">
        <v>469648</v>
      </c>
      <c r="D12" s="106">
        <v>20000</v>
      </c>
      <c r="E12" s="106"/>
      <c r="F12" s="106">
        <f>SUM(C12:E12)</f>
        <v>489648</v>
      </c>
      <c r="G12" s="546">
        <v>0</v>
      </c>
      <c r="H12" s="106">
        <v>0</v>
      </c>
      <c r="I12" s="106">
        <v>0</v>
      </c>
      <c r="J12" s="106">
        <f>SUM(G12:I12)</f>
        <v>0</v>
      </c>
      <c r="K12" s="547">
        <f t="shared" si="3"/>
        <v>469648</v>
      </c>
      <c r="L12" s="548">
        <f t="shared" si="3"/>
        <v>20000</v>
      </c>
      <c r="M12" s="549">
        <f t="shared" si="1"/>
        <v>0</v>
      </c>
      <c r="N12" s="155">
        <f>SUM(K12:M12)</f>
        <v>489648</v>
      </c>
    </row>
    <row r="13" spans="1:14" x14ac:dyDescent="0.25">
      <c r="A13" s="105" t="s">
        <v>441</v>
      </c>
      <c r="B13" s="105" t="s">
        <v>242</v>
      </c>
      <c r="C13" s="546">
        <v>825083</v>
      </c>
      <c r="D13" s="106">
        <f>1326636+3000+10900</f>
        <v>1340536</v>
      </c>
      <c r="E13" s="106"/>
      <c r="F13" s="106">
        <f>SUM(C13:E13)</f>
        <v>2165619</v>
      </c>
      <c r="G13" s="546">
        <v>0</v>
      </c>
      <c r="H13" s="106">
        <v>20000</v>
      </c>
      <c r="I13" s="106">
        <v>0</v>
      </c>
      <c r="J13" s="106">
        <f>SUM(G13:I13)</f>
        <v>20000</v>
      </c>
      <c r="K13" s="547">
        <f t="shared" si="3"/>
        <v>825083</v>
      </c>
      <c r="L13" s="548">
        <f t="shared" si="3"/>
        <v>1360536</v>
      </c>
      <c r="M13" s="549">
        <f t="shared" si="1"/>
        <v>0</v>
      </c>
      <c r="N13" s="155">
        <f>SUM(K13:M13)</f>
        <v>2185619</v>
      </c>
    </row>
    <row r="14" spans="1:14" ht="31.5" x14ac:dyDescent="0.25">
      <c r="A14" s="554" t="s">
        <v>566</v>
      </c>
      <c r="B14" s="557"/>
      <c r="C14" s="558">
        <f t="shared" ref="C14:L14" si="4">SUM(C11:C13)</f>
        <v>12747671</v>
      </c>
      <c r="D14" s="558">
        <f t="shared" si="4"/>
        <v>15353305</v>
      </c>
      <c r="E14" s="558">
        <f t="shared" si="4"/>
        <v>0</v>
      </c>
      <c r="F14" s="558">
        <f t="shared" si="4"/>
        <v>28100976</v>
      </c>
      <c r="G14" s="556">
        <f t="shared" si="4"/>
        <v>76623</v>
      </c>
      <c r="H14" s="558">
        <f t="shared" si="4"/>
        <v>20000</v>
      </c>
      <c r="I14" s="558">
        <f t="shared" si="4"/>
        <v>47869</v>
      </c>
      <c r="J14" s="558">
        <f t="shared" si="4"/>
        <v>144492</v>
      </c>
      <c r="K14" s="558">
        <f t="shared" si="4"/>
        <v>12824294</v>
      </c>
      <c r="L14" s="559">
        <f t="shared" si="4"/>
        <v>15373305</v>
      </c>
      <c r="M14" s="549">
        <f t="shared" si="1"/>
        <v>47869</v>
      </c>
      <c r="N14" s="560">
        <f>SUM(N11:N13)</f>
        <v>28245468</v>
      </c>
    </row>
    <row r="15" spans="1:14" x14ac:dyDescent="0.25">
      <c r="A15" s="105" t="s">
        <v>308</v>
      </c>
      <c r="B15" s="105"/>
      <c r="C15" s="546">
        <v>0</v>
      </c>
      <c r="D15" s="106">
        <v>400000</v>
      </c>
      <c r="E15" s="106"/>
      <c r="F15" s="106">
        <f>SUM(C15:E15)</f>
        <v>400000</v>
      </c>
      <c r="G15" s="546">
        <v>0</v>
      </c>
      <c r="H15" s="106">
        <v>0</v>
      </c>
      <c r="I15" s="106">
        <v>0</v>
      </c>
      <c r="J15" s="106">
        <f>SUM(G15:I15)</f>
        <v>0</v>
      </c>
      <c r="K15" s="547">
        <f>+C15+G15</f>
        <v>0</v>
      </c>
      <c r="L15" s="548">
        <f>+D15+H15</f>
        <v>400000</v>
      </c>
      <c r="M15" s="549">
        <f t="shared" si="1"/>
        <v>0</v>
      </c>
      <c r="N15" s="155">
        <f>SUM(K15:M15)</f>
        <v>400000</v>
      </c>
    </row>
    <row r="16" spans="1:14" x14ac:dyDescent="0.25">
      <c r="A16" s="105" t="s">
        <v>309</v>
      </c>
      <c r="B16" s="105"/>
      <c r="C16" s="546">
        <f>3033816-40000</f>
        <v>2993816</v>
      </c>
      <c r="D16" s="106">
        <v>243000</v>
      </c>
      <c r="E16" s="106"/>
      <c r="F16" s="106">
        <f>SUM(C16:E16)</f>
        <v>3236816</v>
      </c>
      <c r="G16" s="546">
        <v>0</v>
      </c>
      <c r="H16" s="106">
        <v>0</v>
      </c>
      <c r="I16" s="106">
        <v>0</v>
      </c>
      <c r="J16" s="106">
        <f>SUM(G16:I16)</f>
        <v>0</v>
      </c>
      <c r="K16" s="547">
        <f>+C16+G16</f>
        <v>2993816</v>
      </c>
      <c r="L16" s="548">
        <f>+D16+H16</f>
        <v>243000</v>
      </c>
      <c r="M16" s="549">
        <f t="shared" si="1"/>
        <v>0</v>
      </c>
      <c r="N16" s="155">
        <f>SUM(K16:M16)</f>
        <v>3236816</v>
      </c>
    </row>
    <row r="17" spans="1:14" s="110" customFormat="1" ht="16.5" thickBot="1" x14ac:dyDescent="0.3">
      <c r="A17" s="108" t="s">
        <v>310</v>
      </c>
      <c r="B17" s="561" t="s">
        <v>505</v>
      </c>
      <c r="C17" s="562">
        <f>SUM(C15:C16)</f>
        <v>2993816</v>
      </c>
      <c r="D17" s="562">
        <f t="shared" ref="D17:N17" si="5">SUM(D15:D16)</f>
        <v>643000</v>
      </c>
      <c r="E17" s="562">
        <f t="shared" si="5"/>
        <v>0</v>
      </c>
      <c r="F17" s="562">
        <f t="shared" si="5"/>
        <v>3636816</v>
      </c>
      <c r="G17" s="562">
        <f t="shared" si="5"/>
        <v>0</v>
      </c>
      <c r="H17" s="562">
        <f t="shared" si="5"/>
        <v>0</v>
      </c>
      <c r="I17" s="562">
        <f t="shared" si="5"/>
        <v>0</v>
      </c>
      <c r="J17" s="562">
        <f t="shared" si="5"/>
        <v>0</v>
      </c>
      <c r="K17" s="562">
        <f t="shared" si="5"/>
        <v>2993816</v>
      </c>
      <c r="L17" s="562">
        <f t="shared" si="5"/>
        <v>643000</v>
      </c>
      <c r="M17" s="562">
        <f t="shared" si="5"/>
        <v>0</v>
      </c>
      <c r="N17" s="562">
        <f t="shared" si="5"/>
        <v>3636816</v>
      </c>
    </row>
    <row r="18" spans="1:14" ht="17.25" thickTop="1" thickBot="1" x14ac:dyDescent="0.3">
      <c r="A18" s="190" t="s">
        <v>311</v>
      </c>
      <c r="B18" s="563" t="s">
        <v>446</v>
      </c>
      <c r="C18" s="192">
        <f>+C17+C14+C10</f>
        <v>30379368</v>
      </c>
      <c r="D18" s="192">
        <f t="shared" ref="D18:N18" si="6">+D17+D14+D10</f>
        <v>22904073</v>
      </c>
      <c r="E18" s="192">
        <f t="shared" si="6"/>
        <v>0</v>
      </c>
      <c r="F18" s="192">
        <f t="shared" si="6"/>
        <v>53283441</v>
      </c>
      <c r="G18" s="192">
        <f t="shared" si="6"/>
        <v>10229202</v>
      </c>
      <c r="H18" s="192">
        <f t="shared" si="6"/>
        <v>2895081</v>
      </c>
      <c r="I18" s="192">
        <f t="shared" si="6"/>
        <v>1041984</v>
      </c>
      <c r="J18" s="192">
        <f t="shared" si="6"/>
        <v>14166267</v>
      </c>
      <c r="K18" s="192">
        <f t="shared" si="6"/>
        <v>40608570</v>
      </c>
      <c r="L18" s="192">
        <f t="shared" si="6"/>
        <v>25799154</v>
      </c>
      <c r="M18" s="192">
        <f t="shared" si="6"/>
        <v>1041984</v>
      </c>
      <c r="N18" s="192">
        <f t="shared" si="6"/>
        <v>67449708</v>
      </c>
    </row>
    <row r="19" spans="1:14" ht="32.25" thickTop="1" x14ac:dyDescent="0.25">
      <c r="A19" s="951" t="s">
        <v>1100</v>
      </c>
      <c r="B19" s="667" t="s">
        <v>573</v>
      </c>
      <c r="C19" s="668">
        <v>163966</v>
      </c>
      <c r="D19" s="668">
        <v>0</v>
      </c>
      <c r="E19" s="668">
        <v>0</v>
      </c>
      <c r="F19" s="666">
        <f>SUM(C19:E19)</f>
        <v>163966</v>
      </c>
      <c r="G19" s="668">
        <v>0</v>
      </c>
      <c r="H19" s="668">
        <v>0</v>
      </c>
      <c r="I19" s="668">
        <v>0</v>
      </c>
      <c r="J19" s="666">
        <f>SUM(G19:I19)</f>
        <v>0</v>
      </c>
      <c r="K19" s="666">
        <f t="shared" ref="K19" si="7">SUM(G19+C19)</f>
        <v>163966</v>
      </c>
      <c r="L19" s="666">
        <f t="shared" ref="L19" si="8">SUM(H19+D19)</f>
        <v>0</v>
      </c>
      <c r="M19" s="666">
        <f t="shared" ref="M19" si="9">SUM(I19+E19)</f>
        <v>0</v>
      </c>
      <c r="N19" s="666">
        <f t="shared" ref="N19" si="10">SUM(J19+F19)</f>
        <v>163966</v>
      </c>
    </row>
    <row r="20" spans="1:14" ht="16.5" thickBot="1" x14ac:dyDescent="0.3">
      <c r="A20" s="952" t="s">
        <v>1101</v>
      </c>
      <c r="B20" s="669" t="s">
        <v>494</v>
      </c>
      <c r="C20" s="670">
        <v>8605770</v>
      </c>
      <c r="D20" s="670">
        <v>1973443</v>
      </c>
      <c r="E20" s="670">
        <v>967317</v>
      </c>
      <c r="F20" s="671">
        <f>SUM(C20:E20)</f>
        <v>11546530</v>
      </c>
      <c r="G20" s="670">
        <v>0</v>
      </c>
      <c r="H20" s="670">
        <v>0</v>
      </c>
      <c r="I20" s="670">
        <v>0</v>
      </c>
      <c r="J20" s="671">
        <f>SUM(G20:I20)</f>
        <v>0</v>
      </c>
      <c r="K20" s="671">
        <f t="shared" ref="K20:N20" si="11">SUM(G20+C20)</f>
        <v>8605770</v>
      </c>
      <c r="L20" s="671">
        <f t="shared" si="11"/>
        <v>1973443</v>
      </c>
      <c r="M20" s="671">
        <f t="shared" si="11"/>
        <v>967317</v>
      </c>
      <c r="N20" s="671">
        <f t="shared" si="11"/>
        <v>11546530</v>
      </c>
    </row>
    <row r="21" spans="1:14" ht="17.25" thickTop="1" thickBot="1" x14ac:dyDescent="0.3">
      <c r="A21" s="564" t="s">
        <v>1102</v>
      </c>
      <c r="B21" s="564" t="s">
        <v>312</v>
      </c>
      <c r="C21" s="565">
        <f t="shared" ref="C21:N21" si="12">SUM(C19:C20)</f>
        <v>8769736</v>
      </c>
      <c r="D21" s="565">
        <f t="shared" si="12"/>
        <v>1973443</v>
      </c>
      <c r="E21" s="565">
        <f t="shared" si="12"/>
        <v>967317</v>
      </c>
      <c r="F21" s="565">
        <f t="shared" si="12"/>
        <v>11710496</v>
      </c>
      <c r="G21" s="565">
        <f t="shared" si="12"/>
        <v>0</v>
      </c>
      <c r="H21" s="565">
        <f t="shared" si="12"/>
        <v>0</v>
      </c>
      <c r="I21" s="565">
        <f t="shared" si="12"/>
        <v>0</v>
      </c>
      <c r="J21" s="565">
        <f t="shared" si="12"/>
        <v>0</v>
      </c>
      <c r="K21" s="565">
        <f t="shared" si="12"/>
        <v>8769736</v>
      </c>
      <c r="L21" s="565">
        <f t="shared" si="12"/>
        <v>1973443</v>
      </c>
      <c r="M21" s="565">
        <f t="shared" si="12"/>
        <v>967317</v>
      </c>
      <c r="N21" s="565">
        <f t="shared" si="12"/>
        <v>11710496</v>
      </c>
    </row>
    <row r="22" spans="1:14" ht="17.25" thickTop="1" thickBot="1" x14ac:dyDescent="0.3">
      <c r="A22" s="190" t="s">
        <v>564</v>
      </c>
      <c r="B22" s="191"/>
      <c r="C22" s="192"/>
      <c r="D22" s="192"/>
      <c r="E22" s="192"/>
      <c r="F22" s="192"/>
      <c r="G22" s="192"/>
      <c r="H22" s="192"/>
      <c r="I22" s="192"/>
      <c r="J22" s="250">
        <v>1994.93</v>
      </c>
      <c r="K22" s="192"/>
      <c r="L22" s="192"/>
      <c r="M22" s="192"/>
      <c r="N22" s="250">
        <f>SUM(J22)</f>
        <v>1994.93</v>
      </c>
    </row>
    <row r="23" spans="1:14" ht="16.5" thickTop="1" x14ac:dyDescent="0.25">
      <c r="A23" s="566"/>
      <c r="B23" s="566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</row>
    <row r="24" spans="1:14" x14ac:dyDescent="0.25">
      <c r="A24" s="514"/>
      <c r="B24" s="566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</row>
    <row r="25" spans="1:14" x14ac:dyDescent="0.25">
      <c r="A25" s="566"/>
      <c r="B25" s="566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</row>
    <row r="26" spans="1:14" x14ac:dyDescent="0.25">
      <c r="A26" s="566"/>
      <c r="B26" s="566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</row>
    <row r="27" spans="1:14" x14ac:dyDescent="0.25">
      <c r="A27" s="566"/>
      <c r="B27" s="566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</row>
    <row r="28" spans="1:14" x14ac:dyDescent="0.25">
      <c r="A28" s="566"/>
      <c r="B28" s="566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</row>
    <row r="29" spans="1:14" x14ac:dyDescent="0.25">
      <c r="A29" s="566"/>
      <c r="B29" s="566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</row>
    <row r="30" spans="1:14" x14ac:dyDescent="0.25">
      <c r="A30" s="566"/>
      <c r="B30" s="566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</row>
    <row r="31" spans="1:14" x14ac:dyDescent="0.25">
      <c r="A31" s="566"/>
      <c r="B31" s="566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</row>
    <row r="32" spans="1:14" x14ac:dyDescent="0.25">
      <c r="A32" s="566"/>
      <c r="B32" s="566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</row>
    <row r="33" spans="1:6" x14ac:dyDescent="0.25">
      <c r="A33" s="39"/>
      <c r="B33" s="39"/>
      <c r="C33" s="513"/>
      <c r="D33" s="513"/>
      <c r="E33" s="513"/>
      <c r="F33" s="513"/>
    </row>
  </sheetData>
  <mergeCells count="5">
    <mergeCell ref="C1:F1"/>
    <mergeCell ref="K1:N1"/>
    <mergeCell ref="K2:N2"/>
    <mergeCell ref="K4:N4"/>
    <mergeCell ref="G4:J4"/>
  </mergeCells>
  <phoneticPr fontId="0" type="noConversion"/>
  <pageMargins left="0.31496062992125984" right="0.27559055118110237" top="1.1417322834645669" bottom="0.39370078740157483" header="0.43307086614173229" footer="0.19685039370078741"/>
  <pageSetup paperSize="9" scale="61" orientation="landscape" r:id="rId1"/>
  <headerFooter alignWithMargins="0">
    <oddHeader>&amp;C&amp;"Times New Roman CE,Félkövér"Székesfehérvár Megyei Jogú Város Önkormányzat és  Költségvetési szervei
2020. évi kiadásai eFt-ban&amp;R&amp;"Times New Roman CE,Félkövér"2. melléklet
 az 5/2020.(II.17.) önkormányzati rendelethez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H30"/>
  <sheetViews>
    <sheetView zoomScale="90" zoomScaleNormal="90" workbookViewId="0">
      <selection activeCell="A30" sqref="A30"/>
    </sheetView>
  </sheetViews>
  <sheetFormatPr defaultColWidth="8" defaultRowHeight="15.75" x14ac:dyDescent="0.25"/>
  <cols>
    <col min="1" max="1" width="36" style="819" bestFit="1" customWidth="1"/>
    <col min="2" max="2" width="28.125" style="819" customWidth="1"/>
    <col min="3" max="3" width="18.125" style="874" customWidth="1"/>
    <col min="4" max="4" width="17.375" style="874" customWidth="1"/>
    <col min="5" max="5" width="16.5" style="874" customWidth="1"/>
    <col min="6" max="6" width="18.25" style="874" customWidth="1"/>
    <col min="7" max="16384" width="8" style="819"/>
  </cols>
  <sheetData>
    <row r="1" spans="1:8" s="813" customFormat="1" ht="32.25" thickTop="1" x14ac:dyDescent="0.25">
      <c r="A1" s="808" t="s">
        <v>172</v>
      </c>
      <c r="B1" s="809" t="s">
        <v>184</v>
      </c>
      <c r="C1" s="810" t="s">
        <v>185</v>
      </c>
      <c r="D1" s="811" t="s">
        <v>186</v>
      </c>
      <c r="E1" s="811" t="s">
        <v>187</v>
      </c>
      <c r="F1" s="812" t="s">
        <v>188</v>
      </c>
    </row>
    <row r="2" spans="1:8" x14ac:dyDescent="0.25">
      <c r="A2" s="814" t="s">
        <v>189</v>
      </c>
      <c r="B2" s="815"/>
      <c r="C2" s="816"/>
      <c r="D2" s="817"/>
      <c r="E2" s="816"/>
      <c r="F2" s="818"/>
    </row>
    <row r="3" spans="1:8" s="826" customFormat="1" x14ac:dyDescent="0.25">
      <c r="A3" s="820" t="s">
        <v>190</v>
      </c>
      <c r="B3" s="821"/>
      <c r="C3" s="822"/>
      <c r="D3" s="823"/>
      <c r="E3" s="822"/>
      <c r="F3" s="824"/>
      <c r="G3" s="825"/>
      <c r="H3" s="825"/>
    </row>
    <row r="4" spans="1:8" s="831" customFormat="1" ht="31.5" x14ac:dyDescent="0.25">
      <c r="A4" s="827" t="s">
        <v>191</v>
      </c>
      <c r="B4" s="828" t="s">
        <v>576</v>
      </c>
      <c r="C4" s="829"/>
      <c r="D4" s="829">
        <v>31012</v>
      </c>
      <c r="E4" s="829"/>
      <c r="F4" s="830">
        <f>SUM(C4:E4)</f>
        <v>31012</v>
      </c>
      <c r="G4" s="819"/>
      <c r="H4" s="819"/>
    </row>
    <row r="5" spans="1:8" s="831" customFormat="1" x14ac:dyDescent="0.25">
      <c r="A5" s="827" t="s">
        <v>334</v>
      </c>
      <c r="B5" s="828" t="s">
        <v>335</v>
      </c>
      <c r="C5" s="829"/>
      <c r="D5" s="829"/>
      <c r="E5" s="829">
        <v>0</v>
      </c>
      <c r="F5" s="830">
        <f>SUM(C5:E5)</f>
        <v>0</v>
      </c>
      <c r="G5" s="819"/>
      <c r="H5" s="819"/>
    </row>
    <row r="6" spans="1:8" s="837" customFormat="1" ht="16.5" thickBot="1" x14ac:dyDescent="0.3">
      <c r="A6" s="832" t="s">
        <v>192</v>
      </c>
      <c r="B6" s="833"/>
      <c r="C6" s="834"/>
      <c r="D6" s="834">
        <f>SUM(D4:D5)</f>
        <v>31012</v>
      </c>
      <c r="E6" s="834">
        <f>SUM(E4:E5)</f>
        <v>0</v>
      </c>
      <c r="F6" s="835">
        <f>SUM(F4:F5)</f>
        <v>31012</v>
      </c>
      <c r="G6" s="836"/>
      <c r="H6" s="836"/>
    </row>
    <row r="7" spans="1:8" s="826" customFormat="1" x14ac:dyDescent="0.25">
      <c r="A7" s="838" t="s">
        <v>193</v>
      </c>
      <c r="B7" s="821"/>
      <c r="C7" s="822"/>
      <c r="D7" s="822"/>
      <c r="E7" s="822"/>
      <c r="F7" s="839"/>
      <c r="G7" s="825"/>
      <c r="H7" s="825"/>
    </row>
    <row r="8" spans="1:8" s="831" customFormat="1" x14ac:dyDescent="0.25">
      <c r="A8" s="827" t="s">
        <v>194</v>
      </c>
      <c r="B8" s="840" t="s">
        <v>195</v>
      </c>
      <c r="C8" s="841"/>
      <c r="D8" s="841">
        <v>15731</v>
      </c>
      <c r="E8" s="841"/>
      <c r="F8" s="830">
        <f>SUM(C8:E8)</f>
        <v>15731</v>
      </c>
      <c r="G8" s="819"/>
      <c r="H8" s="819"/>
    </row>
    <row r="9" spans="1:8" s="837" customFormat="1" ht="16.5" thickBot="1" x14ac:dyDescent="0.3">
      <c r="A9" s="832" t="s">
        <v>196</v>
      </c>
      <c r="B9" s="842"/>
      <c r="C9" s="843"/>
      <c r="D9" s="843">
        <f>SUM(D8)</f>
        <v>15731</v>
      </c>
      <c r="E9" s="843"/>
      <c r="F9" s="844">
        <f>SUM(F8)</f>
        <v>15731</v>
      </c>
      <c r="G9" s="836"/>
      <c r="H9" s="836"/>
    </row>
    <row r="10" spans="1:8" s="837" customFormat="1" x14ac:dyDescent="0.25">
      <c r="A10" s="838" t="s">
        <v>197</v>
      </c>
      <c r="B10" s="845"/>
      <c r="C10" s="846"/>
      <c r="D10" s="846"/>
      <c r="E10" s="846"/>
      <c r="F10" s="847"/>
      <c r="G10" s="836"/>
      <c r="H10" s="836"/>
    </row>
    <row r="11" spans="1:8" s="831" customFormat="1" ht="31.5" x14ac:dyDescent="0.25">
      <c r="A11" s="827" t="s">
        <v>198</v>
      </c>
      <c r="B11" s="828" t="s">
        <v>199</v>
      </c>
      <c r="C11" s="829"/>
      <c r="D11" s="841">
        <v>6114</v>
      </c>
      <c r="E11" s="829"/>
      <c r="F11" s="830">
        <f>SUM(C11:E11)</f>
        <v>6114</v>
      </c>
      <c r="G11" s="819"/>
      <c r="H11" s="819"/>
    </row>
    <row r="12" spans="1:8" s="831" customFormat="1" ht="31.5" x14ac:dyDescent="0.25">
      <c r="A12" s="827" t="s">
        <v>200</v>
      </c>
      <c r="B12" s="828" t="s">
        <v>201</v>
      </c>
      <c r="C12" s="829"/>
      <c r="D12" s="841">
        <v>3</v>
      </c>
      <c r="E12" s="829"/>
      <c r="F12" s="830">
        <f>SUM(C12:E12)</f>
        <v>3</v>
      </c>
      <c r="G12" s="819"/>
      <c r="H12" s="819"/>
    </row>
    <row r="13" spans="1:8" s="831" customFormat="1" ht="31.5" x14ac:dyDescent="0.25">
      <c r="A13" s="827" t="s">
        <v>202</v>
      </c>
      <c r="B13" s="828" t="s">
        <v>203</v>
      </c>
      <c r="C13" s="829"/>
      <c r="D13" s="841">
        <v>20879</v>
      </c>
      <c r="E13" s="829"/>
      <c r="F13" s="830">
        <f>SUM(C13:E13)</f>
        <v>20879</v>
      </c>
      <c r="G13" s="819"/>
      <c r="H13" s="819"/>
    </row>
    <row r="14" spans="1:8" s="831" customFormat="1" ht="31.5" x14ac:dyDescent="0.25">
      <c r="A14" s="827" t="s">
        <v>204</v>
      </c>
      <c r="B14" s="828" t="s">
        <v>205</v>
      </c>
      <c r="C14" s="829"/>
      <c r="D14" s="841">
        <v>606</v>
      </c>
      <c r="E14" s="829"/>
      <c r="F14" s="830">
        <f>SUM(C14:E14)</f>
        <v>606</v>
      </c>
      <c r="G14" s="819"/>
      <c r="H14" s="819"/>
    </row>
    <row r="15" spans="1:8" s="831" customFormat="1" ht="31.5" x14ac:dyDescent="0.25">
      <c r="A15" s="827" t="s">
        <v>206</v>
      </c>
      <c r="B15" s="828" t="s">
        <v>207</v>
      </c>
      <c r="C15" s="829"/>
      <c r="D15" s="841">
        <v>748</v>
      </c>
      <c r="E15" s="829"/>
      <c r="F15" s="830">
        <f>SUM(C15:E15)</f>
        <v>748</v>
      </c>
      <c r="G15" s="819"/>
      <c r="H15" s="819"/>
    </row>
    <row r="16" spans="1:8" s="837" customFormat="1" ht="16.5" thickBot="1" x14ac:dyDescent="0.3">
      <c r="A16" s="832" t="s">
        <v>208</v>
      </c>
      <c r="B16" s="833"/>
      <c r="C16" s="834"/>
      <c r="D16" s="834">
        <f>SUM(D11:D15)</f>
        <v>28350</v>
      </c>
      <c r="E16" s="834"/>
      <c r="F16" s="835">
        <f>SUM(F11:F15)</f>
        <v>28350</v>
      </c>
      <c r="G16" s="836"/>
      <c r="H16" s="836"/>
    </row>
    <row r="17" spans="1:6" ht="16.5" thickBot="1" x14ac:dyDescent="0.3">
      <c r="A17" s="848" t="s">
        <v>209</v>
      </c>
      <c r="B17" s="849"/>
      <c r="C17" s="850">
        <f>SUM(C16+C6+C9)</f>
        <v>0</v>
      </c>
      <c r="D17" s="850">
        <f>SUM(D16+D6+D9)</f>
        <v>75093</v>
      </c>
      <c r="E17" s="850">
        <f>SUM(E16+E6+E9)</f>
        <v>0</v>
      </c>
      <c r="F17" s="851">
        <f>SUM(F16+F6+F9)</f>
        <v>75093</v>
      </c>
    </row>
    <row r="18" spans="1:6" x14ac:dyDescent="0.25">
      <c r="A18" s="852" t="s">
        <v>210</v>
      </c>
      <c r="B18" s="815"/>
      <c r="C18" s="816" t="s">
        <v>211</v>
      </c>
      <c r="D18" s="816"/>
      <c r="E18" s="816"/>
      <c r="F18" s="853"/>
    </row>
    <row r="19" spans="1:6" ht="33.75" customHeight="1" x14ac:dyDescent="0.25">
      <c r="A19" s="814" t="s">
        <v>212</v>
      </c>
      <c r="B19" s="854" t="s">
        <v>213</v>
      </c>
      <c r="C19" s="841"/>
      <c r="D19" s="841">
        <v>8572</v>
      </c>
      <c r="E19" s="841"/>
      <c r="F19" s="818">
        <f t="shared" ref="F19:F24" si="0">SUM(C19:E19)</f>
        <v>8572</v>
      </c>
    </row>
    <row r="20" spans="1:6" ht="31.5" x14ac:dyDescent="0.25">
      <c r="A20" s="814" t="s">
        <v>214</v>
      </c>
      <c r="B20" s="855" t="s">
        <v>215</v>
      </c>
      <c r="C20" s="829"/>
      <c r="D20" s="829">
        <v>903</v>
      </c>
      <c r="E20" s="829"/>
      <c r="F20" s="818">
        <f t="shared" si="0"/>
        <v>903</v>
      </c>
    </row>
    <row r="21" spans="1:6" ht="31.5" x14ac:dyDescent="0.25">
      <c r="A21" s="814" t="s">
        <v>216</v>
      </c>
      <c r="B21" s="855" t="s">
        <v>217</v>
      </c>
      <c r="C21" s="829"/>
      <c r="D21" s="829">
        <v>16430</v>
      </c>
      <c r="E21" s="829"/>
      <c r="F21" s="818">
        <f t="shared" si="0"/>
        <v>16430</v>
      </c>
    </row>
    <row r="22" spans="1:6" ht="31.5" x14ac:dyDescent="0.25">
      <c r="A22" s="814" t="s">
        <v>218</v>
      </c>
      <c r="B22" s="855" t="s">
        <v>219</v>
      </c>
      <c r="C22" s="829"/>
      <c r="D22" s="829">
        <v>1681</v>
      </c>
      <c r="E22" s="829"/>
      <c r="F22" s="818">
        <f t="shared" si="0"/>
        <v>1681</v>
      </c>
    </row>
    <row r="23" spans="1:6" ht="31.5" x14ac:dyDescent="0.25">
      <c r="A23" s="814" t="s">
        <v>220</v>
      </c>
      <c r="B23" s="828" t="s">
        <v>221</v>
      </c>
      <c r="C23" s="829">
        <v>56222</v>
      </c>
      <c r="D23" s="829"/>
      <c r="E23" s="829"/>
      <c r="F23" s="818">
        <f t="shared" si="0"/>
        <v>56222</v>
      </c>
    </row>
    <row r="24" spans="1:6" ht="16.5" thickBot="1" x14ac:dyDescent="0.3">
      <c r="A24" s="856" t="s">
        <v>334</v>
      </c>
      <c r="B24" s="857" t="s">
        <v>335</v>
      </c>
      <c r="C24" s="858"/>
      <c r="D24" s="858"/>
      <c r="E24" s="858">
        <v>0</v>
      </c>
      <c r="F24" s="859">
        <f t="shared" si="0"/>
        <v>0</v>
      </c>
    </row>
    <row r="25" spans="1:6" ht="16.5" thickBot="1" x14ac:dyDescent="0.3">
      <c r="A25" s="860" t="s">
        <v>222</v>
      </c>
      <c r="B25" s="861"/>
      <c r="C25" s="862">
        <f>SUM(C19:C24)</f>
        <v>56222</v>
      </c>
      <c r="D25" s="862">
        <f>SUM(D19:D24)</f>
        <v>27586</v>
      </c>
      <c r="E25" s="843">
        <f>E24</f>
        <v>0</v>
      </c>
      <c r="F25" s="863">
        <f>SUM(F19:F24)</f>
        <v>83808</v>
      </c>
    </row>
    <row r="26" spans="1:6" x14ac:dyDescent="0.25">
      <c r="A26" s="864" t="s">
        <v>223</v>
      </c>
      <c r="B26" s="855"/>
      <c r="C26" s="829"/>
      <c r="D26" s="829"/>
      <c r="E26" s="865">
        <v>0</v>
      </c>
      <c r="F26" s="866">
        <f>SUM(C26:E26)</f>
        <v>0</v>
      </c>
    </row>
    <row r="27" spans="1:6" ht="31.5" x14ac:dyDescent="0.25">
      <c r="A27" s="867" t="s">
        <v>224</v>
      </c>
      <c r="B27" s="840"/>
      <c r="C27" s="841"/>
      <c r="D27" s="841"/>
      <c r="E27" s="868">
        <v>0</v>
      </c>
      <c r="F27" s="869">
        <f>SUM(C27:E27)</f>
        <v>0</v>
      </c>
    </row>
    <row r="28" spans="1:6" ht="16.5" thickBot="1" x14ac:dyDescent="0.3">
      <c r="A28" s="870" t="s">
        <v>174</v>
      </c>
      <c r="B28" s="871"/>
      <c r="C28" s="872">
        <f>SUM(C27+C26+C25+C17)</f>
        <v>56222</v>
      </c>
      <c r="D28" s="872">
        <f>SUM(D27+D26+D25+D17)</f>
        <v>102679</v>
      </c>
      <c r="E28" s="872">
        <f>SUM(E27+E26+E25+E17)</f>
        <v>0</v>
      </c>
      <c r="F28" s="873">
        <f>SUM(F27+F26+F25+F17)</f>
        <v>158901</v>
      </c>
    </row>
    <row r="29" spans="1:6" ht="16.5" thickTop="1" x14ac:dyDescent="0.25"/>
    <row r="30" spans="1:6" x14ac:dyDescent="0.25">
      <c r="A30" s="807"/>
    </row>
  </sheetData>
  <printOptions horizontalCentered="1"/>
  <pageMargins left="0.70866141732283472" right="0.70866141732283472" top="0.94488188976377963" bottom="0.74803149606299213" header="0.31496062992125984" footer="0.31496062992125984"/>
  <pageSetup paperSize="9" scale="71" orientation="landscape" r:id="rId1"/>
  <headerFooter alignWithMargins="0">
    <oddHeader>&amp;C&amp;"Times New Roman CE,Félkövér"
Kimutatás a közvetett támogatásokról eFt-ban&amp;R&amp;"Times New Roman CE,Félkövér"20. melléklet
 az 5/2020.(II.17.) önkormányzati rendelethez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E2109"/>
  <sheetViews>
    <sheetView workbookViewId="0">
      <selection activeCell="A47" sqref="A47"/>
    </sheetView>
  </sheetViews>
  <sheetFormatPr defaultRowHeight="15.75" x14ac:dyDescent="0.25"/>
  <cols>
    <col min="1" max="1" width="33" style="443" customWidth="1"/>
    <col min="2" max="5" width="10.5" style="444" customWidth="1"/>
    <col min="6" max="256" width="9" style="437"/>
    <col min="257" max="257" width="31.875" style="437" customWidth="1"/>
    <col min="258" max="261" width="10.5" style="437" customWidth="1"/>
    <col min="262" max="512" width="9" style="437"/>
    <col min="513" max="513" width="31.875" style="437" customWidth="1"/>
    <col min="514" max="517" width="10.5" style="437" customWidth="1"/>
    <col min="518" max="768" width="9" style="437"/>
    <col min="769" max="769" width="31.875" style="437" customWidth="1"/>
    <col min="770" max="773" width="10.5" style="437" customWidth="1"/>
    <col min="774" max="1024" width="9" style="437"/>
    <col min="1025" max="1025" width="31.875" style="437" customWidth="1"/>
    <col min="1026" max="1029" width="10.5" style="437" customWidth="1"/>
    <col min="1030" max="1280" width="9" style="437"/>
    <col min="1281" max="1281" width="31.875" style="437" customWidth="1"/>
    <col min="1282" max="1285" width="10.5" style="437" customWidth="1"/>
    <col min="1286" max="1536" width="9" style="437"/>
    <col min="1537" max="1537" width="31.875" style="437" customWidth="1"/>
    <col min="1538" max="1541" width="10.5" style="437" customWidth="1"/>
    <col min="1542" max="1792" width="9" style="437"/>
    <col min="1793" max="1793" width="31.875" style="437" customWidth="1"/>
    <col min="1794" max="1797" width="10.5" style="437" customWidth="1"/>
    <col min="1798" max="2048" width="9" style="437"/>
    <col min="2049" max="2049" width="31.875" style="437" customWidth="1"/>
    <col min="2050" max="2053" width="10.5" style="437" customWidth="1"/>
    <col min="2054" max="2304" width="9" style="437"/>
    <col min="2305" max="2305" width="31.875" style="437" customWidth="1"/>
    <col min="2306" max="2309" width="10.5" style="437" customWidth="1"/>
    <col min="2310" max="2560" width="9" style="437"/>
    <col min="2561" max="2561" width="31.875" style="437" customWidth="1"/>
    <col min="2562" max="2565" width="10.5" style="437" customWidth="1"/>
    <col min="2566" max="2816" width="9" style="437"/>
    <col min="2817" max="2817" width="31.875" style="437" customWidth="1"/>
    <col min="2818" max="2821" width="10.5" style="437" customWidth="1"/>
    <col min="2822" max="3072" width="9" style="437"/>
    <col min="3073" max="3073" width="31.875" style="437" customWidth="1"/>
    <col min="3074" max="3077" width="10.5" style="437" customWidth="1"/>
    <col min="3078" max="3328" width="9" style="437"/>
    <col min="3329" max="3329" width="31.875" style="437" customWidth="1"/>
    <col min="3330" max="3333" width="10.5" style="437" customWidth="1"/>
    <col min="3334" max="3584" width="9" style="437"/>
    <col min="3585" max="3585" width="31.875" style="437" customWidth="1"/>
    <col min="3586" max="3589" width="10.5" style="437" customWidth="1"/>
    <col min="3590" max="3840" width="9" style="437"/>
    <col min="3841" max="3841" width="31.875" style="437" customWidth="1"/>
    <col min="3842" max="3845" width="10.5" style="437" customWidth="1"/>
    <col min="3846" max="4096" width="9" style="437"/>
    <col min="4097" max="4097" width="31.875" style="437" customWidth="1"/>
    <col min="4098" max="4101" width="10.5" style="437" customWidth="1"/>
    <col min="4102" max="4352" width="9" style="437"/>
    <col min="4353" max="4353" width="31.875" style="437" customWidth="1"/>
    <col min="4354" max="4357" width="10.5" style="437" customWidth="1"/>
    <col min="4358" max="4608" width="9" style="437"/>
    <col min="4609" max="4609" width="31.875" style="437" customWidth="1"/>
    <col min="4610" max="4613" width="10.5" style="437" customWidth="1"/>
    <col min="4614" max="4864" width="9" style="437"/>
    <col min="4865" max="4865" width="31.875" style="437" customWidth="1"/>
    <col min="4866" max="4869" width="10.5" style="437" customWidth="1"/>
    <col min="4870" max="5120" width="9" style="437"/>
    <col min="5121" max="5121" width="31.875" style="437" customWidth="1"/>
    <col min="5122" max="5125" width="10.5" style="437" customWidth="1"/>
    <col min="5126" max="5376" width="9" style="437"/>
    <col min="5377" max="5377" width="31.875" style="437" customWidth="1"/>
    <col min="5378" max="5381" width="10.5" style="437" customWidth="1"/>
    <col min="5382" max="5632" width="9" style="437"/>
    <col min="5633" max="5633" width="31.875" style="437" customWidth="1"/>
    <col min="5634" max="5637" width="10.5" style="437" customWidth="1"/>
    <col min="5638" max="5888" width="9" style="437"/>
    <col min="5889" max="5889" width="31.875" style="437" customWidth="1"/>
    <col min="5890" max="5893" width="10.5" style="437" customWidth="1"/>
    <col min="5894" max="6144" width="9" style="437"/>
    <col min="6145" max="6145" width="31.875" style="437" customWidth="1"/>
    <col min="6146" max="6149" width="10.5" style="437" customWidth="1"/>
    <col min="6150" max="6400" width="9" style="437"/>
    <col min="6401" max="6401" width="31.875" style="437" customWidth="1"/>
    <col min="6402" max="6405" width="10.5" style="437" customWidth="1"/>
    <col min="6406" max="6656" width="9" style="437"/>
    <col min="6657" max="6657" width="31.875" style="437" customWidth="1"/>
    <col min="6658" max="6661" width="10.5" style="437" customWidth="1"/>
    <col min="6662" max="6912" width="9" style="437"/>
    <col min="6913" max="6913" width="31.875" style="437" customWidth="1"/>
    <col min="6914" max="6917" width="10.5" style="437" customWidth="1"/>
    <col min="6918" max="7168" width="9" style="437"/>
    <col min="7169" max="7169" width="31.875" style="437" customWidth="1"/>
    <col min="7170" max="7173" width="10.5" style="437" customWidth="1"/>
    <col min="7174" max="7424" width="9" style="437"/>
    <col min="7425" max="7425" width="31.875" style="437" customWidth="1"/>
    <col min="7426" max="7429" width="10.5" style="437" customWidth="1"/>
    <col min="7430" max="7680" width="9" style="437"/>
    <col min="7681" max="7681" width="31.875" style="437" customWidth="1"/>
    <col min="7682" max="7685" width="10.5" style="437" customWidth="1"/>
    <col min="7686" max="7936" width="9" style="437"/>
    <col min="7937" max="7937" width="31.875" style="437" customWidth="1"/>
    <col min="7938" max="7941" width="10.5" style="437" customWidth="1"/>
    <col min="7942" max="8192" width="9" style="437"/>
    <col min="8193" max="8193" width="31.875" style="437" customWidth="1"/>
    <col min="8194" max="8197" width="10.5" style="437" customWidth="1"/>
    <col min="8198" max="8448" width="9" style="437"/>
    <col min="8449" max="8449" width="31.875" style="437" customWidth="1"/>
    <col min="8450" max="8453" width="10.5" style="437" customWidth="1"/>
    <col min="8454" max="8704" width="9" style="437"/>
    <col min="8705" max="8705" width="31.875" style="437" customWidth="1"/>
    <col min="8706" max="8709" width="10.5" style="437" customWidth="1"/>
    <col min="8710" max="8960" width="9" style="437"/>
    <col min="8961" max="8961" width="31.875" style="437" customWidth="1"/>
    <col min="8962" max="8965" width="10.5" style="437" customWidth="1"/>
    <col min="8966" max="9216" width="9" style="437"/>
    <col min="9217" max="9217" width="31.875" style="437" customWidth="1"/>
    <col min="9218" max="9221" width="10.5" style="437" customWidth="1"/>
    <col min="9222" max="9472" width="9" style="437"/>
    <col min="9473" max="9473" width="31.875" style="437" customWidth="1"/>
    <col min="9474" max="9477" width="10.5" style="437" customWidth="1"/>
    <col min="9478" max="9728" width="9" style="437"/>
    <col min="9729" max="9729" width="31.875" style="437" customWidth="1"/>
    <col min="9730" max="9733" width="10.5" style="437" customWidth="1"/>
    <col min="9734" max="9984" width="9" style="437"/>
    <col min="9985" max="9985" width="31.875" style="437" customWidth="1"/>
    <col min="9986" max="9989" width="10.5" style="437" customWidth="1"/>
    <col min="9990" max="10240" width="9" style="437"/>
    <col min="10241" max="10241" width="31.875" style="437" customWidth="1"/>
    <col min="10242" max="10245" width="10.5" style="437" customWidth="1"/>
    <col min="10246" max="10496" width="9" style="437"/>
    <col min="10497" max="10497" width="31.875" style="437" customWidth="1"/>
    <col min="10498" max="10501" width="10.5" style="437" customWidth="1"/>
    <col min="10502" max="10752" width="9" style="437"/>
    <col min="10753" max="10753" width="31.875" style="437" customWidth="1"/>
    <col min="10754" max="10757" width="10.5" style="437" customWidth="1"/>
    <col min="10758" max="11008" width="9" style="437"/>
    <col min="11009" max="11009" width="31.875" style="437" customWidth="1"/>
    <col min="11010" max="11013" width="10.5" style="437" customWidth="1"/>
    <col min="11014" max="11264" width="9" style="437"/>
    <col min="11265" max="11265" width="31.875" style="437" customWidth="1"/>
    <col min="11266" max="11269" width="10.5" style="437" customWidth="1"/>
    <col min="11270" max="11520" width="9" style="437"/>
    <col min="11521" max="11521" width="31.875" style="437" customWidth="1"/>
    <col min="11522" max="11525" width="10.5" style="437" customWidth="1"/>
    <col min="11526" max="11776" width="9" style="437"/>
    <col min="11777" max="11777" width="31.875" style="437" customWidth="1"/>
    <col min="11778" max="11781" width="10.5" style="437" customWidth="1"/>
    <col min="11782" max="12032" width="9" style="437"/>
    <col min="12033" max="12033" width="31.875" style="437" customWidth="1"/>
    <col min="12034" max="12037" width="10.5" style="437" customWidth="1"/>
    <col min="12038" max="12288" width="9" style="437"/>
    <col min="12289" max="12289" width="31.875" style="437" customWidth="1"/>
    <col min="12290" max="12293" width="10.5" style="437" customWidth="1"/>
    <col min="12294" max="12544" width="9" style="437"/>
    <col min="12545" max="12545" width="31.875" style="437" customWidth="1"/>
    <col min="12546" max="12549" width="10.5" style="437" customWidth="1"/>
    <col min="12550" max="12800" width="9" style="437"/>
    <col min="12801" max="12801" width="31.875" style="437" customWidth="1"/>
    <col min="12802" max="12805" width="10.5" style="437" customWidth="1"/>
    <col min="12806" max="13056" width="9" style="437"/>
    <col min="13057" max="13057" width="31.875" style="437" customWidth="1"/>
    <col min="13058" max="13061" width="10.5" style="437" customWidth="1"/>
    <col min="13062" max="13312" width="9" style="437"/>
    <col min="13313" max="13313" width="31.875" style="437" customWidth="1"/>
    <col min="13314" max="13317" width="10.5" style="437" customWidth="1"/>
    <col min="13318" max="13568" width="9" style="437"/>
    <col min="13569" max="13569" width="31.875" style="437" customWidth="1"/>
    <col min="13570" max="13573" width="10.5" style="437" customWidth="1"/>
    <col min="13574" max="13824" width="9" style="437"/>
    <col min="13825" max="13825" width="31.875" style="437" customWidth="1"/>
    <col min="13826" max="13829" width="10.5" style="437" customWidth="1"/>
    <col min="13830" max="14080" width="9" style="437"/>
    <col min="14081" max="14081" width="31.875" style="437" customWidth="1"/>
    <col min="14082" max="14085" width="10.5" style="437" customWidth="1"/>
    <col min="14086" max="14336" width="9" style="437"/>
    <col min="14337" max="14337" width="31.875" style="437" customWidth="1"/>
    <col min="14338" max="14341" width="10.5" style="437" customWidth="1"/>
    <col min="14342" max="14592" width="9" style="437"/>
    <col min="14593" max="14593" width="31.875" style="437" customWidth="1"/>
    <col min="14594" max="14597" width="10.5" style="437" customWidth="1"/>
    <col min="14598" max="14848" width="9" style="437"/>
    <col min="14849" max="14849" width="31.875" style="437" customWidth="1"/>
    <col min="14850" max="14853" width="10.5" style="437" customWidth="1"/>
    <col min="14854" max="15104" width="9" style="437"/>
    <col min="15105" max="15105" width="31.875" style="437" customWidth="1"/>
    <col min="15106" max="15109" width="10.5" style="437" customWidth="1"/>
    <col min="15110" max="15360" width="9" style="437"/>
    <col min="15361" max="15361" width="31.875" style="437" customWidth="1"/>
    <col min="15362" max="15365" width="10.5" style="437" customWidth="1"/>
    <col min="15366" max="15616" width="9" style="437"/>
    <col min="15617" max="15617" width="31.875" style="437" customWidth="1"/>
    <col min="15618" max="15621" width="10.5" style="437" customWidth="1"/>
    <col min="15622" max="15872" width="9" style="437"/>
    <col min="15873" max="15873" width="31.875" style="437" customWidth="1"/>
    <col min="15874" max="15877" width="10.5" style="437" customWidth="1"/>
    <col min="15878" max="16128" width="9" style="437"/>
    <col min="16129" max="16129" width="31.875" style="437" customWidth="1"/>
    <col min="16130" max="16133" width="10.5" style="437" customWidth="1"/>
    <col min="16134" max="16384" width="9" style="437"/>
  </cols>
  <sheetData>
    <row r="1" spans="1:5" ht="15" x14ac:dyDescent="0.25">
      <c r="A1" s="1039" t="s">
        <v>1034</v>
      </c>
      <c r="B1" s="1040"/>
      <c r="C1" s="1040"/>
      <c r="D1" s="1040"/>
      <c r="E1" s="1040"/>
    </row>
    <row r="2" spans="1:5" ht="15" x14ac:dyDescent="0.25">
      <c r="A2" s="1040" t="s">
        <v>1035</v>
      </c>
      <c r="B2" s="1040"/>
      <c r="C2" s="1040"/>
      <c r="D2" s="1040"/>
      <c r="E2" s="1040"/>
    </row>
    <row r="3" spans="1:5" thickBot="1" x14ac:dyDescent="0.3">
      <c r="A3" s="438"/>
      <c r="B3" s="438"/>
      <c r="C3" s="438"/>
      <c r="D3" s="438"/>
      <c r="E3" s="438"/>
    </row>
    <row r="4" spans="1:5" ht="29.25" thickBot="1" x14ac:dyDescent="0.3">
      <c r="A4" s="924" t="s">
        <v>734</v>
      </c>
      <c r="B4" s="925" t="s">
        <v>1036</v>
      </c>
      <c r="C4" s="925" t="s">
        <v>1037</v>
      </c>
      <c r="D4" s="925" t="s">
        <v>435</v>
      </c>
      <c r="E4" s="925" t="s">
        <v>436</v>
      </c>
    </row>
    <row r="5" spans="1:5" x14ac:dyDescent="0.25">
      <c r="A5" s="926" t="s">
        <v>390</v>
      </c>
      <c r="B5" s="927">
        <v>13458</v>
      </c>
      <c r="C5" s="927">
        <v>2272</v>
      </c>
      <c r="D5" s="927"/>
      <c r="E5" s="928"/>
    </row>
    <row r="6" spans="1:5" ht="30.75" thickBot="1" x14ac:dyDescent="0.3">
      <c r="A6" s="929" t="s">
        <v>391</v>
      </c>
      <c r="B6" s="927">
        <v>3624</v>
      </c>
      <c r="C6" s="927">
        <v>454</v>
      </c>
      <c r="D6" s="927">
        <f>[4]élelmezés!B4</f>
        <v>11016</v>
      </c>
      <c r="E6" s="928">
        <f>[4]élelmezés!C4</f>
        <v>2974</v>
      </c>
    </row>
    <row r="7" spans="1:5" ht="17.25" thickTop="1" thickBot="1" x14ac:dyDescent="0.3">
      <c r="A7" s="930" t="s">
        <v>392</v>
      </c>
      <c r="B7" s="931">
        <f>SUM(B5:B6)</f>
        <v>17082</v>
      </c>
      <c r="C7" s="931">
        <f>SUM(C5:C6)</f>
        <v>2726</v>
      </c>
      <c r="D7" s="931">
        <f>SUM(D5:D6)</f>
        <v>11016</v>
      </c>
      <c r="E7" s="932">
        <f>SUM(E5:E6)</f>
        <v>2974</v>
      </c>
    </row>
    <row r="8" spans="1:5" ht="16.5" thickTop="1" x14ac:dyDescent="0.25">
      <c r="A8" s="933" t="s">
        <v>394</v>
      </c>
      <c r="B8" s="927">
        <v>6679</v>
      </c>
      <c r="C8" s="927">
        <v>532</v>
      </c>
      <c r="D8" s="927">
        <f>[4]élelmezés!B6</f>
        <v>3450</v>
      </c>
      <c r="E8" s="928">
        <f>[4]élelmezés!C6</f>
        <v>932</v>
      </c>
    </row>
    <row r="9" spans="1:5" x14ac:dyDescent="0.25">
      <c r="A9" s="926" t="s">
        <v>1038</v>
      </c>
      <c r="B9" s="927">
        <v>3317</v>
      </c>
      <c r="C9" s="927">
        <v>420</v>
      </c>
      <c r="D9" s="927">
        <f>[4]élelmezés!B7</f>
        <v>3477</v>
      </c>
      <c r="E9" s="928">
        <f>[4]élelmezés!C7</f>
        <v>939</v>
      </c>
    </row>
    <row r="10" spans="1:5" x14ac:dyDescent="0.25">
      <c r="A10" s="926" t="s">
        <v>395</v>
      </c>
      <c r="B10" s="927">
        <v>1900</v>
      </c>
      <c r="C10" s="927">
        <v>513</v>
      </c>
      <c r="D10" s="927">
        <f>[4]élelmezés!B8</f>
        <v>3427</v>
      </c>
      <c r="E10" s="928">
        <f>[4]élelmezés!C8</f>
        <v>925</v>
      </c>
    </row>
    <row r="11" spans="1:5" x14ac:dyDescent="0.25">
      <c r="A11" s="926" t="s">
        <v>759</v>
      </c>
      <c r="B11" s="927">
        <v>1854</v>
      </c>
      <c r="C11" s="927">
        <v>501</v>
      </c>
      <c r="D11" s="927">
        <f>[4]élelmezés!B9</f>
        <v>1438</v>
      </c>
      <c r="E11" s="928">
        <f>[4]élelmezés!C9</f>
        <v>388</v>
      </c>
    </row>
    <row r="12" spans="1:5" x14ac:dyDescent="0.25">
      <c r="A12" s="926" t="s">
        <v>1039</v>
      </c>
      <c r="B12" s="927">
        <v>5955</v>
      </c>
      <c r="C12" s="927">
        <v>489</v>
      </c>
      <c r="D12" s="927">
        <f>[4]élelmezés!B10</f>
        <v>4274</v>
      </c>
      <c r="E12" s="928">
        <f>[4]élelmezés!C10</f>
        <v>1154</v>
      </c>
    </row>
    <row r="13" spans="1:5" ht="16.5" thickBot="1" x14ac:dyDescent="0.3">
      <c r="A13" s="926" t="s">
        <v>1040</v>
      </c>
      <c r="B13" s="927">
        <v>3825</v>
      </c>
      <c r="C13" s="927">
        <v>373</v>
      </c>
      <c r="D13" s="927">
        <f>[4]élelmezés!B11</f>
        <v>3637</v>
      </c>
      <c r="E13" s="928">
        <f>[4]élelmezés!C11</f>
        <v>982</v>
      </c>
    </row>
    <row r="14" spans="1:5" ht="17.25" thickTop="1" thickBot="1" x14ac:dyDescent="0.3">
      <c r="A14" s="930" t="s">
        <v>396</v>
      </c>
      <c r="B14" s="931">
        <f>SUM(B8:B13)</f>
        <v>23530</v>
      </c>
      <c r="C14" s="931">
        <f>SUM(C8:C13)</f>
        <v>2828</v>
      </c>
      <c r="D14" s="931">
        <f>SUM(D8:D13)</f>
        <v>19703</v>
      </c>
      <c r="E14" s="932">
        <f>SUM(E8:E13)</f>
        <v>5320</v>
      </c>
    </row>
    <row r="15" spans="1:5" ht="16.5" thickTop="1" x14ac:dyDescent="0.25">
      <c r="A15" s="926" t="s">
        <v>397</v>
      </c>
      <c r="B15" s="927">
        <v>10520</v>
      </c>
      <c r="C15" s="927">
        <v>973</v>
      </c>
      <c r="D15" s="927">
        <f>[4]élelmezés!B13</f>
        <v>35001</v>
      </c>
      <c r="E15" s="928">
        <f>[4]élelmezés!C13</f>
        <v>9450</v>
      </c>
    </row>
    <row r="16" spans="1:5" x14ac:dyDescent="0.25">
      <c r="A16" s="926" t="s">
        <v>1041</v>
      </c>
      <c r="B16" s="927">
        <v>9121</v>
      </c>
      <c r="C16" s="927">
        <v>971</v>
      </c>
      <c r="D16" s="927">
        <f>[4]élelmezés!B14</f>
        <v>35240</v>
      </c>
      <c r="E16" s="928">
        <f>[4]élelmezés!C14</f>
        <v>9515</v>
      </c>
    </row>
    <row r="17" spans="1:5" x14ac:dyDescent="0.25">
      <c r="A17" s="926" t="s">
        <v>577</v>
      </c>
      <c r="B17" s="927">
        <v>9923</v>
      </c>
      <c r="C17" s="927">
        <v>2679</v>
      </c>
      <c r="D17" s="927">
        <f>[4]élelmezés!B15</f>
        <v>55133</v>
      </c>
      <c r="E17" s="928">
        <f>[4]élelmezés!C15</f>
        <v>14886</v>
      </c>
    </row>
    <row r="18" spans="1:5" x14ac:dyDescent="0.25">
      <c r="A18" s="926" t="s">
        <v>398</v>
      </c>
      <c r="B18" s="927">
        <v>5519</v>
      </c>
      <c r="C18" s="927">
        <v>882</v>
      </c>
      <c r="D18" s="927">
        <f>[4]élelmezés!B16</f>
        <v>34803</v>
      </c>
      <c r="E18" s="928">
        <f>[4]élelmezés!C16</f>
        <v>9397</v>
      </c>
    </row>
    <row r="19" spans="1:5" x14ac:dyDescent="0.25">
      <c r="A19" s="926" t="s">
        <v>399</v>
      </c>
      <c r="B19" s="927">
        <v>11748</v>
      </c>
      <c r="C19" s="927">
        <v>1154</v>
      </c>
      <c r="D19" s="927">
        <f>[4]élelmezés!B17</f>
        <v>31563</v>
      </c>
      <c r="E19" s="928">
        <f>[4]élelmezés!C17</f>
        <v>8522</v>
      </c>
    </row>
    <row r="20" spans="1:5" x14ac:dyDescent="0.25">
      <c r="A20" s="926" t="s">
        <v>400</v>
      </c>
      <c r="B20" s="927">
        <v>5180</v>
      </c>
      <c r="C20" s="927">
        <v>1399</v>
      </c>
      <c r="D20" s="927">
        <f>[4]élelmezés!B18</f>
        <v>26531</v>
      </c>
      <c r="E20" s="928">
        <f>[4]élelmezés!C18</f>
        <v>7163</v>
      </c>
    </row>
    <row r="21" spans="1:5" x14ac:dyDescent="0.25">
      <c r="A21" s="926" t="s">
        <v>33</v>
      </c>
      <c r="B21" s="927">
        <v>7210</v>
      </c>
      <c r="C21" s="927">
        <v>1017</v>
      </c>
      <c r="D21" s="927">
        <f>[4]élelmezés!B19</f>
        <v>42809</v>
      </c>
      <c r="E21" s="928">
        <f>[4]élelmezés!C19</f>
        <v>11558</v>
      </c>
    </row>
    <row r="22" spans="1:5" x14ac:dyDescent="0.25">
      <c r="A22" s="926" t="s">
        <v>509</v>
      </c>
      <c r="B22" s="927">
        <v>7388</v>
      </c>
      <c r="C22" s="927">
        <v>796</v>
      </c>
      <c r="D22" s="927">
        <f>[4]élelmezés!B20</f>
        <v>30690</v>
      </c>
      <c r="E22" s="928">
        <f>[4]élelmezés!C20</f>
        <v>8286</v>
      </c>
    </row>
    <row r="23" spans="1:5" x14ac:dyDescent="0.25">
      <c r="A23" s="926" t="s">
        <v>401</v>
      </c>
      <c r="B23" s="927">
        <v>1220</v>
      </c>
      <c r="C23" s="927">
        <v>329</v>
      </c>
      <c r="D23" s="927">
        <f>[4]élelmezés!B21</f>
        <v>9324</v>
      </c>
      <c r="E23" s="928">
        <f>[4]élelmezés!C21</f>
        <v>2517</v>
      </c>
    </row>
    <row r="24" spans="1:5" x14ac:dyDescent="0.25">
      <c r="A24" s="926" t="s">
        <v>510</v>
      </c>
      <c r="B24" s="927">
        <v>12141</v>
      </c>
      <c r="C24" s="927">
        <v>1465</v>
      </c>
      <c r="D24" s="927">
        <f>[4]élelmezés!B22</f>
        <v>39689</v>
      </c>
      <c r="E24" s="928">
        <f>[4]élelmezés!C22</f>
        <v>10716</v>
      </c>
    </row>
    <row r="25" spans="1:5" x14ac:dyDescent="0.25">
      <c r="A25" s="926" t="s">
        <v>402</v>
      </c>
      <c r="B25" s="927">
        <v>8667</v>
      </c>
      <c r="C25" s="927">
        <v>1121</v>
      </c>
      <c r="D25" s="927">
        <f>[4]élelmezés!B23</f>
        <v>38929</v>
      </c>
      <c r="E25" s="928">
        <f>[4]élelmezés!C23</f>
        <v>10511</v>
      </c>
    </row>
    <row r="26" spans="1:5" ht="16.5" thickBot="1" x14ac:dyDescent="0.3">
      <c r="A26" s="926" t="s">
        <v>34</v>
      </c>
      <c r="B26" s="927">
        <v>8477</v>
      </c>
      <c r="C26" s="927">
        <v>795</v>
      </c>
      <c r="D26" s="927">
        <f>[4]élelmezés!B24</f>
        <v>37464</v>
      </c>
      <c r="E26" s="928">
        <f>[4]élelmezés!C24</f>
        <v>10115</v>
      </c>
    </row>
    <row r="27" spans="1:5" ht="17.25" thickTop="1" thickBot="1" x14ac:dyDescent="0.3">
      <c r="A27" s="930" t="s">
        <v>403</v>
      </c>
      <c r="B27" s="931">
        <f>SUM(B15:B26)</f>
        <v>97114</v>
      </c>
      <c r="C27" s="931">
        <f>SUM(C15:C26)</f>
        <v>13581</v>
      </c>
      <c r="D27" s="931">
        <f>SUM(D15:D26)</f>
        <v>417176</v>
      </c>
      <c r="E27" s="932">
        <f>SUM(E15:E26)</f>
        <v>112636</v>
      </c>
    </row>
    <row r="28" spans="1:5" ht="17.25" thickTop="1" thickBot="1" x14ac:dyDescent="0.3">
      <c r="A28" s="930" t="s">
        <v>1042</v>
      </c>
      <c r="B28" s="931">
        <f>SUM(B27+B14+B7)</f>
        <v>137726</v>
      </c>
      <c r="C28" s="931">
        <f>SUM(C27+C14+C7)</f>
        <v>19135</v>
      </c>
      <c r="D28" s="931">
        <f>SUM(D27+D14+D7)</f>
        <v>447895</v>
      </c>
      <c r="E28" s="932">
        <f>SUM(E27+E14+E7)</f>
        <v>120930</v>
      </c>
    </row>
    <row r="29" spans="1:5" ht="16.5" thickTop="1" x14ac:dyDescent="0.25">
      <c r="A29" s="926" t="s">
        <v>1005</v>
      </c>
      <c r="B29" s="927">
        <v>34472</v>
      </c>
      <c r="C29" s="927">
        <v>8452</v>
      </c>
      <c r="D29" s="927">
        <f>[4]élelmezés!B27</f>
        <v>206135</v>
      </c>
      <c r="E29" s="928">
        <f>[4]élelmezés!C27</f>
        <v>55656</v>
      </c>
    </row>
    <row r="30" spans="1:5" ht="31.5" x14ac:dyDescent="0.25">
      <c r="A30" s="926" t="s">
        <v>1043</v>
      </c>
      <c r="B30" s="927">
        <v>2120</v>
      </c>
      <c r="C30" s="927">
        <v>292</v>
      </c>
      <c r="D30" s="927"/>
      <c r="E30" s="928"/>
    </row>
    <row r="31" spans="1:5" ht="16.5" thickBot="1" x14ac:dyDescent="0.3">
      <c r="A31" s="926" t="s">
        <v>405</v>
      </c>
      <c r="B31" s="927">
        <v>15493</v>
      </c>
      <c r="C31" s="927">
        <v>4023</v>
      </c>
      <c r="D31" s="927">
        <f>[4]élelmezés!B29</f>
        <v>17360</v>
      </c>
      <c r="E31" s="928">
        <f>[4]élelmezés!C29</f>
        <v>4687</v>
      </c>
    </row>
    <row r="32" spans="1:5" ht="17.25" thickTop="1" thickBot="1" x14ac:dyDescent="0.3">
      <c r="A32" s="930" t="s">
        <v>406</v>
      </c>
      <c r="B32" s="931">
        <f>SUM(B29:B31)</f>
        <v>52085</v>
      </c>
      <c r="C32" s="931">
        <f>SUM(C29:C31)</f>
        <v>12767</v>
      </c>
      <c r="D32" s="931">
        <f>SUM(D29:D31)</f>
        <v>223495</v>
      </c>
      <c r="E32" s="932">
        <f>SUM(E29:E31)</f>
        <v>60343</v>
      </c>
    </row>
    <row r="33" spans="1:5" ht="17.25" thickTop="1" thickBot="1" x14ac:dyDescent="0.3">
      <c r="A33" s="930" t="s">
        <v>407</v>
      </c>
      <c r="B33" s="931">
        <v>56884</v>
      </c>
      <c r="C33" s="931">
        <v>0</v>
      </c>
      <c r="D33" s="931">
        <f>[4]élelmezés!B31</f>
        <v>820061</v>
      </c>
      <c r="E33" s="932">
        <f>[4]élelmezés!C31</f>
        <v>221416</v>
      </c>
    </row>
    <row r="34" spans="1:5" ht="16.5" thickTop="1" x14ac:dyDescent="0.25">
      <c r="A34" s="926" t="s">
        <v>1044</v>
      </c>
      <c r="B34" s="927">
        <v>2596</v>
      </c>
      <c r="C34" s="927">
        <v>245</v>
      </c>
      <c r="D34" s="927"/>
      <c r="E34" s="928"/>
    </row>
    <row r="35" spans="1:5" x14ac:dyDescent="0.25">
      <c r="A35" s="926" t="s">
        <v>261</v>
      </c>
      <c r="B35" s="927">
        <v>14388</v>
      </c>
      <c r="C35" s="927">
        <v>1644</v>
      </c>
      <c r="D35" s="927"/>
      <c r="E35" s="928"/>
    </row>
    <row r="36" spans="1:5" x14ac:dyDescent="0.25">
      <c r="A36" s="926" t="s">
        <v>409</v>
      </c>
      <c r="B36" s="927">
        <v>33145</v>
      </c>
      <c r="C36" s="927">
        <v>5557</v>
      </c>
      <c r="D36" s="927"/>
      <c r="E36" s="928"/>
    </row>
    <row r="37" spans="1:5" x14ac:dyDescent="0.25">
      <c r="A37" s="934" t="s">
        <v>1045</v>
      </c>
      <c r="B37" s="927">
        <v>1156</v>
      </c>
      <c r="C37" s="927">
        <v>312</v>
      </c>
      <c r="D37" s="927"/>
      <c r="E37" s="928"/>
    </row>
    <row r="38" spans="1:5" x14ac:dyDescent="0.25">
      <c r="A38" s="926" t="s">
        <v>1046</v>
      </c>
      <c r="B38" s="927">
        <v>6579</v>
      </c>
      <c r="C38" s="927">
        <v>1776</v>
      </c>
      <c r="D38" s="927"/>
      <c r="E38" s="928"/>
    </row>
    <row r="39" spans="1:5" x14ac:dyDescent="0.25">
      <c r="A39" s="934" t="s">
        <v>410</v>
      </c>
      <c r="B39" s="927">
        <v>50486</v>
      </c>
      <c r="C39" s="927">
        <v>9222</v>
      </c>
      <c r="D39" s="927"/>
      <c r="E39" s="928"/>
    </row>
    <row r="40" spans="1:5" x14ac:dyDescent="0.25">
      <c r="A40" s="926" t="s">
        <v>733</v>
      </c>
      <c r="B40" s="927">
        <v>491</v>
      </c>
      <c r="C40" s="927">
        <v>132</v>
      </c>
      <c r="D40" s="927"/>
      <c r="E40" s="928"/>
    </row>
    <row r="41" spans="1:5" ht="16.5" thickBot="1" x14ac:dyDescent="0.3">
      <c r="A41" s="926" t="s">
        <v>411</v>
      </c>
      <c r="B41" s="927">
        <v>15744</v>
      </c>
      <c r="C41" s="927">
        <v>2586</v>
      </c>
      <c r="D41" s="927"/>
      <c r="E41" s="928"/>
    </row>
    <row r="42" spans="1:5" ht="17.25" thickTop="1" thickBot="1" x14ac:dyDescent="0.3">
      <c r="A42" s="935" t="s">
        <v>412</v>
      </c>
      <c r="B42" s="931">
        <f>SUM(B34:B41)</f>
        <v>124585</v>
      </c>
      <c r="C42" s="931">
        <f>SUM(C34:C41)</f>
        <v>21474</v>
      </c>
      <c r="D42" s="931">
        <f>SUM(D34:D41)</f>
        <v>0</v>
      </c>
      <c r="E42" s="932">
        <f>SUM(E34:E41)</f>
        <v>0</v>
      </c>
    </row>
    <row r="43" spans="1:5" ht="17.25" thickTop="1" thickBot="1" x14ac:dyDescent="0.3">
      <c r="A43" s="936" t="s">
        <v>1047</v>
      </c>
      <c r="B43" s="937">
        <f>SUM(B28+B32+B33+B42)</f>
        <v>371280</v>
      </c>
      <c r="C43" s="937">
        <f>SUM(C28+C32+C33+C42)</f>
        <v>53376</v>
      </c>
      <c r="D43" s="937">
        <f>SUM(D28+D32+D33+D42)</f>
        <v>1491451</v>
      </c>
      <c r="E43" s="938">
        <f>SUM(E28+E32+E33+E42)</f>
        <v>402689</v>
      </c>
    </row>
    <row r="44" spans="1:5" ht="16.5" thickBot="1" x14ac:dyDescent="0.3">
      <c r="A44" s="926" t="s">
        <v>35</v>
      </c>
      <c r="B44" s="927">
        <v>49194</v>
      </c>
      <c r="C44" s="927">
        <v>7206</v>
      </c>
      <c r="D44" s="927"/>
      <c r="E44" s="928"/>
    </row>
    <row r="45" spans="1:5" ht="17.25" thickTop="1" thickBot="1" x14ac:dyDescent="0.3">
      <c r="A45" s="936" t="s">
        <v>1048</v>
      </c>
      <c r="B45" s="937">
        <f>B44+B43</f>
        <v>420474</v>
      </c>
      <c r="C45" s="937">
        <f>C44+C43</f>
        <v>60582</v>
      </c>
      <c r="D45" s="937">
        <f>D44+D43</f>
        <v>1491451</v>
      </c>
      <c r="E45" s="938">
        <f>E44+E43</f>
        <v>402689</v>
      </c>
    </row>
    <row r="46" spans="1:5" ht="15" x14ac:dyDescent="0.25">
      <c r="A46" s="439"/>
      <c r="B46" s="440"/>
      <c r="C46" s="440"/>
      <c r="D46" s="440"/>
      <c r="E46" s="440"/>
    </row>
    <row r="47" spans="1:5" ht="15" x14ac:dyDescent="0.25">
      <c r="A47" s="439"/>
      <c r="B47" s="440"/>
      <c r="C47" s="440"/>
      <c r="D47" s="440"/>
      <c r="E47" s="440"/>
    </row>
    <row r="48" spans="1:5" ht="15" x14ac:dyDescent="0.25">
      <c r="A48" s="439"/>
      <c r="B48" s="440"/>
      <c r="C48" s="440"/>
      <c r="D48" s="440"/>
      <c r="E48" s="440"/>
    </row>
    <row r="49" spans="1:5" ht="15" x14ac:dyDescent="0.25">
      <c r="A49" s="439"/>
      <c r="B49" s="440"/>
      <c r="C49" s="440"/>
      <c r="D49" s="440"/>
      <c r="E49" s="440"/>
    </row>
    <row r="50" spans="1:5" x14ac:dyDescent="0.25">
      <c r="A50" s="441"/>
      <c r="B50" s="442"/>
      <c r="C50" s="442"/>
      <c r="D50" s="442"/>
      <c r="E50" s="442"/>
    </row>
    <row r="51" spans="1:5" x14ac:dyDescent="0.25">
      <c r="A51" s="441"/>
      <c r="B51" s="442"/>
      <c r="C51" s="442"/>
      <c r="D51" s="442"/>
      <c r="E51" s="442"/>
    </row>
    <row r="52" spans="1:5" x14ac:dyDescent="0.25">
      <c r="A52" s="441"/>
      <c r="B52" s="442"/>
      <c r="C52" s="442"/>
      <c r="D52" s="442"/>
      <c r="E52" s="442"/>
    </row>
    <row r="53" spans="1:5" x14ac:dyDescent="0.25">
      <c r="A53" s="441"/>
      <c r="B53" s="442"/>
      <c r="C53" s="442"/>
      <c r="D53" s="442"/>
      <c r="E53" s="442"/>
    </row>
    <row r="54" spans="1:5" x14ac:dyDescent="0.25">
      <c r="A54" s="441"/>
      <c r="B54" s="442"/>
      <c r="C54" s="442"/>
      <c r="D54" s="442"/>
      <c r="E54" s="442"/>
    </row>
    <row r="55" spans="1:5" x14ac:dyDescent="0.25">
      <c r="A55" s="441"/>
      <c r="B55" s="442"/>
      <c r="C55" s="442"/>
      <c r="D55" s="442"/>
      <c r="E55" s="442"/>
    </row>
    <row r="56" spans="1:5" x14ac:dyDescent="0.25">
      <c r="A56" s="441"/>
      <c r="B56" s="442"/>
      <c r="C56" s="442"/>
      <c r="D56" s="442"/>
      <c r="E56" s="442"/>
    </row>
    <row r="57" spans="1:5" x14ac:dyDescent="0.25">
      <c r="A57" s="441"/>
      <c r="B57" s="442"/>
      <c r="C57" s="442"/>
      <c r="D57" s="442"/>
      <c r="E57" s="442"/>
    </row>
    <row r="58" spans="1:5" x14ac:dyDescent="0.25">
      <c r="A58" s="441"/>
      <c r="B58" s="442"/>
      <c r="C58" s="442"/>
      <c r="D58" s="442"/>
      <c r="E58" s="442"/>
    </row>
    <row r="59" spans="1:5" x14ac:dyDescent="0.25">
      <c r="A59" s="441"/>
      <c r="B59" s="442"/>
      <c r="C59" s="442"/>
      <c r="D59" s="442"/>
      <c r="E59" s="442"/>
    </row>
    <row r="60" spans="1:5" x14ac:dyDescent="0.25">
      <c r="A60" s="441"/>
      <c r="B60" s="442"/>
      <c r="C60" s="442"/>
      <c r="D60" s="442"/>
      <c r="E60" s="442"/>
    </row>
    <row r="61" spans="1:5" x14ac:dyDescent="0.25">
      <c r="A61" s="441"/>
      <c r="B61" s="442"/>
      <c r="C61" s="442"/>
      <c r="D61" s="442"/>
      <c r="E61" s="442"/>
    </row>
    <row r="62" spans="1:5" x14ac:dyDescent="0.25">
      <c r="A62" s="441"/>
      <c r="B62" s="442"/>
      <c r="C62" s="442"/>
      <c r="D62" s="442"/>
      <c r="E62" s="442"/>
    </row>
    <row r="63" spans="1:5" x14ac:dyDescent="0.25">
      <c r="A63" s="441"/>
      <c r="B63" s="442"/>
      <c r="C63" s="442"/>
      <c r="D63" s="442"/>
      <c r="E63" s="442"/>
    </row>
    <row r="64" spans="1:5" x14ac:dyDescent="0.25">
      <c r="A64" s="441"/>
      <c r="B64" s="442"/>
      <c r="C64" s="442"/>
      <c r="D64" s="442"/>
      <c r="E64" s="442"/>
    </row>
    <row r="65" spans="1:5" x14ac:dyDescent="0.25">
      <c r="A65" s="441"/>
      <c r="B65" s="442"/>
      <c r="C65" s="442"/>
      <c r="D65" s="442"/>
      <c r="E65" s="442"/>
    </row>
    <row r="66" spans="1:5" x14ac:dyDescent="0.25">
      <c r="A66" s="441"/>
      <c r="B66" s="442"/>
      <c r="C66" s="442"/>
      <c r="D66" s="442"/>
      <c r="E66" s="442"/>
    </row>
    <row r="67" spans="1:5" x14ac:dyDescent="0.25">
      <c r="A67" s="441"/>
      <c r="B67" s="442"/>
      <c r="C67" s="442"/>
      <c r="D67" s="442"/>
      <c r="E67" s="442"/>
    </row>
    <row r="68" spans="1:5" x14ac:dyDescent="0.25">
      <c r="A68" s="441"/>
      <c r="B68" s="442"/>
      <c r="C68" s="442"/>
      <c r="D68" s="442"/>
      <c r="E68" s="442"/>
    </row>
    <row r="69" spans="1:5" x14ac:dyDescent="0.25">
      <c r="A69" s="441"/>
      <c r="B69" s="442"/>
      <c r="C69" s="442"/>
      <c r="D69" s="442"/>
      <c r="E69" s="442"/>
    </row>
    <row r="70" spans="1:5" x14ac:dyDescent="0.25">
      <c r="A70" s="441"/>
      <c r="B70" s="442"/>
      <c r="C70" s="442"/>
      <c r="D70" s="442"/>
      <c r="E70" s="442"/>
    </row>
    <row r="71" spans="1:5" x14ac:dyDescent="0.25">
      <c r="A71" s="441"/>
      <c r="B71" s="442"/>
      <c r="C71" s="442"/>
      <c r="D71" s="442"/>
      <c r="E71" s="442"/>
    </row>
    <row r="72" spans="1:5" x14ac:dyDescent="0.25">
      <c r="A72" s="441"/>
      <c r="B72" s="442"/>
      <c r="C72" s="442"/>
      <c r="D72" s="442"/>
      <c r="E72" s="442"/>
    </row>
    <row r="73" spans="1:5" x14ac:dyDescent="0.25">
      <c r="A73" s="441"/>
      <c r="B73" s="442"/>
      <c r="C73" s="442"/>
      <c r="D73" s="442"/>
      <c r="E73" s="442"/>
    </row>
    <row r="74" spans="1:5" x14ac:dyDescent="0.25">
      <c r="A74" s="441"/>
      <c r="B74" s="442"/>
      <c r="C74" s="442"/>
      <c r="D74" s="442"/>
      <c r="E74" s="442"/>
    </row>
    <row r="75" spans="1:5" x14ac:dyDescent="0.25">
      <c r="A75" s="441"/>
      <c r="B75" s="442"/>
      <c r="C75" s="442"/>
      <c r="D75" s="442"/>
      <c r="E75" s="442"/>
    </row>
    <row r="76" spans="1:5" x14ac:dyDescent="0.25">
      <c r="A76" s="441"/>
      <c r="B76" s="442"/>
      <c r="C76" s="442"/>
      <c r="D76" s="442"/>
      <c r="E76" s="442"/>
    </row>
    <row r="77" spans="1:5" x14ac:dyDescent="0.25">
      <c r="A77" s="441"/>
      <c r="B77" s="442"/>
      <c r="C77" s="442"/>
      <c r="D77" s="442"/>
      <c r="E77" s="442"/>
    </row>
    <row r="78" spans="1:5" x14ac:dyDescent="0.25">
      <c r="A78" s="441"/>
      <c r="B78" s="442"/>
      <c r="C78" s="442"/>
      <c r="D78" s="442"/>
      <c r="E78" s="442"/>
    </row>
    <row r="79" spans="1:5" x14ac:dyDescent="0.25">
      <c r="A79" s="441"/>
      <c r="B79" s="442"/>
      <c r="C79" s="442"/>
      <c r="D79" s="442"/>
      <c r="E79" s="442"/>
    </row>
    <row r="80" spans="1:5" x14ac:dyDescent="0.25">
      <c r="A80" s="441"/>
      <c r="B80" s="442"/>
      <c r="C80" s="442"/>
      <c r="D80" s="442"/>
      <c r="E80" s="442"/>
    </row>
    <row r="81" spans="1:5" x14ac:dyDescent="0.25">
      <c r="A81" s="441"/>
      <c r="B81" s="442"/>
      <c r="C81" s="442"/>
      <c r="D81" s="442"/>
      <c r="E81" s="442"/>
    </row>
    <row r="82" spans="1:5" x14ac:dyDescent="0.25">
      <c r="A82" s="441"/>
      <c r="B82" s="442"/>
      <c r="C82" s="442"/>
      <c r="D82" s="442"/>
      <c r="E82" s="442"/>
    </row>
    <row r="83" spans="1:5" x14ac:dyDescent="0.25">
      <c r="A83" s="441"/>
      <c r="B83" s="442"/>
      <c r="C83" s="442"/>
      <c r="D83" s="442"/>
      <c r="E83" s="442"/>
    </row>
    <row r="84" spans="1:5" x14ac:dyDescent="0.25">
      <c r="A84" s="441"/>
      <c r="B84" s="442"/>
      <c r="C84" s="442"/>
      <c r="D84" s="442"/>
      <c r="E84" s="442"/>
    </row>
    <row r="85" spans="1:5" x14ac:dyDescent="0.25">
      <c r="A85" s="441"/>
      <c r="B85" s="442"/>
      <c r="C85" s="442"/>
      <c r="D85" s="442"/>
      <c r="E85" s="442"/>
    </row>
    <row r="86" spans="1:5" x14ac:dyDescent="0.25">
      <c r="A86" s="441"/>
      <c r="B86" s="442"/>
      <c r="C86" s="442"/>
      <c r="D86" s="442"/>
      <c r="E86" s="442"/>
    </row>
    <row r="87" spans="1:5" x14ac:dyDescent="0.25">
      <c r="A87" s="441"/>
      <c r="B87" s="442"/>
      <c r="C87" s="442"/>
      <c r="D87" s="442"/>
      <c r="E87" s="442"/>
    </row>
    <row r="88" spans="1:5" x14ac:dyDescent="0.25">
      <c r="A88" s="441"/>
      <c r="B88" s="442"/>
      <c r="C88" s="442"/>
      <c r="D88" s="442"/>
      <c r="E88" s="442"/>
    </row>
    <row r="89" spans="1:5" x14ac:dyDescent="0.25">
      <c r="A89" s="441"/>
      <c r="B89" s="442"/>
      <c r="C89" s="442"/>
      <c r="D89" s="442"/>
      <c r="E89" s="442"/>
    </row>
    <row r="90" spans="1:5" x14ac:dyDescent="0.25">
      <c r="A90" s="441"/>
      <c r="B90" s="442"/>
      <c r="C90" s="442"/>
      <c r="D90" s="442"/>
      <c r="E90" s="442"/>
    </row>
    <row r="91" spans="1:5" x14ac:dyDescent="0.25">
      <c r="A91" s="441"/>
      <c r="B91" s="442"/>
      <c r="C91" s="442"/>
      <c r="D91" s="442"/>
      <c r="E91" s="442"/>
    </row>
    <row r="92" spans="1:5" x14ac:dyDescent="0.25">
      <c r="A92" s="441"/>
      <c r="B92" s="442"/>
      <c r="C92" s="442"/>
      <c r="D92" s="442"/>
      <c r="E92" s="442"/>
    </row>
    <row r="93" spans="1:5" x14ac:dyDescent="0.25">
      <c r="A93" s="441"/>
      <c r="B93" s="442"/>
      <c r="C93" s="442"/>
      <c r="D93" s="442"/>
      <c r="E93" s="442"/>
    </row>
    <row r="94" spans="1:5" x14ac:dyDescent="0.25">
      <c r="A94" s="441"/>
      <c r="B94" s="442"/>
      <c r="C94" s="442"/>
      <c r="D94" s="442"/>
      <c r="E94" s="442"/>
    </row>
    <row r="95" spans="1:5" x14ac:dyDescent="0.25">
      <c r="A95" s="441"/>
      <c r="B95" s="442"/>
      <c r="C95" s="442"/>
      <c r="D95" s="442"/>
      <c r="E95" s="442"/>
    </row>
    <row r="96" spans="1:5" x14ac:dyDescent="0.25">
      <c r="A96" s="441"/>
      <c r="B96" s="442"/>
      <c r="C96" s="442"/>
      <c r="D96" s="442"/>
      <c r="E96" s="442"/>
    </row>
    <row r="97" spans="1:5" x14ac:dyDescent="0.25">
      <c r="A97" s="441"/>
      <c r="B97" s="442"/>
      <c r="C97" s="442"/>
      <c r="D97" s="442"/>
      <c r="E97" s="442"/>
    </row>
    <row r="98" spans="1:5" x14ac:dyDescent="0.25">
      <c r="A98" s="441"/>
      <c r="B98" s="442"/>
      <c r="C98" s="442"/>
      <c r="D98" s="442"/>
      <c r="E98" s="442"/>
    </row>
    <row r="99" spans="1:5" x14ac:dyDescent="0.25">
      <c r="A99" s="441"/>
      <c r="B99" s="442"/>
      <c r="C99" s="442"/>
      <c r="D99" s="442"/>
      <c r="E99" s="442"/>
    </row>
    <row r="100" spans="1:5" x14ac:dyDescent="0.25">
      <c r="A100" s="441"/>
      <c r="B100" s="442"/>
      <c r="C100" s="442"/>
      <c r="D100" s="442"/>
      <c r="E100" s="442"/>
    </row>
    <row r="101" spans="1:5" x14ac:dyDescent="0.25">
      <c r="A101" s="441"/>
      <c r="B101" s="442"/>
      <c r="C101" s="442"/>
      <c r="D101" s="442"/>
      <c r="E101" s="442"/>
    </row>
    <row r="102" spans="1:5" x14ac:dyDescent="0.25">
      <c r="A102" s="441"/>
      <c r="B102" s="442"/>
      <c r="C102" s="442"/>
      <c r="D102" s="442"/>
      <c r="E102" s="442"/>
    </row>
    <row r="103" spans="1:5" x14ac:dyDescent="0.25">
      <c r="A103" s="441"/>
      <c r="B103" s="442"/>
      <c r="C103" s="442"/>
      <c r="D103" s="442"/>
      <c r="E103" s="442"/>
    </row>
    <row r="104" spans="1:5" x14ac:dyDescent="0.25">
      <c r="A104" s="441"/>
      <c r="B104" s="442"/>
      <c r="C104" s="442"/>
      <c r="D104" s="442"/>
      <c r="E104" s="442"/>
    </row>
    <row r="105" spans="1:5" x14ac:dyDescent="0.25">
      <c r="A105" s="441"/>
      <c r="B105" s="442"/>
      <c r="C105" s="442"/>
      <c r="D105" s="442"/>
      <c r="E105" s="442"/>
    </row>
    <row r="106" spans="1:5" x14ac:dyDescent="0.25">
      <c r="A106" s="441"/>
      <c r="B106" s="442"/>
      <c r="C106" s="442"/>
      <c r="D106" s="442"/>
      <c r="E106" s="442"/>
    </row>
    <row r="107" spans="1:5" x14ac:dyDescent="0.25">
      <c r="A107" s="441"/>
      <c r="B107" s="442"/>
      <c r="C107" s="442"/>
      <c r="D107" s="442"/>
      <c r="E107" s="442"/>
    </row>
    <row r="108" spans="1:5" x14ac:dyDescent="0.25">
      <c r="A108" s="441"/>
      <c r="B108" s="442"/>
      <c r="C108" s="442"/>
      <c r="D108" s="442"/>
      <c r="E108" s="442"/>
    </row>
    <row r="109" spans="1:5" x14ac:dyDescent="0.25">
      <c r="A109" s="441"/>
      <c r="B109" s="442"/>
      <c r="C109" s="442"/>
      <c r="D109" s="442"/>
      <c r="E109" s="442"/>
    </row>
    <row r="110" spans="1:5" x14ac:dyDescent="0.25">
      <c r="A110" s="441"/>
      <c r="B110" s="442"/>
      <c r="C110" s="442"/>
      <c r="D110" s="442"/>
      <c r="E110" s="442"/>
    </row>
    <row r="111" spans="1:5" x14ac:dyDescent="0.25">
      <c r="A111" s="441"/>
      <c r="B111" s="442"/>
      <c r="C111" s="442"/>
      <c r="D111" s="442"/>
      <c r="E111" s="442"/>
    </row>
    <row r="112" spans="1:5" x14ac:dyDescent="0.25">
      <c r="A112" s="441"/>
      <c r="B112" s="442"/>
      <c r="C112" s="442"/>
      <c r="D112" s="442"/>
      <c r="E112" s="442"/>
    </row>
    <row r="113" spans="1:5" x14ac:dyDescent="0.25">
      <c r="A113" s="441"/>
      <c r="B113" s="442"/>
      <c r="C113" s="442"/>
      <c r="D113" s="442"/>
      <c r="E113" s="442"/>
    </row>
    <row r="114" spans="1:5" x14ac:dyDescent="0.25">
      <c r="A114" s="441"/>
      <c r="B114" s="442"/>
      <c r="C114" s="442"/>
      <c r="D114" s="442"/>
      <c r="E114" s="442"/>
    </row>
    <row r="115" spans="1:5" x14ac:dyDescent="0.25">
      <c r="A115" s="441"/>
      <c r="B115" s="442"/>
      <c r="C115" s="442"/>
      <c r="D115" s="442"/>
      <c r="E115" s="442"/>
    </row>
    <row r="116" spans="1:5" x14ac:dyDescent="0.25">
      <c r="A116" s="441"/>
      <c r="B116" s="442"/>
      <c r="C116" s="442"/>
      <c r="D116" s="442"/>
      <c r="E116" s="442"/>
    </row>
    <row r="117" spans="1:5" x14ac:dyDescent="0.25">
      <c r="A117" s="441"/>
      <c r="B117" s="442"/>
      <c r="C117" s="442"/>
      <c r="D117" s="442"/>
      <c r="E117" s="442"/>
    </row>
    <row r="118" spans="1:5" x14ac:dyDescent="0.25">
      <c r="A118" s="441"/>
      <c r="B118" s="442"/>
      <c r="C118" s="442"/>
      <c r="D118" s="442"/>
      <c r="E118" s="442"/>
    </row>
    <row r="119" spans="1:5" x14ac:dyDescent="0.25">
      <c r="A119" s="441"/>
      <c r="B119" s="442"/>
      <c r="C119" s="442"/>
      <c r="D119" s="442"/>
      <c r="E119" s="442"/>
    </row>
    <row r="120" spans="1:5" x14ac:dyDescent="0.25">
      <c r="A120" s="441"/>
      <c r="B120" s="442"/>
      <c r="C120" s="442"/>
      <c r="D120" s="442"/>
      <c r="E120" s="442"/>
    </row>
    <row r="121" spans="1:5" x14ac:dyDescent="0.25">
      <c r="A121" s="441"/>
      <c r="B121" s="442"/>
      <c r="C121" s="442"/>
      <c r="D121" s="442"/>
      <c r="E121" s="442"/>
    </row>
    <row r="122" spans="1:5" x14ac:dyDescent="0.25">
      <c r="A122" s="441"/>
      <c r="B122" s="442"/>
      <c r="C122" s="442"/>
      <c r="D122" s="442"/>
      <c r="E122" s="442"/>
    </row>
    <row r="123" spans="1:5" x14ac:dyDescent="0.25">
      <c r="A123" s="441"/>
      <c r="B123" s="442"/>
      <c r="C123" s="442"/>
      <c r="D123" s="442"/>
      <c r="E123" s="442"/>
    </row>
    <row r="124" spans="1:5" x14ac:dyDescent="0.25">
      <c r="A124" s="441"/>
      <c r="B124" s="442"/>
      <c r="C124" s="442"/>
      <c r="D124" s="442"/>
      <c r="E124" s="442"/>
    </row>
    <row r="125" spans="1:5" x14ac:dyDescent="0.25">
      <c r="A125" s="441"/>
      <c r="B125" s="442"/>
      <c r="C125" s="442"/>
      <c r="D125" s="442"/>
      <c r="E125" s="442"/>
    </row>
    <row r="126" spans="1:5" x14ac:dyDescent="0.25">
      <c r="A126" s="441"/>
      <c r="B126" s="442"/>
      <c r="C126" s="442"/>
      <c r="D126" s="442"/>
      <c r="E126" s="442"/>
    </row>
    <row r="127" spans="1:5" x14ac:dyDescent="0.25">
      <c r="A127" s="441"/>
      <c r="B127" s="442"/>
      <c r="C127" s="442"/>
      <c r="D127" s="442"/>
      <c r="E127" s="442"/>
    </row>
    <row r="128" spans="1:5" x14ac:dyDescent="0.25">
      <c r="A128" s="441"/>
      <c r="B128" s="442"/>
      <c r="C128" s="442"/>
      <c r="D128" s="442"/>
      <c r="E128" s="442"/>
    </row>
    <row r="129" spans="1:5" x14ac:dyDescent="0.25">
      <c r="A129" s="441"/>
      <c r="B129" s="442"/>
      <c r="C129" s="442"/>
      <c r="D129" s="442"/>
      <c r="E129" s="442"/>
    </row>
    <row r="130" spans="1:5" x14ac:dyDescent="0.25">
      <c r="A130" s="441"/>
      <c r="B130" s="442"/>
      <c r="C130" s="442"/>
      <c r="D130" s="442"/>
      <c r="E130" s="442"/>
    </row>
    <row r="131" spans="1:5" x14ac:dyDescent="0.25">
      <c r="A131" s="441"/>
      <c r="B131" s="442"/>
      <c r="C131" s="442"/>
      <c r="D131" s="442"/>
      <c r="E131" s="442"/>
    </row>
    <row r="132" spans="1:5" x14ac:dyDescent="0.25">
      <c r="A132" s="441"/>
      <c r="B132" s="442"/>
      <c r="C132" s="442"/>
      <c r="D132" s="442"/>
      <c r="E132" s="442"/>
    </row>
    <row r="133" spans="1:5" x14ac:dyDescent="0.25">
      <c r="A133" s="441"/>
      <c r="B133" s="442"/>
      <c r="C133" s="442"/>
      <c r="D133" s="442"/>
      <c r="E133" s="442"/>
    </row>
    <row r="134" spans="1:5" x14ac:dyDescent="0.25">
      <c r="A134" s="441"/>
      <c r="B134" s="442"/>
      <c r="C134" s="442"/>
      <c r="D134" s="442"/>
      <c r="E134" s="442"/>
    </row>
    <row r="135" spans="1:5" x14ac:dyDescent="0.25">
      <c r="A135" s="441"/>
      <c r="B135" s="442"/>
      <c r="C135" s="442"/>
      <c r="D135" s="442"/>
      <c r="E135" s="442"/>
    </row>
    <row r="136" spans="1:5" x14ac:dyDescent="0.25">
      <c r="A136" s="441"/>
      <c r="B136" s="442"/>
      <c r="C136" s="442"/>
      <c r="D136" s="442"/>
      <c r="E136" s="442"/>
    </row>
    <row r="137" spans="1:5" x14ac:dyDescent="0.25">
      <c r="A137" s="441"/>
      <c r="B137" s="442"/>
      <c r="C137" s="442"/>
      <c r="D137" s="442"/>
      <c r="E137" s="442"/>
    </row>
    <row r="138" spans="1:5" x14ac:dyDescent="0.25">
      <c r="A138" s="441"/>
      <c r="B138" s="442"/>
      <c r="C138" s="442"/>
      <c r="D138" s="442"/>
      <c r="E138" s="442"/>
    </row>
    <row r="139" spans="1:5" x14ac:dyDescent="0.25">
      <c r="A139" s="441"/>
      <c r="B139" s="442"/>
      <c r="C139" s="442"/>
      <c r="D139" s="442"/>
      <c r="E139" s="442"/>
    </row>
    <row r="140" spans="1:5" x14ac:dyDescent="0.25">
      <c r="A140" s="441"/>
      <c r="B140" s="442"/>
      <c r="C140" s="442"/>
      <c r="D140" s="442"/>
      <c r="E140" s="442"/>
    </row>
    <row r="141" spans="1:5" x14ac:dyDescent="0.25">
      <c r="A141" s="441"/>
      <c r="B141" s="442"/>
      <c r="C141" s="442"/>
      <c r="D141" s="442"/>
      <c r="E141" s="442"/>
    </row>
    <row r="142" spans="1:5" x14ac:dyDescent="0.25">
      <c r="A142" s="441"/>
      <c r="B142" s="442"/>
      <c r="C142" s="442"/>
      <c r="D142" s="442"/>
      <c r="E142" s="442"/>
    </row>
    <row r="143" spans="1:5" x14ac:dyDescent="0.25">
      <c r="A143" s="441"/>
      <c r="B143" s="442"/>
      <c r="C143" s="442"/>
      <c r="D143" s="442"/>
      <c r="E143" s="442"/>
    </row>
    <row r="144" spans="1:5" x14ac:dyDescent="0.25">
      <c r="A144" s="441"/>
      <c r="B144" s="442"/>
      <c r="C144" s="442"/>
      <c r="D144" s="442"/>
      <c r="E144" s="442"/>
    </row>
    <row r="145" spans="1:5" x14ac:dyDescent="0.25">
      <c r="A145" s="441"/>
      <c r="B145" s="442"/>
      <c r="C145" s="442"/>
      <c r="D145" s="442"/>
      <c r="E145" s="442"/>
    </row>
    <row r="146" spans="1:5" x14ac:dyDescent="0.25">
      <c r="A146" s="441"/>
      <c r="B146" s="442"/>
      <c r="C146" s="442"/>
      <c r="D146" s="442"/>
      <c r="E146" s="442"/>
    </row>
    <row r="147" spans="1:5" x14ac:dyDescent="0.25">
      <c r="A147" s="441"/>
      <c r="B147" s="442"/>
      <c r="C147" s="442"/>
      <c r="D147" s="442"/>
      <c r="E147" s="442"/>
    </row>
    <row r="148" spans="1:5" x14ac:dyDescent="0.25">
      <c r="A148" s="441"/>
      <c r="B148" s="442"/>
      <c r="C148" s="442"/>
      <c r="D148" s="442"/>
      <c r="E148" s="442"/>
    </row>
    <row r="149" spans="1:5" x14ac:dyDescent="0.25">
      <c r="A149" s="441"/>
      <c r="B149" s="442"/>
      <c r="C149" s="442"/>
      <c r="D149" s="442"/>
      <c r="E149" s="442"/>
    </row>
    <row r="150" spans="1:5" x14ac:dyDescent="0.25">
      <c r="A150" s="441"/>
      <c r="B150" s="442"/>
      <c r="C150" s="442"/>
      <c r="D150" s="442"/>
      <c r="E150" s="442"/>
    </row>
    <row r="151" spans="1:5" x14ac:dyDescent="0.25">
      <c r="A151" s="441"/>
      <c r="B151" s="442"/>
      <c r="C151" s="442"/>
      <c r="D151" s="442"/>
      <c r="E151" s="442"/>
    </row>
    <row r="152" spans="1:5" x14ac:dyDescent="0.25">
      <c r="A152" s="441"/>
      <c r="B152" s="442"/>
      <c r="C152" s="442"/>
      <c r="D152" s="442"/>
      <c r="E152" s="442"/>
    </row>
    <row r="153" spans="1:5" x14ac:dyDescent="0.25">
      <c r="A153" s="441"/>
      <c r="B153" s="442"/>
      <c r="C153" s="442"/>
      <c r="D153" s="442"/>
      <c r="E153" s="442"/>
    </row>
    <row r="154" spans="1:5" x14ac:dyDescent="0.25">
      <c r="A154" s="441"/>
      <c r="B154" s="442"/>
      <c r="C154" s="442"/>
      <c r="D154" s="442"/>
      <c r="E154" s="442"/>
    </row>
    <row r="155" spans="1:5" x14ac:dyDescent="0.25">
      <c r="A155" s="441"/>
      <c r="B155" s="442"/>
      <c r="C155" s="442"/>
      <c r="D155" s="442"/>
      <c r="E155" s="442"/>
    </row>
    <row r="156" spans="1:5" x14ac:dyDescent="0.25">
      <c r="A156" s="441"/>
      <c r="B156" s="442"/>
      <c r="C156" s="442"/>
      <c r="D156" s="442"/>
      <c r="E156" s="442"/>
    </row>
    <row r="157" spans="1:5" x14ac:dyDescent="0.25">
      <c r="A157" s="441"/>
      <c r="B157" s="442"/>
      <c r="C157" s="442"/>
      <c r="D157" s="442"/>
      <c r="E157" s="442"/>
    </row>
    <row r="158" spans="1:5" x14ac:dyDescent="0.25">
      <c r="A158" s="441"/>
      <c r="B158" s="442"/>
      <c r="C158" s="442"/>
      <c r="D158" s="442"/>
      <c r="E158" s="442"/>
    </row>
    <row r="159" spans="1:5" x14ac:dyDescent="0.25">
      <c r="A159" s="441"/>
      <c r="B159" s="442"/>
      <c r="C159" s="442"/>
      <c r="D159" s="442"/>
      <c r="E159" s="442"/>
    </row>
    <row r="160" spans="1:5" x14ac:dyDescent="0.25">
      <c r="A160" s="441"/>
      <c r="B160" s="442"/>
      <c r="C160" s="442"/>
      <c r="D160" s="442"/>
      <c r="E160" s="442"/>
    </row>
    <row r="161" spans="1:5" x14ac:dyDescent="0.25">
      <c r="A161" s="441"/>
      <c r="B161" s="442"/>
      <c r="C161" s="442"/>
      <c r="D161" s="442"/>
      <c r="E161" s="442"/>
    </row>
    <row r="162" spans="1:5" x14ac:dyDescent="0.25">
      <c r="A162" s="441"/>
      <c r="B162" s="442"/>
      <c r="C162" s="442"/>
      <c r="D162" s="442"/>
      <c r="E162" s="442"/>
    </row>
    <row r="163" spans="1:5" x14ac:dyDescent="0.25">
      <c r="A163" s="441"/>
      <c r="B163" s="442"/>
      <c r="C163" s="442"/>
      <c r="D163" s="442"/>
      <c r="E163" s="442"/>
    </row>
    <row r="164" spans="1:5" x14ac:dyDescent="0.25">
      <c r="A164" s="441"/>
      <c r="B164" s="442"/>
      <c r="C164" s="442"/>
      <c r="D164" s="442"/>
      <c r="E164" s="442"/>
    </row>
    <row r="165" spans="1:5" x14ac:dyDescent="0.25">
      <c r="A165" s="441"/>
      <c r="B165" s="442"/>
      <c r="C165" s="442"/>
      <c r="D165" s="442"/>
      <c r="E165" s="442"/>
    </row>
    <row r="166" spans="1:5" x14ac:dyDescent="0.25">
      <c r="A166" s="441"/>
      <c r="B166" s="442"/>
      <c r="C166" s="442"/>
      <c r="D166" s="442"/>
      <c r="E166" s="442"/>
    </row>
    <row r="167" spans="1:5" x14ac:dyDescent="0.25">
      <c r="A167" s="441"/>
      <c r="B167" s="442"/>
      <c r="C167" s="442"/>
      <c r="D167" s="442"/>
      <c r="E167" s="442"/>
    </row>
    <row r="168" spans="1:5" x14ac:dyDescent="0.25">
      <c r="A168" s="441"/>
      <c r="B168" s="442"/>
      <c r="C168" s="442"/>
      <c r="D168" s="442"/>
      <c r="E168" s="442"/>
    </row>
    <row r="169" spans="1:5" x14ac:dyDescent="0.25">
      <c r="A169" s="441"/>
      <c r="B169" s="442"/>
      <c r="C169" s="442"/>
      <c r="D169" s="442"/>
      <c r="E169" s="442"/>
    </row>
    <row r="170" spans="1:5" x14ac:dyDescent="0.25">
      <c r="A170" s="441"/>
      <c r="B170" s="442"/>
      <c r="C170" s="442"/>
      <c r="D170" s="442"/>
      <c r="E170" s="442"/>
    </row>
    <row r="171" spans="1:5" x14ac:dyDescent="0.25">
      <c r="A171" s="441"/>
      <c r="B171" s="442"/>
      <c r="C171" s="442"/>
      <c r="D171" s="442"/>
      <c r="E171" s="442"/>
    </row>
    <row r="172" spans="1:5" x14ac:dyDescent="0.25">
      <c r="A172" s="441"/>
      <c r="B172" s="442"/>
      <c r="C172" s="442"/>
      <c r="D172" s="442"/>
      <c r="E172" s="442"/>
    </row>
    <row r="173" spans="1:5" x14ac:dyDescent="0.25">
      <c r="A173" s="441"/>
      <c r="B173" s="442"/>
      <c r="C173" s="442"/>
      <c r="D173" s="442"/>
      <c r="E173" s="442"/>
    </row>
    <row r="174" spans="1:5" x14ac:dyDescent="0.25">
      <c r="A174" s="441"/>
      <c r="B174" s="442"/>
      <c r="C174" s="442"/>
      <c r="D174" s="442"/>
      <c r="E174" s="442"/>
    </row>
    <row r="175" spans="1:5" x14ac:dyDescent="0.25">
      <c r="A175" s="441"/>
      <c r="B175" s="442"/>
      <c r="C175" s="442"/>
      <c r="D175" s="442"/>
      <c r="E175" s="442"/>
    </row>
    <row r="176" spans="1:5" x14ac:dyDescent="0.25">
      <c r="A176" s="441"/>
      <c r="B176" s="442"/>
      <c r="C176" s="442"/>
      <c r="D176" s="442"/>
      <c r="E176" s="442"/>
    </row>
    <row r="177" spans="1:5" x14ac:dyDescent="0.25">
      <c r="A177" s="441"/>
      <c r="B177" s="442"/>
      <c r="C177" s="442"/>
      <c r="D177" s="442"/>
      <c r="E177" s="442"/>
    </row>
    <row r="178" spans="1:5" x14ac:dyDescent="0.25">
      <c r="A178" s="441"/>
      <c r="B178" s="442"/>
      <c r="C178" s="442"/>
      <c r="D178" s="442"/>
      <c r="E178" s="442"/>
    </row>
    <row r="179" spans="1:5" x14ac:dyDescent="0.25">
      <c r="A179" s="441"/>
      <c r="B179" s="442"/>
      <c r="C179" s="442"/>
      <c r="D179" s="442"/>
      <c r="E179" s="442"/>
    </row>
    <row r="180" spans="1:5" x14ac:dyDescent="0.25">
      <c r="A180" s="441"/>
      <c r="B180" s="442"/>
      <c r="C180" s="442"/>
      <c r="D180" s="442"/>
      <c r="E180" s="442"/>
    </row>
    <row r="181" spans="1:5" x14ac:dyDescent="0.25">
      <c r="A181" s="441"/>
      <c r="B181" s="442"/>
      <c r="C181" s="442"/>
      <c r="D181" s="442"/>
      <c r="E181" s="442"/>
    </row>
    <row r="182" spans="1:5" x14ac:dyDescent="0.25">
      <c r="A182" s="441"/>
      <c r="B182" s="442"/>
      <c r="C182" s="442"/>
      <c r="D182" s="442"/>
      <c r="E182" s="442"/>
    </row>
    <row r="183" spans="1:5" x14ac:dyDescent="0.25">
      <c r="A183" s="441"/>
      <c r="B183" s="442"/>
      <c r="C183" s="442"/>
      <c r="D183" s="442"/>
      <c r="E183" s="442"/>
    </row>
    <row r="184" spans="1:5" x14ac:dyDescent="0.25">
      <c r="A184" s="441"/>
      <c r="B184" s="442"/>
      <c r="C184" s="442"/>
      <c r="D184" s="442"/>
      <c r="E184" s="442"/>
    </row>
    <row r="185" spans="1:5" x14ac:dyDescent="0.25">
      <c r="A185" s="441"/>
      <c r="B185" s="442"/>
      <c r="C185" s="442"/>
      <c r="D185" s="442"/>
      <c r="E185" s="442"/>
    </row>
    <row r="186" spans="1:5" x14ac:dyDescent="0.25">
      <c r="A186" s="441"/>
      <c r="B186" s="442"/>
      <c r="C186" s="442"/>
      <c r="D186" s="442"/>
      <c r="E186" s="442"/>
    </row>
    <row r="187" spans="1:5" x14ac:dyDescent="0.25">
      <c r="A187" s="441"/>
      <c r="B187" s="442"/>
      <c r="C187" s="442"/>
      <c r="D187" s="442"/>
      <c r="E187" s="442"/>
    </row>
    <row r="188" spans="1:5" x14ac:dyDescent="0.25">
      <c r="A188" s="441"/>
      <c r="B188" s="442"/>
      <c r="C188" s="442"/>
      <c r="D188" s="442"/>
      <c r="E188" s="442"/>
    </row>
    <row r="189" spans="1:5" x14ac:dyDescent="0.25">
      <c r="A189" s="441"/>
      <c r="B189" s="442"/>
      <c r="C189" s="442"/>
      <c r="D189" s="442"/>
      <c r="E189" s="442"/>
    </row>
    <row r="190" spans="1:5" x14ac:dyDescent="0.25">
      <c r="A190" s="441"/>
      <c r="B190" s="442"/>
      <c r="C190" s="442"/>
      <c r="D190" s="442"/>
      <c r="E190" s="442"/>
    </row>
    <row r="191" spans="1:5" x14ac:dyDescent="0.25">
      <c r="A191" s="441"/>
      <c r="B191" s="442"/>
      <c r="C191" s="442"/>
      <c r="D191" s="442"/>
      <c r="E191" s="442"/>
    </row>
    <row r="192" spans="1:5" x14ac:dyDescent="0.25">
      <c r="A192" s="441"/>
      <c r="B192" s="442"/>
      <c r="C192" s="442"/>
      <c r="D192" s="442"/>
      <c r="E192" s="442"/>
    </row>
    <row r="193" spans="1:5" x14ac:dyDescent="0.25">
      <c r="A193" s="441"/>
      <c r="B193" s="442"/>
      <c r="C193" s="442"/>
      <c r="D193" s="442"/>
      <c r="E193" s="442"/>
    </row>
    <row r="194" spans="1:5" x14ac:dyDescent="0.25">
      <c r="A194" s="441"/>
      <c r="B194" s="442"/>
      <c r="C194" s="442"/>
      <c r="D194" s="442"/>
      <c r="E194" s="442"/>
    </row>
    <row r="195" spans="1:5" x14ac:dyDescent="0.25">
      <c r="A195" s="441"/>
      <c r="B195" s="442"/>
      <c r="C195" s="442"/>
      <c r="D195" s="442"/>
      <c r="E195" s="442"/>
    </row>
    <row r="196" spans="1:5" x14ac:dyDescent="0.25">
      <c r="A196" s="441"/>
      <c r="B196" s="442"/>
      <c r="C196" s="442"/>
      <c r="D196" s="442"/>
      <c r="E196" s="442"/>
    </row>
    <row r="197" spans="1:5" x14ac:dyDescent="0.25">
      <c r="A197" s="441"/>
      <c r="B197" s="442"/>
      <c r="C197" s="442"/>
      <c r="D197" s="442"/>
      <c r="E197" s="442"/>
    </row>
    <row r="198" spans="1:5" x14ac:dyDescent="0.25">
      <c r="A198" s="441"/>
      <c r="B198" s="442"/>
      <c r="C198" s="442"/>
      <c r="D198" s="442"/>
      <c r="E198" s="442"/>
    </row>
    <row r="199" spans="1:5" x14ac:dyDescent="0.25">
      <c r="A199" s="441"/>
      <c r="B199" s="442"/>
      <c r="C199" s="442"/>
      <c r="D199" s="442"/>
      <c r="E199" s="442"/>
    </row>
    <row r="200" spans="1:5" x14ac:dyDescent="0.25">
      <c r="A200" s="441"/>
      <c r="B200" s="442"/>
      <c r="C200" s="442"/>
      <c r="D200" s="442"/>
      <c r="E200" s="442"/>
    </row>
    <row r="201" spans="1:5" x14ac:dyDescent="0.25">
      <c r="A201" s="441"/>
      <c r="B201" s="442"/>
      <c r="C201" s="442"/>
      <c r="D201" s="442"/>
      <c r="E201" s="442"/>
    </row>
    <row r="202" spans="1:5" x14ac:dyDescent="0.25">
      <c r="A202" s="441"/>
      <c r="B202" s="442"/>
      <c r="C202" s="442"/>
      <c r="D202" s="442"/>
      <c r="E202" s="442"/>
    </row>
    <row r="203" spans="1:5" x14ac:dyDescent="0.25">
      <c r="A203" s="441"/>
      <c r="B203" s="442"/>
      <c r="C203" s="442"/>
      <c r="D203" s="442"/>
      <c r="E203" s="442"/>
    </row>
    <row r="204" spans="1:5" x14ac:dyDescent="0.25">
      <c r="A204" s="441"/>
      <c r="B204" s="442"/>
      <c r="C204" s="442"/>
      <c r="D204" s="442"/>
      <c r="E204" s="442"/>
    </row>
    <row r="205" spans="1:5" x14ac:dyDescent="0.25">
      <c r="A205" s="441"/>
      <c r="B205" s="442"/>
      <c r="C205" s="442"/>
      <c r="D205" s="442"/>
      <c r="E205" s="442"/>
    </row>
    <row r="206" spans="1:5" x14ac:dyDescent="0.25">
      <c r="A206" s="441"/>
      <c r="B206" s="442"/>
      <c r="C206" s="442"/>
      <c r="D206" s="442"/>
      <c r="E206" s="442"/>
    </row>
    <row r="207" spans="1:5" x14ac:dyDescent="0.25">
      <c r="A207" s="441"/>
      <c r="B207" s="442"/>
      <c r="C207" s="442"/>
      <c r="D207" s="442"/>
      <c r="E207" s="442"/>
    </row>
    <row r="208" spans="1:5" x14ac:dyDescent="0.25">
      <c r="A208" s="441"/>
      <c r="B208" s="442"/>
      <c r="C208" s="442"/>
      <c r="D208" s="442"/>
      <c r="E208" s="442"/>
    </row>
    <row r="209" spans="1:5" x14ac:dyDescent="0.25">
      <c r="A209" s="441"/>
      <c r="B209" s="442"/>
      <c r="C209" s="442"/>
      <c r="D209" s="442"/>
      <c r="E209" s="442"/>
    </row>
    <row r="210" spans="1:5" x14ac:dyDescent="0.25">
      <c r="A210" s="441"/>
      <c r="B210" s="442"/>
      <c r="C210" s="442"/>
      <c r="D210" s="442"/>
      <c r="E210" s="442"/>
    </row>
    <row r="211" spans="1:5" x14ac:dyDescent="0.25">
      <c r="A211" s="441"/>
      <c r="B211" s="442"/>
      <c r="C211" s="442"/>
      <c r="D211" s="442"/>
      <c r="E211" s="442"/>
    </row>
    <row r="212" spans="1:5" x14ac:dyDescent="0.25">
      <c r="A212" s="441"/>
      <c r="B212" s="442"/>
      <c r="C212" s="442"/>
      <c r="D212" s="442"/>
      <c r="E212" s="442"/>
    </row>
    <row r="213" spans="1:5" x14ac:dyDescent="0.25">
      <c r="A213" s="441"/>
      <c r="B213" s="442"/>
      <c r="C213" s="442"/>
      <c r="D213" s="442"/>
      <c r="E213" s="442"/>
    </row>
    <row r="214" spans="1:5" x14ac:dyDescent="0.25">
      <c r="A214" s="441"/>
      <c r="B214" s="442"/>
      <c r="C214" s="442"/>
      <c r="D214" s="442"/>
      <c r="E214" s="442"/>
    </row>
    <row r="215" spans="1:5" x14ac:dyDescent="0.25">
      <c r="A215" s="441"/>
      <c r="B215" s="442"/>
      <c r="C215" s="442"/>
      <c r="D215" s="442"/>
      <c r="E215" s="442"/>
    </row>
    <row r="216" spans="1:5" x14ac:dyDescent="0.25">
      <c r="A216" s="441"/>
      <c r="B216" s="442"/>
      <c r="C216" s="442"/>
      <c r="D216" s="442"/>
      <c r="E216" s="442"/>
    </row>
    <row r="217" spans="1:5" x14ac:dyDescent="0.25">
      <c r="A217" s="441"/>
      <c r="B217" s="442"/>
      <c r="C217" s="442"/>
      <c r="D217" s="442"/>
      <c r="E217" s="442"/>
    </row>
    <row r="218" spans="1:5" x14ac:dyDescent="0.25">
      <c r="A218" s="441"/>
      <c r="B218" s="442"/>
      <c r="C218" s="442"/>
      <c r="D218" s="442"/>
      <c r="E218" s="442"/>
    </row>
    <row r="219" spans="1:5" x14ac:dyDescent="0.25">
      <c r="A219" s="441"/>
      <c r="B219" s="442"/>
      <c r="C219" s="442"/>
      <c r="D219" s="442"/>
      <c r="E219" s="442"/>
    </row>
    <row r="220" spans="1:5" x14ac:dyDescent="0.25">
      <c r="A220" s="441"/>
      <c r="B220" s="442"/>
      <c r="C220" s="442"/>
      <c r="D220" s="442"/>
      <c r="E220" s="442"/>
    </row>
    <row r="221" spans="1:5" x14ac:dyDescent="0.25">
      <c r="A221" s="441"/>
      <c r="B221" s="442"/>
      <c r="C221" s="442"/>
      <c r="D221" s="442"/>
      <c r="E221" s="442"/>
    </row>
    <row r="222" spans="1:5" x14ac:dyDescent="0.25">
      <c r="A222" s="441"/>
      <c r="B222" s="442"/>
      <c r="C222" s="442"/>
      <c r="D222" s="442"/>
      <c r="E222" s="442"/>
    </row>
    <row r="223" spans="1:5" x14ac:dyDescent="0.25">
      <c r="A223" s="441"/>
      <c r="B223" s="442"/>
      <c r="C223" s="442"/>
      <c r="D223" s="442"/>
      <c r="E223" s="442"/>
    </row>
    <row r="224" spans="1:5" x14ac:dyDescent="0.25">
      <c r="A224" s="441"/>
      <c r="B224" s="442"/>
      <c r="C224" s="442"/>
      <c r="D224" s="442"/>
      <c r="E224" s="442"/>
    </row>
    <row r="225" spans="1:5" x14ac:dyDescent="0.25">
      <c r="A225" s="441"/>
      <c r="B225" s="442"/>
      <c r="C225" s="442"/>
      <c r="D225" s="442"/>
      <c r="E225" s="442"/>
    </row>
    <row r="226" spans="1:5" x14ac:dyDescent="0.25">
      <c r="A226" s="441"/>
      <c r="B226" s="442"/>
      <c r="C226" s="442"/>
      <c r="D226" s="442"/>
      <c r="E226" s="442"/>
    </row>
    <row r="227" spans="1:5" x14ac:dyDescent="0.25">
      <c r="A227" s="441"/>
      <c r="B227" s="442"/>
      <c r="C227" s="442"/>
      <c r="D227" s="442"/>
      <c r="E227" s="442"/>
    </row>
    <row r="228" spans="1:5" x14ac:dyDescent="0.25">
      <c r="A228" s="441"/>
      <c r="B228" s="442"/>
      <c r="C228" s="442"/>
      <c r="D228" s="442"/>
      <c r="E228" s="442"/>
    </row>
    <row r="229" spans="1:5" x14ac:dyDescent="0.25">
      <c r="A229" s="441"/>
      <c r="B229" s="442"/>
      <c r="C229" s="442"/>
      <c r="D229" s="442"/>
      <c r="E229" s="442"/>
    </row>
    <row r="230" spans="1:5" x14ac:dyDescent="0.25">
      <c r="A230" s="441"/>
      <c r="B230" s="442"/>
      <c r="C230" s="442"/>
      <c r="D230" s="442"/>
      <c r="E230" s="442"/>
    </row>
    <row r="231" spans="1:5" x14ac:dyDescent="0.25">
      <c r="A231" s="441"/>
      <c r="B231" s="442"/>
      <c r="C231" s="442"/>
      <c r="D231" s="442"/>
      <c r="E231" s="442"/>
    </row>
    <row r="232" spans="1:5" x14ac:dyDescent="0.25">
      <c r="A232" s="441"/>
      <c r="B232" s="442"/>
      <c r="C232" s="442"/>
      <c r="D232" s="442"/>
      <c r="E232" s="442"/>
    </row>
    <row r="233" spans="1:5" x14ac:dyDescent="0.25">
      <c r="A233" s="441"/>
      <c r="B233" s="442"/>
      <c r="C233" s="442"/>
      <c r="D233" s="442"/>
      <c r="E233" s="442"/>
    </row>
    <row r="234" spans="1:5" x14ac:dyDescent="0.25">
      <c r="A234" s="441"/>
      <c r="B234" s="442"/>
      <c r="C234" s="442"/>
      <c r="D234" s="442"/>
      <c r="E234" s="442"/>
    </row>
    <row r="235" spans="1:5" x14ac:dyDescent="0.25">
      <c r="A235" s="441"/>
      <c r="B235" s="442"/>
      <c r="C235" s="442"/>
      <c r="D235" s="442"/>
      <c r="E235" s="442"/>
    </row>
    <row r="236" spans="1:5" x14ac:dyDescent="0.25">
      <c r="A236" s="441"/>
      <c r="B236" s="442"/>
      <c r="C236" s="442"/>
      <c r="D236" s="442"/>
      <c r="E236" s="442"/>
    </row>
    <row r="237" spans="1:5" x14ac:dyDescent="0.25">
      <c r="A237" s="441"/>
      <c r="B237" s="442"/>
      <c r="C237" s="442"/>
      <c r="D237" s="442"/>
      <c r="E237" s="442"/>
    </row>
    <row r="238" spans="1:5" x14ac:dyDescent="0.25">
      <c r="A238" s="441"/>
      <c r="B238" s="442"/>
      <c r="C238" s="442"/>
      <c r="D238" s="442"/>
      <c r="E238" s="442"/>
    </row>
    <row r="239" spans="1:5" x14ac:dyDescent="0.25">
      <c r="A239" s="441"/>
      <c r="B239" s="442"/>
      <c r="C239" s="442"/>
      <c r="D239" s="442"/>
      <c r="E239" s="442"/>
    </row>
    <row r="240" spans="1:5" x14ac:dyDescent="0.25">
      <c r="A240" s="441"/>
      <c r="B240" s="442"/>
      <c r="C240" s="442"/>
      <c r="D240" s="442"/>
      <c r="E240" s="442"/>
    </row>
    <row r="241" spans="1:5" x14ac:dyDescent="0.25">
      <c r="A241" s="441"/>
      <c r="B241" s="442"/>
      <c r="C241" s="442"/>
      <c r="D241" s="442"/>
      <c r="E241" s="442"/>
    </row>
    <row r="242" spans="1:5" x14ac:dyDescent="0.25">
      <c r="A242" s="441"/>
      <c r="B242" s="442"/>
      <c r="C242" s="442"/>
      <c r="D242" s="442"/>
      <c r="E242" s="442"/>
    </row>
    <row r="243" spans="1:5" x14ac:dyDescent="0.25">
      <c r="A243" s="441"/>
      <c r="B243" s="442"/>
      <c r="C243" s="442"/>
      <c r="D243" s="442"/>
      <c r="E243" s="442"/>
    </row>
    <row r="244" spans="1:5" x14ac:dyDescent="0.25">
      <c r="A244" s="441"/>
      <c r="B244" s="442"/>
      <c r="C244" s="442"/>
      <c r="D244" s="442"/>
      <c r="E244" s="442"/>
    </row>
    <row r="245" spans="1:5" x14ac:dyDescent="0.25">
      <c r="A245" s="441"/>
      <c r="B245" s="442"/>
      <c r="C245" s="442"/>
      <c r="D245" s="442"/>
      <c r="E245" s="442"/>
    </row>
    <row r="246" spans="1:5" x14ac:dyDescent="0.25">
      <c r="A246" s="441"/>
      <c r="B246" s="442"/>
      <c r="C246" s="442"/>
      <c r="D246" s="442"/>
      <c r="E246" s="442"/>
    </row>
    <row r="247" spans="1:5" x14ac:dyDescent="0.25">
      <c r="A247" s="441"/>
      <c r="B247" s="442"/>
      <c r="C247" s="442"/>
      <c r="D247" s="442"/>
      <c r="E247" s="442"/>
    </row>
    <row r="248" spans="1:5" x14ac:dyDescent="0.25">
      <c r="A248" s="441"/>
      <c r="B248" s="442"/>
      <c r="C248" s="442"/>
      <c r="D248" s="442"/>
      <c r="E248" s="442"/>
    </row>
    <row r="249" spans="1:5" x14ac:dyDescent="0.25">
      <c r="A249" s="441"/>
      <c r="B249" s="442"/>
      <c r="C249" s="442"/>
      <c r="D249" s="442"/>
      <c r="E249" s="442"/>
    </row>
    <row r="250" spans="1:5" x14ac:dyDescent="0.25">
      <c r="A250" s="441"/>
      <c r="B250" s="442"/>
      <c r="C250" s="442"/>
      <c r="D250" s="442"/>
      <c r="E250" s="442"/>
    </row>
    <row r="251" spans="1:5" x14ac:dyDescent="0.25">
      <c r="A251" s="441"/>
      <c r="B251" s="442"/>
      <c r="C251" s="442"/>
      <c r="D251" s="442"/>
      <c r="E251" s="442"/>
    </row>
    <row r="252" spans="1:5" x14ac:dyDescent="0.25">
      <c r="A252" s="441"/>
      <c r="B252" s="442"/>
      <c r="C252" s="442"/>
      <c r="D252" s="442"/>
      <c r="E252" s="442"/>
    </row>
    <row r="253" spans="1:5" x14ac:dyDescent="0.25">
      <c r="A253" s="441"/>
      <c r="B253" s="442"/>
      <c r="C253" s="442"/>
      <c r="D253" s="442"/>
      <c r="E253" s="442"/>
    </row>
    <row r="254" spans="1:5" x14ac:dyDescent="0.25">
      <c r="A254" s="441"/>
      <c r="B254" s="442"/>
      <c r="C254" s="442"/>
      <c r="D254" s="442"/>
      <c r="E254" s="442"/>
    </row>
    <row r="255" spans="1:5" x14ac:dyDescent="0.25">
      <c r="A255" s="441"/>
      <c r="B255" s="442"/>
      <c r="C255" s="442"/>
      <c r="D255" s="442"/>
      <c r="E255" s="442"/>
    </row>
    <row r="256" spans="1:5" x14ac:dyDescent="0.25">
      <c r="A256" s="441"/>
      <c r="B256" s="442"/>
      <c r="C256" s="442"/>
      <c r="D256" s="442"/>
      <c r="E256" s="442"/>
    </row>
    <row r="257" spans="1:5" x14ac:dyDescent="0.25">
      <c r="A257" s="441"/>
      <c r="B257" s="442"/>
      <c r="C257" s="442"/>
      <c r="D257" s="442"/>
      <c r="E257" s="442"/>
    </row>
    <row r="258" spans="1:5" x14ac:dyDescent="0.25">
      <c r="A258" s="441"/>
      <c r="B258" s="442"/>
      <c r="C258" s="442"/>
      <c r="D258" s="442"/>
      <c r="E258" s="442"/>
    </row>
    <row r="259" spans="1:5" x14ac:dyDescent="0.25">
      <c r="A259" s="441"/>
      <c r="B259" s="442"/>
      <c r="C259" s="442"/>
      <c r="D259" s="442"/>
      <c r="E259" s="442"/>
    </row>
    <row r="260" spans="1:5" x14ac:dyDescent="0.25">
      <c r="A260" s="441"/>
      <c r="B260" s="442"/>
      <c r="C260" s="442"/>
      <c r="D260" s="442"/>
      <c r="E260" s="442"/>
    </row>
    <row r="261" spans="1:5" x14ac:dyDescent="0.25">
      <c r="A261" s="441"/>
      <c r="B261" s="442"/>
      <c r="C261" s="442"/>
      <c r="D261" s="442"/>
      <c r="E261" s="442"/>
    </row>
    <row r="262" spans="1:5" x14ac:dyDescent="0.25">
      <c r="A262" s="441"/>
      <c r="B262" s="442"/>
      <c r="C262" s="442"/>
      <c r="D262" s="442"/>
      <c r="E262" s="442"/>
    </row>
    <row r="263" spans="1:5" x14ac:dyDescent="0.25">
      <c r="A263" s="441"/>
      <c r="B263" s="442"/>
      <c r="C263" s="442"/>
      <c r="D263" s="442"/>
      <c r="E263" s="442"/>
    </row>
    <row r="264" spans="1:5" x14ac:dyDescent="0.25">
      <c r="A264" s="441"/>
      <c r="B264" s="442"/>
      <c r="C264" s="442"/>
      <c r="D264" s="442"/>
      <c r="E264" s="442"/>
    </row>
    <row r="265" spans="1:5" x14ac:dyDescent="0.25">
      <c r="A265" s="441"/>
      <c r="B265" s="442"/>
      <c r="C265" s="442"/>
      <c r="D265" s="442"/>
      <c r="E265" s="442"/>
    </row>
    <row r="266" spans="1:5" x14ac:dyDescent="0.25">
      <c r="A266" s="441"/>
      <c r="B266" s="442"/>
      <c r="C266" s="442"/>
      <c r="D266" s="442"/>
      <c r="E266" s="442"/>
    </row>
    <row r="267" spans="1:5" x14ac:dyDescent="0.25">
      <c r="A267" s="441"/>
      <c r="B267" s="442"/>
      <c r="C267" s="442"/>
      <c r="D267" s="442"/>
      <c r="E267" s="442"/>
    </row>
    <row r="268" spans="1:5" x14ac:dyDescent="0.25">
      <c r="A268" s="441"/>
      <c r="B268" s="442"/>
      <c r="C268" s="442"/>
      <c r="D268" s="442"/>
      <c r="E268" s="442"/>
    </row>
    <row r="269" spans="1:5" x14ac:dyDescent="0.25">
      <c r="A269" s="441"/>
      <c r="B269" s="442"/>
      <c r="C269" s="442"/>
      <c r="D269" s="442"/>
      <c r="E269" s="442"/>
    </row>
    <row r="270" spans="1:5" x14ac:dyDescent="0.25">
      <c r="A270" s="441"/>
      <c r="B270" s="442"/>
      <c r="C270" s="442"/>
      <c r="D270" s="442"/>
      <c r="E270" s="442"/>
    </row>
    <row r="271" spans="1:5" x14ac:dyDescent="0.25">
      <c r="A271" s="441"/>
      <c r="B271" s="442"/>
      <c r="C271" s="442"/>
      <c r="D271" s="442"/>
      <c r="E271" s="442"/>
    </row>
    <row r="272" spans="1:5" x14ac:dyDescent="0.25">
      <c r="A272" s="441"/>
      <c r="B272" s="442"/>
      <c r="C272" s="442"/>
      <c r="D272" s="442"/>
      <c r="E272" s="442"/>
    </row>
    <row r="273" spans="1:5" x14ac:dyDescent="0.25">
      <c r="A273" s="441"/>
      <c r="B273" s="442"/>
      <c r="C273" s="442"/>
      <c r="D273" s="442"/>
      <c r="E273" s="442"/>
    </row>
    <row r="274" spans="1:5" x14ac:dyDescent="0.25">
      <c r="A274" s="441"/>
      <c r="B274" s="442"/>
      <c r="C274" s="442"/>
      <c r="D274" s="442"/>
      <c r="E274" s="442"/>
    </row>
    <row r="275" spans="1:5" x14ac:dyDescent="0.25">
      <c r="A275" s="441"/>
      <c r="B275" s="442"/>
      <c r="C275" s="442"/>
      <c r="D275" s="442"/>
      <c r="E275" s="442"/>
    </row>
    <row r="276" spans="1:5" x14ac:dyDescent="0.25">
      <c r="A276" s="441"/>
      <c r="B276" s="442"/>
      <c r="C276" s="442"/>
      <c r="D276" s="442"/>
      <c r="E276" s="442"/>
    </row>
    <row r="277" spans="1:5" x14ac:dyDescent="0.25">
      <c r="A277" s="441"/>
      <c r="B277" s="442"/>
      <c r="C277" s="442"/>
      <c r="D277" s="442"/>
      <c r="E277" s="442"/>
    </row>
    <row r="278" spans="1:5" x14ac:dyDescent="0.25">
      <c r="A278" s="441"/>
      <c r="B278" s="442"/>
      <c r="C278" s="442"/>
      <c r="D278" s="442"/>
      <c r="E278" s="442"/>
    </row>
    <row r="279" spans="1:5" x14ac:dyDescent="0.25">
      <c r="A279" s="441"/>
      <c r="B279" s="442"/>
      <c r="C279" s="442"/>
      <c r="D279" s="442"/>
      <c r="E279" s="442"/>
    </row>
    <row r="280" spans="1:5" x14ac:dyDescent="0.25">
      <c r="A280" s="441"/>
      <c r="B280" s="442"/>
      <c r="C280" s="442"/>
      <c r="D280" s="442"/>
      <c r="E280" s="442"/>
    </row>
    <row r="281" spans="1:5" x14ac:dyDescent="0.25">
      <c r="A281" s="441"/>
      <c r="B281" s="442"/>
      <c r="C281" s="442"/>
      <c r="D281" s="442"/>
      <c r="E281" s="442"/>
    </row>
    <row r="282" spans="1:5" x14ac:dyDescent="0.25">
      <c r="A282" s="441"/>
      <c r="B282" s="442"/>
      <c r="C282" s="442"/>
      <c r="D282" s="442"/>
      <c r="E282" s="442"/>
    </row>
    <row r="283" spans="1:5" x14ac:dyDescent="0.25">
      <c r="A283" s="441"/>
      <c r="B283" s="442"/>
      <c r="C283" s="442"/>
      <c r="D283" s="442"/>
      <c r="E283" s="442"/>
    </row>
    <row r="284" spans="1:5" x14ac:dyDescent="0.25">
      <c r="A284" s="441"/>
      <c r="B284" s="442"/>
      <c r="C284" s="442"/>
      <c r="D284" s="442"/>
      <c r="E284" s="442"/>
    </row>
    <row r="285" spans="1:5" x14ac:dyDescent="0.25">
      <c r="A285" s="441"/>
      <c r="B285" s="442"/>
      <c r="C285" s="442"/>
      <c r="D285" s="442"/>
      <c r="E285" s="442"/>
    </row>
    <row r="286" spans="1:5" x14ac:dyDescent="0.25">
      <c r="A286" s="441"/>
      <c r="B286" s="442"/>
      <c r="C286" s="442"/>
      <c r="D286" s="442"/>
      <c r="E286" s="442"/>
    </row>
    <row r="287" spans="1:5" x14ac:dyDescent="0.25">
      <c r="A287" s="441"/>
      <c r="B287" s="442"/>
      <c r="C287" s="442"/>
      <c r="D287" s="442"/>
      <c r="E287" s="442"/>
    </row>
    <row r="288" spans="1:5" x14ac:dyDescent="0.25">
      <c r="A288" s="441"/>
      <c r="B288" s="442"/>
      <c r="C288" s="442"/>
      <c r="D288" s="442"/>
      <c r="E288" s="442"/>
    </row>
    <row r="289" spans="1:5" x14ac:dyDescent="0.25">
      <c r="A289" s="441"/>
      <c r="B289" s="442"/>
      <c r="C289" s="442"/>
      <c r="D289" s="442"/>
      <c r="E289" s="442"/>
    </row>
    <row r="290" spans="1:5" x14ac:dyDescent="0.25">
      <c r="A290" s="441"/>
      <c r="B290" s="442"/>
      <c r="C290" s="442"/>
      <c r="D290" s="442"/>
      <c r="E290" s="442"/>
    </row>
    <row r="291" spans="1:5" x14ac:dyDescent="0.25">
      <c r="A291" s="441"/>
      <c r="B291" s="442"/>
      <c r="C291" s="442"/>
      <c r="D291" s="442"/>
      <c r="E291" s="442"/>
    </row>
    <row r="292" spans="1:5" x14ac:dyDescent="0.25">
      <c r="A292" s="441"/>
      <c r="B292" s="442"/>
      <c r="C292" s="442"/>
      <c r="D292" s="442"/>
      <c r="E292" s="442"/>
    </row>
    <row r="293" spans="1:5" x14ac:dyDescent="0.25">
      <c r="A293" s="441"/>
      <c r="B293" s="442"/>
      <c r="C293" s="442"/>
      <c r="D293" s="442"/>
      <c r="E293" s="442"/>
    </row>
    <row r="294" spans="1:5" x14ac:dyDescent="0.25">
      <c r="A294" s="441"/>
      <c r="B294" s="442"/>
      <c r="C294" s="442"/>
      <c r="D294" s="442"/>
      <c r="E294" s="442"/>
    </row>
    <row r="295" spans="1:5" x14ac:dyDescent="0.25">
      <c r="A295" s="441"/>
      <c r="B295" s="442"/>
      <c r="C295" s="442"/>
      <c r="D295" s="442"/>
      <c r="E295" s="442"/>
    </row>
    <row r="296" spans="1:5" x14ac:dyDescent="0.25">
      <c r="A296" s="441"/>
      <c r="B296" s="442"/>
      <c r="C296" s="442"/>
      <c r="D296" s="442"/>
      <c r="E296" s="442"/>
    </row>
    <row r="297" spans="1:5" x14ac:dyDescent="0.25">
      <c r="A297" s="441"/>
      <c r="B297" s="442"/>
      <c r="C297" s="442"/>
      <c r="D297" s="442"/>
      <c r="E297" s="442"/>
    </row>
    <row r="298" spans="1:5" x14ac:dyDescent="0.25">
      <c r="A298" s="441"/>
      <c r="B298" s="442"/>
      <c r="C298" s="442"/>
      <c r="D298" s="442"/>
      <c r="E298" s="442"/>
    </row>
    <row r="299" spans="1:5" x14ac:dyDescent="0.25">
      <c r="A299" s="441"/>
      <c r="B299" s="442"/>
      <c r="C299" s="442"/>
      <c r="D299" s="442"/>
      <c r="E299" s="442"/>
    </row>
    <row r="300" spans="1:5" x14ac:dyDescent="0.25">
      <c r="A300" s="441"/>
      <c r="B300" s="442"/>
      <c r="C300" s="442"/>
      <c r="D300" s="442"/>
      <c r="E300" s="442"/>
    </row>
    <row r="301" spans="1:5" x14ac:dyDescent="0.25">
      <c r="A301" s="441"/>
      <c r="B301" s="442"/>
      <c r="C301" s="442"/>
      <c r="D301" s="442"/>
      <c r="E301" s="442"/>
    </row>
    <row r="302" spans="1:5" x14ac:dyDescent="0.25">
      <c r="A302" s="441"/>
      <c r="B302" s="442"/>
      <c r="C302" s="442"/>
      <c r="D302" s="442"/>
      <c r="E302" s="442"/>
    </row>
    <row r="303" spans="1:5" x14ac:dyDescent="0.25">
      <c r="A303" s="441"/>
      <c r="B303" s="442"/>
      <c r="C303" s="442"/>
      <c r="D303" s="442"/>
      <c r="E303" s="442"/>
    </row>
    <row r="304" spans="1:5" x14ac:dyDescent="0.25">
      <c r="A304" s="441"/>
      <c r="B304" s="442"/>
      <c r="C304" s="442"/>
      <c r="D304" s="442"/>
      <c r="E304" s="442"/>
    </row>
    <row r="305" spans="1:5" x14ac:dyDescent="0.25">
      <c r="A305" s="441"/>
      <c r="B305" s="442"/>
      <c r="C305" s="442"/>
      <c r="D305" s="442"/>
      <c r="E305" s="442"/>
    </row>
    <row r="306" spans="1:5" x14ac:dyDescent="0.25">
      <c r="A306" s="441"/>
      <c r="B306" s="442"/>
      <c r="C306" s="442"/>
      <c r="D306" s="442"/>
      <c r="E306" s="442"/>
    </row>
    <row r="307" spans="1:5" x14ac:dyDescent="0.25">
      <c r="A307" s="441"/>
      <c r="B307" s="442"/>
      <c r="C307" s="442"/>
      <c r="D307" s="442"/>
      <c r="E307" s="442"/>
    </row>
    <row r="308" spans="1:5" x14ac:dyDescent="0.25">
      <c r="A308" s="441"/>
      <c r="B308" s="442"/>
      <c r="C308" s="442"/>
      <c r="D308" s="442"/>
      <c r="E308" s="442"/>
    </row>
    <row r="309" spans="1:5" x14ac:dyDescent="0.25">
      <c r="A309" s="441"/>
      <c r="B309" s="442"/>
      <c r="C309" s="442"/>
      <c r="D309" s="442"/>
      <c r="E309" s="442"/>
    </row>
    <row r="310" spans="1:5" x14ac:dyDescent="0.25">
      <c r="A310" s="441"/>
      <c r="B310" s="442"/>
      <c r="C310" s="442"/>
      <c r="D310" s="442"/>
      <c r="E310" s="442"/>
    </row>
    <row r="311" spans="1:5" x14ac:dyDescent="0.25">
      <c r="A311" s="441"/>
      <c r="B311" s="442"/>
      <c r="C311" s="442"/>
      <c r="D311" s="442"/>
      <c r="E311" s="442"/>
    </row>
    <row r="312" spans="1:5" x14ac:dyDescent="0.25">
      <c r="A312" s="441"/>
      <c r="B312" s="442"/>
      <c r="C312" s="442"/>
      <c r="D312" s="442"/>
      <c r="E312" s="442"/>
    </row>
    <row r="313" spans="1:5" x14ac:dyDescent="0.25">
      <c r="A313" s="441"/>
      <c r="B313" s="442"/>
      <c r="C313" s="442"/>
      <c r="D313" s="442"/>
      <c r="E313" s="442"/>
    </row>
    <row r="314" spans="1:5" x14ac:dyDescent="0.25">
      <c r="A314" s="441"/>
      <c r="B314" s="442"/>
      <c r="C314" s="442"/>
      <c r="D314" s="442"/>
      <c r="E314" s="442"/>
    </row>
    <row r="315" spans="1:5" x14ac:dyDescent="0.25">
      <c r="A315" s="441"/>
      <c r="B315" s="442"/>
      <c r="C315" s="442"/>
      <c r="D315" s="442"/>
      <c r="E315" s="442"/>
    </row>
    <row r="316" spans="1:5" x14ac:dyDescent="0.25">
      <c r="A316" s="441"/>
      <c r="B316" s="442"/>
      <c r="C316" s="442"/>
      <c r="D316" s="442"/>
      <c r="E316" s="442"/>
    </row>
    <row r="317" spans="1:5" x14ac:dyDescent="0.25">
      <c r="A317" s="441"/>
      <c r="B317" s="442"/>
      <c r="C317" s="442"/>
      <c r="D317" s="442"/>
      <c r="E317" s="442"/>
    </row>
    <row r="318" spans="1:5" x14ac:dyDescent="0.25">
      <c r="A318" s="441"/>
      <c r="B318" s="442"/>
      <c r="C318" s="442"/>
      <c r="D318" s="442"/>
      <c r="E318" s="442"/>
    </row>
    <row r="319" spans="1:5" x14ac:dyDescent="0.25">
      <c r="A319" s="441"/>
      <c r="B319" s="442"/>
      <c r="C319" s="442"/>
      <c r="D319" s="442"/>
      <c r="E319" s="442"/>
    </row>
    <row r="320" spans="1:5" x14ac:dyDescent="0.25">
      <c r="A320" s="441"/>
      <c r="B320" s="442"/>
      <c r="C320" s="442"/>
      <c r="D320" s="442"/>
      <c r="E320" s="442"/>
    </row>
    <row r="321" spans="1:5" x14ac:dyDescent="0.25">
      <c r="A321" s="441"/>
      <c r="B321" s="442"/>
      <c r="C321" s="442"/>
      <c r="D321" s="442"/>
      <c r="E321" s="442"/>
    </row>
    <row r="322" spans="1:5" x14ac:dyDescent="0.25">
      <c r="A322" s="441"/>
      <c r="B322" s="442"/>
      <c r="C322" s="442"/>
      <c r="D322" s="442"/>
      <c r="E322" s="442"/>
    </row>
    <row r="323" spans="1:5" x14ac:dyDescent="0.25">
      <c r="A323" s="441"/>
      <c r="B323" s="442"/>
      <c r="C323" s="442"/>
      <c r="D323" s="442"/>
      <c r="E323" s="442"/>
    </row>
    <row r="324" spans="1:5" x14ac:dyDescent="0.25">
      <c r="A324" s="441"/>
      <c r="B324" s="442"/>
      <c r="C324" s="442"/>
      <c r="D324" s="442"/>
      <c r="E324" s="442"/>
    </row>
    <row r="325" spans="1:5" x14ac:dyDescent="0.25">
      <c r="A325" s="441"/>
      <c r="B325" s="442"/>
      <c r="C325" s="442"/>
      <c r="D325" s="442"/>
      <c r="E325" s="442"/>
    </row>
    <row r="326" spans="1:5" x14ac:dyDescent="0.25">
      <c r="A326" s="441"/>
      <c r="B326" s="442"/>
      <c r="C326" s="442"/>
      <c r="D326" s="442"/>
      <c r="E326" s="442"/>
    </row>
    <row r="327" spans="1:5" x14ac:dyDescent="0.25">
      <c r="A327" s="441"/>
      <c r="B327" s="442"/>
      <c r="C327" s="442"/>
      <c r="D327" s="442"/>
      <c r="E327" s="442"/>
    </row>
    <row r="328" spans="1:5" x14ac:dyDescent="0.25">
      <c r="A328" s="441"/>
      <c r="B328" s="442"/>
      <c r="C328" s="442"/>
      <c r="D328" s="442"/>
      <c r="E328" s="442"/>
    </row>
    <row r="329" spans="1:5" x14ac:dyDescent="0.25">
      <c r="A329" s="441"/>
      <c r="B329" s="442"/>
      <c r="C329" s="442"/>
      <c r="D329" s="442"/>
      <c r="E329" s="442"/>
    </row>
    <row r="330" spans="1:5" x14ac:dyDescent="0.25">
      <c r="A330" s="441"/>
      <c r="B330" s="442"/>
      <c r="C330" s="442"/>
      <c r="D330" s="442"/>
      <c r="E330" s="442"/>
    </row>
    <row r="331" spans="1:5" x14ac:dyDescent="0.25">
      <c r="A331" s="441"/>
      <c r="B331" s="442"/>
      <c r="C331" s="442"/>
      <c r="D331" s="442"/>
      <c r="E331" s="442"/>
    </row>
    <row r="332" spans="1:5" x14ac:dyDescent="0.25">
      <c r="A332" s="441"/>
      <c r="B332" s="442"/>
      <c r="C332" s="442"/>
      <c r="D332" s="442"/>
      <c r="E332" s="442"/>
    </row>
    <row r="333" spans="1:5" x14ac:dyDescent="0.25">
      <c r="A333" s="441"/>
      <c r="B333" s="442"/>
      <c r="C333" s="442"/>
      <c r="D333" s="442"/>
      <c r="E333" s="442"/>
    </row>
    <row r="334" spans="1:5" x14ac:dyDescent="0.25">
      <c r="A334" s="441"/>
      <c r="B334" s="442"/>
      <c r="C334" s="442"/>
      <c r="D334" s="442"/>
      <c r="E334" s="442"/>
    </row>
    <row r="335" spans="1:5" x14ac:dyDescent="0.25">
      <c r="A335" s="441"/>
      <c r="B335" s="442"/>
      <c r="C335" s="442"/>
      <c r="D335" s="442"/>
      <c r="E335" s="442"/>
    </row>
    <row r="336" spans="1:5" x14ac:dyDescent="0.25">
      <c r="A336" s="441"/>
      <c r="B336" s="442"/>
      <c r="C336" s="442"/>
      <c r="D336" s="442"/>
      <c r="E336" s="442"/>
    </row>
    <row r="337" spans="1:5" x14ac:dyDescent="0.25">
      <c r="A337" s="441"/>
      <c r="B337" s="442"/>
      <c r="C337" s="442"/>
      <c r="D337" s="442"/>
      <c r="E337" s="442"/>
    </row>
    <row r="338" spans="1:5" x14ac:dyDescent="0.25">
      <c r="A338" s="441"/>
      <c r="B338" s="442"/>
      <c r="C338" s="442"/>
      <c r="D338" s="442"/>
      <c r="E338" s="442"/>
    </row>
    <row r="339" spans="1:5" x14ac:dyDescent="0.25">
      <c r="A339" s="441"/>
      <c r="B339" s="442"/>
      <c r="C339" s="442"/>
      <c r="D339" s="442"/>
      <c r="E339" s="442"/>
    </row>
    <row r="340" spans="1:5" x14ac:dyDescent="0.25">
      <c r="A340" s="441"/>
      <c r="B340" s="442"/>
      <c r="C340" s="442"/>
      <c r="D340" s="442"/>
      <c r="E340" s="442"/>
    </row>
    <row r="341" spans="1:5" x14ac:dyDescent="0.25">
      <c r="A341" s="441"/>
      <c r="B341" s="442"/>
      <c r="C341" s="442"/>
      <c r="D341" s="442"/>
      <c r="E341" s="442"/>
    </row>
    <row r="342" spans="1:5" x14ac:dyDescent="0.25">
      <c r="A342" s="441"/>
      <c r="B342" s="442"/>
      <c r="C342" s="442"/>
      <c r="D342" s="442"/>
      <c r="E342" s="442"/>
    </row>
    <row r="343" spans="1:5" x14ac:dyDescent="0.25">
      <c r="A343" s="441"/>
      <c r="B343" s="442"/>
      <c r="C343" s="442"/>
      <c r="D343" s="442"/>
      <c r="E343" s="442"/>
    </row>
    <row r="344" spans="1:5" x14ac:dyDescent="0.25">
      <c r="A344" s="441"/>
      <c r="B344" s="442"/>
      <c r="C344" s="442"/>
      <c r="D344" s="442"/>
      <c r="E344" s="442"/>
    </row>
    <row r="345" spans="1:5" x14ac:dyDescent="0.25">
      <c r="A345" s="441"/>
      <c r="B345" s="442"/>
      <c r="C345" s="442"/>
      <c r="D345" s="442"/>
      <c r="E345" s="442"/>
    </row>
    <row r="346" spans="1:5" x14ac:dyDescent="0.25">
      <c r="A346" s="441"/>
      <c r="B346" s="442"/>
      <c r="C346" s="442"/>
      <c r="D346" s="442"/>
      <c r="E346" s="442"/>
    </row>
    <row r="347" spans="1:5" x14ac:dyDescent="0.25">
      <c r="A347" s="441"/>
      <c r="B347" s="442"/>
      <c r="C347" s="442"/>
      <c r="D347" s="442"/>
      <c r="E347" s="442"/>
    </row>
    <row r="348" spans="1:5" x14ac:dyDescent="0.25">
      <c r="A348" s="441"/>
      <c r="B348" s="442"/>
      <c r="C348" s="442"/>
      <c r="D348" s="442"/>
      <c r="E348" s="442"/>
    </row>
    <row r="349" spans="1:5" x14ac:dyDescent="0.25">
      <c r="A349" s="441"/>
      <c r="B349" s="442"/>
      <c r="C349" s="442"/>
      <c r="D349" s="442"/>
      <c r="E349" s="442"/>
    </row>
    <row r="350" spans="1:5" x14ac:dyDescent="0.25">
      <c r="A350" s="441"/>
      <c r="B350" s="442"/>
      <c r="C350" s="442"/>
      <c r="D350" s="442"/>
      <c r="E350" s="442"/>
    </row>
    <row r="351" spans="1:5" x14ac:dyDescent="0.25">
      <c r="A351" s="441"/>
      <c r="B351" s="442"/>
      <c r="C351" s="442"/>
      <c r="D351" s="442"/>
      <c r="E351" s="442"/>
    </row>
    <row r="352" spans="1:5" x14ac:dyDescent="0.25">
      <c r="A352" s="441"/>
      <c r="B352" s="442"/>
      <c r="C352" s="442"/>
      <c r="D352" s="442"/>
      <c r="E352" s="442"/>
    </row>
    <row r="353" spans="1:5" x14ac:dyDescent="0.25">
      <c r="A353" s="441"/>
      <c r="B353" s="442"/>
      <c r="C353" s="442"/>
      <c r="D353" s="442"/>
      <c r="E353" s="442"/>
    </row>
    <row r="354" spans="1:5" x14ac:dyDescent="0.25">
      <c r="A354" s="441"/>
      <c r="B354" s="442"/>
      <c r="C354" s="442"/>
      <c r="D354" s="442"/>
      <c r="E354" s="442"/>
    </row>
    <row r="355" spans="1:5" x14ac:dyDescent="0.25">
      <c r="A355" s="441"/>
      <c r="B355" s="442"/>
      <c r="C355" s="442"/>
      <c r="D355" s="442"/>
      <c r="E355" s="442"/>
    </row>
    <row r="356" spans="1:5" x14ac:dyDescent="0.25">
      <c r="A356" s="441"/>
      <c r="B356" s="442"/>
      <c r="C356" s="442"/>
      <c r="D356" s="442"/>
      <c r="E356" s="442"/>
    </row>
    <row r="357" spans="1:5" x14ac:dyDescent="0.25">
      <c r="A357" s="441"/>
      <c r="B357" s="442"/>
      <c r="C357" s="442"/>
      <c r="D357" s="442"/>
      <c r="E357" s="442"/>
    </row>
    <row r="358" spans="1:5" x14ac:dyDescent="0.25">
      <c r="A358" s="441"/>
      <c r="B358" s="442"/>
      <c r="C358" s="442"/>
      <c r="D358" s="442"/>
      <c r="E358" s="442"/>
    </row>
    <row r="359" spans="1:5" x14ac:dyDescent="0.25">
      <c r="A359" s="441"/>
      <c r="B359" s="442"/>
      <c r="C359" s="442"/>
      <c r="D359" s="442"/>
      <c r="E359" s="442"/>
    </row>
    <row r="360" spans="1:5" x14ac:dyDescent="0.25">
      <c r="A360" s="441"/>
      <c r="B360" s="442"/>
      <c r="C360" s="442"/>
      <c r="D360" s="442"/>
      <c r="E360" s="442"/>
    </row>
    <row r="361" spans="1:5" x14ac:dyDescent="0.25">
      <c r="A361" s="441"/>
      <c r="B361" s="442"/>
      <c r="C361" s="442"/>
      <c r="D361" s="442"/>
      <c r="E361" s="442"/>
    </row>
    <row r="362" spans="1:5" x14ac:dyDescent="0.25">
      <c r="A362" s="441"/>
      <c r="B362" s="442"/>
      <c r="C362" s="442"/>
      <c r="D362" s="442"/>
      <c r="E362" s="442"/>
    </row>
    <row r="363" spans="1:5" x14ac:dyDescent="0.25">
      <c r="A363" s="441"/>
      <c r="B363" s="442"/>
      <c r="C363" s="442"/>
      <c r="D363" s="442"/>
      <c r="E363" s="442"/>
    </row>
    <row r="364" spans="1:5" x14ac:dyDescent="0.25">
      <c r="A364" s="441"/>
      <c r="B364" s="442"/>
      <c r="C364" s="442"/>
      <c r="D364" s="442"/>
      <c r="E364" s="442"/>
    </row>
    <row r="365" spans="1:5" x14ac:dyDescent="0.25">
      <c r="A365" s="441"/>
      <c r="B365" s="442"/>
      <c r="C365" s="442"/>
      <c r="D365" s="442"/>
      <c r="E365" s="442"/>
    </row>
    <row r="366" spans="1:5" x14ac:dyDescent="0.25">
      <c r="A366" s="441"/>
      <c r="B366" s="442"/>
      <c r="C366" s="442"/>
      <c r="D366" s="442"/>
      <c r="E366" s="442"/>
    </row>
    <row r="367" spans="1:5" x14ac:dyDescent="0.25">
      <c r="A367" s="441"/>
      <c r="B367" s="442"/>
      <c r="C367" s="442"/>
      <c r="D367" s="442"/>
      <c r="E367" s="442"/>
    </row>
    <row r="368" spans="1:5" x14ac:dyDescent="0.25">
      <c r="A368" s="441"/>
      <c r="B368" s="442"/>
      <c r="C368" s="442"/>
      <c r="D368" s="442"/>
      <c r="E368" s="442"/>
    </row>
    <row r="369" spans="1:5" x14ac:dyDescent="0.25">
      <c r="A369" s="441"/>
      <c r="B369" s="442"/>
      <c r="C369" s="442"/>
      <c r="D369" s="442"/>
      <c r="E369" s="442"/>
    </row>
    <row r="370" spans="1:5" x14ac:dyDescent="0.25">
      <c r="A370" s="441"/>
      <c r="B370" s="442"/>
      <c r="C370" s="442"/>
      <c r="D370" s="442"/>
      <c r="E370" s="442"/>
    </row>
    <row r="371" spans="1:5" x14ac:dyDescent="0.25">
      <c r="A371" s="441"/>
      <c r="B371" s="442"/>
      <c r="C371" s="442"/>
      <c r="D371" s="442"/>
      <c r="E371" s="442"/>
    </row>
    <row r="372" spans="1:5" x14ac:dyDescent="0.25">
      <c r="A372" s="441"/>
      <c r="B372" s="442"/>
      <c r="C372" s="442"/>
      <c r="D372" s="442"/>
      <c r="E372" s="442"/>
    </row>
    <row r="373" spans="1:5" x14ac:dyDescent="0.25">
      <c r="A373" s="441"/>
      <c r="B373" s="442"/>
      <c r="C373" s="442"/>
      <c r="D373" s="442"/>
      <c r="E373" s="442"/>
    </row>
    <row r="374" spans="1:5" x14ac:dyDescent="0.25">
      <c r="A374" s="441"/>
      <c r="B374" s="442"/>
      <c r="C374" s="442"/>
      <c r="D374" s="442"/>
      <c r="E374" s="442"/>
    </row>
    <row r="375" spans="1:5" x14ac:dyDescent="0.25">
      <c r="A375" s="441"/>
      <c r="B375" s="442"/>
      <c r="C375" s="442"/>
      <c r="D375" s="442"/>
      <c r="E375" s="442"/>
    </row>
    <row r="376" spans="1:5" x14ac:dyDescent="0.25">
      <c r="A376" s="441"/>
      <c r="B376" s="442"/>
      <c r="C376" s="442"/>
      <c r="D376" s="442"/>
      <c r="E376" s="442"/>
    </row>
    <row r="377" spans="1:5" x14ac:dyDescent="0.25">
      <c r="A377" s="441"/>
      <c r="B377" s="442"/>
      <c r="C377" s="442"/>
      <c r="D377" s="442"/>
      <c r="E377" s="442"/>
    </row>
    <row r="378" spans="1:5" x14ac:dyDescent="0.25">
      <c r="A378" s="441"/>
      <c r="B378" s="442"/>
      <c r="C378" s="442"/>
      <c r="D378" s="442"/>
      <c r="E378" s="442"/>
    </row>
    <row r="379" spans="1:5" x14ac:dyDescent="0.25">
      <c r="A379" s="441"/>
      <c r="B379" s="442"/>
      <c r="C379" s="442"/>
      <c r="D379" s="442"/>
      <c r="E379" s="442"/>
    </row>
    <row r="380" spans="1:5" x14ac:dyDescent="0.25">
      <c r="A380" s="441"/>
      <c r="B380" s="442"/>
      <c r="C380" s="442"/>
      <c r="D380" s="442"/>
      <c r="E380" s="442"/>
    </row>
    <row r="381" spans="1:5" x14ac:dyDescent="0.25">
      <c r="A381" s="441"/>
      <c r="B381" s="442"/>
      <c r="C381" s="442"/>
      <c r="D381" s="442"/>
      <c r="E381" s="442"/>
    </row>
    <row r="382" spans="1:5" x14ac:dyDescent="0.25">
      <c r="A382" s="441"/>
      <c r="B382" s="442"/>
      <c r="C382" s="442"/>
      <c r="D382" s="442"/>
      <c r="E382" s="442"/>
    </row>
    <row r="383" spans="1:5" x14ac:dyDescent="0.25">
      <c r="A383" s="441"/>
      <c r="B383" s="442"/>
      <c r="C383" s="442"/>
      <c r="D383" s="442"/>
      <c r="E383" s="442"/>
    </row>
    <row r="384" spans="1:5" x14ac:dyDescent="0.25">
      <c r="A384" s="441"/>
      <c r="B384" s="442"/>
      <c r="C384" s="442"/>
      <c r="D384" s="442"/>
      <c r="E384" s="442"/>
    </row>
    <row r="385" spans="1:5" x14ac:dyDescent="0.25">
      <c r="A385" s="441"/>
      <c r="B385" s="442"/>
      <c r="C385" s="442"/>
      <c r="D385" s="442"/>
      <c r="E385" s="442"/>
    </row>
    <row r="386" spans="1:5" x14ac:dyDescent="0.25">
      <c r="A386" s="441"/>
      <c r="B386" s="442"/>
      <c r="C386" s="442"/>
      <c r="D386" s="442"/>
      <c r="E386" s="442"/>
    </row>
    <row r="387" spans="1:5" x14ac:dyDescent="0.25">
      <c r="A387" s="441"/>
      <c r="B387" s="442"/>
      <c r="C387" s="442"/>
      <c r="D387" s="442"/>
      <c r="E387" s="442"/>
    </row>
    <row r="388" spans="1:5" x14ac:dyDescent="0.25">
      <c r="A388" s="441"/>
      <c r="B388" s="442"/>
      <c r="C388" s="442"/>
      <c r="D388" s="442"/>
      <c r="E388" s="442"/>
    </row>
    <row r="389" spans="1:5" x14ac:dyDescent="0.25">
      <c r="A389" s="441"/>
      <c r="B389" s="442"/>
      <c r="C389" s="442"/>
      <c r="D389" s="442"/>
      <c r="E389" s="442"/>
    </row>
    <row r="390" spans="1:5" x14ac:dyDescent="0.25">
      <c r="A390" s="441"/>
      <c r="B390" s="442"/>
      <c r="C390" s="442"/>
      <c r="D390" s="442"/>
      <c r="E390" s="442"/>
    </row>
    <row r="391" spans="1:5" x14ac:dyDescent="0.25">
      <c r="A391" s="441"/>
      <c r="B391" s="442"/>
      <c r="C391" s="442"/>
      <c r="D391" s="442"/>
      <c r="E391" s="442"/>
    </row>
    <row r="392" spans="1:5" x14ac:dyDescent="0.25">
      <c r="A392" s="441"/>
      <c r="B392" s="442"/>
      <c r="C392" s="442"/>
      <c r="D392" s="442"/>
      <c r="E392" s="442"/>
    </row>
    <row r="393" spans="1:5" x14ac:dyDescent="0.25">
      <c r="A393" s="441"/>
      <c r="B393" s="442"/>
      <c r="C393" s="442"/>
      <c r="D393" s="442"/>
      <c r="E393" s="442"/>
    </row>
    <row r="394" spans="1:5" x14ac:dyDescent="0.25">
      <c r="A394" s="441"/>
      <c r="B394" s="442"/>
      <c r="C394" s="442"/>
      <c r="D394" s="442"/>
      <c r="E394" s="442"/>
    </row>
    <row r="395" spans="1:5" x14ac:dyDescent="0.25">
      <c r="A395" s="441"/>
      <c r="B395" s="442"/>
      <c r="C395" s="442"/>
      <c r="D395" s="442"/>
      <c r="E395" s="442"/>
    </row>
    <row r="396" spans="1:5" x14ac:dyDescent="0.25">
      <c r="A396" s="441"/>
      <c r="B396" s="442"/>
      <c r="C396" s="442"/>
      <c r="D396" s="442"/>
      <c r="E396" s="442"/>
    </row>
    <row r="397" spans="1:5" x14ac:dyDescent="0.25">
      <c r="A397" s="441"/>
      <c r="B397" s="442"/>
      <c r="C397" s="442"/>
      <c r="D397" s="442"/>
      <c r="E397" s="442"/>
    </row>
    <row r="398" spans="1:5" x14ac:dyDescent="0.25">
      <c r="A398" s="441"/>
      <c r="B398" s="442"/>
      <c r="C398" s="442"/>
      <c r="D398" s="442"/>
      <c r="E398" s="442"/>
    </row>
    <row r="399" spans="1:5" x14ac:dyDescent="0.25">
      <c r="A399" s="441"/>
      <c r="B399" s="442"/>
      <c r="C399" s="442"/>
      <c r="D399" s="442"/>
      <c r="E399" s="442"/>
    </row>
    <row r="400" spans="1:5" x14ac:dyDescent="0.25">
      <c r="A400" s="441"/>
      <c r="B400" s="442"/>
      <c r="C400" s="442"/>
      <c r="D400" s="442"/>
      <c r="E400" s="442"/>
    </row>
    <row r="401" spans="1:5" x14ac:dyDescent="0.25">
      <c r="A401" s="441"/>
      <c r="B401" s="442"/>
      <c r="C401" s="442"/>
      <c r="D401" s="442"/>
      <c r="E401" s="442"/>
    </row>
    <row r="402" spans="1:5" x14ac:dyDescent="0.25">
      <c r="A402" s="441"/>
      <c r="B402" s="442"/>
      <c r="C402" s="442"/>
      <c r="D402" s="442"/>
      <c r="E402" s="442"/>
    </row>
    <row r="403" spans="1:5" x14ac:dyDescent="0.25">
      <c r="A403" s="441"/>
      <c r="B403" s="442"/>
      <c r="C403" s="442"/>
      <c r="D403" s="442"/>
      <c r="E403" s="442"/>
    </row>
    <row r="404" spans="1:5" x14ac:dyDescent="0.25">
      <c r="A404" s="441"/>
      <c r="B404" s="442"/>
      <c r="C404" s="442"/>
      <c r="D404" s="442"/>
      <c r="E404" s="442"/>
    </row>
    <row r="405" spans="1:5" x14ac:dyDescent="0.25">
      <c r="A405" s="441"/>
      <c r="B405" s="442"/>
      <c r="C405" s="442"/>
      <c r="D405" s="442"/>
      <c r="E405" s="442"/>
    </row>
    <row r="406" spans="1:5" x14ac:dyDescent="0.25">
      <c r="A406" s="441"/>
      <c r="B406" s="442"/>
      <c r="C406" s="442"/>
      <c r="D406" s="442"/>
      <c r="E406" s="442"/>
    </row>
    <row r="407" spans="1:5" x14ac:dyDescent="0.25">
      <c r="A407" s="441"/>
      <c r="B407" s="442"/>
      <c r="C407" s="442"/>
      <c r="D407" s="442"/>
      <c r="E407" s="442"/>
    </row>
    <row r="408" spans="1:5" x14ac:dyDescent="0.25">
      <c r="A408" s="441"/>
      <c r="B408" s="442"/>
      <c r="C408" s="442"/>
      <c r="D408" s="442"/>
      <c r="E408" s="442"/>
    </row>
    <row r="409" spans="1:5" x14ac:dyDescent="0.25">
      <c r="A409" s="441"/>
      <c r="B409" s="442"/>
      <c r="C409" s="442"/>
      <c r="D409" s="442"/>
      <c r="E409" s="442"/>
    </row>
    <row r="410" spans="1:5" x14ac:dyDescent="0.25">
      <c r="A410" s="441"/>
      <c r="B410" s="442"/>
      <c r="C410" s="442"/>
      <c r="D410" s="442"/>
      <c r="E410" s="442"/>
    </row>
    <row r="411" spans="1:5" x14ac:dyDescent="0.25">
      <c r="A411" s="441"/>
      <c r="B411" s="442"/>
      <c r="C411" s="442"/>
      <c r="D411" s="442"/>
      <c r="E411" s="442"/>
    </row>
    <row r="412" spans="1:5" x14ac:dyDescent="0.25">
      <c r="A412" s="441"/>
      <c r="B412" s="442"/>
      <c r="C412" s="442"/>
      <c r="D412" s="442"/>
      <c r="E412" s="442"/>
    </row>
    <row r="413" spans="1:5" x14ac:dyDescent="0.25">
      <c r="A413" s="441"/>
      <c r="B413" s="442"/>
      <c r="C413" s="442"/>
      <c r="D413" s="442"/>
      <c r="E413" s="442"/>
    </row>
    <row r="414" spans="1:5" x14ac:dyDescent="0.25">
      <c r="A414" s="441"/>
      <c r="B414" s="442"/>
      <c r="C414" s="442"/>
      <c r="D414" s="442"/>
      <c r="E414" s="442"/>
    </row>
    <row r="415" spans="1:5" x14ac:dyDescent="0.25">
      <c r="A415" s="441"/>
      <c r="B415" s="442"/>
      <c r="C415" s="442"/>
      <c r="D415" s="442"/>
      <c r="E415" s="442"/>
    </row>
    <row r="416" spans="1:5" x14ac:dyDescent="0.25">
      <c r="A416" s="441"/>
      <c r="B416" s="442"/>
      <c r="C416" s="442"/>
      <c r="D416" s="442"/>
      <c r="E416" s="442"/>
    </row>
    <row r="417" spans="1:5" x14ac:dyDescent="0.25">
      <c r="A417" s="441"/>
      <c r="B417" s="442"/>
      <c r="C417" s="442"/>
      <c r="D417" s="442"/>
      <c r="E417" s="442"/>
    </row>
    <row r="418" spans="1:5" x14ac:dyDescent="0.25">
      <c r="A418" s="441"/>
      <c r="B418" s="442"/>
      <c r="C418" s="442"/>
      <c r="D418" s="442"/>
      <c r="E418" s="442"/>
    </row>
    <row r="419" spans="1:5" x14ac:dyDescent="0.25">
      <c r="A419" s="441"/>
      <c r="B419" s="442"/>
      <c r="C419" s="442"/>
      <c r="D419" s="442"/>
      <c r="E419" s="442"/>
    </row>
    <row r="420" spans="1:5" x14ac:dyDescent="0.25">
      <c r="A420" s="441"/>
      <c r="B420" s="442"/>
      <c r="C420" s="442"/>
      <c r="D420" s="442"/>
      <c r="E420" s="442"/>
    </row>
    <row r="421" spans="1:5" x14ac:dyDescent="0.25">
      <c r="A421" s="441"/>
      <c r="B421" s="442"/>
      <c r="C421" s="442"/>
      <c r="D421" s="442"/>
      <c r="E421" s="442"/>
    </row>
    <row r="422" spans="1:5" x14ac:dyDescent="0.25">
      <c r="A422" s="441"/>
      <c r="B422" s="442"/>
      <c r="C422" s="442"/>
      <c r="D422" s="442"/>
      <c r="E422" s="442"/>
    </row>
    <row r="423" spans="1:5" x14ac:dyDescent="0.25">
      <c r="A423" s="441"/>
      <c r="B423" s="442"/>
      <c r="C423" s="442"/>
      <c r="D423" s="442"/>
      <c r="E423" s="442"/>
    </row>
    <row r="424" spans="1:5" x14ac:dyDescent="0.25">
      <c r="A424" s="441"/>
      <c r="B424" s="442"/>
      <c r="C424" s="442"/>
      <c r="D424" s="442"/>
      <c r="E424" s="442"/>
    </row>
    <row r="425" spans="1:5" x14ac:dyDescent="0.25">
      <c r="A425" s="441"/>
      <c r="B425" s="442"/>
      <c r="C425" s="442"/>
      <c r="D425" s="442"/>
      <c r="E425" s="442"/>
    </row>
    <row r="426" spans="1:5" x14ac:dyDescent="0.25">
      <c r="A426" s="441"/>
      <c r="B426" s="442"/>
      <c r="C426" s="442"/>
      <c r="D426" s="442"/>
      <c r="E426" s="442"/>
    </row>
    <row r="427" spans="1:5" x14ac:dyDescent="0.25">
      <c r="A427" s="441"/>
      <c r="B427" s="442"/>
      <c r="C427" s="442"/>
      <c r="D427" s="442"/>
      <c r="E427" s="442"/>
    </row>
    <row r="428" spans="1:5" x14ac:dyDescent="0.25">
      <c r="A428" s="441"/>
      <c r="B428" s="442"/>
      <c r="C428" s="442"/>
      <c r="D428" s="442"/>
      <c r="E428" s="442"/>
    </row>
    <row r="429" spans="1:5" x14ac:dyDescent="0.25">
      <c r="A429" s="441"/>
      <c r="B429" s="442"/>
      <c r="C429" s="442"/>
      <c r="D429" s="442"/>
      <c r="E429" s="442"/>
    </row>
    <row r="430" spans="1:5" x14ac:dyDescent="0.25">
      <c r="A430" s="441"/>
      <c r="B430" s="442"/>
      <c r="C430" s="442"/>
      <c r="D430" s="442"/>
      <c r="E430" s="442"/>
    </row>
    <row r="431" spans="1:5" x14ac:dyDescent="0.25">
      <c r="A431" s="441"/>
      <c r="B431" s="442"/>
      <c r="C431" s="442"/>
      <c r="D431" s="442"/>
      <c r="E431" s="442"/>
    </row>
    <row r="432" spans="1:5" x14ac:dyDescent="0.25">
      <c r="A432" s="441"/>
      <c r="B432" s="442"/>
      <c r="C432" s="442"/>
      <c r="D432" s="442"/>
      <c r="E432" s="442"/>
    </row>
    <row r="433" spans="1:5" x14ac:dyDescent="0.25">
      <c r="A433" s="441"/>
      <c r="B433" s="442"/>
      <c r="C433" s="442"/>
      <c r="D433" s="442"/>
      <c r="E433" s="442"/>
    </row>
    <row r="434" spans="1:5" x14ac:dyDescent="0.25">
      <c r="A434" s="441"/>
      <c r="B434" s="442"/>
      <c r="C434" s="442"/>
      <c r="D434" s="442"/>
      <c r="E434" s="442"/>
    </row>
    <row r="435" spans="1:5" x14ac:dyDescent="0.25">
      <c r="A435" s="441"/>
      <c r="B435" s="442"/>
      <c r="C435" s="442"/>
      <c r="D435" s="442"/>
      <c r="E435" s="442"/>
    </row>
    <row r="436" spans="1:5" x14ac:dyDescent="0.25">
      <c r="A436" s="441"/>
      <c r="B436" s="442"/>
      <c r="C436" s="442"/>
      <c r="D436" s="442"/>
      <c r="E436" s="442"/>
    </row>
    <row r="437" spans="1:5" x14ac:dyDescent="0.25">
      <c r="A437" s="441"/>
      <c r="B437" s="442"/>
      <c r="C437" s="442"/>
      <c r="D437" s="442"/>
      <c r="E437" s="442"/>
    </row>
    <row r="438" spans="1:5" x14ac:dyDescent="0.25">
      <c r="A438" s="441"/>
      <c r="B438" s="442"/>
      <c r="C438" s="442"/>
      <c r="D438" s="442"/>
      <c r="E438" s="442"/>
    </row>
    <row r="439" spans="1:5" x14ac:dyDescent="0.25">
      <c r="A439" s="441"/>
      <c r="B439" s="442"/>
      <c r="C439" s="442"/>
      <c r="D439" s="442"/>
      <c r="E439" s="442"/>
    </row>
    <row r="440" spans="1:5" x14ac:dyDescent="0.25">
      <c r="A440" s="441"/>
      <c r="B440" s="442"/>
      <c r="C440" s="442"/>
      <c r="D440" s="442"/>
      <c r="E440" s="442"/>
    </row>
    <row r="441" spans="1:5" x14ac:dyDescent="0.25">
      <c r="A441" s="441"/>
      <c r="B441" s="442"/>
      <c r="C441" s="442"/>
      <c r="D441" s="442"/>
      <c r="E441" s="442"/>
    </row>
    <row r="442" spans="1:5" x14ac:dyDescent="0.25">
      <c r="A442" s="441"/>
      <c r="B442" s="442"/>
      <c r="C442" s="442"/>
      <c r="D442" s="442"/>
      <c r="E442" s="442"/>
    </row>
    <row r="443" spans="1:5" x14ac:dyDescent="0.25">
      <c r="A443" s="441"/>
      <c r="B443" s="442"/>
      <c r="C443" s="442"/>
      <c r="D443" s="442"/>
      <c r="E443" s="442"/>
    </row>
    <row r="444" spans="1:5" x14ac:dyDescent="0.25">
      <c r="A444" s="441"/>
      <c r="B444" s="442"/>
      <c r="C444" s="442"/>
      <c r="D444" s="442"/>
      <c r="E444" s="442"/>
    </row>
    <row r="445" spans="1:5" x14ac:dyDescent="0.25">
      <c r="A445" s="441"/>
      <c r="B445" s="442"/>
      <c r="C445" s="442"/>
      <c r="D445" s="442"/>
      <c r="E445" s="442"/>
    </row>
    <row r="446" spans="1:5" x14ac:dyDescent="0.25">
      <c r="A446" s="441"/>
      <c r="B446" s="442"/>
      <c r="C446" s="442"/>
      <c r="D446" s="442"/>
      <c r="E446" s="442"/>
    </row>
    <row r="447" spans="1:5" x14ac:dyDescent="0.25">
      <c r="A447" s="441"/>
      <c r="B447" s="442"/>
      <c r="C447" s="442"/>
      <c r="D447" s="442"/>
      <c r="E447" s="442"/>
    </row>
    <row r="448" spans="1:5" x14ac:dyDescent="0.25">
      <c r="A448" s="441"/>
      <c r="B448" s="442"/>
      <c r="C448" s="442"/>
      <c r="D448" s="442"/>
      <c r="E448" s="442"/>
    </row>
    <row r="449" spans="1:5" x14ac:dyDescent="0.25">
      <c r="A449" s="441"/>
      <c r="B449" s="442"/>
      <c r="C449" s="442"/>
      <c r="D449" s="442"/>
      <c r="E449" s="442"/>
    </row>
    <row r="450" spans="1:5" x14ac:dyDescent="0.25">
      <c r="A450" s="441"/>
      <c r="B450" s="442"/>
      <c r="C450" s="442"/>
      <c r="D450" s="442"/>
      <c r="E450" s="442"/>
    </row>
    <row r="451" spans="1:5" x14ac:dyDescent="0.25">
      <c r="A451" s="441"/>
      <c r="B451" s="442"/>
      <c r="C451" s="442"/>
      <c r="D451" s="442"/>
      <c r="E451" s="442"/>
    </row>
    <row r="452" spans="1:5" x14ac:dyDescent="0.25">
      <c r="A452" s="441"/>
      <c r="B452" s="442"/>
      <c r="C452" s="442"/>
      <c r="D452" s="442"/>
      <c r="E452" s="442"/>
    </row>
    <row r="453" spans="1:5" x14ac:dyDescent="0.25">
      <c r="A453" s="441"/>
      <c r="B453" s="442"/>
      <c r="C453" s="442"/>
      <c r="D453" s="442"/>
      <c r="E453" s="442"/>
    </row>
    <row r="454" spans="1:5" x14ac:dyDescent="0.25">
      <c r="A454" s="441"/>
      <c r="B454" s="442"/>
      <c r="C454" s="442"/>
      <c r="D454" s="442"/>
      <c r="E454" s="442"/>
    </row>
    <row r="455" spans="1:5" x14ac:dyDescent="0.25">
      <c r="A455" s="441"/>
      <c r="B455" s="442"/>
      <c r="C455" s="442"/>
      <c r="D455" s="442"/>
      <c r="E455" s="442"/>
    </row>
    <row r="456" spans="1:5" x14ac:dyDescent="0.25">
      <c r="A456" s="441"/>
      <c r="B456" s="442"/>
      <c r="C456" s="442"/>
      <c r="D456" s="442"/>
      <c r="E456" s="442"/>
    </row>
    <row r="457" spans="1:5" x14ac:dyDescent="0.25">
      <c r="A457" s="441"/>
      <c r="B457" s="442"/>
      <c r="C457" s="442"/>
      <c r="D457" s="442"/>
      <c r="E457" s="442"/>
    </row>
    <row r="458" spans="1:5" x14ac:dyDescent="0.25">
      <c r="A458" s="441"/>
      <c r="B458" s="442"/>
      <c r="C458" s="442"/>
      <c r="D458" s="442"/>
      <c r="E458" s="442"/>
    </row>
    <row r="459" spans="1:5" x14ac:dyDescent="0.25">
      <c r="A459" s="441"/>
      <c r="B459" s="442"/>
      <c r="C459" s="442"/>
      <c r="D459" s="442"/>
      <c r="E459" s="442"/>
    </row>
    <row r="460" spans="1:5" x14ac:dyDescent="0.25">
      <c r="A460" s="441"/>
      <c r="B460" s="442"/>
      <c r="C460" s="442"/>
      <c r="D460" s="442"/>
      <c r="E460" s="442"/>
    </row>
    <row r="461" spans="1:5" x14ac:dyDescent="0.25">
      <c r="A461" s="441"/>
      <c r="B461" s="442"/>
      <c r="C461" s="442"/>
      <c r="D461" s="442"/>
      <c r="E461" s="442"/>
    </row>
    <row r="462" spans="1:5" x14ac:dyDescent="0.25">
      <c r="A462" s="441"/>
      <c r="B462" s="442"/>
      <c r="C462" s="442"/>
      <c r="D462" s="442"/>
      <c r="E462" s="442"/>
    </row>
    <row r="463" spans="1:5" x14ac:dyDescent="0.25">
      <c r="A463" s="441"/>
      <c r="B463" s="442"/>
      <c r="C463" s="442"/>
      <c r="D463" s="442"/>
      <c r="E463" s="442"/>
    </row>
    <row r="464" spans="1:5" x14ac:dyDescent="0.25">
      <c r="A464" s="441"/>
      <c r="B464" s="442"/>
      <c r="C464" s="442"/>
      <c r="D464" s="442"/>
      <c r="E464" s="442"/>
    </row>
    <row r="465" spans="1:5" x14ac:dyDescent="0.25">
      <c r="A465" s="441"/>
      <c r="B465" s="442"/>
      <c r="C465" s="442"/>
      <c r="D465" s="442"/>
      <c r="E465" s="442"/>
    </row>
    <row r="466" spans="1:5" x14ac:dyDescent="0.25">
      <c r="A466" s="441"/>
      <c r="B466" s="442"/>
      <c r="C466" s="442"/>
      <c r="D466" s="442"/>
      <c r="E466" s="442"/>
    </row>
    <row r="467" spans="1:5" x14ac:dyDescent="0.25">
      <c r="A467" s="441"/>
      <c r="B467" s="442"/>
      <c r="C467" s="442"/>
      <c r="D467" s="442"/>
      <c r="E467" s="442"/>
    </row>
    <row r="468" spans="1:5" x14ac:dyDescent="0.25">
      <c r="A468" s="441"/>
      <c r="B468" s="442"/>
      <c r="C468" s="442"/>
      <c r="D468" s="442"/>
      <c r="E468" s="442"/>
    </row>
    <row r="469" spans="1:5" x14ac:dyDescent="0.25">
      <c r="A469" s="441"/>
      <c r="B469" s="442"/>
      <c r="C469" s="442"/>
      <c r="D469" s="442"/>
      <c r="E469" s="442"/>
    </row>
    <row r="470" spans="1:5" x14ac:dyDescent="0.25">
      <c r="A470" s="441"/>
      <c r="B470" s="442"/>
      <c r="C470" s="442"/>
      <c r="D470" s="442"/>
      <c r="E470" s="442"/>
    </row>
    <row r="471" spans="1:5" x14ac:dyDescent="0.25">
      <c r="A471" s="441"/>
      <c r="B471" s="442"/>
      <c r="C471" s="442"/>
      <c r="D471" s="442"/>
      <c r="E471" s="442"/>
    </row>
    <row r="472" spans="1:5" x14ac:dyDescent="0.25">
      <c r="A472" s="441"/>
      <c r="B472" s="442"/>
      <c r="C472" s="442"/>
      <c r="D472" s="442"/>
      <c r="E472" s="442"/>
    </row>
    <row r="473" spans="1:5" x14ac:dyDescent="0.25">
      <c r="A473" s="441"/>
      <c r="B473" s="442"/>
      <c r="C473" s="442"/>
      <c r="D473" s="442"/>
      <c r="E473" s="442"/>
    </row>
    <row r="474" spans="1:5" x14ac:dyDescent="0.25">
      <c r="A474" s="441"/>
      <c r="B474" s="442"/>
      <c r="C474" s="442"/>
      <c r="D474" s="442"/>
      <c r="E474" s="442"/>
    </row>
    <row r="475" spans="1:5" x14ac:dyDescent="0.25">
      <c r="A475" s="441"/>
      <c r="B475" s="442"/>
      <c r="C475" s="442"/>
      <c r="D475" s="442"/>
      <c r="E475" s="442"/>
    </row>
    <row r="476" spans="1:5" x14ac:dyDescent="0.25">
      <c r="A476" s="441"/>
      <c r="B476" s="442"/>
      <c r="C476" s="442"/>
      <c r="D476" s="442"/>
      <c r="E476" s="442"/>
    </row>
    <row r="477" spans="1:5" x14ac:dyDescent="0.25">
      <c r="A477" s="441"/>
      <c r="B477" s="442"/>
      <c r="C477" s="442"/>
      <c r="D477" s="442"/>
      <c r="E477" s="442"/>
    </row>
    <row r="478" spans="1:5" x14ac:dyDescent="0.25">
      <c r="A478" s="441"/>
      <c r="B478" s="442"/>
      <c r="C478" s="442"/>
      <c r="D478" s="442"/>
      <c r="E478" s="442"/>
    </row>
    <row r="479" spans="1:5" x14ac:dyDescent="0.25">
      <c r="A479" s="441"/>
      <c r="B479" s="442"/>
      <c r="C479" s="442"/>
      <c r="D479" s="442"/>
      <c r="E479" s="442"/>
    </row>
    <row r="480" spans="1:5" x14ac:dyDescent="0.25">
      <c r="A480" s="441"/>
      <c r="B480" s="442"/>
      <c r="C480" s="442"/>
      <c r="D480" s="442"/>
      <c r="E480" s="442"/>
    </row>
    <row r="481" spans="1:5" x14ac:dyDescent="0.25">
      <c r="A481" s="441"/>
      <c r="B481" s="442"/>
      <c r="C481" s="442"/>
      <c r="D481" s="442"/>
      <c r="E481" s="442"/>
    </row>
    <row r="482" spans="1:5" x14ac:dyDescent="0.25">
      <c r="A482" s="441"/>
      <c r="B482" s="442"/>
      <c r="C482" s="442"/>
      <c r="D482" s="442"/>
      <c r="E482" s="442"/>
    </row>
    <row r="483" spans="1:5" x14ac:dyDescent="0.25">
      <c r="A483" s="441"/>
      <c r="B483" s="442"/>
      <c r="C483" s="442"/>
      <c r="D483" s="442"/>
      <c r="E483" s="442"/>
    </row>
    <row r="484" spans="1:5" x14ac:dyDescent="0.25">
      <c r="A484" s="441"/>
      <c r="B484" s="442"/>
      <c r="C484" s="442"/>
      <c r="D484" s="442"/>
      <c r="E484" s="442"/>
    </row>
    <row r="485" spans="1:5" x14ac:dyDescent="0.25">
      <c r="A485" s="441"/>
      <c r="B485" s="442"/>
      <c r="C485" s="442"/>
      <c r="D485" s="442"/>
      <c r="E485" s="442"/>
    </row>
    <row r="486" spans="1:5" x14ac:dyDescent="0.25">
      <c r="A486" s="441"/>
      <c r="B486" s="442"/>
      <c r="C486" s="442"/>
      <c r="D486" s="442"/>
      <c r="E486" s="442"/>
    </row>
    <row r="487" spans="1:5" x14ac:dyDescent="0.25">
      <c r="A487" s="441"/>
      <c r="B487" s="442"/>
      <c r="C487" s="442"/>
      <c r="D487" s="442"/>
      <c r="E487" s="442"/>
    </row>
    <row r="488" spans="1:5" x14ac:dyDescent="0.25">
      <c r="A488" s="441"/>
      <c r="B488" s="442"/>
      <c r="C488" s="442"/>
      <c r="D488" s="442"/>
      <c r="E488" s="442"/>
    </row>
    <row r="489" spans="1:5" x14ac:dyDescent="0.25">
      <c r="A489" s="441"/>
      <c r="B489" s="442"/>
      <c r="C489" s="442"/>
      <c r="D489" s="442"/>
      <c r="E489" s="442"/>
    </row>
    <row r="490" spans="1:5" x14ac:dyDescent="0.25">
      <c r="A490" s="441"/>
      <c r="B490" s="442"/>
      <c r="C490" s="442"/>
      <c r="D490" s="442"/>
      <c r="E490" s="442"/>
    </row>
    <row r="491" spans="1:5" x14ac:dyDescent="0.25">
      <c r="A491" s="441"/>
      <c r="B491" s="442"/>
      <c r="C491" s="442"/>
      <c r="D491" s="442"/>
      <c r="E491" s="442"/>
    </row>
    <row r="492" spans="1:5" x14ac:dyDescent="0.25">
      <c r="A492" s="441"/>
      <c r="B492" s="442"/>
      <c r="C492" s="442"/>
      <c r="D492" s="442"/>
      <c r="E492" s="442"/>
    </row>
    <row r="493" spans="1:5" x14ac:dyDescent="0.25">
      <c r="A493" s="441"/>
      <c r="B493" s="442"/>
      <c r="C493" s="442"/>
      <c r="D493" s="442"/>
      <c r="E493" s="442"/>
    </row>
    <row r="494" spans="1:5" x14ac:dyDescent="0.25">
      <c r="A494" s="441"/>
      <c r="B494" s="442"/>
      <c r="C494" s="442"/>
      <c r="D494" s="442"/>
      <c r="E494" s="442"/>
    </row>
    <row r="495" spans="1:5" x14ac:dyDescent="0.25">
      <c r="A495" s="441"/>
      <c r="B495" s="442"/>
      <c r="C495" s="442"/>
      <c r="D495" s="442"/>
      <c r="E495" s="442"/>
    </row>
    <row r="496" spans="1:5" x14ac:dyDescent="0.25">
      <c r="A496" s="441"/>
      <c r="B496" s="442"/>
      <c r="C496" s="442"/>
      <c r="D496" s="442"/>
      <c r="E496" s="442"/>
    </row>
    <row r="497" spans="1:5" x14ac:dyDescent="0.25">
      <c r="A497" s="441"/>
      <c r="B497" s="442"/>
      <c r="C497" s="442"/>
      <c r="D497" s="442"/>
      <c r="E497" s="442"/>
    </row>
    <row r="498" spans="1:5" x14ac:dyDescent="0.25">
      <c r="A498" s="441"/>
      <c r="B498" s="442"/>
      <c r="C498" s="442"/>
      <c r="D498" s="442"/>
      <c r="E498" s="442"/>
    </row>
    <row r="499" spans="1:5" x14ac:dyDescent="0.25">
      <c r="A499" s="441"/>
      <c r="B499" s="442"/>
      <c r="C499" s="442"/>
      <c r="D499" s="442"/>
      <c r="E499" s="442"/>
    </row>
    <row r="500" spans="1:5" x14ac:dyDescent="0.25">
      <c r="A500" s="441"/>
      <c r="B500" s="442"/>
      <c r="C500" s="442"/>
      <c r="D500" s="442"/>
      <c r="E500" s="442"/>
    </row>
    <row r="501" spans="1:5" x14ac:dyDescent="0.25">
      <c r="A501" s="441"/>
      <c r="B501" s="442"/>
      <c r="C501" s="442"/>
      <c r="D501" s="442"/>
      <c r="E501" s="442"/>
    </row>
    <row r="502" spans="1:5" x14ac:dyDescent="0.25">
      <c r="A502" s="441"/>
      <c r="B502" s="442"/>
      <c r="C502" s="442"/>
      <c r="D502" s="442"/>
      <c r="E502" s="442"/>
    </row>
    <row r="503" spans="1:5" x14ac:dyDescent="0.25">
      <c r="A503" s="441"/>
      <c r="B503" s="442"/>
      <c r="C503" s="442"/>
      <c r="D503" s="442"/>
      <c r="E503" s="442"/>
    </row>
    <row r="504" spans="1:5" x14ac:dyDescent="0.25">
      <c r="A504" s="441"/>
      <c r="B504" s="442"/>
      <c r="C504" s="442"/>
      <c r="D504" s="442"/>
      <c r="E504" s="442"/>
    </row>
    <row r="505" spans="1:5" x14ac:dyDescent="0.25">
      <c r="A505" s="441"/>
      <c r="B505" s="442"/>
      <c r="C505" s="442"/>
      <c r="D505" s="442"/>
      <c r="E505" s="442"/>
    </row>
    <row r="506" spans="1:5" x14ac:dyDescent="0.25">
      <c r="A506" s="441"/>
      <c r="B506" s="442"/>
      <c r="C506" s="442"/>
      <c r="D506" s="442"/>
      <c r="E506" s="442"/>
    </row>
    <row r="507" spans="1:5" x14ac:dyDescent="0.25">
      <c r="A507" s="441"/>
      <c r="B507" s="442"/>
      <c r="C507" s="442"/>
      <c r="D507" s="442"/>
      <c r="E507" s="442"/>
    </row>
    <row r="508" spans="1:5" x14ac:dyDescent="0.25">
      <c r="A508" s="441"/>
      <c r="B508" s="442"/>
      <c r="C508" s="442"/>
      <c r="D508" s="442"/>
      <c r="E508" s="442"/>
    </row>
    <row r="509" spans="1:5" x14ac:dyDescent="0.25">
      <c r="A509" s="441"/>
      <c r="B509" s="442"/>
      <c r="C509" s="442"/>
      <c r="D509" s="442"/>
      <c r="E509" s="442"/>
    </row>
    <row r="510" spans="1:5" x14ac:dyDescent="0.25">
      <c r="A510" s="441"/>
      <c r="B510" s="442"/>
      <c r="C510" s="442"/>
      <c r="D510" s="442"/>
      <c r="E510" s="442"/>
    </row>
    <row r="511" spans="1:5" x14ac:dyDescent="0.25">
      <c r="A511" s="441"/>
      <c r="B511" s="442"/>
      <c r="C511" s="442"/>
      <c r="D511" s="442"/>
      <c r="E511" s="442"/>
    </row>
    <row r="512" spans="1:5" x14ac:dyDescent="0.25">
      <c r="A512" s="441"/>
      <c r="B512" s="442"/>
      <c r="C512" s="442"/>
      <c r="D512" s="442"/>
      <c r="E512" s="442"/>
    </row>
    <row r="513" spans="1:5" x14ac:dyDescent="0.25">
      <c r="A513" s="441"/>
      <c r="B513" s="442"/>
      <c r="C513" s="442"/>
      <c r="D513" s="442"/>
      <c r="E513" s="442"/>
    </row>
    <row r="514" spans="1:5" x14ac:dyDescent="0.25">
      <c r="A514" s="441"/>
      <c r="B514" s="442"/>
      <c r="C514" s="442"/>
      <c r="D514" s="442"/>
      <c r="E514" s="442"/>
    </row>
    <row r="515" spans="1:5" x14ac:dyDescent="0.25">
      <c r="A515" s="441"/>
      <c r="B515" s="442"/>
      <c r="C515" s="442"/>
      <c r="D515" s="442"/>
      <c r="E515" s="442"/>
    </row>
    <row r="516" spans="1:5" x14ac:dyDescent="0.25">
      <c r="A516" s="441"/>
      <c r="B516" s="442"/>
      <c r="C516" s="442"/>
      <c r="D516" s="442"/>
      <c r="E516" s="442"/>
    </row>
    <row r="517" spans="1:5" x14ac:dyDescent="0.25">
      <c r="A517" s="441"/>
      <c r="B517" s="442"/>
      <c r="C517" s="442"/>
      <c r="D517" s="442"/>
      <c r="E517" s="442"/>
    </row>
    <row r="518" spans="1:5" x14ac:dyDescent="0.25">
      <c r="A518" s="441"/>
      <c r="B518" s="442"/>
      <c r="C518" s="442"/>
      <c r="D518" s="442"/>
      <c r="E518" s="442"/>
    </row>
    <row r="519" spans="1:5" x14ac:dyDescent="0.25">
      <c r="A519" s="441"/>
      <c r="B519" s="442"/>
      <c r="C519" s="442"/>
      <c r="D519" s="442"/>
      <c r="E519" s="442"/>
    </row>
    <row r="520" spans="1:5" x14ac:dyDescent="0.25">
      <c r="A520" s="441"/>
      <c r="B520" s="442"/>
      <c r="C520" s="442"/>
      <c r="D520" s="442"/>
      <c r="E520" s="442"/>
    </row>
    <row r="521" spans="1:5" x14ac:dyDescent="0.25">
      <c r="A521" s="441"/>
      <c r="B521" s="442"/>
      <c r="C521" s="442"/>
      <c r="D521" s="442"/>
      <c r="E521" s="442"/>
    </row>
    <row r="522" spans="1:5" x14ac:dyDescent="0.25">
      <c r="A522" s="441"/>
      <c r="B522" s="442"/>
      <c r="C522" s="442"/>
      <c r="D522" s="442"/>
      <c r="E522" s="442"/>
    </row>
    <row r="523" spans="1:5" x14ac:dyDescent="0.25">
      <c r="A523" s="441"/>
      <c r="B523" s="442"/>
      <c r="C523" s="442"/>
      <c r="D523" s="442"/>
      <c r="E523" s="442"/>
    </row>
    <row r="524" spans="1:5" x14ac:dyDescent="0.25">
      <c r="A524" s="441"/>
      <c r="B524" s="442"/>
      <c r="C524" s="442"/>
      <c r="D524" s="442"/>
      <c r="E524" s="442"/>
    </row>
    <row r="525" spans="1:5" x14ac:dyDescent="0.25">
      <c r="A525" s="441"/>
      <c r="B525" s="442"/>
      <c r="C525" s="442"/>
      <c r="D525" s="442"/>
      <c r="E525" s="442"/>
    </row>
    <row r="526" spans="1:5" x14ac:dyDescent="0.25">
      <c r="A526" s="441"/>
      <c r="B526" s="442"/>
      <c r="C526" s="442"/>
      <c r="D526" s="442"/>
      <c r="E526" s="442"/>
    </row>
    <row r="527" spans="1:5" x14ac:dyDescent="0.25">
      <c r="A527" s="441"/>
      <c r="B527" s="442"/>
      <c r="C527" s="442"/>
      <c r="D527" s="442"/>
      <c r="E527" s="442"/>
    </row>
    <row r="528" spans="1:5" x14ac:dyDescent="0.25">
      <c r="A528" s="441"/>
      <c r="B528" s="442"/>
      <c r="C528" s="442"/>
      <c r="D528" s="442"/>
      <c r="E528" s="442"/>
    </row>
    <row r="529" spans="1:5" x14ac:dyDescent="0.25">
      <c r="A529" s="441"/>
      <c r="B529" s="442"/>
      <c r="C529" s="442"/>
      <c r="D529" s="442"/>
      <c r="E529" s="442"/>
    </row>
    <row r="530" spans="1:5" x14ac:dyDescent="0.25">
      <c r="A530" s="441"/>
      <c r="B530" s="442"/>
      <c r="C530" s="442"/>
      <c r="D530" s="442"/>
      <c r="E530" s="442"/>
    </row>
    <row r="531" spans="1:5" x14ac:dyDescent="0.25">
      <c r="A531" s="441"/>
      <c r="B531" s="442"/>
      <c r="C531" s="442"/>
      <c r="D531" s="442"/>
      <c r="E531" s="442"/>
    </row>
    <row r="532" spans="1:5" x14ac:dyDescent="0.25">
      <c r="A532" s="441"/>
      <c r="B532" s="442"/>
      <c r="C532" s="442"/>
      <c r="D532" s="442"/>
      <c r="E532" s="442"/>
    </row>
    <row r="533" spans="1:5" x14ac:dyDescent="0.25">
      <c r="A533" s="441"/>
      <c r="B533" s="442"/>
      <c r="C533" s="442"/>
      <c r="D533" s="442"/>
      <c r="E533" s="442"/>
    </row>
    <row r="534" spans="1:5" x14ac:dyDescent="0.25">
      <c r="A534" s="441"/>
      <c r="B534" s="442"/>
      <c r="C534" s="442"/>
      <c r="D534" s="442"/>
      <c r="E534" s="442"/>
    </row>
    <row r="535" spans="1:5" x14ac:dyDescent="0.25">
      <c r="A535" s="441"/>
      <c r="B535" s="442"/>
      <c r="C535" s="442"/>
      <c r="D535" s="442"/>
      <c r="E535" s="442"/>
    </row>
    <row r="536" spans="1:5" x14ac:dyDescent="0.25">
      <c r="A536" s="441"/>
      <c r="B536" s="442"/>
      <c r="C536" s="442"/>
      <c r="D536" s="442"/>
      <c r="E536" s="442"/>
    </row>
    <row r="537" spans="1:5" x14ac:dyDescent="0.25">
      <c r="A537" s="441"/>
      <c r="B537" s="442"/>
      <c r="C537" s="442"/>
      <c r="D537" s="442"/>
      <c r="E537" s="442"/>
    </row>
    <row r="538" spans="1:5" x14ac:dyDescent="0.25">
      <c r="A538" s="441"/>
      <c r="B538" s="442"/>
      <c r="C538" s="442"/>
      <c r="D538" s="442"/>
      <c r="E538" s="442"/>
    </row>
    <row r="539" spans="1:5" x14ac:dyDescent="0.25">
      <c r="A539" s="441"/>
      <c r="B539" s="442"/>
      <c r="C539" s="442"/>
      <c r="D539" s="442"/>
      <c r="E539" s="442"/>
    </row>
    <row r="540" spans="1:5" x14ac:dyDescent="0.25">
      <c r="A540" s="441"/>
      <c r="B540" s="442"/>
      <c r="C540" s="442"/>
      <c r="D540" s="442"/>
      <c r="E540" s="442"/>
    </row>
    <row r="541" spans="1:5" x14ac:dyDescent="0.25">
      <c r="A541" s="441"/>
      <c r="B541" s="442"/>
      <c r="C541" s="442"/>
      <c r="D541" s="442"/>
      <c r="E541" s="442"/>
    </row>
    <row r="542" spans="1:5" x14ac:dyDescent="0.25">
      <c r="A542" s="441"/>
      <c r="B542" s="442"/>
      <c r="C542" s="442"/>
      <c r="D542" s="442"/>
      <c r="E542" s="442"/>
    </row>
    <row r="543" spans="1:5" x14ac:dyDescent="0.25">
      <c r="A543" s="441"/>
      <c r="B543" s="442"/>
      <c r="C543" s="442"/>
      <c r="D543" s="442"/>
      <c r="E543" s="442"/>
    </row>
    <row r="544" spans="1:5" x14ac:dyDescent="0.25">
      <c r="A544" s="441"/>
      <c r="B544" s="442"/>
      <c r="C544" s="442"/>
      <c r="D544" s="442"/>
      <c r="E544" s="442"/>
    </row>
    <row r="545" spans="1:5" x14ac:dyDescent="0.25">
      <c r="A545" s="441"/>
      <c r="B545" s="442"/>
      <c r="C545" s="442"/>
      <c r="D545" s="442"/>
      <c r="E545" s="442"/>
    </row>
    <row r="546" spans="1:5" x14ac:dyDescent="0.25">
      <c r="A546" s="441"/>
      <c r="B546" s="442"/>
      <c r="C546" s="442"/>
      <c r="D546" s="442"/>
      <c r="E546" s="442"/>
    </row>
    <row r="547" spans="1:5" x14ac:dyDescent="0.25">
      <c r="A547" s="441"/>
      <c r="B547" s="442"/>
      <c r="C547" s="442"/>
      <c r="D547" s="442"/>
      <c r="E547" s="442"/>
    </row>
    <row r="548" spans="1:5" x14ac:dyDescent="0.25">
      <c r="A548" s="441"/>
      <c r="B548" s="442"/>
      <c r="C548" s="442"/>
      <c r="D548" s="442"/>
      <c r="E548" s="442"/>
    </row>
    <row r="549" spans="1:5" x14ac:dyDescent="0.25">
      <c r="A549" s="441"/>
      <c r="B549" s="442"/>
      <c r="C549" s="442"/>
      <c r="D549" s="442"/>
      <c r="E549" s="442"/>
    </row>
    <row r="550" spans="1:5" x14ac:dyDescent="0.25">
      <c r="A550" s="441"/>
      <c r="B550" s="442"/>
      <c r="C550" s="442"/>
      <c r="D550" s="442"/>
      <c r="E550" s="442"/>
    </row>
    <row r="551" spans="1:5" x14ac:dyDescent="0.25">
      <c r="A551" s="441"/>
      <c r="B551" s="442"/>
      <c r="C551" s="442"/>
      <c r="D551" s="442"/>
      <c r="E551" s="442"/>
    </row>
    <row r="552" spans="1:5" x14ac:dyDescent="0.25">
      <c r="A552" s="441"/>
      <c r="B552" s="442"/>
      <c r="C552" s="442"/>
      <c r="D552" s="442"/>
      <c r="E552" s="442"/>
    </row>
    <row r="553" spans="1:5" x14ac:dyDescent="0.25">
      <c r="A553" s="441"/>
      <c r="B553" s="442"/>
      <c r="C553" s="442"/>
      <c r="D553" s="442"/>
      <c r="E553" s="442"/>
    </row>
    <row r="554" spans="1:5" x14ac:dyDescent="0.25">
      <c r="A554" s="441"/>
      <c r="B554" s="442"/>
      <c r="C554" s="442"/>
      <c r="D554" s="442"/>
      <c r="E554" s="442"/>
    </row>
    <row r="555" spans="1:5" x14ac:dyDescent="0.25">
      <c r="A555" s="441"/>
      <c r="B555" s="442"/>
      <c r="C555" s="442"/>
      <c r="D555" s="442"/>
      <c r="E555" s="442"/>
    </row>
    <row r="556" spans="1:5" x14ac:dyDescent="0.25">
      <c r="A556" s="441"/>
      <c r="B556" s="442"/>
      <c r="C556" s="442"/>
      <c r="D556" s="442"/>
      <c r="E556" s="442"/>
    </row>
    <row r="557" spans="1:5" x14ac:dyDescent="0.25">
      <c r="A557" s="441"/>
      <c r="B557" s="442"/>
      <c r="C557" s="442"/>
      <c r="D557" s="442"/>
      <c r="E557" s="442"/>
    </row>
    <row r="558" spans="1:5" x14ac:dyDescent="0.25">
      <c r="A558" s="441"/>
      <c r="B558" s="442"/>
      <c r="C558" s="442"/>
      <c r="D558" s="442"/>
      <c r="E558" s="442"/>
    </row>
    <row r="559" spans="1:5" x14ac:dyDescent="0.25">
      <c r="A559" s="441"/>
      <c r="B559" s="442"/>
      <c r="C559" s="442"/>
      <c r="D559" s="442"/>
      <c r="E559" s="442"/>
    </row>
    <row r="560" spans="1:5" x14ac:dyDescent="0.25">
      <c r="A560" s="441"/>
      <c r="B560" s="442"/>
      <c r="C560" s="442"/>
      <c r="D560" s="442"/>
      <c r="E560" s="442"/>
    </row>
    <row r="561" spans="1:5" x14ac:dyDescent="0.25">
      <c r="A561" s="441"/>
      <c r="B561" s="442"/>
      <c r="C561" s="442"/>
      <c r="D561" s="442"/>
      <c r="E561" s="442"/>
    </row>
    <row r="562" spans="1:5" x14ac:dyDescent="0.25">
      <c r="A562" s="441"/>
      <c r="B562" s="442"/>
      <c r="C562" s="442"/>
      <c r="D562" s="442"/>
      <c r="E562" s="442"/>
    </row>
    <row r="563" spans="1:5" x14ac:dyDescent="0.25">
      <c r="A563" s="441"/>
      <c r="B563" s="442"/>
      <c r="C563" s="442"/>
      <c r="D563" s="442"/>
      <c r="E563" s="442"/>
    </row>
    <row r="564" spans="1:5" x14ac:dyDescent="0.25">
      <c r="A564" s="441"/>
      <c r="B564" s="442"/>
      <c r="C564" s="442"/>
      <c r="D564" s="442"/>
      <c r="E564" s="442"/>
    </row>
    <row r="565" spans="1:5" x14ac:dyDescent="0.25">
      <c r="A565" s="441"/>
      <c r="B565" s="442"/>
      <c r="C565" s="442"/>
      <c r="D565" s="442"/>
      <c r="E565" s="442"/>
    </row>
    <row r="566" spans="1:5" x14ac:dyDescent="0.25">
      <c r="A566" s="441"/>
      <c r="B566" s="442"/>
      <c r="C566" s="442"/>
      <c r="D566" s="442"/>
      <c r="E566" s="442"/>
    </row>
    <row r="567" spans="1:5" x14ac:dyDescent="0.25">
      <c r="A567" s="441"/>
      <c r="B567" s="442"/>
      <c r="C567" s="442"/>
      <c r="D567" s="442"/>
      <c r="E567" s="442"/>
    </row>
    <row r="568" spans="1:5" x14ac:dyDescent="0.25">
      <c r="A568" s="441"/>
      <c r="B568" s="442"/>
      <c r="C568" s="442"/>
      <c r="D568" s="442"/>
      <c r="E568" s="442"/>
    </row>
    <row r="569" spans="1:5" x14ac:dyDescent="0.25">
      <c r="A569" s="441"/>
      <c r="B569" s="442"/>
      <c r="C569" s="442"/>
      <c r="D569" s="442"/>
      <c r="E569" s="442"/>
    </row>
    <row r="570" spans="1:5" x14ac:dyDescent="0.25">
      <c r="A570" s="441"/>
      <c r="B570" s="442"/>
      <c r="C570" s="442"/>
      <c r="D570" s="442"/>
      <c r="E570" s="442"/>
    </row>
    <row r="571" spans="1:5" x14ac:dyDescent="0.25">
      <c r="A571" s="441"/>
      <c r="B571" s="442"/>
      <c r="C571" s="442"/>
      <c r="D571" s="442"/>
      <c r="E571" s="442"/>
    </row>
    <row r="572" spans="1:5" x14ac:dyDescent="0.25">
      <c r="A572" s="441"/>
      <c r="B572" s="442"/>
      <c r="C572" s="442"/>
      <c r="D572" s="442"/>
      <c r="E572" s="442"/>
    </row>
    <row r="573" spans="1:5" x14ac:dyDescent="0.25">
      <c r="A573" s="441"/>
      <c r="B573" s="442"/>
      <c r="C573" s="442"/>
      <c r="D573" s="442"/>
      <c r="E573" s="442"/>
    </row>
    <row r="574" spans="1:5" x14ac:dyDescent="0.25">
      <c r="A574" s="441"/>
      <c r="B574" s="442"/>
      <c r="C574" s="442"/>
      <c r="D574" s="442"/>
      <c r="E574" s="442"/>
    </row>
    <row r="575" spans="1:5" x14ac:dyDescent="0.25">
      <c r="A575" s="441"/>
      <c r="B575" s="442"/>
      <c r="C575" s="442"/>
      <c r="D575" s="442"/>
      <c r="E575" s="442"/>
    </row>
    <row r="576" spans="1:5" x14ac:dyDescent="0.25">
      <c r="A576" s="441"/>
      <c r="B576" s="442"/>
      <c r="C576" s="442"/>
      <c r="D576" s="442"/>
      <c r="E576" s="442"/>
    </row>
    <row r="577" spans="1:5" x14ac:dyDescent="0.25">
      <c r="A577" s="441"/>
      <c r="B577" s="442"/>
      <c r="C577" s="442"/>
      <c r="D577" s="442"/>
      <c r="E577" s="442"/>
    </row>
    <row r="578" spans="1:5" x14ac:dyDescent="0.25">
      <c r="A578" s="441"/>
      <c r="B578" s="442"/>
      <c r="C578" s="442"/>
      <c r="D578" s="442"/>
      <c r="E578" s="442"/>
    </row>
    <row r="579" spans="1:5" x14ac:dyDescent="0.25">
      <c r="A579" s="441"/>
      <c r="B579" s="442"/>
      <c r="C579" s="442"/>
      <c r="D579" s="442"/>
      <c r="E579" s="442"/>
    </row>
    <row r="580" spans="1:5" x14ac:dyDescent="0.25">
      <c r="A580" s="441"/>
      <c r="B580" s="442"/>
      <c r="C580" s="442"/>
      <c r="D580" s="442"/>
      <c r="E580" s="442"/>
    </row>
    <row r="581" spans="1:5" x14ac:dyDescent="0.25">
      <c r="A581" s="441"/>
      <c r="B581" s="442"/>
      <c r="C581" s="442"/>
      <c r="D581" s="442"/>
      <c r="E581" s="442"/>
    </row>
    <row r="582" spans="1:5" x14ac:dyDescent="0.25">
      <c r="A582" s="441"/>
      <c r="B582" s="442"/>
      <c r="C582" s="442"/>
      <c r="D582" s="442"/>
      <c r="E582" s="442"/>
    </row>
    <row r="583" spans="1:5" x14ac:dyDescent="0.25">
      <c r="A583" s="441"/>
      <c r="B583" s="442"/>
      <c r="C583" s="442"/>
      <c r="D583" s="442"/>
      <c r="E583" s="442"/>
    </row>
    <row r="584" spans="1:5" x14ac:dyDescent="0.25">
      <c r="A584" s="441"/>
      <c r="B584" s="442"/>
      <c r="C584" s="442"/>
      <c r="D584" s="442"/>
      <c r="E584" s="442"/>
    </row>
    <row r="585" spans="1:5" x14ac:dyDescent="0.25">
      <c r="A585" s="441"/>
      <c r="B585" s="442"/>
      <c r="C585" s="442"/>
      <c r="D585" s="442"/>
      <c r="E585" s="442"/>
    </row>
    <row r="586" spans="1:5" x14ac:dyDescent="0.25">
      <c r="A586" s="441"/>
      <c r="B586" s="442"/>
      <c r="C586" s="442"/>
      <c r="D586" s="442"/>
      <c r="E586" s="442"/>
    </row>
    <row r="587" spans="1:5" x14ac:dyDescent="0.25">
      <c r="A587" s="441"/>
      <c r="B587" s="442"/>
      <c r="C587" s="442"/>
      <c r="D587" s="442"/>
      <c r="E587" s="442"/>
    </row>
    <row r="588" spans="1:5" x14ac:dyDescent="0.25">
      <c r="A588" s="441"/>
      <c r="B588" s="442"/>
      <c r="C588" s="442"/>
      <c r="D588" s="442"/>
      <c r="E588" s="442"/>
    </row>
    <row r="589" spans="1:5" x14ac:dyDescent="0.25">
      <c r="A589" s="441"/>
      <c r="B589" s="442"/>
      <c r="C589" s="442"/>
      <c r="D589" s="442"/>
      <c r="E589" s="442"/>
    </row>
    <row r="590" spans="1:5" x14ac:dyDescent="0.25">
      <c r="A590" s="441"/>
      <c r="B590" s="442"/>
      <c r="C590" s="442"/>
      <c r="D590" s="442"/>
      <c r="E590" s="442"/>
    </row>
    <row r="591" spans="1:5" x14ac:dyDescent="0.25">
      <c r="A591" s="441"/>
      <c r="B591" s="442"/>
      <c r="C591" s="442"/>
      <c r="D591" s="442"/>
      <c r="E591" s="442"/>
    </row>
    <row r="592" spans="1:5" x14ac:dyDescent="0.25">
      <c r="A592" s="441"/>
      <c r="B592" s="442"/>
      <c r="C592" s="442"/>
      <c r="D592" s="442"/>
      <c r="E592" s="442"/>
    </row>
    <row r="593" spans="1:5" x14ac:dyDescent="0.25">
      <c r="A593" s="441"/>
      <c r="B593" s="442"/>
      <c r="C593" s="442"/>
      <c r="D593" s="442"/>
      <c r="E593" s="442"/>
    </row>
    <row r="594" spans="1:5" x14ac:dyDescent="0.25">
      <c r="A594" s="441"/>
      <c r="B594" s="442"/>
      <c r="C594" s="442"/>
      <c r="D594" s="442"/>
      <c r="E594" s="442"/>
    </row>
    <row r="595" spans="1:5" x14ac:dyDescent="0.25">
      <c r="A595" s="441"/>
      <c r="B595" s="442"/>
      <c r="C595" s="442"/>
      <c r="D595" s="442"/>
      <c r="E595" s="442"/>
    </row>
    <row r="596" spans="1:5" x14ac:dyDescent="0.25">
      <c r="A596" s="441"/>
      <c r="B596" s="442"/>
      <c r="C596" s="442"/>
      <c r="D596" s="442"/>
      <c r="E596" s="442"/>
    </row>
    <row r="597" spans="1:5" x14ac:dyDescent="0.25">
      <c r="A597" s="441"/>
      <c r="B597" s="442"/>
      <c r="C597" s="442"/>
      <c r="D597" s="442"/>
      <c r="E597" s="442"/>
    </row>
    <row r="598" spans="1:5" x14ac:dyDescent="0.25">
      <c r="A598" s="441"/>
      <c r="B598" s="442"/>
      <c r="C598" s="442"/>
      <c r="D598" s="442"/>
      <c r="E598" s="442"/>
    </row>
    <row r="599" spans="1:5" x14ac:dyDescent="0.25">
      <c r="A599" s="441"/>
      <c r="B599" s="442"/>
      <c r="C599" s="442"/>
      <c r="D599" s="442"/>
      <c r="E599" s="442"/>
    </row>
    <row r="600" spans="1:5" x14ac:dyDescent="0.25">
      <c r="A600" s="441"/>
      <c r="B600" s="442"/>
      <c r="C600" s="442"/>
      <c r="D600" s="442"/>
      <c r="E600" s="442"/>
    </row>
    <row r="601" spans="1:5" x14ac:dyDescent="0.25">
      <c r="A601" s="441"/>
      <c r="B601" s="442"/>
      <c r="C601" s="442"/>
      <c r="D601" s="442"/>
      <c r="E601" s="442"/>
    </row>
    <row r="602" spans="1:5" x14ac:dyDescent="0.25">
      <c r="A602" s="441"/>
      <c r="B602" s="442"/>
      <c r="C602" s="442"/>
      <c r="D602" s="442"/>
      <c r="E602" s="442"/>
    </row>
    <row r="603" spans="1:5" x14ac:dyDescent="0.25">
      <c r="A603" s="441"/>
      <c r="B603" s="442"/>
      <c r="C603" s="442"/>
      <c r="D603" s="442"/>
      <c r="E603" s="442"/>
    </row>
    <row r="604" spans="1:5" x14ac:dyDescent="0.25">
      <c r="A604" s="441"/>
      <c r="B604" s="442"/>
      <c r="C604" s="442"/>
      <c r="D604" s="442"/>
      <c r="E604" s="442"/>
    </row>
    <row r="605" spans="1:5" x14ac:dyDescent="0.25">
      <c r="A605" s="441"/>
      <c r="B605" s="442"/>
      <c r="C605" s="442"/>
      <c r="D605" s="442"/>
      <c r="E605" s="442"/>
    </row>
    <row r="606" spans="1:5" x14ac:dyDescent="0.25">
      <c r="A606" s="441"/>
      <c r="B606" s="442"/>
      <c r="C606" s="442"/>
      <c r="D606" s="442"/>
      <c r="E606" s="442"/>
    </row>
    <row r="607" spans="1:5" x14ac:dyDescent="0.25">
      <c r="A607" s="441"/>
      <c r="B607" s="442"/>
      <c r="C607" s="442"/>
      <c r="D607" s="442"/>
      <c r="E607" s="442"/>
    </row>
    <row r="608" spans="1:5" x14ac:dyDescent="0.25">
      <c r="A608" s="441"/>
      <c r="B608" s="442"/>
      <c r="C608" s="442"/>
      <c r="D608" s="442"/>
      <c r="E608" s="442"/>
    </row>
    <row r="609" spans="1:5" x14ac:dyDescent="0.25">
      <c r="A609" s="441"/>
      <c r="B609" s="442"/>
      <c r="C609" s="442"/>
      <c r="D609" s="442"/>
      <c r="E609" s="442"/>
    </row>
    <row r="610" spans="1:5" x14ac:dyDescent="0.25">
      <c r="A610" s="441"/>
      <c r="B610" s="442"/>
      <c r="C610" s="442"/>
      <c r="D610" s="442"/>
      <c r="E610" s="442"/>
    </row>
    <row r="611" spans="1:5" x14ac:dyDescent="0.25">
      <c r="A611" s="441"/>
      <c r="B611" s="442"/>
      <c r="C611" s="442"/>
      <c r="D611" s="442"/>
      <c r="E611" s="442"/>
    </row>
    <row r="612" spans="1:5" x14ac:dyDescent="0.25">
      <c r="A612" s="441"/>
      <c r="B612" s="442"/>
      <c r="C612" s="442"/>
      <c r="D612" s="442"/>
      <c r="E612" s="442"/>
    </row>
    <row r="613" spans="1:5" x14ac:dyDescent="0.25">
      <c r="A613" s="441"/>
      <c r="B613" s="442"/>
      <c r="C613" s="442"/>
      <c r="D613" s="442"/>
      <c r="E613" s="442"/>
    </row>
    <row r="614" spans="1:5" x14ac:dyDescent="0.25">
      <c r="A614" s="441"/>
      <c r="B614" s="442"/>
      <c r="C614" s="442"/>
      <c r="D614" s="442"/>
      <c r="E614" s="442"/>
    </row>
    <row r="615" spans="1:5" x14ac:dyDescent="0.25">
      <c r="A615" s="441"/>
      <c r="B615" s="442"/>
      <c r="C615" s="442"/>
      <c r="D615" s="442"/>
      <c r="E615" s="442"/>
    </row>
    <row r="616" spans="1:5" x14ac:dyDescent="0.25">
      <c r="A616" s="441"/>
      <c r="B616" s="442"/>
      <c r="C616" s="442"/>
      <c r="D616" s="442"/>
      <c r="E616" s="442"/>
    </row>
    <row r="617" spans="1:5" x14ac:dyDescent="0.25">
      <c r="A617" s="441"/>
      <c r="B617" s="442"/>
      <c r="C617" s="442"/>
      <c r="D617" s="442"/>
      <c r="E617" s="442"/>
    </row>
    <row r="618" spans="1:5" x14ac:dyDescent="0.25">
      <c r="A618" s="441"/>
      <c r="B618" s="442"/>
      <c r="C618" s="442"/>
      <c r="D618" s="442"/>
      <c r="E618" s="442"/>
    </row>
    <row r="619" spans="1:5" x14ac:dyDescent="0.25">
      <c r="A619" s="441"/>
      <c r="B619" s="442"/>
      <c r="C619" s="442"/>
      <c r="D619" s="442"/>
      <c r="E619" s="442"/>
    </row>
    <row r="620" spans="1:5" x14ac:dyDescent="0.25">
      <c r="A620" s="441"/>
      <c r="B620" s="442"/>
      <c r="C620" s="442"/>
      <c r="D620" s="442"/>
      <c r="E620" s="442"/>
    </row>
    <row r="621" spans="1:5" x14ac:dyDescent="0.25">
      <c r="A621" s="441"/>
      <c r="B621" s="442"/>
      <c r="C621" s="442"/>
      <c r="D621" s="442"/>
      <c r="E621" s="442"/>
    </row>
    <row r="622" spans="1:5" x14ac:dyDescent="0.25">
      <c r="A622" s="441"/>
      <c r="B622" s="442"/>
      <c r="C622" s="442"/>
      <c r="D622" s="442"/>
      <c r="E622" s="442"/>
    </row>
    <row r="623" spans="1:5" x14ac:dyDescent="0.25">
      <c r="A623" s="441"/>
      <c r="B623" s="442"/>
      <c r="C623" s="442"/>
      <c r="D623" s="442"/>
      <c r="E623" s="442"/>
    </row>
    <row r="624" spans="1:5" x14ac:dyDescent="0.25">
      <c r="A624" s="441"/>
      <c r="B624" s="442"/>
      <c r="C624" s="442"/>
      <c r="D624" s="442"/>
      <c r="E624" s="442"/>
    </row>
    <row r="625" spans="1:5" x14ac:dyDescent="0.25">
      <c r="A625" s="441"/>
      <c r="B625" s="442"/>
      <c r="C625" s="442"/>
      <c r="D625" s="442"/>
      <c r="E625" s="442"/>
    </row>
    <row r="626" spans="1:5" x14ac:dyDescent="0.25">
      <c r="A626" s="441"/>
      <c r="B626" s="442"/>
      <c r="C626" s="442"/>
      <c r="D626" s="442"/>
      <c r="E626" s="442"/>
    </row>
    <row r="627" spans="1:5" x14ac:dyDescent="0.25">
      <c r="A627" s="441"/>
      <c r="B627" s="442"/>
      <c r="C627" s="442"/>
      <c r="D627" s="442"/>
      <c r="E627" s="442"/>
    </row>
    <row r="628" spans="1:5" x14ac:dyDescent="0.25">
      <c r="A628" s="441"/>
      <c r="B628" s="442"/>
      <c r="C628" s="442"/>
      <c r="D628" s="442"/>
      <c r="E628" s="442"/>
    </row>
    <row r="629" spans="1:5" x14ac:dyDescent="0.25">
      <c r="A629" s="441"/>
      <c r="B629" s="442"/>
      <c r="C629" s="442"/>
      <c r="D629" s="442"/>
      <c r="E629" s="442"/>
    </row>
    <row r="630" spans="1:5" x14ac:dyDescent="0.25">
      <c r="A630" s="441"/>
      <c r="B630" s="442"/>
      <c r="C630" s="442"/>
      <c r="D630" s="442"/>
      <c r="E630" s="442"/>
    </row>
    <row r="631" spans="1:5" x14ac:dyDescent="0.25">
      <c r="A631" s="441"/>
      <c r="B631" s="442"/>
      <c r="C631" s="442"/>
      <c r="D631" s="442"/>
      <c r="E631" s="442"/>
    </row>
    <row r="632" spans="1:5" x14ac:dyDescent="0.25">
      <c r="A632" s="441"/>
      <c r="B632" s="442"/>
      <c r="C632" s="442"/>
      <c r="D632" s="442"/>
      <c r="E632" s="442"/>
    </row>
    <row r="633" spans="1:5" x14ac:dyDescent="0.25">
      <c r="A633" s="441"/>
      <c r="B633" s="442"/>
      <c r="C633" s="442"/>
      <c r="D633" s="442"/>
      <c r="E633" s="442"/>
    </row>
    <row r="634" spans="1:5" x14ac:dyDescent="0.25">
      <c r="A634" s="441"/>
      <c r="B634" s="442"/>
      <c r="C634" s="442"/>
      <c r="D634" s="442"/>
      <c r="E634" s="442"/>
    </row>
    <row r="635" spans="1:5" x14ac:dyDescent="0.25">
      <c r="A635" s="441"/>
      <c r="B635" s="442"/>
      <c r="C635" s="442"/>
      <c r="D635" s="442"/>
      <c r="E635" s="442"/>
    </row>
    <row r="636" spans="1:5" x14ac:dyDescent="0.25">
      <c r="A636" s="441"/>
      <c r="B636" s="442"/>
      <c r="C636" s="442"/>
      <c r="D636" s="442"/>
      <c r="E636" s="442"/>
    </row>
    <row r="637" spans="1:5" x14ac:dyDescent="0.25">
      <c r="A637" s="441"/>
      <c r="B637" s="442"/>
      <c r="C637" s="442"/>
      <c r="D637" s="442"/>
      <c r="E637" s="442"/>
    </row>
    <row r="638" spans="1:5" x14ac:dyDescent="0.25">
      <c r="A638" s="441"/>
      <c r="B638" s="442"/>
      <c r="C638" s="442"/>
      <c r="D638" s="442"/>
      <c r="E638" s="442"/>
    </row>
    <row r="639" spans="1:5" x14ac:dyDescent="0.25">
      <c r="A639" s="441"/>
      <c r="B639" s="442"/>
      <c r="C639" s="442"/>
      <c r="D639" s="442"/>
      <c r="E639" s="442"/>
    </row>
    <row r="640" spans="1:5" x14ac:dyDescent="0.25">
      <c r="A640" s="441"/>
      <c r="B640" s="442"/>
      <c r="C640" s="442"/>
      <c r="D640" s="442"/>
      <c r="E640" s="442"/>
    </row>
    <row r="641" spans="1:5" x14ac:dyDescent="0.25">
      <c r="A641" s="441"/>
      <c r="B641" s="442"/>
      <c r="C641" s="442"/>
      <c r="D641" s="442"/>
      <c r="E641" s="442"/>
    </row>
    <row r="642" spans="1:5" x14ac:dyDescent="0.25">
      <c r="A642" s="441"/>
      <c r="B642" s="442"/>
      <c r="C642" s="442"/>
      <c r="D642" s="442"/>
      <c r="E642" s="442"/>
    </row>
    <row r="643" spans="1:5" x14ac:dyDescent="0.25">
      <c r="A643" s="441"/>
      <c r="B643" s="442"/>
      <c r="C643" s="442"/>
      <c r="D643" s="442"/>
      <c r="E643" s="442"/>
    </row>
    <row r="644" spans="1:5" x14ac:dyDescent="0.25">
      <c r="A644" s="441"/>
      <c r="B644" s="442"/>
      <c r="C644" s="442"/>
      <c r="D644" s="442"/>
      <c r="E644" s="442"/>
    </row>
    <row r="645" spans="1:5" x14ac:dyDescent="0.25">
      <c r="A645" s="441"/>
      <c r="B645" s="442"/>
      <c r="C645" s="442"/>
      <c r="D645" s="442"/>
      <c r="E645" s="442"/>
    </row>
    <row r="646" spans="1:5" x14ac:dyDescent="0.25">
      <c r="A646" s="441"/>
      <c r="B646" s="442"/>
      <c r="C646" s="442"/>
      <c r="D646" s="442"/>
      <c r="E646" s="442"/>
    </row>
    <row r="647" spans="1:5" x14ac:dyDescent="0.25">
      <c r="A647" s="441"/>
      <c r="B647" s="442"/>
      <c r="C647" s="442"/>
      <c r="D647" s="442"/>
      <c r="E647" s="442"/>
    </row>
    <row r="648" spans="1:5" x14ac:dyDescent="0.25">
      <c r="A648" s="441"/>
      <c r="B648" s="442"/>
      <c r="C648" s="442"/>
      <c r="D648" s="442"/>
      <c r="E648" s="442"/>
    </row>
    <row r="649" spans="1:5" x14ac:dyDescent="0.25">
      <c r="A649" s="441"/>
      <c r="B649" s="442"/>
      <c r="C649" s="442"/>
      <c r="D649" s="442"/>
      <c r="E649" s="442"/>
    </row>
    <row r="650" spans="1:5" x14ac:dyDescent="0.25">
      <c r="A650" s="441"/>
      <c r="B650" s="442"/>
      <c r="C650" s="442"/>
      <c r="D650" s="442"/>
      <c r="E650" s="442"/>
    </row>
    <row r="651" spans="1:5" x14ac:dyDescent="0.25">
      <c r="A651" s="441"/>
      <c r="B651" s="442"/>
      <c r="C651" s="442"/>
      <c r="D651" s="442"/>
      <c r="E651" s="442"/>
    </row>
    <row r="652" spans="1:5" x14ac:dyDescent="0.25">
      <c r="A652" s="441"/>
      <c r="B652" s="442"/>
      <c r="C652" s="442"/>
      <c r="D652" s="442"/>
      <c r="E652" s="442"/>
    </row>
    <row r="653" spans="1:5" x14ac:dyDescent="0.25">
      <c r="A653" s="441"/>
      <c r="B653" s="442"/>
      <c r="C653" s="442"/>
      <c r="D653" s="442"/>
      <c r="E653" s="442"/>
    </row>
    <row r="654" spans="1:5" x14ac:dyDescent="0.25">
      <c r="A654" s="441"/>
      <c r="B654" s="442"/>
      <c r="C654" s="442"/>
      <c r="D654" s="442"/>
      <c r="E654" s="442"/>
    </row>
    <row r="655" spans="1:5" x14ac:dyDescent="0.25">
      <c r="A655" s="441"/>
      <c r="B655" s="442"/>
      <c r="C655" s="442"/>
      <c r="D655" s="442"/>
      <c r="E655" s="442"/>
    </row>
    <row r="656" spans="1:5" x14ac:dyDescent="0.25">
      <c r="A656" s="441"/>
      <c r="B656" s="442"/>
      <c r="C656" s="442"/>
      <c r="D656" s="442"/>
      <c r="E656" s="442"/>
    </row>
    <row r="657" spans="1:5" x14ac:dyDescent="0.25">
      <c r="A657" s="441"/>
      <c r="B657" s="442"/>
      <c r="C657" s="442"/>
      <c r="D657" s="442"/>
      <c r="E657" s="442"/>
    </row>
    <row r="658" spans="1:5" x14ac:dyDescent="0.25">
      <c r="A658" s="441"/>
      <c r="B658" s="442"/>
      <c r="C658" s="442"/>
      <c r="D658" s="442"/>
      <c r="E658" s="442"/>
    </row>
    <row r="659" spans="1:5" x14ac:dyDescent="0.25">
      <c r="A659" s="441"/>
      <c r="B659" s="442"/>
      <c r="C659" s="442"/>
      <c r="D659" s="442"/>
      <c r="E659" s="442"/>
    </row>
    <row r="660" spans="1:5" x14ac:dyDescent="0.25">
      <c r="A660" s="441"/>
      <c r="B660" s="442"/>
      <c r="C660" s="442"/>
      <c r="D660" s="442"/>
      <c r="E660" s="442"/>
    </row>
    <row r="661" spans="1:5" x14ac:dyDescent="0.25">
      <c r="A661" s="441"/>
      <c r="B661" s="442"/>
      <c r="C661" s="442"/>
      <c r="D661" s="442"/>
      <c r="E661" s="442"/>
    </row>
    <row r="662" spans="1:5" x14ac:dyDescent="0.25">
      <c r="A662" s="441"/>
      <c r="B662" s="442"/>
      <c r="C662" s="442"/>
      <c r="D662" s="442"/>
      <c r="E662" s="442"/>
    </row>
    <row r="663" spans="1:5" x14ac:dyDescent="0.25">
      <c r="A663" s="441"/>
      <c r="B663" s="442"/>
      <c r="C663" s="442"/>
      <c r="D663" s="442"/>
      <c r="E663" s="442"/>
    </row>
    <row r="664" spans="1:5" x14ac:dyDescent="0.25">
      <c r="A664" s="441"/>
      <c r="B664" s="442"/>
      <c r="C664" s="442"/>
      <c r="D664" s="442"/>
      <c r="E664" s="442"/>
    </row>
    <row r="665" spans="1:5" x14ac:dyDescent="0.25">
      <c r="A665" s="441"/>
      <c r="B665" s="442"/>
      <c r="C665" s="442"/>
      <c r="D665" s="442"/>
      <c r="E665" s="442"/>
    </row>
    <row r="666" spans="1:5" x14ac:dyDescent="0.25">
      <c r="A666" s="441"/>
      <c r="B666" s="442"/>
      <c r="C666" s="442"/>
      <c r="D666" s="442"/>
      <c r="E666" s="442"/>
    </row>
    <row r="667" spans="1:5" x14ac:dyDescent="0.25">
      <c r="A667" s="441"/>
      <c r="B667" s="442"/>
      <c r="C667" s="442"/>
      <c r="D667" s="442"/>
      <c r="E667" s="442"/>
    </row>
    <row r="668" spans="1:5" x14ac:dyDescent="0.25">
      <c r="A668" s="441"/>
      <c r="B668" s="442"/>
      <c r="C668" s="442"/>
      <c r="D668" s="442"/>
      <c r="E668" s="442"/>
    </row>
    <row r="669" spans="1:5" x14ac:dyDescent="0.25">
      <c r="A669" s="441"/>
      <c r="B669" s="442"/>
      <c r="C669" s="442"/>
      <c r="D669" s="442"/>
      <c r="E669" s="442"/>
    </row>
    <row r="670" spans="1:5" x14ac:dyDescent="0.25">
      <c r="A670" s="441"/>
      <c r="B670" s="442"/>
      <c r="C670" s="442"/>
      <c r="D670" s="442"/>
      <c r="E670" s="442"/>
    </row>
    <row r="671" spans="1:5" x14ac:dyDescent="0.25">
      <c r="A671" s="441"/>
      <c r="B671" s="442"/>
      <c r="C671" s="442"/>
      <c r="D671" s="442"/>
      <c r="E671" s="442"/>
    </row>
    <row r="672" spans="1:5" x14ac:dyDescent="0.25">
      <c r="A672" s="441"/>
      <c r="B672" s="442"/>
      <c r="C672" s="442"/>
      <c r="D672" s="442"/>
      <c r="E672" s="442"/>
    </row>
    <row r="673" spans="1:5" x14ac:dyDescent="0.25">
      <c r="A673" s="441"/>
      <c r="B673" s="442"/>
      <c r="C673" s="442"/>
      <c r="D673" s="442"/>
      <c r="E673" s="442"/>
    </row>
    <row r="674" spans="1:5" x14ac:dyDescent="0.25">
      <c r="A674" s="441"/>
      <c r="B674" s="442"/>
      <c r="C674" s="442"/>
      <c r="D674" s="442"/>
      <c r="E674" s="442"/>
    </row>
    <row r="675" spans="1:5" x14ac:dyDescent="0.25">
      <c r="A675" s="441"/>
      <c r="B675" s="442"/>
      <c r="C675" s="442"/>
      <c r="D675" s="442"/>
      <c r="E675" s="442"/>
    </row>
    <row r="676" spans="1:5" x14ac:dyDescent="0.25">
      <c r="A676" s="441"/>
      <c r="B676" s="442"/>
      <c r="C676" s="442"/>
      <c r="D676" s="442"/>
      <c r="E676" s="442"/>
    </row>
    <row r="677" spans="1:5" x14ac:dyDescent="0.25">
      <c r="A677" s="441"/>
      <c r="B677" s="442"/>
      <c r="C677" s="442"/>
      <c r="D677" s="442"/>
      <c r="E677" s="442"/>
    </row>
    <row r="678" spans="1:5" x14ac:dyDescent="0.25">
      <c r="A678" s="441"/>
      <c r="B678" s="442"/>
      <c r="C678" s="442"/>
      <c r="D678" s="442"/>
      <c r="E678" s="442"/>
    </row>
    <row r="679" spans="1:5" x14ac:dyDescent="0.25">
      <c r="A679" s="441"/>
      <c r="B679" s="442"/>
      <c r="C679" s="442"/>
      <c r="D679" s="442"/>
      <c r="E679" s="442"/>
    </row>
    <row r="680" spans="1:5" x14ac:dyDescent="0.25">
      <c r="A680" s="441"/>
      <c r="B680" s="442"/>
      <c r="C680" s="442"/>
      <c r="D680" s="442"/>
      <c r="E680" s="442"/>
    </row>
    <row r="681" spans="1:5" x14ac:dyDescent="0.25">
      <c r="A681" s="441"/>
      <c r="B681" s="442"/>
      <c r="C681" s="442"/>
      <c r="D681" s="442"/>
      <c r="E681" s="442"/>
    </row>
    <row r="682" spans="1:5" x14ac:dyDescent="0.25">
      <c r="A682" s="441"/>
      <c r="B682" s="442"/>
      <c r="C682" s="442"/>
      <c r="D682" s="442"/>
      <c r="E682" s="442"/>
    </row>
    <row r="683" spans="1:5" x14ac:dyDescent="0.25">
      <c r="A683" s="441"/>
      <c r="B683" s="442"/>
      <c r="C683" s="442"/>
      <c r="D683" s="442"/>
      <c r="E683" s="442"/>
    </row>
    <row r="684" spans="1:5" x14ac:dyDescent="0.25">
      <c r="A684" s="441"/>
      <c r="B684" s="442"/>
      <c r="C684" s="442"/>
      <c r="D684" s="442"/>
      <c r="E684" s="442"/>
    </row>
    <row r="685" spans="1:5" x14ac:dyDescent="0.25">
      <c r="A685" s="441"/>
      <c r="B685" s="442"/>
      <c r="C685" s="442"/>
      <c r="D685" s="442"/>
      <c r="E685" s="442"/>
    </row>
    <row r="686" spans="1:5" x14ac:dyDescent="0.25">
      <c r="A686" s="441"/>
      <c r="B686" s="442"/>
      <c r="C686" s="442"/>
      <c r="D686" s="442"/>
      <c r="E686" s="442"/>
    </row>
    <row r="687" spans="1:5" x14ac:dyDescent="0.25">
      <c r="A687" s="441"/>
      <c r="B687" s="442"/>
      <c r="C687" s="442"/>
      <c r="D687" s="442"/>
      <c r="E687" s="442"/>
    </row>
    <row r="688" spans="1:5" x14ac:dyDescent="0.25">
      <c r="A688" s="441"/>
      <c r="B688" s="442"/>
      <c r="C688" s="442"/>
      <c r="D688" s="442"/>
      <c r="E688" s="442"/>
    </row>
    <row r="689" spans="1:5" x14ac:dyDescent="0.25">
      <c r="A689" s="441"/>
      <c r="B689" s="442"/>
      <c r="C689" s="442"/>
      <c r="D689" s="442"/>
      <c r="E689" s="442"/>
    </row>
    <row r="690" spans="1:5" x14ac:dyDescent="0.25">
      <c r="A690" s="441"/>
      <c r="B690" s="442"/>
      <c r="C690" s="442"/>
      <c r="D690" s="442"/>
      <c r="E690" s="442"/>
    </row>
    <row r="691" spans="1:5" x14ac:dyDescent="0.25">
      <c r="A691" s="441"/>
      <c r="B691" s="442"/>
      <c r="C691" s="442"/>
      <c r="D691" s="442"/>
      <c r="E691" s="442"/>
    </row>
    <row r="692" spans="1:5" x14ac:dyDescent="0.25">
      <c r="A692" s="441"/>
      <c r="B692" s="442"/>
      <c r="C692" s="442"/>
      <c r="D692" s="442"/>
      <c r="E692" s="442"/>
    </row>
    <row r="693" spans="1:5" x14ac:dyDescent="0.25">
      <c r="A693" s="441"/>
      <c r="B693" s="442"/>
      <c r="C693" s="442"/>
      <c r="D693" s="442"/>
      <c r="E693" s="442"/>
    </row>
    <row r="694" spans="1:5" x14ac:dyDescent="0.25">
      <c r="A694" s="441"/>
      <c r="B694" s="442"/>
      <c r="C694" s="442"/>
      <c r="D694" s="442"/>
      <c r="E694" s="442"/>
    </row>
    <row r="695" spans="1:5" x14ac:dyDescent="0.25">
      <c r="A695" s="441"/>
      <c r="B695" s="442"/>
      <c r="C695" s="442"/>
      <c r="D695" s="442"/>
      <c r="E695" s="442"/>
    </row>
    <row r="696" spans="1:5" x14ac:dyDescent="0.25">
      <c r="A696" s="441"/>
      <c r="B696" s="442"/>
      <c r="C696" s="442"/>
      <c r="D696" s="442"/>
      <c r="E696" s="442"/>
    </row>
    <row r="697" spans="1:5" x14ac:dyDescent="0.25">
      <c r="A697" s="441"/>
      <c r="B697" s="442"/>
      <c r="C697" s="442"/>
      <c r="D697" s="442"/>
      <c r="E697" s="442"/>
    </row>
    <row r="698" spans="1:5" x14ac:dyDescent="0.25">
      <c r="A698" s="441"/>
      <c r="B698" s="442"/>
      <c r="C698" s="442"/>
      <c r="D698" s="442"/>
      <c r="E698" s="442"/>
    </row>
    <row r="699" spans="1:5" x14ac:dyDescent="0.25">
      <c r="A699" s="441"/>
      <c r="B699" s="442"/>
      <c r="C699" s="442"/>
      <c r="D699" s="442"/>
      <c r="E699" s="442"/>
    </row>
    <row r="700" spans="1:5" x14ac:dyDescent="0.25">
      <c r="A700" s="441"/>
      <c r="B700" s="442"/>
      <c r="C700" s="442"/>
      <c r="D700" s="442"/>
      <c r="E700" s="442"/>
    </row>
    <row r="701" spans="1:5" x14ac:dyDescent="0.25">
      <c r="A701" s="441"/>
      <c r="B701" s="442"/>
      <c r="C701" s="442"/>
      <c r="D701" s="442"/>
      <c r="E701" s="442"/>
    </row>
    <row r="702" spans="1:5" x14ac:dyDescent="0.25">
      <c r="A702" s="441"/>
      <c r="B702" s="442"/>
      <c r="C702" s="442"/>
      <c r="D702" s="442"/>
      <c r="E702" s="442"/>
    </row>
    <row r="703" spans="1:5" x14ac:dyDescent="0.25">
      <c r="A703" s="441"/>
      <c r="B703" s="442"/>
      <c r="C703" s="442"/>
      <c r="D703" s="442"/>
      <c r="E703" s="442"/>
    </row>
    <row r="704" spans="1:5" x14ac:dyDescent="0.25">
      <c r="A704" s="441"/>
      <c r="B704" s="442"/>
      <c r="C704" s="442"/>
      <c r="D704" s="442"/>
      <c r="E704" s="442"/>
    </row>
    <row r="705" spans="1:5" x14ac:dyDescent="0.25">
      <c r="A705" s="441"/>
      <c r="B705" s="442"/>
      <c r="C705" s="442"/>
      <c r="D705" s="442"/>
      <c r="E705" s="442"/>
    </row>
    <row r="706" spans="1:5" x14ac:dyDescent="0.25">
      <c r="A706" s="441"/>
      <c r="B706" s="442"/>
      <c r="C706" s="442"/>
      <c r="D706" s="442"/>
      <c r="E706" s="442"/>
    </row>
    <row r="707" spans="1:5" x14ac:dyDescent="0.25">
      <c r="A707" s="441"/>
      <c r="B707" s="442"/>
      <c r="C707" s="442"/>
      <c r="D707" s="442"/>
      <c r="E707" s="442"/>
    </row>
    <row r="708" spans="1:5" x14ac:dyDescent="0.25">
      <c r="A708" s="441"/>
      <c r="B708" s="442"/>
      <c r="C708" s="442"/>
      <c r="D708" s="442"/>
      <c r="E708" s="442"/>
    </row>
    <row r="709" spans="1:5" x14ac:dyDescent="0.25">
      <c r="A709" s="441"/>
      <c r="B709" s="442"/>
      <c r="C709" s="442"/>
      <c r="D709" s="442"/>
      <c r="E709" s="442"/>
    </row>
    <row r="710" spans="1:5" x14ac:dyDescent="0.25">
      <c r="A710" s="441"/>
      <c r="B710" s="442"/>
      <c r="C710" s="442"/>
      <c r="D710" s="442"/>
      <c r="E710" s="442"/>
    </row>
    <row r="711" spans="1:5" x14ac:dyDescent="0.25">
      <c r="A711" s="441"/>
      <c r="B711" s="442"/>
      <c r="C711" s="442"/>
      <c r="D711" s="442"/>
      <c r="E711" s="442"/>
    </row>
    <row r="712" spans="1:5" x14ac:dyDescent="0.25">
      <c r="A712" s="441"/>
      <c r="B712" s="442"/>
      <c r="C712" s="442"/>
      <c r="D712" s="442"/>
      <c r="E712" s="442"/>
    </row>
    <row r="713" spans="1:5" x14ac:dyDescent="0.25">
      <c r="A713" s="441"/>
      <c r="B713" s="442"/>
      <c r="C713" s="442"/>
      <c r="D713" s="442"/>
      <c r="E713" s="442"/>
    </row>
    <row r="714" spans="1:5" x14ac:dyDescent="0.25">
      <c r="A714" s="441"/>
      <c r="B714" s="442"/>
      <c r="C714" s="442"/>
      <c r="D714" s="442"/>
      <c r="E714" s="442"/>
    </row>
    <row r="715" spans="1:5" x14ac:dyDescent="0.25">
      <c r="A715" s="441"/>
      <c r="B715" s="442"/>
      <c r="C715" s="442"/>
      <c r="D715" s="442"/>
      <c r="E715" s="442"/>
    </row>
    <row r="716" spans="1:5" x14ac:dyDescent="0.25">
      <c r="A716" s="441"/>
      <c r="B716" s="442"/>
      <c r="C716" s="442"/>
      <c r="D716" s="442"/>
      <c r="E716" s="442"/>
    </row>
    <row r="717" spans="1:5" x14ac:dyDescent="0.25">
      <c r="A717" s="441"/>
      <c r="B717" s="442"/>
      <c r="C717" s="442"/>
      <c r="D717" s="442"/>
      <c r="E717" s="442"/>
    </row>
    <row r="718" spans="1:5" x14ac:dyDescent="0.25">
      <c r="A718" s="441"/>
      <c r="B718" s="442"/>
      <c r="C718" s="442"/>
      <c r="D718" s="442"/>
      <c r="E718" s="442"/>
    </row>
    <row r="719" spans="1:5" x14ac:dyDescent="0.25">
      <c r="A719" s="441"/>
      <c r="B719" s="442"/>
      <c r="C719" s="442"/>
      <c r="D719" s="442"/>
      <c r="E719" s="442"/>
    </row>
    <row r="720" spans="1:5" x14ac:dyDescent="0.25">
      <c r="A720" s="441"/>
      <c r="B720" s="442"/>
      <c r="C720" s="442"/>
      <c r="D720" s="442"/>
      <c r="E720" s="442"/>
    </row>
    <row r="721" spans="1:5" x14ac:dyDescent="0.25">
      <c r="A721" s="441"/>
      <c r="B721" s="442"/>
      <c r="C721" s="442"/>
      <c r="D721" s="442"/>
      <c r="E721" s="442"/>
    </row>
    <row r="722" spans="1:5" x14ac:dyDescent="0.25">
      <c r="A722" s="441"/>
      <c r="B722" s="442"/>
      <c r="C722" s="442"/>
      <c r="D722" s="442"/>
      <c r="E722" s="442"/>
    </row>
    <row r="723" spans="1:5" x14ac:dyDescent="0.25">
      <c r="A723" s="441"/>
      <c r="B723" s="442"/>
      <c r="C723" s="442"/>
      <c r="D723" s="442"/>
      <c r="E723" s="442"/>
    </row>
    <row r="724" spans="1:5" x14ac:dyDescent="0.25">
      <c r="A724" s="441"/>
      <c r="B724" s="442"/>
      <c r="C724" s="442"/>
      <c r="D724" s="442"/>
      <c r="E724" s="442"/>
    </row>
    <row r="725" spans="1:5" x14ac:dyDescent="0.25">
      <c r="A725" s="441"/>
      <c r="B725" s="442"/>
      <c r="C725" s="442"/>
      <c r="D725" s="442"/>
      <c r="E725" s="442"/>
    </row>
    <row r="726" spans="1:5" x14ac:dyDescent="0.25">
      <c r="A726" s="441"/>
      <c r="B726" s="442"/>
      <c r="C726" s="442"/>
      <c r="D726" s="442"/>
      <c r="E726" s="442"/>
    </row>
    <row r="727" spans="1:5" x14ac:dyDescent="0.25">
      <c r="A727" s="441"/>
      <c r="B727" s="442"/>
      <c r="C727" s="442"/>
      <c r="D727" s="442"/>
      <c r="E727" s="442"/>
    </row>
    <row r="728" spans="1:5" x14ac:dyDescent="0.25">
      <c r="A728" s="441"/>
      <c r="B728" s="442"/>
      <c r="C728" s="442"/>
      <c r="D728" s="442"/>
      <c r="E728" s="442"/>
    </row>
    <row r="729" spans="1:5" x14ac:dyDescent="0.25">
      <c r="A729" s="441"/>
      <c r="B729" s="442"/>
      <c r="C729" s="442"/>
      <c r="D729" s="442"/>
      <c r="E729" s="442"/>
    </row>
    <row r="730" spans="1:5" x14ac:dyDescent="0.25">
      <c r="A730" s="441"/>
      <c r="B730" s="442"/>
      <c r="C730" s="442"/>
      <c r="D730" s="442"/>
      <c r="E730" s="442"/>
    </row>
    <row r="731" spans="1:5" x14ac:dyDescent="0.25">
      <c r="A731" s="441"/>
      <c r="B731" s="442"/>
      <c r="C731" s="442"/>
      <c r="D731" s="442"/>
      <c r="E731" s="442"/>
    </row>
    <row r="732" spans="1:5" x14ac:dyDescent="0.25">
      <c r="A732" s="441"/>
      <c r="B732" s="442"/>
      <c r="C732" s="442"/>
      <c r="D732" s="442"/>
      <c r="E732" s="442"/>
    </row>
    <row r="733" spans="1:5" x14ac:dyDescent="0.25">
      <c r="A733" s="441"/>
      <c r="B733" s="442"/>
      <c r="C733" s="442"/>
      <c r="D733" s="442"/>
      <c r="E733" s="442"/>
    </row>
    <row r="734" spans="1:5" x14ac:dyDescent="0.25">
      <c r="A734" s="441"/>
      <c r="B734" s="442"/>
      <c r="C734" s="442"/>
      <c r="D734" s="442"/>
      <c r="E734" s="442"/>
    </row>
    <row r="735" spans="1:5" x14ac:dyDescent="0.25">
      <c r="A735" s="441"/>
      <c r="B735" s="442"/>
      <c r="C735" s="442"/>
      <c r="D735" s="442"/>
      <c r="E735" s="442"/>
    </row>
    <row r="736" spans="1:5" x14ac:dyDescent="0.25">
      <c r="A736" s="441"/>
      <c r="B736" s="442"/>
      <c r="C736" s="442"/>
      <c r="D736" s="442"/>
      <c r="E736" s="442"/>
    </row>
    <row r="737" spans="1:5" x14ac:dyDescent="0.25">
      <c r="A737" s="441"/>
      <c r="B737" s="442"/>
      <c r="C737" s="442"/>
      <c r="D737" s="442"/>
      <c r="E737" s="442"/>
    </row>
    <row r="738" spans="1:5" x14ac:dyDescent="0.25">
      <c r="A738" s="441"/>
      <c r="B738" s="442"/>
      <c r="C738" s="442"/>
      <c r="D738" s="442"/>
      <c r="E738" s="442"/>
    </row>
    <row r="739" spans="1:5" x14ac:dyDescent="0.25">
      <c r="A739" s="441"/>
      <c r="B739" s="442"/>
      <c r="C739" s="442"/>
      <c r="D739" s="442"/>
      <c r="E739" s="442"/>
    </row>
    <row r="740" spans="1:5" x14ac:dyDescent="0.25">
      <c r="A740" s="441"/>
      <c r="B740" s="442"/>
      <c r="C740" s="442"/>
      <c r="D740" s="442"/>
      <c r="E740" s="442"/>
    </row>
    <row r="741" spans="1:5" x14ac:dyDescent="0.25">
      <c r="A741" s="441"/>
      <c r="B741" s="442"/>
      <c r="C741" s="442"/>
      <c r="D741" s="442"/>
      <c r="E741" s="442"/>
    </row>
    <row r="742" spans="1:5" x14ac:dyDescent="0.25">
      <c r="A742" s="441"/>
      <c r="B742" s="442"/>
      <c r="C742" s="442"/>
      <c r="D742" s="442"/>
      <c r="E742" s="442"/>
    </row>
    <row r="743" spans="1:5" x14ac:dyDescent="0.25">
      <c r="A743" s="441"/>
      <c r="B743" s="442"/>
      <c r="C743" s="442"/>
      <c r="D743" s="442"/>
      <c r="E743" s="442"/>
    </row>
    <row r="744" spans="1:5" x14ac:dyDescent="0.25">
      <c r="A744" s="441"/>
      <c r="B744" s="442"/>
      <c r="C744" s="442"/>
      <c r="D744" s="442"/>
      <c r="E744" s="442"/>
    </row>
    <row r="745" spans="1:5" x14ac:dyDescent="0.25">
      <c r="A745" s="441"/>
      <c r="B745" s="442"/>
      <c r="C745" s="442"/>
      <c r="D745" s="442"/>
      <c r="E745" s="442"/>
    </row>
    <row r="746" spans="1:5" x14ac:dyDescent="0.25">
      <c r="A746" s="441"/>
      <c r="B746" s="442"/>
      <c r="C746" s="442"/>
      <c r="D746" s="442"/>
      <c r="E746" s="442"/>
    </row>
    <row r="747" spans="1:5" x14ac:dyDescent="0.25">
      <c r="A747" s="441"/>
      <c r="B747" s="442"/>
      <c r="C747" s="442"/>
      <c r="D747" s="442"/>
      <c r="E747" s="442"/>
    </row>
    <row r="748" spans="1:5" x14ac:dyDescent="0.25">
      <c r="A748" s="441"/>
      <c r="B748" s="442"/>
      <c r="C748" s="442"/>
      <c r="D748" s="442"/>
      <c r="E748" s="442"/>
    </row>
    <row r="749" spans="1:5" x14ac:dyDescent="0.25">
      <c r="A749" s="441"/>
      <c r="B749" s="442"/>
      <c r="C749" s="442"/>
      <c r="D749" s="442"/>
      <c r="E749" s="442"/>
    </row>
    <row r="750" spans="1:5" x14ac:dyDescent="0.25">
      <c r="A750" s="441"/>
      <c r="B750" s="442"/>
      <c r="C750" s="442"/>
      <c r="D750" s="442"/>
      <c r="E750" s="442"/>
    </row>
    <row r="751" spans="1:5" x14ac:dyDescent="0.25">
      <c r="A751" s="441"/>
      <c r="B751" s="442"/>
      <c r="C751" s="442"/>
      <c r="D751" s="442"/>
      <c r="E751" s="442"/>
    </row>
    <row r="752" spans="1:5" x14ac:dyDescent="0.25">
      <c r="A752" s="441"/>
      <c r="B752" s="442"/>
      <c r="C752" s="442"/>
      <c r="D752" s="442"/>
      <c r="E752" s="442"/>
    </row>
    <row r="753" spans="1:5" x14ac:dyDescent="0.25">
      <c r="A753" s="441"/>
      <c r="B753" s="442"/>
      <c r="C753" s="442"/>
      <c r="D753" s="442"/>
      <c r="E753" s="442"/>
    </row>
    <row r="754" spans="1:5" x14ac:dyDescent="0.25">
      <c r="A754" s="441"/>
      <c r="B754" s="442"/>
      <c r="C754" s="442"/>
      <c r="D754" s="442"/>
      <c r="E754" s="442"/>
    </row>
    <row r="755" spans="1:5" x14ac:dyDescent="0.25">
      <c r="A755" s="441"/>
      <c r="B755" s="442"/>
      <c r="C755" s="442"/>
      <c r="D755" s="442"/>
      <c r="E755" s="442"/>
    </row>
    <row r="756" spans="1:5" x14ac:dyDescent="0.25">
      <c r="A756" s="441"/>
      <c r="B756" s="442"/>
      <c r="C756" s="442"/>
      <c r="D756" s="442"/>
      <c r="E756" s="442"/>
    </row>
    <row r="757" spans="1:5" x14ac:dyDescent="0.25">
      <c r="A757" s="441"/>
      <c r="B757" s="442"/>
      <c r="C757" s="442"/>
      <c r="D757" s="442"/>
      <c r="E757" s="442"/>
    </row>
    <row r="758" spans="1:5" x14ac:dyDescent="0.25">
      <c r="A758" s="441"/>
      <c r="B758" s="442"/>
      <c r="C758" s="442"/>
      <c r="D758" s="442"/>
      <c r="E758" s="442"/>
    </row>
    <row r="759" spans="1:5" x14ac:dyDescent="0.25">
      <c r="A759" s="441"/>
      <c r="B759" s="442"/>
      <c r="C759" s="442"/>
      <c r="D759" s="442"/>
      <c r="E759" s="442"/>
    </row>
    <row r="760" spans="1:5" x14ac:dyDescent="0.25">
      <c r="A760" s="441"/>
      <c r="B760" s="442"/>
      <c r="C760" s="442"/>
      <c r="D760" s="442"/>
      <c r="E760" s="442"/>
    </row>
    <row r="761" spans="1:5" x14ac:dyDescent="0.25">
      <c r="A761" s="441"/>
      <c r="B761" s="442"/>
      <c r="C761" s="442"/>
      <c r="D761" s="442"/>
      <c r="E761" s="442"/>
    </row>
    <row r="762" spans="1:5" x14ac:dyDescent="0.25">
      <c r="A762" s="441"/>
      <c r="B762" s="442"/>
      <c r="C762" s="442"/>
      <c r="D762" s="442"/>
      <c r="E762" s="442"/>
    </row>
    <row r="763" spans="1:5" x14ac:dyDescent="0.25">
      <c r="A763" s="441"/>
      <c r="B763" s="442"/>
      <c r="C763" s="442"/>
      <c r="D763" s="442"/>
      <c r="E763" s="442"/>
    </row>
    <row r="764" spans="1:5" x14ac:dyDescent="0.25">
      <c r="A764" s="441"/>
      <c r="B764" s="442"/>
      <c r="C764" s="442"/>
      <c r="D764" s="442"/>
      <c r="E764" s="442"/>
    </row>
    <row r="765" spans="1:5" x14ac:dyDescent="0.25">
      <c r="A765" s="441"/>
      <c r="B765" s="442"/>
      <c r="C765" s="442"/>
      <c r="D765" s="442"/>
      <c r="E765" s="442"/>
    </row>
    <row r="766" spans="1:5" x14ac:dyDescent="0.25">
      <c r="A766" s="441"/>
      <c r="B766" s="442"/>
      <c r="C766" s="442"/>
      <c r="D766" s="442"/>
      <c r="E766" s="442"/>
    </row>
    <row r="767" spans="1:5" x14ac:dyDescent="0.25">
      <c r="A767" s="441"/>
      <c r="B767" s="442"/>
      <c r="C767" s="442"/>
      <c r="D767" s="442"/>
      <c r="E767" s="442"/>
    </row>
    <row r="768" spans="1:5" x14ac:dyDescent="0.25">
      <c r="A768" s="441"/>
      <c r="B768" s="442"/>
      <c r="C768" s="442"/>
      <c r="D768" s="442"/>
      <c r="E768" s="442"/>
    </row>
    <row r="769" spans="1:5" x14ac:dyDescent="0.25">
      <c r="A769" s="441"/>
      <c r="B769" s="442"/>
      <c r="C769" s="442"/>
      <c r="D769" s="442"/>
      <c r="E769" s="442"/>
    </row>
    <row r="770" spans="1:5" x14ac:dyDescent="0.25">
      <c r="A770" s="441"/>
      <c r="B770" s="442"/>
      <c r="C770" s="442"/>
      <c r="D770" s="442"/>
      <c r="E770" s="442"/>
    </row>
    <row r="771" spans="1:5" x14ac:dyDescent="0.25">
      <c r="A771" s="441"/>
      <c r="B771" s="442"/>
      <c r="C771" s="442"/>
      <c r="D771" s="442"/>
      <c r="E771" s="442"/>
    </row>
    <row r="772" spans="1:5" x14ac:dyDescent="0.25">
      <c r="A772" s="441"/>
      <c r="B772" s="442"/>
      <c r="C772" s="442"/>
      <c r="D772" s="442"/>
      <c r="E772" s="442"/>
    </row>
    <row r="773" spans="1:5" x14ac:dyDescent="0.25">
      <c r="A773" s="441"/>
      <c r="B773" s="442"/>
      <c r="C773" s="442"/>
      <c r="D773" s="442"/>
      <c r="E773" s="442"/>
    </row>
    <row r="774" spans="1:5" x14ac:dyDescent="0.25">
      <c r="A774" s="441"/>
      <c r="B774" s="442"/>
      <c r="C774" s="442"/>
      <c r="D774" s="442"/>
      <c r="E774" s="442"/>
    </row>
    <row r="775" spans="1:5" x14ac:dyDescent="0.25">
      <c r="A775" s="441"/>
      <c r="B775" s="442"/>
      <c r="C775" s="442"/>
      <c r="D775" s="442"/>
      <c r="E775" s="442"/>
    </row>
    <row r="776" spans="1:5" x14ac:dyDescent="0.25">
      <c r="A776" s="441"/>
      <c r="B776" s="442"/>
      <c r="C776" s="442"/>
      <c r="D776" s="442"/>
      <c r="E776" s="442"/>
    </row>
    <row r="777" spans="1:5" x14ac:dyDescent="0.25">
      <c r="A777" s="441"/>
      <c r="B777" s="442"/>
      <c r="C777" s="442"/>
      <c r="D777" s="442"/>
      <c r="E777" s="442"/>
    </row>
    <row r="778" spans="1:5" x14ac:dyDescent="0.25">
      <c r="A778" s="441"/>
      <c r="B778" s="442"/>
      <c r="C778" s="442"/>
      <c r="D778" s="442"/>
      <c r="E778" s="442"/>
    </row>
    <row r="779" spans="1:5" x14ac:dyDescent="0.25">
      <c r="A779" s="441"/>
      <c r="B779" s="442"/>
      <c r="C779" s="442"/>
      <c r="D779" s="442"/>
      <c r="E779" s="442"/>
    </row>
    <row r="780" spans="1:5" x14ac:dyDescent="0.25">
      <c r="A780" s="441"/>
      <c r="B780" s="442"/>
      <c r="C780" s="442"/>
      <c r="D780" s="442"/>
      <c r="E780" s="442"/>
    </row>
    <row r="781" spans="1:5" x14ac:dyDescent="0.25">
      <c r="A781" s="441"/>
      <c r="B781" s="442"/>
      <c r="C781" s="442"/>
      <c r="D781" s="442"/>
      <c r="E781" s="442"/>
    </row>
    <row r="782" spans="1:5" x14ac:dyDescent="0.25">
      <c r="A782" s="441"/>
      <c r="B782" s="442"/>
      <c r="C782" s="442"/>
      <c r="D782" s="442"/>
      <c r="E782" s="442"/>
    </row>
    <row r="783" spans="1:5" x14ac:dyDescent="0.25">
      <c r="A783" s="441"/>
      <c r="B783" s="442"/>
      <c r="C783" s="442"/>
      <c r="D783" s="442"/>
      <c r="E783" s="442"/>
    </row>
    <row r="784" spans="1:5" x14ac:dyDescent="0.25">
      <c r="A784" s="441"/>
      <c r="B784" s="442"/>
      <c r="C784" s="442"/>
      <c r="D784" s="442"/>
      <c r="E784" s="442"/>
    </row>
    <row r="785" spans="1:5" x14ac:dyDescent="0.25">
      <c r="A785" s="441"/>
      <c r="B785" s="442"/>
      <c r="C785" s="442"/>
      <c r="D785" s="442"/>
      <c r="E785" s="442"/>
    </row>
    <row r="786" spans="1:5" x14ac:dyDescent="0.25">
      <c r="A786" s="441"/>
      <c r="B786" s="442"/>
      <c r="C786" s="442"/>
      <c r="D786" s="442"/>
      <c r="E786" s="442"/>
    </row>
    <row r="787" spans="1:5" x14ac:dyDescent="0.25">
      <c r="A787" s="441"/>
      <c r="B787" s="442"/>
      <c r="C787" s="442"/>
      <c r="D787" s="442"/>
      <c r="E787" s="442"/>
    </row>
    <row r="788" spans="1:5" x14ac:dyDescent="0.25">
      <c r="A788" s="441"/>
      <c r="B788" s="442"/>
      <c r="C788" s="442"/>
      <c r="D788" s="442"/>
      <c r="E788" s="442"/>
    </row>
    <row r="789" spans="1:5" x14ac:dyDescent="0.25">
      <c r="A789" s="441"/>
      <c r="B789" s="442"/>
      <c r="C789" s="442"/>
      <c r="D789" s="442"/>
      <c r="E789" s="442"/>
    </row>
    <row r="790" spans="1:5" x14ac:dyDescent="0.25">
      <c r="A790" s="441"/>
      <c r="B790" s="442"/>
      <c r="C790" s="442"/>
      <c r="D790" s="442"/>
      <c r="E790" s="442"/>
    </row>
    <row r="791" spans="1:5" x14ac:dyDescent="0.25">
      <c r="A791" s="441"/>
      <c r="B791" s="442"/>
      <c r="C791" s="442"/>
      <c r="D791" s="442"/>
      <c r="E791" s="442"/>
    </row>
    <row r="792" spans="1:5" x14ac:dyDescent="0.25">
      <c r="A792" s="441"/>
      <c r="B792" s="442"/>
      <c r="C792" s="442"/>
      <c r="D792" s="442"/>
      <c r="E792" s="442"/>
    </row>
    <row r="793" spans="1:5" x14ac:dyDescent="0.25">
      <c r="A793" s="441"/>
      <c r="B793" s="442"/>
      <c r="C793" s="442"/>
      <c r="D793" s="442"/>
      <c r="E793" s="442"/>
    </row>
    <row r="794" spans="1:5" x14ac:dyDescent="0.25">
      <c r="A794" s="441"/>
      <c r="B794" s="442"/>
      <c r="C794" s="442"/>
      <c r="D794" s="442"/>
      <c r="E794" s="442"/>
    </row>
    <row r="795" spans="1:5" x14ac:dyDescent="0.25">
      <c r="A795" s="441"/>
      <c r="B795" s="442"/>
      <c r="C795" s="442"/>
      <c r="D795" s="442"/>
      <c r="E795" s="442"/>
    </row>
    <row r="796" spans="1:5" x14ac:dyDescent="0.25">
      <c r="A796" s="441"/>
      <c r="B796" s="442"/>
      <c r="C796" s="442"/>
      <c r="D796" s="442"/>
      <c r="E796" s="442"/>
    </row>
    <row r="797" spans="1:5" x14ac:dyDescent="0.25">
      <c r="A797" s="441"/>
      <c r="B797" s="442"/>
      <c r="C797" s="442"/>
      <c r="D797" s="442"/>
      <c r="E797" s="442"/>
    </row>
    <row r="798" spans="1:5" x14ac:dyDescent="0.25">
      <c r="A798" s="441"/>
      <c r="B798" s="442"/>
      <c r="C798" s="442"/>
      <c r="D798" s="442"/>
      <c r="E798" s="442"/>
    </row>
    <row r="799" spans="1:5" x14ac:dyDescent="0.25">
      <c r="A799" s="441"/>
      <c r="B799" s="442"/>
      <c r="C799" s="442"/>
      <c r="D799" s="442"/>
      <c r="E799" s="442"/>
    </row>
    <row r="800" spans="1:5" x14ac:dyDescent="0.25">
      <c r="A800" s="441"/>
      <c r="B800" s="442"/>
      <c r="C800" s="442"/>
      <c r="D800" s="442"/>
      <c r="E800" s="442"/>
    </row>
    <row r="801" spans="1:5" x14ac:dyDescent="0.25">
      <c r="A801" s="441"/>
      <c r="B801" s="442"/>
      <c r="C801" s="442"/>
      <c r="D801" s="442"/>
      <c r="E801" s="442"/>
    </row>
    <row r="802" spans="1:5" x14ac:dyDescent="0.25">
      <c r="A802" s="441"/>
      <c r="B802" s="442"/>
      <c r="C802" s="442"/>
      <c r="D802" s="442"/>
      <c r="E802" s="442"/>
    </row>
    <row r="803" spans="1:5" x14ac:dyDescent="0.25">
      <c r="A803" s="441"/>
      <c r="B803" s="442"/>
      <c r="C803" s="442"/>
      <c r="D803" s="442"/>
      <c r="E803" s="442"/>
    </row>
    <row r="804" spans="1:5" x14ac:dyDescent="0.25">
      <c r="A804" s="441"/>
      <c r="B804" s="442"/>
      <c r="C804" s="442"/>
      <c r="D804" s="442"/>
      <c r="E804" s="442"/>
    </row>
    <row r="805" spans="1:5" x14ac:dyDescent="0.25">
      <c r="A805" s="441"/>
      <c r="B805" s="442"/>
      <c r="C805" s="442"/>
      <c r="D805" s="442"/>
      <c r="E805" s="442"/>
    </row>
    <row r="806" spans="1:5" x14ac:dyDescent="0.25">
      <c r="A806" s="441"/>
      <c r="B806" s="442"/>
      <c r="C806" s="442"/>
      <c r="D806" s="442"/>
      <c r="E806" s="442"/>
    </row>
    <row r="807" spans="1:5" x14ac:dyDescent="0.25">
      <c r="A807" s="441"/>
      <c r="B807" s="442"/>
      <c r="C807" s="442"/>
      <c r="D807" s="442"/>
      <c r="E807" s="442"/>
    </row>
    <row r="808" spans="1:5" x14ac:dyDescent="0.25">
      <c r="A808" s="441"/>
      <c r="B808" s="442"/>
      <c r="C808" s="442"/>
      <c r="D808" s="442"/>
      <c r="E808" s="442"/>
    </row>
    <row r="809" spans="1:5" x14ac:dyDescent="0.25">
      <c r="A809" s="441"/>
      <c r="B809" s="442"/>
      <c r="C809" s="442"/>
      <c r="D809" s="442"/>
      <c r="E809" s="442"/>
    </row>
    <row r="810" spans="1:5" x14ac:dyDescent="0.25">
      <c r="A810" s="441"/>
      <c r="B810" s="442"/>
      <c r="C810" s="442"/>
      <c r="D810" s="442"/>
      <c r="E810" s="442"/>
    </row>
    <row r="811" spans="1:5" x14ac:dyDescent="0.25">
      <c r="A811" s="441"/>
      <c r="B811" s="442"/>
      <c r="C811" s="442"/>
      <c r="D811" s="442"/>
      <c r="E811" s="442"/>
    </row>
    <row r="812" spans="1:5" x14ac:dyDescent="0.25">
      <c r="A812" s="441"/>
      <c r="B812" s="442"/>
      <c r="C812" s="442"/>
      <c r="D812" s="442"/>
      <c r="E812" s="442"/>
    </row>
    <row r="813" spans="1:5" x14ac:dyDescent="0.25">
      <c r="A813" s="441"/>
      <c r="B813" s="442"/>
      <c r="C813" s="442"/>
      <c r="D813" s="442"/>
      <c r="E813" s="442"/>
    </row>
    <row r="814" spans="1:5" x14ac:dyDescent="0.25">
      <c r="A814" s="441"/>
      <c r="B814" s="442"/>
      <c r="C814" s="442"/>
      <c r="D814" s="442"/>
      <c r="E814" s="442"/>
    </row>
    <row r="815" spans="1:5" x14ac:dyDescent="0.25">
      <c r="A815" s="441"/>
      <c r="B815" s="442"/>
      <c r="C815" s="442"/>
      <c r="D815" s="442"/>
      <c r="E815" s="442"/>
    </row>
    <row r="816" spans="1:5" x14ac:dyDescent="0.25">
      <c r="A816" s="441"/>
      <c r="B816" s="442"/>
      <c r="C816" s="442"/>
      <c r="D816" s="442"/>
      <c r="E816" s="442"/>
    </row>
    <row r="817" spans="1:5" x14ac:dyDescent="0.25">
      <c r="A817" s="441"/>
      <c r="B817" s="442"/>
      <c r="C817" s="442"/>
      <c r="D817" s="442"/>
      <c r="E817" s="442"/>
    </row>
    <row r="818" spans="1:5" x14ac:dyDescent="0.25">
      <c r="A818" s="441"/>
      <c r="B818" s="442"/>
      <c r="C818" s="442"/>
      <c r="D818" s="442"/>
      <c r="E818" s="442"/>
    </row>
    <row r="819" spans="1:5" x14ac:dyDescent="0.25">
      <c r="A819" s="441"/>
      <c r="B819" s="442"/>
      <c r="C819" s="442"/>
      <c r="D819" s="442"/>
      <c r="E819" s="442"/>
    </row>
    <row r="820" spans="1:5" x14ac:dyDescent="0.25">
      <c r="A820" s="441"/>
      <c r="B820" s="442"/>
      <c r="C820" s="442"/>
      <c r="D820" s="442"/>
      <c r="E820" s="442"/>
    </row>
    <row r="821" spans="1:5" x14ac:dyDescent="0.25">
      <c r="A821" s="441"/>
      <c r="B821" s="442"/>
      <c r="C821" s="442"/>
      <c r="D821" s="442"/>
      <c r="E821" s="442"/>
    </row>
    <row r="822" spans="1:5" x14ac:dyDescent="0.25">
      <c r="A822" s="441"/>
      <c r="B822" s="442"/>
      <c r="C822" s="442"/>
      <c r="D822" s="442"/>
      <c r="E822" s="442"/>
    </row>
    <row r="823" spans="1:5" x14ac:dyDescent="0.25">
      <c r="A823" s="441"/>
      <c r="B823" s="442"/>
      <c r="C823" s="442"/>
      <c r="D823" s="442"/>
      <c r="E823" s="442"/>
    </row>
    <row r="824" spans="1:5" x14ac:dyDescent="0.25">
      <c r="A824" s="441"/>
      <c r="B824" s="442"/>
      <c r="C824" s="442"/>
      <c r="D824" s="442"/>
      <c r="E824" s="442"/>
    </row>
    <row r="825" spans="1:5" x14ac:dyDescent="0.25">
      <c r="A825" s="441"/>
      <c r="B825" s="442"/>
      <c r="C825" s="442"/>
      <c r="D825" s="442"/>
      <c r="E825" s="442"/>
    </row>
    <row r="826" spans="1:5" x14ac:dyDescent="0.25">
      <c r="A826" s="441"/>
      <c r="B826" s="442"/>
      <c r="C826" s="442"/>
      <c r="D826" s="442"/>
      <c r="E826" s="442"/>
    </row>
    <row r="827" spans="1:5" x14ac:dyDescent="0.25">
      <c r="A827" s="441"/>
      <c r="B827" s="442"/>
      <c r="C827" s="442"/>
      <c r="D827" s="442"/>
      <c r="E827" s="442"/>
    </row>
    <row r="828" spans="1:5" x14ac:dyDescent="0.25">
      <c r="A828" s="441"/>
      <c r="B828" s="442"/>
      <c r="C828" s="442"/>
      <c r="D828" s="442"/>
      <c r="E828" s="442"/>
    </row>
    <row r="829" spans="1:5" x14ac:dyDescent="0.25">
      <c r="A829" s="441"/>
      <c r="B829" s="442"/>
      <c r="C829" s="442"/>
      <c r="D829" s="442"/>
      <c r="E829" s="442"/>
    </row>
    <row r="830" spans="1:5" x14ac:dyDescent="0.25">
      <c r="A830" s="441"/>
      <c r="B830" s="442"/>
      <c r="C830" s="442"/>
      <c r="D830" s="442"/>
      <c r="E830" s="442"/>
    </row>
    <row r="831" spans="1:5" x14ac:dyDescent="0.25">
      <c r="A831" s="441"/>
      <c r="B831" s="442"/>
      <c r="C831" s="442"/>
      <c r="D831" s="442"/>
      <c r="E831" s="442"/>
    </row>
    <row r="832" spans="1:5" x14ac:dyDescent="0.25">
      <c r="A832" s="441"/>
      <c r="B832" s="442"/>
      <c r="C832" s="442"/>
      <c r="D832" s="442"/>
      <c r="E832" s="442"/>
    </row>
    <row r="833" spans="1:5" x14ac:dyDescent="0.25">
      <c r="A833" s="441"/>
      <c r="B833" s="442"/>
      <c r="C833" s="442"/>
      <c r="D833" s="442"/>
      <c r="E833" s="442"/>
    </row>
    <row r="834" spans="1:5" x14ac:dyDescent="0.25">
      <c r="A834" s="441"/>
      <c r="B834" s="442"/>
      <c r="C834" s="442"/>
      <c r="D834" s="442"/>
      <c r="E834" s="442"/>
    </row>
    <row r="835" spans="1:5" x14ac:dyDescent="0.25">
      <c r="A835" s="441"/>
      <c r="B835" s="442"/>
      <c r="C835" s="442"/>
      <c r="D835" s="442"/>
      <c r="E835" s="442"/>
    </row>
    <row r="836" spans="1:5" x14ac:dyDescent="0.25">
      <c r="A836" s="441"/>
      <c r="B836" s="442"/>
      <c r="C836" s="442"/>
      <c r="D836" s="442"/>
      <c r="E836" s="442"/>
    </row>
    <row r="837" spans="1:5" x14ac:dyDescent="0.25">
      <c r="A837" s="441"/>
      <c r="B837" s="442"/>
      <c r="C837" s="442"/>
      <c r="D837" s="442"/>
      <c r="E837" s="442"/>
    </row>
    <row r="838" spans="1:5" x14ac:dyDescent="0.25">
      <c r="A838" s="441"/>
      <c r="B838" s="442"/>
      <c r="C838" s="442"/>
      <c r="D838" s="442"/>
      <c r="E838" s="442"/>
    </row>
    <row r="839" spans="1:5" x14ac:dyDescent="0.25">
      <c r="A839" s="441"/>
      <c r="B839" s="442"/>
      <c r="C839" s="442"/>
      <c r="D839" s="442"/>
      <c r="E839" s="442"/>
    </row>
    <row r="840" spans="1:5" x14ac:dyDescent="0.25">
      <c r="A840" s="441"/>
      <c r="B840" s="442"/>
      <c r="C840" s="442"/>
      <c r="D840" s="442"/>
      <c r="E840" s="442"/>
    </row>
    <row r="841" spans="1:5" x14ac:dyDescent="0.25">
      <c r="A841" s="441"/>
      <c r="B841" s="442"/>
      <c r="C841" s="442"/>
      <c r="D841" s="442"/>
      <c r="E841" s="442"/>
    </row>
    <row r="842" spans="1:5" x14ac:dyDescent="0.25">
      <c r="A842" s="441"/>
      <c r="B842" s="442"/>
      <c r="C842" s="442"/>
      <c r="D842" s="442"/>
      <c r="E842" s="442"/>
    </row>
    <row r="843" spans="1:5" x14ac:dyDescent="0.25">
      <c r="A843" s="441"/>
      <c r="B843" s="442"/>
      <c r="C843" s="442"/>
      <c r="D843" s="442"/>
      <c r="E843" s="442"/>
    </row>
    <row r="844" spans="1:5" x14ac:dyDescent="0.25">
      <c r="A844" s="441"/>
      <c r="B844" s="442"/>
      <c r="C844" s="442"/>
      <c r="D844" s="442"/>
      <c r="E844" s="442"/>
    </row>
    <row r="845" spans="1:5" x14ac:dyDescent="0.25">
      <c r="A845" s="441"/>
      <c r="B845" s="442"/>
      <c r="C845" s="442"/>
      <c r="D845" s="442"/>
      <c r="E845" s="442"/>
    </row>
    <row r="846" spans="1:5" x14ac:dyDescent="0.25">
      <c r="A846" s="441"/>
      <c r="B846" s="442"/>
      <c r="C846" s="442"/>
      <c r="D846" s="442"/>
      <c r="E846" s="442"/>
    </row>
    <row r="847" spans="1:5" x14ac:dyDescent="0.25">
      <c r="A847" s="441"/>
      <c r="B847" s="442"/>
      <c r="C847" s="442"/>
      <c r="D847" s="442"/>
      <c r="E847" s="442"/>
    </row>
    <row r="848" spans="1:5" x14ac:dyDescent="0.25">
      <c r="A848" s="441"/>
      <c r="B848" s="442"/>
      <c r="C848" s="442"/>
      <c r="D848" s="442"/>
      <c r="E848" s="442"/>
    </row>
    <row r="849" spans="1:5" x14ac:dyDescent="0.25">
      <c r="A849" s="441"/>
      <c r="B849" s="442"/>
      <c r="C849" s="442"/>
      <c r="D849" s="442"/>
      <c r="E849" s="442"/>
    </row>
    <row r="850" spans="1:5" x14ac:dyDescent="0.25">
      <c r="A850" s="441"/>
      <c r="B850" s="442"/>
      <c r="C850" s="442"/>
      <c r="D850" s="442"/>
      <c r="E850" s="442"/>
    </row>
    <row r="851" spans="1:5" x14ac:dyDescent="0.25">
      <c r="A851" s="441"/>
      <c r="B851" s="442"/>
      <c r="C851" s="442"/>
      <c r="D851" s="442"/>
      <c r="E851" s="442"/>
    </row>
    <row r="852" spans="1:5" x14ac:dyDescent="0.25">
      <c r="A852" s="441"/>
      <c r="B852" s="442"/>
      <c r="C852" s="442"/>
      <c r="D852" s="442"/>
      <c r="E852" s="442"/>
    </row>
    <row r="853" spans="1:5" x14ac:dyDescent="0.25">
      <c r="A853" s="441"/>
      <c r="B853" s="442"/>
      <c r="C853" s="442"/>
      <c r="D853" s="442"/>
      <c r="E853" s="442"/>
    </row>
    <row r="854" spans="1:5" x14ac:dyDescent="0.25">
      <c r="A854" s="441"/>
      <c r="B854" s="442"/>
      <c r="C854" s="442"/>
      <c r="D854" s="442"/>
      <c r="E854" s="442"/>
    </row>
    <row r="855" spans="1:5" x14ac:dyDescent="0.25">
      <c r="A855" s="441"/>
      <c r="B855" s="442"/>
      <c r="C855" s="442"/>
      <c r="D855" s="442"/>
      <c r="E855" s="442"/>
    </row>
    <row r="856" spans="1:5" x14ac:dyDescent="0.25">
      <c r="A856" s="441"/>
      <c r="B856" s="442"/>
      <c r="C856" s="442"/>
      <c r="D856" s="442"/>
      <c r="E856" s="442"/>
    </row>
    <row r="857" spans="1:5" x14ac:dyDescent="0.25">
      <c r="A857" s="441"/>
      <c r="B857" s="442"/>
      <c r="C857" s="442"/>
      <c r="D857" s="442"/>
      <c r="E857" s="442"/>
    </row>
    <row r="858" spans="1:5" x14ac:dyDescent="0.25">
      <c r="A858" s="441"/>
      <c r="B858" s="442"/>
      <c r="C858" s="442"/>
      <c r="D858" s="442"/>
      <c r="E858" s="442"/>
    </row>
    <row r="859" spans="1:5" x14ac:dyDescent="0.25">
      <c r="A859" s="441"/>
      <c r="B859" s="442"/>
      <c r="C859" s="442"/>
      <c r="D859" s="442"/>
      <c r="E859" s="442"/>
    </row>
    <row r="860" spans="1:5" x14ac:dyDescent="0.25">
      <c r="A860" s="441"/>
      <c r="B860" s="442"/>
      <c r="C860" s="442"/>
      <c r="D860" s="442"/>
      <c r="E860" s="442"/>
    </row>
    <row r="861" spans="1:5" x14ac:dyDescent="0.25">
      <c r="A861" s="441"/>
      <c r="B861" s="442"/>
      <c r="C861" s="442"/>
      <c r="D861" s="442"/>
      <c r="E861" s="442"/>
    </row>
    <row r="862" spans="1:5" x14ac:dyDescent="0.25">
      <c r="A862" s="441"/>
      <c r="B862" s="442"/>
      <c r="C862" s="442"/>
      <c r="D862" s="442"/>
      <c r="E862" s="442"/>
    </row>
    <row r="863" spans="1:5" x14ac:dyDescent="0.25">
      <c r="A863" s="441"/>
      <c r="B863" s="442"/>
      <c r="C863" s="442"/>
      <c r="D863" s="442"/>
      <c r="E863" s="442"/>
    </row>
    <row r="864" spans="1:5" x14ac:dyDescent="0.25">
      <c r="A864" s="441"/>
      <c r="B864" s="442"/>
      <c r="C864" s="442"/>
      <c r="D864" s="442"/>
      <c r="E864" s="442"/>
    </row>
    <row r="865" spans="1:5" x14ac:dyDescent="0.25">
      <c r="A865" s="441"/>
      <c r="B865" s="442"/>
      <c r="C865" s="442"/>
      <c r="D865" s="442"/>
      <c r="E865" s="442"/>
    </row>
    <row r="866" spans="1:5" x14ac:dyDescent="0.25">
      <c r="A866" s="441"/>
      <c r="B866" s="442"/>
      <c r="C866" s="442"/>
      <c r="D866" s="442"/>
      <c r="E866" s="442"/>
    </row>
    <row r="867" spans="1:5" x14ac:dyDescent="0.25">
      <c r="A867" s="441"/>
      <c r="B867" s="442"/>
      <c r="C867" s="442"/>
      <c r="D867" s="442"/>
      <c r="E867" s="442"/>
    </row>
    <row r="868" spans="1:5" x14ac:dyDescent="0.25">
      <c r="A868" s="441"/>
      <c r="B868" s="442"/>
      <c r="C868" s="442"/>
      <c r="D868" s="442"/>
      <c r="E868" s="442"/>
    </row>
    <row r="869" spans="1:5" x14ac:dyDescent="0.25">
      <c r="A869" s="441"/>
      <c r="B869" s="442"/>
      <c r="C869" s="442"/>
      <c r="D869" s="442"/>
      <c r="E869" s="442"/>
    </row>
    <row r="870" spans="1:5" x14ac:dyDescent="0.25">
      <c r="A870" s="441"/>
      <c r="B870" s="442"/>
      <c r="C870" s="442"/>
      <c r="D870" s="442"/>
      <c r="E870" s="442"/>
    </row>
    <row r="871" spans="1:5" x14ac:dyDescent="0.25">
      <c r="A871" s="441"/>
      <c r="B871" s="442"/>
      <c r="C871" s="442"/>
      <c r="D871" s="442"/>
      <c r="E871" s="442"/>
    </row>
    <row r="872" spans="1:5" x14ac:dyDescent="0.25">
      <c r="A872" s="441"/>
      <c r="B872" s="442"/>
      <c r="C872" s="442"/>
      <c r="D872" s="442"/>
      <c r="E872" s="442"/>
    </row>
    <row r="873" spans="1:5" x14ac:dyDescent="0.25">
      <c r="A873" s="441"/>
      <c r="B873" s="442"/>
      <c r="C873" s="442"/>
      <c r="D873" s="442"/>
      <c r="E873" s="442"/>
    </row>
    <row r="874" spans="1:5" x14ac:dyDescent="0.25">
      <c r="A874" s="441"/>
      <c r="B874" s="442"/>
      <c r="C874" s="442"/>
      <c r="D874" s="442"/>
      <c r="E874" s="442"/>
    </row>
    <row r="875" spans="1:5" x14ac:dyDescent="0.25">
      <c r="A875" s="441"/>
      <c r="B875" s="442"/>
      <c r="C875" s="442"/>
      <c r="D875" s="442"/>
      <c r="E875" s="442"/>
    </row>
    <row r="876" spans="1:5" x14ac:dyDescent="0.25">
      <c r="A876" s="441"/>
      <c r="B876" s="442"/>
      <c r="C876" s="442"/>
      <c r="D876" s="442"/>
      <c r="E876" s="442"/>
    </row>
    <row r="877" spans="1:5" x14ac:dyDescent="0.25">
      <c r="A877" s="441"/>
      <c r="B877" s="442"/>
      <c r="C877" s="442"/>
      <c r="D877" s="442"/>
      <c r="E877" s="442"/>
    </row>
    <row r="878" spans="1:5" x14ac:dyDescent="0.25">
      <c r="A878" s="441"/>
      <c r="B878" s="442"/>
      <c r="C878" s="442"/>
      <c r="D878" s="442"/>
      <c r="E878" s="442"/>
    </row>
    <row r="879" spans="1:5" x14ac:dyDescent="0.25">
      <c r="A879" s="441"/>
      <c r="B879" s="442"/>
      <c r="C879" s="442"/>
      <c r="D879" s="442"/>
      <c r="E879" s="442"/>
    </row>
    <row r="880" spans="1:5" x14ac:dyDescent="0.25">
      <c r="A880" s="441"/>
      <c r="B880" s="442"/>
      <c r="C880" s="442"/>
      <c r="D880" s="442"/>
      <c r="E880" s="442"/>
    </row>
    <row r="881" spans="1:5" x14ac:dyDescent="0.25">
      <c r="A881" s="441"/>
      <c r="B881" s="442"/>
      <c r="C881" s="442"/>
      <c r="D881" s="442"/>
      <c r="E881" s="442"/>
    </row>
    <row r="882" spans="1:5" x14ac:dyDescent="0.25">
      <c r="A882" s="441"/>
      <c r="B882" s="442"/>
      <c r="C882" s="442"/>
      <c r="D882" s="442"/>
      <c r="E882" s="442"/>
    </row>
    <row r="883" spans="1:5" x14ac:dyDescent="0.25">
      <c r="A883" s="441"/>
      <c r="B883" s="442"/>
      <c r="C883" s="442"/>
      <c r="D883" s="442"/>
      <c r="E883" s="442"/>
    </row>
    <row r="884" spans="1:5" x14ac:dyDescent="0.25">
      <c r="A884" s="441"/>
      <c r="B884" s="442"/>
      <c r="C884" s="442"/>
      <c r="D884" s="442"/>
      <c r="E884" s="442"/>
    </row>
    <row r="885" spans="1:5" x14ac:dyDescent="0.25">
      <c r="A885" s="441"/>
      <c r="B885" s="442"/>
      <c r="C885" s="442"/>
      <c r="D885" s="442"/>
      <c r="E885" s="442"/>
    </row>
    <row r="886" spans="1:5" x14ac:dyDescent="0.25">
      <c r="A886" s="441"/>
      <c r="B886" s="442"/>
      <c r="C886" s="442"/>
      <c r="D886" s="442"/>
      <c r="E886" s="442"/>
    </row>
    <row r="887" spans="1:5" x14ac:dyDescent="0.25">
      <c r="A887" s="441"/>
      <c r="B887" s="442"/>
      <c r="C887" s="442"/>
      <c r="D887" s="442"/>
      <c r="E887" s="442"/>
    </row>
    <row r="888" spans="1:5" x14ac:dyDescent="0.25">
      <c r="A888" s="441"/>
      <c r="B888" s="442"/>
      <c r="C888" s="442"/>
      <c r="D888" s="442"/>
      <c r="E888" s="442"/>
    </row>
    <row r="889" spans="1:5" x14ac:dyDescent="0.25">
      <c r="A889" s="441"/>
      <c r="B889" s="442"/>
      <c r="C889" s="442"/>
      <c r="D889" s="442"/>
      <c r="E889" s="442"/>
    </row>
    <row r="890" spans="1:5" x14ac:dyDescent="0.25">
      <c r="A890" s="441"/>
      <c r="B890" s="442"/>
      <c r="C890" s="442"/>
      <c r="D890" s="442"/>
      <c r="E890" s="442"/>
    </row>
    <row r="891" spans="1:5" x14ac:dyDescent="0.25">
      <c r="A891" s="441"/>
      <c r="B891" s="442"/>
      <c r="C891" s="442"/>
      <c r="D891" s="442"/>
      <c r="E891" s="442"/>
    </row>
    <row r="892" spans="1:5" x14ac:dyDescent="0.25">
      <c r="A892" s="441"/>
      <c r="B892" s="442"/>
      <c r="C892" s="442"/>
      <c r="D892" s="442"/>
      <c r="E892" s="442"/>
    </row>
    <row r="893" spans="1:5" x14ac:dyDescent="0.25">
      <c r="A893" s="441"/>
      <c r="B893" s="442"/>
      <c r="C893" s="442"/>
      <c r="D893" s="442"/>
      <c r="E893" s="442"/>
    </row>
    <row r="894" spans="1:5" x14ac:dyDescent="0.25">
      <c r="A894" s="441"/>
      <c r="B894" s="442"/>
      <c r="C894" s="442"/>
      <c r="D894" s="442"/>
      <c r="E894" s="442"/>
    </row>
    <row r="895" spans="1:5" x14ac:dyDescent="0.25">
      <c r="A895" s="441"/>
      <c r="B895" s="442"/>
      <c r="C895" s="442"/>
      <c r="D895" s="442"/>
      <c r="E895" s="442"/>
    </row>
    <row r="896" spans="1:5" x14ac:dyDescent="0.25">
      <c r="A896" s="441"/>
      <c r="B896" s="442"/>
      <c r="C896" s="442"/>
      <c r="D896" s="442"/>
      <c r="E896" s="442"/>
    </row>
    <row r="897" spans="1:5" x14ac:dyDescent="0.25">
      <c r="A897" s="441"/>
      <c r="B897" s="442"/>
      <c r="C897" s="442"/>
      <c r="D897" s="442"/>
      <c r="E897" s="442"/>
    </row>
    <row r="898" spans="1:5" x14ac:dyDescent="0.25">
      <c r="A898" s="441"/>
      <c r="B898" s="442"/>
      <c r="C898" s="442"/>
      <c r="D898" s="442"/>
      <c r="E898" s="442"/>
    </row>
    <row r="899" spans="1:5" x14ac:dyDescent="0.25">
      <c r="A899" s="441"/>
      <c r="B899" s="442"/>
      <c r="C899" s="442"/>
      <c r="D899" s="442"/>
      <c r="E899" s="442"/>
    </row>
    <row r="900" spans="1:5" x14ac:dyDescent="0.25">
      <c r="A900" s="441"/>
      <c r="B900" s="442"/>
      <c r="C900" s="442"/>
      <c r="D900" s="442"/>
      <c r="E900" s="442"/>
    </row>
    <row r="901" spans="1:5" x14ac:dyDescent="0.25">
      <c r="A901" s="441"/>
      <c r="B901" s="442"/>
      <c r="C901" s="442"/>
      <c r="D901" s="442"/>
      <c r="E901" s="442"/>
    </row>
    <row r="902" spans="1:5" x14ac:dyDescent="0.25">
      <c r="A902" s="441"/>
      <c r="B902" s="442"/>
      <c r="C902" s="442"/>
      <c r="D902" s="442"/>
      <c r="E902" s="442"/>
    </row>
    <row r="903" spans="1:5" x14ac:dyDescent="0.25">
      <c r="A903" s="441"/>
      <c r="B903" s="442"/>
      <c r="C903" s="442"/>
      <c r="D903" s="442"/>
      <c r="E903" s="442"/>
    </row>
    <row r="904" spans="1:5" x14ac:dyDescent="0.25">
      <c r="A904" s="441"/>
      <c r="B904" s="442"/>
      <c r="C904" s="442"/>
      <c r="D904" s="442"/>
      <c r="E904" s="442"/>
    </row>
    <row r="905" spans="1:5" x14ac:dyDescent="0.25">
      <c r="A905" s="441"/>
      <c r="B905" s="442"/>
      <c r="C905" s="442"/>
      <c r="D905" s="442"/>
      <c r="E905" s="442"/>
    </row>
    <row r="906" spans="1:5" x14ac:dyDescent="0.25">
      <c r="A906" s="441"/>
      <c r="B906" s="442"/>
      <c r="C906" s="442"/>
      <c r="D906" s="442"/>
      <c r="E906" s="442"/>
    </row>
    <row r="907" spans="1:5" x14ac:dyDescent="0.25">
      <c r="A907" s="441"/>
      <c r="B907" s="442"/>
      <c r="C907" s="442"/>
      <c r="D907" s="442"/>
      <c r="E907" s="442"/>
    </row>
    <row r="908" spans="1:5" x14ac:dyDescent="0.25">
      <c r="A908" s="441"/>
      <c r="B908" s="442"/>
      <c r="C908" s="442"/>
      <c r="D908" s="442"/>
      <c r="E908" s="442"/>
    </row>
    <row r="909" spans="1:5" x14ac:dyDescent="0.25">
      <c r="A909" s="441"/>
      <c r="B909" s="442"/>
      <c r="C909" s="442"/>
      <c r="D909" s="442"/>
      <c r="E909" s="442"/>
    </row>
    <row r="910" spans="1:5" x14ac:dyDescent="0.25">
      <c r="A910" s="441"/>
      <c r="B910" s="442"/>
      <c r="C910" s="442"/>
      <c r="D910" s="442"/>
      <c r="E910" s="442"/>
    </row>
    <row r="911" spans="1:5" x14ac:dyDescent="0.25">
      <c r="A911" s="441"/>
      <c r="B911" s="442"/>
      <c r="C911" s="442"/>
      <c r="D911" s="442"/>
      <c r="E911" s="442"/>
    </row>
    <row r="912" spans="1:5" x14ac:dyDescent="0.25">
      <c r="A912" s="441"/>
      <c r="B912" s="442"/>
      <c r="C912" s="442"/>
      <c r="D912" s="442"/>
      <c r="E912" s="442"/>
    </row>
    <row r="913" spans="1:5" x14ac:dyDescent="0.25">
      <c r="A913" s="441"/>
      <c r="B913" s="442"/>
      <c r="C913" s="442"/>
      <c r="D913" s="442"/>
      <c r="E913" s="442"/>
    </row>
    <row r="914" spans="1:5" x14ac:dyDescent="0.25">
      <c r="A914" s="441"/>
      <c r="B914" s="442"/>
      <c r="C914" s="442"/>
      <c r="D914" s="442"/>
      <c r="E914" s="442"/>
    </row>
    <row r="915" spans="1:5" x14ac:dyDescent="0.25">
      <c r="A915" s="441"/>
      <c r="B915" s="442"/>
      <c r="C915" s="442"/>
      <c r="D915" s="442"/>
      <c r="E915" s="442"/>
    </row>
    <row r="916" spans="1:5" x14ac:dyDescent="0.25">
      <c r="A916" s="441"/>
      <c r="B916" s="442"/>
      <c r="C916" s="442"/>
      <c r="D916" s="442"/>
      <c r="E916" s="442"/>
    </row>
    <row r="917" spans="1:5" x14ac:dyDescent="0.25">
      <c r="A917" s="441"/>
      <c r="B917" s="442"/>
      <c r="C917" s="442"/>
      <c r="D917" s="442"/>
      <c r="E917" s="442"/>
    </row>
    <row r="918" spans="1:5" x14ac:dyDescent="0.25">
      <c r="A918" s="441"/>
      <c r="B918" s="442"/>
      <c r="C918" s="442"/>
      <c r="D918" s="442"/>
      <c r="E918" s="442"/>
    </row>
    <row r="919" spans="1:5" x14ac:dyDescent="0.25">
      <c r="A919" s="441"/>
      <c r="B919" s="442"/>
      <c r="C919" s="442"/>
      <c r="D919" s="442"/>
      <c r="E919" s="442"/>
    </row>
    <row r="920" spans="1:5" x14ac:dyDescent="0.25">
      <c r="A920" s="441"/>
      <c r="B920" s="442"/>
      <c r="C920" s="442"/>
      <c r="D920" s="442"/>
      <c r="E920" s="442"/>
    </row>
    <row r="921" spans="1:5" x14ac:dyDescent="0.25">
      <c r="A921" s="441"/>
      <c r="B921" s="442"/>
      <c r="C921" s="442"/>
      <c r="D921" s="442"/>
      <c r="E921" s="442"/>
    </row>
    <row r="922" spans="1:5" x14ac:dyDescent="0.25">
      <c r="A922" s="441"/>
      <c r="B922" s="442"/>
      <c r="C922" s="442"/>
      <c r="D922" s="442"/>
      <c r="E922" s="442"/>
    </row>
    <row r="923" spans="1:5" x14ac:dyDescent="0.25">
      <c r="A923" s="441"/>
      <c r="B923" s="442"/>
      <c r="C923" s="442"/>
      <c r="D923" s="442"/>
      <c r="E923" s="442"/>
    </row>
    <row r="924" spans="1:5" x14ac:dyDescent="0.25">
      <c r="A924" s="441"/>
      <c r="B924" s="442"/>
      <c r="C924" s="442"/>
      <c r="D924" s="442"/>
      <c r="E924" s="442"/>
    </row>
    <row r="925" spans="1:5" x14ac:dyDescent="0.25">
      <c r="A925" s="441"/>
      <c r="B925" s="442"/>
      <c r="C925" s="442"/>
      <c r="D925" s="442"/>
      <c r="E925" s="442"/>
    </row>
    <row r="926" spans="1:5" x14ac:dyDescent="0.25">
      <c r="A926" s="441"/>
      <c r="B926" s="442"/>
      <c r="C926" s="442"/>
      <c r="D926" s="442"/>
      <c r="E926" s="442"/>
    </row>
    <row r="927" spans="1:5" x14ac:dyDescent="0.25">
      <c r="A927" s="441"/>
      <c r="B927" s="442"/>
      <c r="C927" s="442"/>
      <c r="D927" s="442"/>
      <c r="E927" s="442"/>
    </row>
    <row r="928" spans="1:5" x14ac:dyDescent="0.25">
      <c r="A928" s="441"/>
      <c r="B928" s="442"/>
      <c r="C928" s="442"/>
      <c r="D928" s="442"/>
      <c r="E928" s="442"/>
    </row>
    <row r="929" spans="1:5" x14ac:dyDescent="0.25">
      <c r="A929" s="441"/>
      <c r="B929" s="442"/>
      <c r="C929" s="442"/>
      <c r="D929" s="442"/>
      <c r="E929" s="442"/>
    </row>
    <row r="930" spans="1:5" x14ac:dyDescent="0.25">
      <c r="A930" s="441"/>
      <c r="B930" s="442"/>
      <c r="C930" s="442"/>
      <c r="D930" s="442"/>
      <c r="E930" s="442"/>
    </row>
    <row r="931" spans="1:5" x14ac:dyDescent="0.25">
      <c r="A931" s="441"/>
      <c r="B931" s="442"/>
      <c r="C931" s="442"/>
      <c r="D931" s="442"/>
      <c r="E931" s="442"/>
    </row>
    <row r="932" spans="1:5" x14ac:dyDescent="0.25">
      <c r="A932" s="441"/>
      <c r="B932" s="442"/>
      <c r="C932" s="442"/>
      <c r="D932" s="442"/>
      <c r="E932" s="442"/>
    </row>
    <row r="933" spans="1:5" x14ac:dyDescent="0.25">
      <c r="A933" s="441"/>
      <c r="B933" s="442"/>
      <c r="C933" s="442"/>
      <c r="D933" s="442"/>
      <c r="E933" s="442"/>
    </row>
    <row r="934" spans="1:5" x14ac:dyDescent="0.25">
      <c r="A934" s="441"/>
      <c r="B934" s="442"/>
      <c r="C934" s="442"/>
      <c r="D934" s="442"/>
      <c r="E934" s="442"/>
    </row>
    <row r="935" spans="1:5" x14ac:dyDescent="0.25">
      <c r="A935" s="441"/>
      <c r="B935" s="442"/>
      <c r="C935" s="442"/>
      <c r="D935" s="442"/>
      <c r="E935" s="442"/>
    </row>
    <row r="936" spans="1:5" x14ac:dyDescent="0.25">
      <c r="A936" s="441"/>
      <c r="B936" s="442"/>
      <c r="C936" s="442"/>
      <c r="D936" s="442"/>
      <c r="E936" s="442"/>
    </row>
    <row r="937" spans="1:5" x14ac:dyDescent="0.25">
      <c r="A937" s="441"/>
      <c r="B937" s="442"/>
      <c r="C937" s="442"/>
      <c r="D937" s="442"/>
      <c r="E937" s="442"/>
    </row>
    <row r="938" spans="1:5" x14ac:dyDescent="0.25">
      <c r="A938" s="441"/>
      <c r="B938" s="442"/>
      <c r="C938" s="442"/>
      <c r="D938" s="442"/>
      <c r="E938" s="442"/>
    </row>
    <row r="939" spans="1:5" x14ac:dyDescent="0.25">
      <c r="A939" s="441"/>
      <c r="B939" s="442"/>
      <c r="C939" s="442"/>
      <c r="D939" s="442"/>
      <c r="E939" s="442"/>
    </row>
    <row r="940" spans="1:5" x14ac:dyDescent="0.25">
      <c r="A940" s="441"/>
      <c r="B940" s="442"/>
      <c r="C940" s="442"/>
      <c r="D940" s="442"/>
      <c r="E940" s="442"/>
    </row>
    <row r="941" spans="1:5" x14ac:dyDescent="0.25">
      <c r="A941" s="441"/>
      <c r="B941" s="442"/>
      <c r="C941" s="442"/>
      <c r="D941" s="442"/>
      <c r="E941" s="442"/>
    </row>
    <row r="942" spans="1:5" x14ac:dyDescent="0.25">
      <c r="A942" s="441"/>
      <c r="B942" s="442"/>
      <c r="C942" s="442"/>
      <c r="D942" s="442"/>
      <c r="E942" s="442"/>
    </row>
    <row r="943" spans="1:5" x14ac:dyDescent="0.25">
      <c r="A943" s="441"/>
      <c r="B943" s="442"/>
      <c r="C943" s="442"/>
      <c r="D943" s="442"/>
      <c r="E943" s="442"/>
    </row>
    <row r="944" spans="1:5" x14ac:dyDescent="0.25">
      <c r="A944" s="441"/>
      <c r="B944" s="442"/>
      <c r="C944" s="442"/>
      <c r="D944" s="442"/>
      <c r="E944" s="442"/>
    </row>
    <row r="945" spans="1:5" x14ac:dyDescent="0.25">
      <c r="A945" s="441"/>
      <c r="B945" s="442"/>
      <c r="C945" s="442"/>
      <c r="D945" s="442"/>
      <c r="E945" s="442"/>
    </row>
    <row r="946" spans="1:5" x14ac:dyDescent="0.25">
      <c r="A946" s="441"/>
      <c r="B946" s="442"/>
      <c r="C946" s="442"/>
      <c r="D946" s="442"/>
      <c r="E946" s="442"/>
    </row>
    <row r="947" spans="1:5" x14ac:dyDescent="0.25">
      <c r="A947" s="441"/>
      <c r="B947" s="442"/>
      <c r="C947" s="442"/>
      <c r="D947" s="442"/>
      <c r="E947" s="442"/>
    </row>
    <row r="948" spans="1:5" x14ac:dyDescent="0.25">
      <c r="A948" s="441"/>
      <c r="B948" s="442"/>
      <c r="C948" s="442"/>
      <c r="D948" s="442"/>
      <c r="E948" s="442"/>
    </row>
    <row r="949" spans="1:5" x14ac:dyDescent="0.25">
      <c r="A949" s="441"/>
      <c r="B949" s="442"/>
      <c r="C949" s="442"/>
      <c r="D949" s="442"/>
      <c r="E949" s="442"/>
    </row>
    <row r="950" spans="1:5" x14ac:dyDescent="0.25">
      <c r="A950" s="441"/>
      <c r="B950" s="442"/>
      <c r="C950" s="442"/>
      <c r="D950" s="442"/>
      <c r="E950" s="442"/>
    </row>
    <row r="951" spans="1:5" x14ac:dyDescent="0.25">
      <c r="A951" s="441"/>
      <c r="B951" s="442"/>
      <c r="C951" s="442"/>
      <c r="D951" s="442"/>
      <c r="E951" s="442"/>
    </row>
    <row r="952" spans="1:5" x14ac:dyDescent="0.25">
      <c r="A952" s="441"/>
      <c r="B952" s="442"/>
      <c r="C952" s="442"/>
      <c r="D952" s="442"/>
      <c r="E952" s="442"/>
    </row>
    <row r="953" spans="1:5" x14ac:dyDescent="0.25">
      <c r="A953" s="441"/>
      <c r="B953" s="442"/>
      <c r="C953" s="442"/>
      <c r="D953" s="442"/>
      <c r="E953" s="442"/>
    </row>
    <row r="954" spans="1:5" x14ac:dyDescent="0.25">
      <c r="A954" s="441"/>
      <c r="B954" s="442"/>
      <c r="C954" s="442"/>
      <c r="D954" s="442"/>
      <c r="E954" s="442"/>
    </row>
    <row r="955" spans="1:5" x14ac:dyDescent="0.25">
      <c r="A955" s="441"/>
      <c r="B955" s="442"/>
      <c r="C955" s="442"/>
      <c r="D955" s="442"/>
      <c r="E955" s="442"/>
    </row>
    <row r="956" spans="1:5" x14ac:dyDescent="0.25">
      <c r="A956" s="441"/>
      <c r="B956" s="442"/>
      <c r="C956" s="442"/>
      <c r="D956" s="442"/>
      <c r="E956" s="442"/>
    </row>
    <row r="957" spans="1:5" x14ac:dyDescent="0.25">
      <c r="A957" s="441"/>
      <c r="B957" s="442"/>
      <c r="C957" s="442"/>
      <c r="D957" s="442"/>
      <c r="E957" s="442"/>
    </row>
    <row r="958" spans="1:5" x14ac:dyDescent="0.25">
      <c r="A958" s="441"/>
      <c r="B958" s="442"/>
      <c r="C958" s="442"/>
      <c r="D958" s="442"/>
      <c r="E958" s="442"/>
    </row>
    <row r="959" spans="1:5" x14ac:dyDescent="0.25">
      <c r="A959" s="441"/>
      <c r="B959" s="442"/>
      <c r="C959" s="442"/>
      <c r="D959" s="442"/>
      <c r="E959" s="442"/>
    </row>
    <row r="960" spans="1:5" x14ac:dyDescent="0.25">
      <c r="A960" s="441"/>
      <c r="B960" s="442"/>
      <c r="C960" s="442"/>
      <c r="D960" s="442"/>
      <c r="E960" s="442"/>
    </row>
    <row r="961" spans="1:5" x14ac:dyDescent="0.25">
      <c r="A961" s="441"/>
      <c r="B961" s="442"/>
      <c r="C961" s="442"/>
      <c r="D961" s="442"/>
      <c r="E961" s="442"/>
    </row>
    <row r="962" spans="1:5" x14ac:dyDescent="0.25">
      <c r="A962" s="441"/>
      <c r="B962" s="442"/>
      <c r="C962" s="442"/>
      <c r="D962" s="442"/>
      <c r="E962" s="442"/>
    </row>
    <row r="963" spans="1:5" x14ac:dyDescent="0.25">
      <c r="A963" s="441"/>
      <c r="B963" s="442"/>
      <c r="C963" s="442"/>
      <c r="D963" s="442"/>
      <c r="E963" s="442"/>
    </row>
    <row r="964" spans="1:5" x14ac:dyDescent="0.25">
      <c r="A964" s="441"/>
      <c r="B964" s="442"/>
      <c r="C964" s="442"/>
      <c r="D964" s="442"/>
      <c r="E964" s="442"/>
    </row>
    <row r="965" spans="1:5" x14ac:dyDescent="0.25">
      <c r="A965" s="441"/>
      <c r="B965" s="442"/>
      <c r="C965" s="442"/>
      <c r="D965" s="442"/>
      <c r="E965" s="442"/>
    </row>
    <row r="966" spans="1:5" x14ac:dyDescent="0.25">
      <c r="A966" s="441"/>
      <c r="B966" s="442"/>
      <c r="C966" s="442"/>
      <c r="D966" s="442"/>
      <c r="E966" s="442"/>
    </row>
    <row r="967" spans="1:5" x14ac:dyDescent="0.25">
      <c r="A967" s="441"/>
      <c r="B967" s="442"/>
      <c r="C967" s="442"/>
      <c r="D967" s="442"/>
      <c r="E967" s="442"/>
    </row>
    <row r="968" spans="1:5" x14ac:dyDescent="0.25">
      <c r="A968" s="441"/>
      <c r="B968" s="442"/>
      <c r="C968" s="442"/>
      <c r="D968" s="442"/>
      <c r="E968" s="442"/>
    </row>
    <row r="969" spans="1:5" x14ac:dyDescent="0.25">
      <c r="A969" s="441"/>
      <c r="B969" s="442"/>
      <c r="C969" s="442"/>
      <c r="D969" s="442"/>
      <c r="E969" s="442"/>
    </row>
    <row r="970" spans="1:5" x14ac:dyDescent="0.25">
      <c r="A970" s="441"/>
      <c r="B970" s="442"/>
      <c r="C970" s="442"/>
      <c r="D970" s="442"/>
      <c r="E970" s="442"/>
    </row>
    <row r="971" spans="1:5" x14ac:dyDescent="0.25">
      <c r="A971" s="441"/>
      <c r="B971" s="442"/>
      <c r="C971" s="442"/>
      <c r="D971" s="442"/>
      <c r="E971" s="442"/>
    </row>
    <row r="972" spans="1:5" x14ac:dyDescent="0.25">
      <c r="A972" s="441"/>
      <c r="B972" s="442"/>
      <c r="C972" s="442"/>
      <c r="D972" s="442"/>
      <c r="E972" s="442"/>
    </row>
    <row r="973" spans="1:5" x14ac:dyDescent="0.25">
      <c r="A973" s="441"/>
      <c r="B973" s="442"/>
      <c r="C973" s="442"/>
      <c r="D973" s="442"/>
      <c r="E973" s="442"/>
    </row>
    <row r="974" spans="1:5" x14ac:dyDescent="0.25">
      <c r="A974" s="441"/>
      <c r="B974" s="442"/>
      <c r="C974" s="442"/>
      <c r="D974" s="442"/>
      <c r="E974" s="442"/>
    </row>
    <row r="975" spans="1:5" x14ac:dyDescent="0.25">
      <c r="A975" s="441"/>
      <c r="B975" s="442"/>
      <c r="C975" s="442"/>
      <c r="D975" s="442"/>
      <c r="E975" s="442"/>
    </row>
    <row r="976" spans="1:5" x14ac:dyDescent="0.25">
      <c r="A976" s="441"/>
      <c r="B976" s="442"/>
      <c r="C976" s="442"/>
      <c r="D976" s="442"/>
      <c r="E976" s="442"/>
    </row>
    <row r="977" spans="1:5" x14ac:dyDescent="0.25">
      <c r="A977" s="441"/>
      <c r="B977" s="442"/>
      <c r="C977" s="442"/>
      <c r="D977" s="442"/>
      <c r="E977" s="442"/>
    </row>
    <row r="978" spans="1:5" x14ac:dyDescent="0.25">
      <c r="A978" s="441"/>
      <c r="B978" s="442"/>
      <c r="C978" s="442"/>
      <c r="D978" s="442"/>
      <c r="E978" s="442"/>
    </row>
    <row r="979" spans="1:5" x14ac:dyDescent="0.25">
      <c r="A979" s="441"/>
      <c r="B979" s="442"/>
      <c r="C979" s="442"/>
      <c r="D979" s="442"/>
      <c r="E979" s="442"/>
    </row>
    <row r="980" spans="1:5" x14ac:dyDescent="0.25">
      <c r="A980" s="441"/>
      <c r="B980" s="442"/>
      <c r="C980" s="442"/>
      <c r="D980" s="442"/>
      <c r="E980" s="442"/>
    </row>
    <row r="981" spans="1:5" x14ac:dyDescent="0.25">
      <c r="A981" s="441"/>
      <c r="B981" s="442"/>
      <c r="C981" s="442"/>
      <c r="D981" s="442"/>
      <c r="E981" s="442"/>
    </row>
    <row r="982" spans="1:5" x14ac:dyDescent="0.25">
      <c r="A982" s="441"/>
      <c r="B982" s="442"/>
      <c r="C982" s="442"/>
      <c r="D982" s="442"/>
      <c r="E982" s="442"/>
    </row>
    <row r="983" spans="1:5" x14ac:dyDescent="0.25">
      <c r="A983" s="441"/>
      <c r="B983" s="442"/>
      <c r="C983" s="442"/>
      <c r="D983" s="442"/>
      <c r="E983" s="442"/>
    </row>
    <row r="984" spans="1:5" x14ac:dyDescent="0.25">
      <c r="A984" s="441"/>
      <c r="B984" s="442"/>
      <c r="C984" s="442"/>
      <c r="D984" s="442"/>
      <c r="E984" s="442"/>
    </row>
    <row r="985" spans="1:5" x14ac:dyDescent="0.25">
      <c r="A985" s="441"/>
      <c r="B985" s="442"/>
      <c r="C985" s="442"/>
      <c r="D985" s="442"/>
      <c r="E985" s="442"/>
    </row>
    <row r="986" spans="1:5" x14ac:dyDescent="0.25">
      <c r="A986" s="441"/>
      <c r="B986" s="442"/>
      <c r="C986" s="442"/>
      <c r="D986" s="442"/>
      <c r="E986" s="442"/>
    </row>
    <row r="987" spans="1:5" x14ac:dyDescent="0.25">
      <c r="A987" s="441"/>
      <c r="B987" s="442"/>
      <c r="C987" s="442"/>
      <c r="D987" s="442"/>
      <c r="E987" s="442"/>
    </row>
    <row r="988" spans="1:5" x14ac:dyDescent="0.25">
      <c r="A988" s="441"/>
      <c r="B988" s="442"/>
      <c r="C988" s="442"/>
      <c r="D988" s="442"/>
      <c r="E988" s="442"/>
    </row>
    <row r="989" spans="1:5" x14ac:dyDescent="0.25">
      <c r="A989" s="441"/>
      <c r="B989" s="442"/>
      <c r="C989" s="442"/>
      <c r="D989" s="442"/>
      <c r="E989" s="442"/>
    </row>
    <row r="990" spans="1:5" x14ac:dyDescent="0.25">
      <c r="A990" s="441"/>
      <c r="B990" s="442"/>
      <c r="C990" s="442"/>
      <c r="D990" s="442"/>
      <c r="E990" s="442"/>
    </row>
    <row r="991" spans="1:5" x14ac:dyDescent="0.25">
      <c r="A991" s="441"/>
      <c r="B991" s="442"/>
      <c r="C991" s="442"/>
      <c r="D991" s="442"/>
      <c r="E991" s="442"/>
    </row>
    <row r="992" spans="1:5" x14ac:dyDescent="0.25">
      <c r="A992" s="441"/>
      <c r="B992" s="442"/>
      <c r="C992" s="442"/>
      <c r="D992" s="442"/>
      <c r="E992" s="442"/>
    </row>
    <row r="993" spans="1:5" x14ac:dyDescent="0.25">
      <c r="A993" s="441"/>
      <c r="B993" s="442"/>
      <c r="C993" s="442"/>
      <c r="D993" s="442"/>
      <c r="E993" s="442"/>
    </row>
    <row r="994" spans="1:5" x14ac:dyDescent="0.25">
      <c r="A994" s="441"/>
      <c r="B994" s="442"/>
      <c r="C994" s="442"/>
      <c r="D994" s="442"/>
      <c r="E994" s="442"/>
    </row>
    <row r="995" spans="1:5" x14ac:dyDescent="0.25">
      <c r="A995" s="441"/>
      <c r="B995" s="442"/>
      <c r="C995" s="442"/>
      <c r="D995" s="442"/>
      <c r="E995" s="442"/>
    </row>
    <row r="996" spans="1:5" x14ac:dyDescent="0.25">
      <c r="A996" s="441"/>
      <c r="B996" s="442"/>
      <c r="C996" s="442"/>
      <c r="D996" s="442"/>
      <c r="E996" s="442"/>
    </row>
    <row r="997" spans="1:5" x14ac:dyDescent="0.25">
      <c r="A997" s="441"/>
      <c r="B997" s="442"/>
      <c r="C997" s="442"/>
      <c r="D997" s="442"/>
      <c r="E997" s="442"/>
    </row>
    <row r="998" spans="1:5" x14ac:dyDescent="0.25">
      <c r="A998" s="441"/>
      <c r="B998" s="442"/>
      <c r="C998" s="442"/>
      <c r="D998" s="442"/>
      <c r="E998" s="442"/>
    </row>
    <row r="999" spans="1:5" x14ac:dyDescent="0.25">
      <c r="A999" s="441"/>
      <c r="B999" s="442"/>
      <c r="C999" s="442"/>
      <c r="D999" s="442"/>
      <c r="E999" s="442"/>
    </row>
    <row r="1000" spans="1:5" x14ac:dyDescent="0.25">
      <c r="A1000" s="441"/>
      <c r="B1000" s="442"/>
      <c r="C1000" s="442"/>
      <c r="D1000" s="442"/>
      <c r="E1000" s="442"/>
    </row>
    <row r="1001" spans="1:5" x14ac:dyDescent="0.25">
      <c r="A1001" s="441"/>
      <c r="B1001" s="442"/>
      <c r="C1001" s="442"/>
      <c r="D1001" s="442"/>
      <c r="E1001" s="442"/>
    </row>
    <row r="1002" spans="1:5" x14ac:dyDescent="0.25">
      <c r="A1002" s="441"/>
      <c r="B1002" s="442"/>
      <c r="C1002" s="442"/>
      <c r="D1002" s="442"/>
      <c r="E1002" s="442"/>
    </row>
    <row r="1003" spans="1:5" x14ac:dyDescent="0.25">
      <c r="A1003" s="441"/>
      <c r="B1003" s="442"/>
      <c r="C1003" s="442"/>
      <c r="D1003" s="442"/>
      <c r="E1003" s="442"/>
    </row>
    <row r="1004" spans="1:5" x14ac:dyDescent="0.25">
      <c r="A1004" s="441"/>
      <c r="B1004" s="442"/>
      <c r="C1004" s="442"/>
      <c r="D1004" s="442"/>
      <c r="E1004" s="442"/>
    </row>
    <row r="1005" spans="1:5" x14ac:dyDescent="0.25">
      <c r="A1005" s="441"/>
      <c r="B1005" s="442"/>
      <c r="C1005" s="442"/>
      <c r="D1005" s="442"/>
      <c r="E1005" s="442"/>
    </row>
    <row r="1006" spans="1:5" x14ac:dyDescent="0.25">
      <c r="A1006" s="441"/>
      <c r="B1006" s="442"/>
      <c r="C1006" s="442"/>
      <c r="D1006" s="442"/>
      <c r="E1006" s="442"/>
    </row>
    <row r="1007" spans="1:5" x14ac:dyDescent="0.25">
      <c r="A1007" s="441"/>
      <c r="B1007" s="442"/>
      <c r="C1007" s="442"/>
      <c r="D1007" s="442"/>
      <c r="E1007" s="442"/>
    </row>
    <row r="1008" spans="1:5" x14ac:dyDescent="0.25">
      <c r="A1008" s="441"/>
      <c r="B1008" s="442"/>
      <c r="C1008" s="442"/>
      <c r="D1008" s="442"/>
      <c r="E1008" s="442"/>
    </row>
    <row r="1009" spans="1:5" x14ac:dyDescent="0.25">
      <c r="A1009" s="441"/>
      <c r="B1009" s="442"/>
      <c r="C1009" s="442"/>
      <c r="D1009" s="442"/>
      <c r="E1009" s="442"/>
    </row>
    <row r="1010" spans="1:5" x14ac:dyDescent="0.25">
      <c r="A1010" s="441"/>
      <c r="B1010" s="442"/>
      <c r="C1010" s="442"/>
      <c r="D1010" s="442"/>
      <c r="E1010" s="442"/>
    </row>
    <row r="1011" spans="1:5" x14ac:dyDescent="0.25">
      <c r="A1011" s="441"/>
      <c r="B1011" s="442"/>
      <c r="C1011" s="442"/>
      <c r="D1011" s="442"/>
      <c r="E1011" s="442"/>
    </row>
    <row r="1012" spans="1:5" x14ac:dyDescent="0.25">
      <c r="A1012" s="441"/>
      <c r="B1012" s="442"/>
      <c r="C1012" s="442"/>
      <c r="D1012" s="442"/>
      <c r="E1012" s="442"/>
    </row>
    <row r="1013" spans="1:5" x14ac:dyDescent="0.25">
      <c r="A1013" s="441"/>
      <c r="B1013" s="442"/>
      <c r="C1013" s="442"/>
      <c r="D1013" s="442"/>
      <c r="E1013" s="442"/>
    </row>
    <row r="1014" spans="1:5" x14ac:dyDescent="0.25">
      <c r="A1014" s="441"/>
      <c r="B1014" s="442"/>
      <c r="C1014" s="442"/>
      <c r="D1014" s="442"/>
      <c r="E1014" s="442"/>
    </row>
    <row r="1015" spans="1:5" x14ac:dyDescent="0.25">
      <c r="A1015" s="441"/>
      <c r="B1015" s="442"/>
      <c r="C1015" s="442"/>
      <c r="D1015" s="442"/>
      <c r="E1015" s="442"/>
    </row>
    <row r="1016" spans="1:5" x14ac:dyDescent="0.25">
      <c r="A1016" s="441"/>
      <c r="B1016" s="442"/>
      <c r="C1016" s="442"/>
      <c r="D1016" s="442"/>
      <c r="E1016" s="442"/>
    </row>
    <row r="1017" spans="1:5" x14ac:dyDescent="0.25">
      <c r="A1017" s="441"/>
      <c r="B1017" s="442"/>
      <c r="C1017" s="442"/>
      <c r="D1017" s="442"/>
      <c r="E1017" s="442"/>
    </row>
    <row r="1018" spans="1:5" x14ac:dyDescent="0.25">
      <c r="A1018" s="441"/>
      <c r="B1018" s="442"/>
      <c r="C1018" s="442"/>
      <c r="D1018" s="442"/>
      <c r="E1018" s="442"/>
    </row>
    <row r="1019" spans="1:5" x14ac:dyDescent="0.25">
      <c r="A1019" s="441"/>
      <c r="B1019" s="442"/>
      <c r="C1019" s="442"/>
      <c r="D1019" s="442"/>
      <c r="E1019" s="442"/>
    </row>
    <row r="1020" spans="1:5" x14ac:dyDescent="0.25">
      <c r="A1020" s="441"/>
      <c r="B1020" s="442"/>
      <c r="C1020" s="442"/>
      <c r="D1020" s="442"/>
      <c r="E1020" s="442"/>
    </row>
    <row r="1021" spans="1:5" x14ac:dyDescent="0.25">
      <c r="A1021" s="441"/>
      <c r="B1021" s="442"/>
      <c r="C1021" s="442"/>
      <c r="D1021" s="442"/>
      <c r="E1021" s="442"/>
    </row>
    <row r="1022" spans="1:5" x14ac:dyDescent="0.25">
      <c r="A1022" s="441"/>
      <c r="B1022" s="442"/>
      <c r="C1022" s="442"/>
      <c r="D1022" s="442"/>
      <c r="E1022" s="442"/>
    </row>
    <row r="1023" spans="1:5" x14ac:dyDescent="0.25">
      <c r="A1023" s="441"/>
      <c r="B1023" s="442"/>
      <c r="C1023" s="442"/>
      <c r="D1023" s="442"/>
      <c r="E1023" s="442"/>
    </row>
    <row r="1024" spans="1:5" x14ac:dyDescent="0.25">
      <c r="A1024" s="441"/>
      <c r="B1024" s="442"/>
      <c r="C1024" s="442"/>
      <c r="D1024" s="442"/>
      <c r="E1024" s="442"/>
    </row>
    <row r="1025" spans="1:5" x14ac:dyDescent="0.25">
      <c r="A1025" s="441"/>
      <c r="B1025" s="442"/>
      <c r="C1025" s="442"/>
      <c r="D1025" s="442"/>
      <c r="E1025" s="442"/>
    </row>
    <row r="1026" spans="1:5" x14ac:dyDescent="0.25">
      <c r="A1026" s="441"/>
      <c r="B1026" s="442"/>
      <c r="C1026" s="442"/>
      <c r="D1026" s="442"/>
      <c r="E1026" s="442"/>
    </row>
    <row r="1027" spans="1:5" x14ac:dyDescent="0.25">
      <c r="A1027" s="441"/>
      <c r="B1027" s="442"/>
      <c r="C1027" s="442"/>
      <c r="D1027" s="442"/>
      <c r="E1027" s="442"/>
    </row>
    <row r="1028" spans="1:5" x14ac:dyDescent="0.25">
      <c r="A1028" s="441"/>
      <c r="B1028" s="442"/>
      <c r="C1028" s="442"/>
      <c r="D1028" s="442"/>
      <c r="E1028" s="442"/>
    </row>
    <row r="1029" spans="1:5" x14ac:dyDescent="0.25">
      <c r="A1029" s="441"/>
      <c r="B1029" s="442"/>
      <c r="C1029" s="442"/>
      <c r="D1029" s="442"/>
      <c r="E1029" s="442"/>
    </row>
    <row r="1030" spans="1:5" x14ac:dyDescent="0.25">
      <c r="A1030" s="441"/>
      <c r="B1030" s="442"/>
      <c r="C1030" s="442"/>
      <c r="D1030" s="442"/>
      <c r="E1030" s="442"/>
    </row>
    <row r="1031" spans="1:5" x14ac:dyDescent="0.25">
      <c r="A1031" s="441"/>
      <c r="B1031" s="442"/>
      <c r="C1031" s="442"/>
      <c r="D1031" s="442"/>
      <c r="E1031" s="442"/>
    </row>
    <row r="1032" spans="1:5" x14ac:dyDescent="0.25">
      <c r="A1032" s="441"/>
      <c r="B1032" s="442"/>
      <c r="C1032" s="442"/>
      <c r="D1032" s="442"/>
      <c r="E1032" s="442"/>
    </row>
    <row r="1033" spans="1:5" x14ac:dyDescent="0.25">
      <c r="A1033" s="441"/>
      <c r="B1033" s="442"/>
      <c r="C1033" s="442"/>
      <c r="D1033" s="442"/>
      <c r="E1033" s="442"/>
    </row>
    <row r="1034" spans="1:5" x14ac:dyDescent="0.25">
      <c r="A1034" s="441"/>
      <c r="B1034" s="442"/>
      <c r="C1034" s="442"/>
      <c r="D1034" s="442"/>
      <c r="E1034" s="442"/>
    </row>
    <row r="1035" spans="1:5" x14ac:dyDescent="0.25">
      <c r="A1035" s="441"/>
      <c r="B1035" s="442"/>
      <c r="C1035" s="442"/>
      <c r="D1035" s="442"/>
      <c r="E1035" s="442"/>
    </row>
    <row r="1036" spans="1:5" x14ac:dyDescent="0.25">
      <c r="A1036" s="441"/>
      <c r="B1036" s="442"/>
      <c r="C1036" s="442"/>
      <c r="D1036" s="442"/>
      <c r="E1036" s="442"/>
    </row>
    <row r="1037" spans="1:5" x14ac:dyDescent="0.25">
      <c r="A1037" s="441"/>
      <c r="B1037" s="442"/>
      <c r="C1037" s="442"/>
      <c r="D1037" s="442"/>
      <c r="E1037" s="442"/>
    </row>
    <row r="1038" spans="1:5" x14ac:dyDescent="0.25">
      <c r="A1038" s="441"/>
      <c r="B1038" s="442"/>
      <c r="C1038" s="442"/>
      <c r="D1038" s="442"/>
      <c r="E1038" s="442"/>
    </row>
    <row r="1039" spans="1:5" x14ac:dyDescent="0.25">
      <c r="A1039" s="441"/>
      <c r="B1039" s="442"/>
      <c r="C1039" s="442"/>
      <c r="D1039" s="442"/>
      <c r="E1039" s="442"/>
    </row>
    <row r="1040" spans="1:5" x14ac:dyDescent="0.25">
      <c r="A1040" s="441"/>
      <c r="B1040" s="442"/>
      <c r="C1040" s="442"/>
      <c r="D1040" s="442"/>
      <c r="E1040" s="442"/>
    </row>
    <row r="1041" spans="1:5" x14ac:dyDescent="0.25">
      <c r="A1041" s="441"/>
      <c r="B1041" s="442"/>
      <c r="C1041" s="442"/>
      <c r="D1041" s="442"/>
      <c r="E1041" s="442"/>
    </row>
    <row r="1042" spans="1:5" x14ac:dyDescent="0.25">
      <c r="A1042" s="441"/>
      <c r="B1042" s="442"/>
      <c r="C1042" s="442"/>
      <c r="D1042" s="442"/>
      <c r="E1042" s="442"/>
    </row>
    <row r="1043" spans="1:5" x14ac:dyDescent="0.25">
      <c r="A1043" s="441"/>
      <c r="B1043" s="442"/>
      <c r="C1043" s="442"/>
      <c r="D1043" s="442"/>
      <c r="E1043" s="442"/>
    </row>
    <row r="1044" spans="1:5" x14ac:dyDescent="0.25">
      <c r="A1044" s="441"/>
      <c r="B1044" s="442"/>
      <c r="C1044" s="442"/>
      <c r="D1044" s="442"/>
      <c r="E1044" s="442"/>
    </row>
    <row r="1045" spans="1:5" x14ac:dyDescent="0.25">
      <c r="A1045" s="441"/>
      <c r="B1045" s="442"/>
      <c r="C1045" s="442"/>
      <c r="D1045" s="442"/>
      <c r="E1045" s="442"/>
    </row>
    <row r="1046" spans="1:5" x14ac:dyDescent="0.25">
      <c r="A1046" s="441"/>
      <c r="B1046" s="442"/>
      <c r="C1046" s="442"/>
      <c r="D1046" s="442"/>
      <c r="E1046" s="442"/>
    </row>
    <row r="1047" spans="1:5" x14ac:dyDescent="0.25">
      <c r="A1047" s="441"/>
      <c r="B1047" s="442"/>
      <c r="C1047" s="442"/>
      <c r="D1047" s="442"/>
      <c r="E1047" s="442"/>
    </row>
    <row r="1048" spans="1:5" x14ac:dyDescent="0.25">
      <c r="A1048" s="441"/>
      <c r="B1048" s="442"/>
      <c r="C1048" s="442"/>
      <c r="D1048" s="442"/>
      <c r="E1048" s="442"/>
    </row>
    <row r="1049" spans="1:5" x14ac:dyDescent="0.25">
      <c r="A1049" s="441"/>
      <c r="B1049" s="442"/>
      <c r="C1049" s="442"/>
      <c r="D1049" s="442"/>
      <c r="E1049" s="442"/>
    </row>
    <row r="1050" spans="1:5" x14ac:dyDescent="0.25">
      <c r="A1050" s="441"/>
      <c r="B1050" s="442"/>
      <c r="C1050" s="442"/>
      <c r="D1050" s="442"/>
      <c r="E1050" s="442"/>
    </row>
    <row r="1051" spans="1:5" x14ac:dyDescent="0.25">
      <c r="A1051" s="441"/>
      <c r="B1051" s="442"/>
      <c r="C1051" s="442"/>
      <c r="D1051" s="442"/>
      <c r="E1051" s="442"/>
    </row>
    <row r="1052" spans="1:5" x14ac:dyDescent="0.25">
      <c r="A1052" s="441"/>
      <c r="B1052" s="442"/>
      <c r="C1052" s="442"/>
      <c r="D1052" s="442"/>
      <c r="E1052" s="442"/>
    </row>
    <row r="1053" spans="1:5" x14ac:dyDescent="0.25">
      <c r="A1053" s="441"/>
      <c r="B1053" s="442"/>
      <c r="C1053" s="442"/>
      <c r="D1053" s="442"/>
      <c r="E1053" s="442"/>
    </row>
    <row r="1054" spans="1:5" x14ac:dyDescent="0.25">
      <c r="A1054" s="441"/>
      <c r="B1054" s="442"/>
      <c r="C1054" s="442"/>
      <c r="D1054" s="442"/>
      <c r="E1054" s="442"/>
    </row>
    <row r="1055" spans="1:5" x14ac:dyDescent="0.25">
      <c r="A1055" s="441"/>
      <c r="B1055" s="442"/>
      <c r="C1055" s="442"/>
      <c r="D1055" s="442"/>
      <c r="E1055" s="442"/>
    </row>
    <row r="1056" spans="1:5" x14ac:dyDescent="0.25">
      <c r="A1056" s="441"/>
      <c r="B1056" s="442"/>
      <c r="C1056" s="442"/>
      <c r="D1056" s="442"/>
      <c r="E1056" s="442"/>
    </row>
    <row r="1057" spans="1:5" x14ac:dyDescent="0.25">
      <c r="A1057" s="441"/>
      <c r="B1057" s="442"/>
      <c r="C1057" s="442"/>
      <c r="D1057" s="442"/>
      <c r="E1057" s="442"/>
    </row>
    <row r="1058" spans="1:5" x14ac:dyDescent="0.25">
      <c r="A1058" s="441"/>
      <c r="B1058" s="442"/>
      <c r="C1058" s="442"/>
      <c r="D1058" s="442"/>
      <c r="E1058" s="442"/>
    </row>
    <row r="1059" spans="1:5" x14ac:dyDescent="0.25">
      <c r="A1059" s="441"/>
      <c r="B1059" s="442"/>
      <c r="C1059" s="442"/>
      <c r="D1059" s="442"/>
      <c r="E1059" s="442"/>
    </row>
    <row r="1060" spans="1:5" x14ac:dyDescent="0.25">
      <c r="A1060" s="441"/>
      <c r="B1060" s="442"/>
      <c r="C1060" s="442"/>
      <c r="D1060" s="442"/>
      <c r="E1060" s="442"/>
    </row>
    <row r="1061" spans="1:5" x14ac:dyDescent="0.25">
      <c r="A1061" s="441"/>
      <c r="B1061" s="442"/>
      <c r="C1061" s="442"/>
      <c r="D1061" s="442"/>
      <c r="E1061" s="442"/>
    </row>
    <row r="1062" spans="1:5" x14ac:dyDescent="0.25">
      <c r="A1062" s="441"/>
      <c r="B1062" s="442"/>
      <c r="C1062" s="442"/>
      <c r="D1062" s="442"/>
      <c r="E1062" s="442"/>
    </row>
    <row r="1063" spans="1:5" x14ac:dyDescent="0.25">
      <c r="A1063" s="441"/>
      <c r="B1063" s="442"/>
      <c r="C1063" s="442"/>
      <c r="D1063" s="442"/>
      <c r="E1063" s="442"/>
    </row>
    <row r="1064" spans="1:5" x14ac:dyDescent="0.25">
      <c r="A1064" s="441"/>
      <c r="B1064" s="442"/>
      <c r="C1064" s="442"/>
      <c r="D1064" s="442"/>
      <c r="E1064" s="442"/>
    </row>
    <row r="1065" spans="1:5" x14ac:dyDescent="0.25">
      <c r="A1065" s="441"/>
      <c r="B1065" s="442"/>
      <c r="C1065" s="442"/>
      <c r="D1065" s="442"/>
      <c r="E1065" s="442"/>
    </row>
    <row r="1066" spans="1:5" x14ac:dyDescent="0.25">
      <c r="A1066" s="441"/>
      <c r="B1066" s="442"/>
      <c r="C1066" s="442"/>
      <c r="D1066" s="442"/>
      <c r="E1066" s="442"/>
    </row>
    <row r="1067" spans="1:5" x14ac:dyDescent="0.25">
      <c r="A1067" s="441"/>
      <c r="B1067" s="442"/>
      <c r="C1067" s="442"/>
      <c r="D1067" s="442"/>
      <c r="E1067" s="442"/>
    </row>
    <row r="1068" spans="1:5" x14ac:dyDescent="0.25">
      <c r="A1068" s="441"/>
      <c r="B1068" s="442"/>
      <c r="C1068" s="442"/>
      <c r="D1068" s="442"/>
      <c r="E1068" s="442"/>
    </row>
    <row r="1069" spans="1:5" x14ac:dyDescent="0.25">
      <c r="A1069" s="441"/>
      <c r="B1069" s="442"/>
      <c r="C1069" s="442"/>
      <c r="D1069" s="442"/>
      <c r="E1069" s="442"/>
    </row>
    <row r="1070" spans="1:5" x14ac:dyDescent="0.25">
      <c r="A1070" s="441"/>
      <c r="B1070" s="442"/>
      <c r="C1070" s="442"/>
      <c r="D1070" s="442"/>
      <c r="E1070" s="442"/>
    </row>
    <row r="1071" spans="1:5" x14ac:dyDescent="0.25">
      <c r="A1071" s="441"/>
      <c r="B1071" s="442"/>
      <c r="C1071" s="442"/>
      <c r="D1071" s="442"/>
      <c r="E1071" s="442"/>
    </row>
    <row r="1072" spans="1:5" x14ac:dyDescent="0.25">
      <c r="A1072" s="441"/>
      <c r="B1072" s="442"/>
      <c r="C1072" s="442"/>
      <c r="D1072" s="442"/>
      <c r="E1072" s="442"/>
    </row>
    <row r="1073" spans="1:5" x14ac:dyDescent="0.25">
      <c r="A1073" s="441"/>
      <c r="B1073" s="442"/>
      <c r="C1073" s="442"/>
      <c r="D1073" s="442"/>
      <c r="E1073" s="442"/>
    </row>
    <row r="1074" spans="1:5" x14ac:dyDescent="0.25">
      <c r="A1074" s="441"/>
      <c r="B1074" s="442"/>
      <c r="C1074" s="442"/>
      <c r="D1074" s="442"/>
      <c r="E1074" s="442"/>
    </row>
    <row r="1075" spans="1:5" x14ac:dyDescent="0.25">
      <c r="A1075" s="441"/>
      <c r="B1075" s="442"/>
      <c r="C1075" s="442"/>
      <c r="D1075" s="442"/>
      <c r="E1075" s="442"/>
    </row>
    <row r="1076" spans="1:5" x14ac:dyDescent="0.25">
      <c r="A1076" s="441"/>
      <c r="B1076" s="442"/>
      <c r="C1076" s="442"/>
      <c r="D1076" s="442"/>
      <c r="E1076" s="442"/>
    </row>
    <row r="1077" spans="1:5" x14ac:dyDescent="0.25">
      <c r="A1077" s="441"/>
      <c r="B1077" s="442"/>
      <c r="C1077" s="442"/>
      <c r="D1077" s="442"/>
      <c r="E1077" s="442"/>
    </row>
    <row r="1078" spans="1:5" x14ac:dyDescent="0.25">
      <c r="A1078" s="441"/>
      <c r="B1078" s="442"/>
      <c r="C1078" s="442"/>
      <c r="D1078" s="442"/>
      <c r="E1078" s="442"/>
    </row>
    <row r="1079" spans="1:5" x14ac:dyDescent="0.25">
      <c r="A1079" s="441"/>
      <c r="B1079" s="442"/>
      <c r="C1079" s="442"/>
      <c r="D1079" s="442"/>
      <c r="E1079" s="442"/>
    </row>
    <row r="1080" spans="1:5" x14ac:dyDescent="0.25">
      <c r="A1080" s="441"/>
      <c r="B1080" s="442"/>
      <c r="C1080" s="442"/>
      <c r="D1080" s="442"/>
      <c r="E1080" s="442"/>
    </row>
    <row r="1081" spans="1:5" x14ac:dyDescent="0.25">
      <c r="A1081" s="441"/>
      <c r="B1081" s="442"/>
      <c r="C1081" s="442"/>
      <c r="D1081" s="442"/>
      <c r="E1081" s="442"/>
    </row>
    <row r="1082" spans="1:5" x14ac:dyDescent="0.25">
      <c r="A1082" s="441"/>
      <c r="B1082" s="442"/>
      <c r="C1082" s="442"/>
      <c r="D1082" s="442"/>
      <c r="E1082" s="442"/>
    </row>
    <row r="1083" spans="1:5" x14ac:dyDescent="0.25">
      <c r="A1083" s="441"/>
      <c r="B1083" s="442"/>
      <c r="C1083" s="442"/>
      <c r="D1083" s="442"/>
      <c r="E1083" s="442"/>
    </row>
    <row r="1084" spans="1:5" x14ac:dyDescent="0.25">
      <c r="A1084" s="441"/>
      <c r="B1084" s="442"/>
      <c r="C1084" s="442"/>
      <c r="D1084" s="442"/>
      <c r="E1084" s="442"/>
    </row>
    <row r="1085" spans="1:5" x14ac:dyDescent="0.25">
      <c r="A1085" s="441"/>
      <c r="B1085" s="442"/>
      <c r="C1085" s="442"/>
      <c r="D1085" s="442"/>
      <c r="E1085" s="442"/>
    </row>
    <row r="1086" spans="1:5" x14ac:dyDescent="0.25">
      <c r="A1086" s="441"/>
      <c r="B1086" s="442"/>
      <c r="C1086" s="442"/>
      <c r="D1086" s="442"/>
      <c r="E1086" s="442"/>
    </row>
    <row r="1087" spans="1:5" x14ac:dyDescent="0.25">
      <c r="A1087" s="441"/>
      <c r="B1087" s="442"/>
      <c r="C1087" s="442"/>
      <c r="D1087" s="442"/>
      <c r="E1087" s="442"/>
    </row>
    <row r="1088" spans="1:5" x14ac:dyDescent="0.25">
      <c r="A1088" s="441"/>
      <c r="B1088" s="442"/>
      <c r="C1088" s="442"/>
      <c r="D1088" s="442"/>
      <c r="E1088" s="442"/>
    </row>
    <row r="1089" spans="1:5" x14ac:dyDescent="0.25">
      <c r="A1089" s="441"/>
      <c r="B1089" s="442"/>
      <c r="C1089" s="442"/>
      <c r="D1089" s="442"/>
      <c r="E1089" s="442"/>
    </row>
    <row r="1090" spans="1:5" x14ac:dyDescent="0.25">
      <c r="A1090" s="441"/>
      <c r="B1090" s="442"/>
      <c r="C1090" s="442"/>
      <c r="D1090" s="442"/>
      <c r="E1090" s="442"/>
    </row>
    <row r="1091" spans="1:5" x14ac:dyDescent="0.25">
      <c r="A1091" s="441"/>
      <c r="B1091" s="442"/>
      <c r="C1091" s="442"/>
      <c r="D1091" s="442"/>
      <c r="E1091" s="442"/>
    </row>
    <row r="1092" spans="1:5" x14ac:dyDescent="0.25">
      <c r="A1092" s="441"/>
      <c r="B1092" s="442"/>
      <c r="C1092" s="442"/>
      <c r="D1092" s="442"/>
      <c r="E1092" s="442"/>
    </row>
    <row r="1093" spans="1:5" x14ac:dyDescent="0.25">
      <c r="A1093" s="441"/>
      <c r="B1093" s="442"/>
      <c r="C1093" s="442"/>
      <c r="D1093" s="442"/>
      <c r="E1093" s="442"/>
    </row>
    <row r="1094" spans="1:5" x14ac:dyDescent="0.25">
      <c r="A1094" s="441"/>
      <c r="B1094" s="442"/>
      <c r="C1094" s="442"/>
      <c r="D1094" s="442"/>
      <c r="E1094" s="442"/>
    </row>
    <row r="1095" spans="1:5" x14ac:dyDescent="0.25">
      <c r="A1095" s="441"/>
      <c r="B1095" s="442"/>
      <c r="C1095" s="442"/>
      <c r="D1095" s="442"/>
      <c r="E1095" s="442"/>
    </row>
    <row r="1096" spans="1:5" x14ac:dyDescent="0.25">
      <c r="A1096" s="441"/>
      <c r="B1096" s="442"/>
      <c r="C1096" s="442"/>
      <c r="D1096" s="442"/>
      <c r="E1096" s="442"/>
    </row>
    <row r="1097" spans="1:5" x14ac:dyDescent="0.25">
      <c r="A1097" s="441"/>
      <c r="B1097" s="442"/>
      <c r="C1097" s="442"/>
      <c r="D1097" s="442"/>
      <c r="E1097" s="442"/>
    </row>
    <row r="1098" spans="1:5" x14ac:dyDescent="0.25">
      <c r="A1098" s="441"/>
      <c r="B1098" s="442"/>
      <c r="C1098" s="442"/>
      <c r="D1098" s="442"/>
      <c r="E1098" s="442"/>
    </row>
    <row r="1099" spans="1:5" x14ac:dyDescent="0.25">
      <c r="A1099" s="441"/>
      <c r="B1099" s="442"/>
      <c r="C1099" s="442"/>
      <c r="D1099" s="442"/>
      <c r="E1099" s="442"/>
    </row>
    <row r="1100" spans="1:5" x14ac:dyDescent="0.25">
      <c r="A1100" s="441"/>
      <c r="B1100" s="442"/>
      <c r="C1100" s="442"/>
      <c r="D1100" s="442"/>
      <c r="E1100" s="442"/>
    </row>
    <row r="1101" spans="1:5" x14ac:dyDescent="0.25">
      <c r="A1101" s="441"/>
      <c r="B1101" s="442"/>
      <c r="C1101" s="442"/>
      <c r="D1101" s="442"/>
      <c r="E1101" s="442"/>
    </row>
    <row r="1102" spans="1:5" x14ac:dyDescent="0.25">
      <c r="A1102" s="441"/>
      <c r="B1102" s="442"/>
      <c r="C1102" s="442"/>
      <c r="D1102" s="442"/>
      <c r="E1102" s="442"/>
    </row>
    <row r="1103" spans="1:5" x14ac:dyDescent="0.25">
      <c r="A1103" s="441"/>
      <c r="B1103" s="442"/>
      <c r="C1103" s="442"/>
      <c r="D1103" s="442"/>
      <c r="E1103" s="442"/>
    </row>
    <row r="1104" spans="1:5" x14ac:dyDescent="0.25">
      <c r="A1104" s="441"/>
      <c r="B1104" s="442"/>
      <c r="C1104" s="442"/>
      <c r="D1104" s="442"/>
      <c r="E1104" s="442"/>
    </row>
    <row r="1105" spans="1:5" x14ac:dyDescent="0.25">
      <c r="A1105" s="441"/>
      <c r="B1105" s="442"/>
      <c r="C1105" s="442"/>
      <c r="D1105" s="442"/>
      <c r="E1105" s="442"/>
    </row>
    <row r="1106" spans="1:5" x14ac:dyDescent="0.25">
      <c r="A1106" s="441"/>
      <c r="B1106" s="442"/>
      <c r="C1106" s="442"/>
      <c r="D1106" s="442"/>
      <c r="E1106" s="442"/>
    </row>
    <row r="1107" spans="1:5" x14ac:dyDescent="0.25">
      <c r="A1107" s="441"/>
      <c r="B1107" s="442"/>
      <c r="C1107" s="442"/>
      <c r="D1107" s="442"/>
      <c r="E1107" s="442"/>
    </row>
    <row r="1108" spans="1:5" x14ac:dyDescent="0.25">
      <c r="A1108" s="441"/>
      <c r="B1108" s="442"/>
      <c r="C1108" s="442"/>
      <c r="D1108" s="442"/>
      <c r="E1108" s="442"/>
    </row>
    <row r="1109" spans="1:5" x14ac:dyDescent="0.25">
      <c r="A1109" s="441"/>
      <c r="B1109" s="442"/>
      <c r="C1109" s="442"/>
      <c r="D1109" s="442"/>
      <c r="E1109" s="442"/>
    </row>
    <row r="1110" spans="1:5" x14ac:dyDescent="0.25">
      <c r="A1110" s="441"/>
      <c r="B1110" s="442"/>
      <c r="C1110" s="442"/>
      <c r="D1110" s="442"/>
      <c r="E1110" s="442"/>
    </row>
    <row r="1111" spans="1:5" x14ac:dyDescent="0.25">
      <c r="A1111" s="441"/>
      <c r="B1111" s="442"/>
      <c r="C1111" s="442"/>
      <c r="D1111" s="442"/>
      <c r="E1111" s="442"/>
    </row>
    <row r="1112" spans="1:5" x14ac:dyDescent="0.25">
      <c r="A1112" s="441"/>
      <c r="B1112" s="442"/>
      <c r="C1112" s="442"/>
      <c r="D1112" s="442"/>
      <c r="E1112" s="442"/>
    </row>
    <row r="1113" spans="1:5" x14ac:dyDescent="0.25">
      <c r="A1113" s="441"/>
      <c r="B1113" s="442"/>
      <c r="C1113" s="442"/>
      <c r="D1113" s="442"/>
      <c r="E1113" s="442"/>
    </row>
    <row r="1114" spans="1:5" x14ac:dyDescent="0.25">
      <c r="A1114" s="441"/>
      <c r="B1114" s="442"/>
      <c r="C1114" s="442"/>
      <c r="D1114" s="442"/>
      <c r="E1114" s="442"/>
    </row>
    <row r="1115" spans="1:5" x14ac:dyDescent="0.25">
      <c r="A1115" s="441"/>
      <c r="B1115" s="442"/>
      <c r="C1115" s="442"/>
      <c r="D1115" s="442"/>
      <c r="E1115" s="442"/>
    </row>
    <row r="1116" spans="1:5" x14ac:dyDescent="0.25">
      <c r="A1116" s="441"/>
      <c r="B1116" s="442"/>
      <c r="C1116" s="442"/>
      <c r="D1116" s="442"/>
      <c r="E1116" s="442"/>
    </row>
    <row r="1117" spans="1:5" x14ac:dyDescent="0.25">
      <c r="A1117" s="441"/>
      <c r="B1117" s="442"/>
      <c r="C1117" s="442"/>
      <c r="D1117" s="442"/>
      <c r="E1117" s="442"/>
    </row>
    <row r="1118" spans="1:5" x14ac:dyDescent="0.25">
      <c r="A1118" s="441"/>
      <c r="B1118" s="442"/>
      <c r="C1118" s="442"/>
      <c r="D1118" s="442"/>
      <c r="E1118" s="442"/>
    </row>
    <row r="1119" spans="1:5" x14ac:dyDescent="0.25">
      <c r="A1119" s="441"/>
      <c r="B1119" s="442"/>
      <c r="C1119" s="442"/>
      <c r="D1119" s="442"/>
      <c r="E1119" s="442"/>
    </row>
    <row r="1120" spans="1:5" x14ac:dyDescent="0.25">
      <c r="A1120" s="441"/>
      <c r="B1120" s="442"/>
      <c r="C1120" s="442"/>
      <c r="D1120" s="442"/>
      <c r="E1120" s="442"/>
    </row>
    <row r="1121" spans="1:5" x14ac:dyDescent="0.25">
      <c r="A1121" s="441"/>
      <c r="B1121" s="442"/>
      <c r="C1121" s="442"/>
      <c r="D1121" s="442"/>
      <c r="E1121" s="442"/>
    </row>
    <row r="1122" spans="1:5" x14ac:dyDescent="0.25">
      <c r="A1122" s="441"/>
      <c r="B1122" s="442"/>
      <c r="C1122" s="442"/>
      <c r="D1122" s="442"/>
      <c r="E1122" s="442"/>
    </row>
    <row r="1123" spans="1:5" x14ac:dyDescent="0.25">
      <c r="A1123" s="441"/>
      <c r="B1123" s="442"/>
      <c r="C1123" s="442"/>
      <c r="D1123" s="442"/>
      <c r="E1123" s="442"/>
    </row>
    <row r="1124" spans="1:5" x14ac:dyDescent="0.25">
      <c r="A1124" s="441"/>
      <c r="B1124" s="442"/>
      <c r="C1124" s="442"/>
      <c r="D1124" s="442"/>
      <c r="E1124" s="442"/>
    </row>
    <row r="1125" spans="1:5" x14ac:dyDescent="0.25">
      <c r="A1125" s="441"/>
      <c r="B1125" s="442"/>
      <c r="C1125" s="442"/>
      <c r="D1125" s="442"/>
      <c r="E1125" s="442"/>
    </row>
    <row r="1126" spans="1:5" x14ac:dyDescent="0.25">
      <c r="A1126" s="441"/>
      <c r="B1126" s="442"/>
      <c r="C1126" s="442"/>
      <c r="D1126" s="442"/>
      <c r="E1126" s="442"/>
    </row>
    <row r="1127" spans="1:5" x14ac:dyDescent="0.25">
      <c r="A1127" s="441"/>
      <c r="B1127" s="442"/>
      <c r="C1127" s="442"/>
      <c r="D1127" s="442"/>
      <c r="E1127" s="442"/>
    </row>
    <row r="1128" spans="1:5" x14ac:dyDescent="0.25">
      <c r="A1128" s="441"/>
      <c r="B1128" s="442"/>
      <c r="C1128" s="442"/>
      <c r="D1128" s="442"/>
      <c r="E1128" s="442"/>
    </row>
    <row r="1129" spans="1:5" x14ac:dyDescent="0.25">
      <c r="A1129" s="441"/>
      <c r="B1129" s="442"/>
      <c r="C1129" s="442"/>
      <c r="D1129" s="442"/>
      <c r="E1129" s="442"/>
    </row>
    <row r="1130" spans="1:5" x14ac:dyDescent="0.25">
      <c r="A1130" s="441"/>
      <c r="B1130" s="442"/>
      <c r="C1130" s="442"/>
      <c r="D1130" s="442"/>
      <c r="E1130" s="442"/>
    </row>
    <row r="1131" spans="1:5" x14ac:dyDescent="0.25">
      <c r="A1131" s="441"/>
      <c r="B1131" s="442"/>
      <c r="C1131" s="442"/>
      <c r="D1131" s="442"/>
      <c r="E1131" s="442"/>
    </row>
    <row r="1132" spans="1:5" x14ac:dyDescent="0.25">
      <c r="A1132" s="441"/>
      <c r="B1132" s="442"/>
      <c r="C1132" s="442"/>
      <c r="D1132" s="442"/>
      <c r="E1132" s="442"/>
    </row>
    <row r="1133" spans="1:5" x14ac:dyDescent="0.25">
      <c r="A1133" s="441"/>
      <c r="B1133" s="442"/>
      <c r="C1133" s="442"/>
      <c r="D1133" s="442"/>
      <c r="E1133" s="442"/>
    </row>
    <row r="1134" spans="1:5" x14ac:dyDescent="0.25">
      <c r="A1134" s="441"/>
      <c r="B1134" s="442"/>
      <c r="C1134" s="442"/>
      <c r="D1134" s="442"/>
      <c r="E1134" s="442"/>
    </row>
    <row r="1135" spans="1:5" x14ac:dyDescent="0.25">
      <c r="A1135" s="441"/>
      <c r="B1135" s="442"/>
      <c r="C1135" s="442"/>
      <c r="D1135" s="442"/>
      <c r="E1135" s="442"/>
    </row>
    <row r="1136" spans="1:5" x14ac:dyDescent="0.25">
      <c r="A1136" s="441"/>
      <c r="B1136" s="442"/>
      <c r="C1136" s="442"/>
      <c r="D1136" s="442"/>
      <c r="E1136" s="442"/>
    </row>
    <row r="1137" spans="1:5" x14ac:dyDescent="0.25">
      <c r="A1137" s="441"/>
      <c r="B1137" s="442"/>
      <c r="C1137" s="442"/>
      <c r="D1137" s="442"/>
      <c r="E1137" s="442"/>
    </row>
    <row r="1138" spans="1:5" x14ac:dyDescent="0.25">
      <c r="A1138" s="441"/>
      <c r="B1138" s="442"/>
      <c r="C1138" s="442"/>
      <c r="D1138" s="442"/>
      <c r="E1138" s="442"/>
    </row>
    <row r="1139" spans="1:5" x14ac:dyDescent="0.25">
      <c r="A1139" s="441"/>
      <c r="B1139" s="442"/>
      <c r="C1139" s="442"/>
      <c r="D1139" s="442"/>
      <c r="E1139" s="442"/>
    </row>
    <row r="1140" spans="1:5" x14ac:dyDescent="0.25">
      <c r="A1140" s="441"/>
      <c r="B1140" s="442"/>
      <c r="C1140" s="442"/>
      <c r="D1140" s="442"/>
      <c r="E1140" s="442"/>
    </row>
    <row r="1141" spans="1:5" x14ac:dyDescent="0.25">
      <c r="A1141" s="441"/>
      <c r="B1141" s="442"/>
      <c r="C1141" s="442"/>
      <c r="D1141" s="442"/>
      <c r="E1141" s="442"/>
    </row>
    <row r="1142" spans="1:5" x14ac:dyDescent="0.25">
      <c r="A1142" s="441"/>
      <c r="B1142" s="442"/>
      <c r="C1142" s="442"/>
      <c r="D1142" s="442"/>
      <c r="E1142" s="442"/>
    </row>
    <row r="1143" spans="1:5" x14ac:dyDescent="0.25">
      <c r="A1143" s="441"/>
      <c r="B1143" s="442"/>
      <c r="C1143" s="442"/>
      <c r="D1143" s="442"/>
      <c r="E1143" s="442"/>
    </row>
    <row r="1144" spans="1:5" x14ac:dyDescent="0.25">
      <c r="A1144" s="441"/>
      <c r="B1144" s="442"/>
      <c r="C1144" s="442"/>
      <c r="D1144" s="442"/>
      <c r="E1144" s="442"/>
    </row>
    <row r="1145" spans="1:5" x14ac:dyDescent="0.25">
      <c r="A1145" s="441"/>
      <c r="B1145" s="442"/>
      <c r="C1145" s="442"/>
      <c r="D1145" s="442"/>
      <c r="E1145" s="442"/>
    </row>
    <row r="1146" spans="1:5" x14ac:dyDescent="0.25">
      <c r="A1146" s="441"/>
      <c r="B1146" s="442"/>
      <c r="C1146" s="442"/>
      <c r="D1146" s="442"/>
      <c r="E1146" s="442"/>
    </row>
    <row r="1147" spans="1:5" x14ac:dyDescent="0.25">
      <c r="A1147" s="441"/>
      <c r="B1147" s="442"/>
      <c r="C1147" s="442"/>
      <c r="D1147" s="442"/>
      <c r="E1147" s="442"/>
    </row>
    <row r="1148" spans="1:5" x14ac:dyDescent="0.25">
      <c r="A1148" s="441"/>
      <c r="B1148" s="442"/>
      <c r="C1148" s="442"/>
      <c r="D1148" s="442"/>
      <c r="E1148" s="442"/>
    </row>
    <row r="1149" spans="1:5" x14ac:dyDescent="0.25">
      <c r="A1149" s="441"/>
      <c r="B1149" s="442"/>
      <c r="C1149" s="442"/>
      <c r="D1149" s="442"/>
      <c r="E1149" s="442"/>
    </row>
    <row r="1150" spans="1:5" x14ac:dyDescent="0.25">
      <c r="A1150" s="441"/>
      <c r="B1150" s="442"/>
      <c r="C1150" s="442"/>
      <c r="D1150" s="442"/>
      <c r="E1150" s="442"/>
    </row>
    <row r="1151" spans="1:5" x14ac:dyDescent="0.25">
      <c r="A1151" s="441"/>
      <c r="B1151" s="442"/>
      <c r="C1151" s="442"/>
      <c r="D1151" s="442"/>
      <c r="E1151" s="442"/>
    </row>
    <row r="1152" spans="1:5" x14ac:dyDescent="0.25">
      <c r="A1152" s="441"/>
      <c r="B1152" s="442"/>
      <c r="C1152" s="442"/>
      <c r="D1152" s="442"/>
      <c r="E1152" s="442"/>
    </row>
    <row r="1153" spans="1:5" x14ac:dyDescent="0.25">
      <c r="A1153" s="441"/>
      <c r="B1153" s="442"/>
      <c r="C1153" s="442"/>
      <c r="D1153" s="442"/>
      <c r="E1153" s="442"/>
    </row>
    <row r="1154" spans="1:5" x14ac:dyDescent="0.25">
      <c r="A1154" s="441"/>
      <c r="B1154" s="442"/>
      <c r="C1154" s="442"/>
      <c r="D1154" s="442"/>
      <c r="E1154" s="442"/>
    </row>
    <row r="1155" spans="1:5" x14ac:dyDescent="0.25">
      <c r="A1155" s="441"/>
      <c r="B1155" s="442"/>
      <c r="C1155" s="442"/>
      <c r="D1155" s="442"/>
      <c r="E1155" s="442"/>
    </row>
    <row r="1156" spans="1:5" x14ac:dyDescent="0.25">
      <c r="A1156" s="441"/>
      <c r="B1156" s="442"/>
      <c r="C1156" s="442"/>
      <c r="D1156" s="442"/>
      <c r="E1156" s="442"/>
    </row>
    <row r="1157" spans="1:5" x14ac:dyDescent="0.25">
      <c r="A1157" s="441"/>
      <c r="B1157" s="442"/>
      <c r="C1157" s="442"/>
      <c r="D1157" s="442"/>
      <c r="E1157" s="442"/>
    </row>
    <row r="1158" spans="1:5" x14ac:dyDescent="0.25">
      <c r="A1158" s="441"/>
      <c r="B1158" s="442"/>
      <c r="C1158" s="442"/>
      <c r="D1158" s="442"/>
      <c r="E1158" s="442"/>
    </row>
    <row r="1159" spans="1:5" x14ac:dyDescent="0.25">
      <c r="A1159" s="441"/>
      <c r="B1159" s="442"/>
      <c r="C1159" s="442"/>
      <c r="D1159" s="442"/>
      <c r="E1159" s="442"/>
    </row>
    <row r="1160" spans="1:5" x14ac:dyDescent="0.25">
      <c r="A1160" s="441"/>
      <c r="B1160" s="442"/>
      <c r="C1160" s="442"/>
      <c r="D1160" s="442"/>
      <c r="E1160" s="442"/>
    </row>
    <row r="1161" spans="1:5" x14ac:dyDescent="0.25">
      <c r="A1161" s="441"/>
      <c r="B1161" s="442"/>
      <c r="C1161" s="442"/>
      <c r="D1161" s="442"/>
      <c r="E1161" s="442"/>
    </row>
    <row r="1162" spans="1:5" x14ac:dyDescent="0.25">
      <c r="A1162" s="441"/>
      <c r="B1162" s="442"/>
      <c r="C1162" s="442"/>
      <c r="D1162" s="442"/>
      <c r="E1162" s="442"/>
    </row>
    <row r="1163" spans="1:5" x14ac:dyDescent="0.25">
      <c r="A1163" s="441"/>
      <c r="B1163" s="442"/>
      <c r="C1163" s="442"/>
      <c r="D1163" s="442"/>
      <c r="E1163" s="442"/>
    </row>
    <row r="1164" spans="1:5" x14ac:dyDescent="0.25">
      <c r="A1164" s="441"/>
      <c r="B1164" s="442"/>
      <c r="C1164" s="442"/>
      <c r="D1164" s="442"/>
      <c r="E1164" s="442"/>
    </row>
    <row r="1165" spans="1:5" x14ac:dyDescent="0.25">
      <c r="A1165" s="441"/>
      <c r="B1165" s="442"/>
      <c r="C1165" s="442"/>
      <c r="D1165" s="442"/>
      <c r="E1165" s="442"/>
    </row>
    <row r="1166" spans="1:5" x14ac:dyDescent="0.25">
      <c r="A1166" s="441"/>
      <c r="B1166" s="442"/>
      <c r="C1166" s="442"/>
      <c r="D1166" s="442"/>
      <c r="E1166" s="442"/>
    </row>
    <row r="1167" spans="1:5" x14ac:dyDescent="0.25">
      <c r="A1167" s="441"/>
      <c r="B1167" s="442"/>
      <c r="C1167" s="442"/>
      <c r="D1167" s="442"/>
      <c r="E1167" s="442"/>
    </row>
    <row r="1168" spans="1:5" x14ac:dyDescent="0.25">
      <c r="A1168" s="441"/>
      <c r="B1168" s="442"/>
      <c r="C1168" s="442"/>
      <c r="D1168" s="442"/>
      <c r="E1168" s="442"/>
    </row>
    <row r="1169" spans="1:5" x14ac:dyDescent="0.25">
      <c r="A1169" s="441"/>
      <c r="B1169" s="442"/>
      <c r="C1169" s="442"/>
      <c r="D1169" s="442"/>
      <c r="E1169" s="442"/>
    </row>
    <row r="1170" spans="1:5" x14ac:dyDescent="0.25">
      <c r="A1170" s="441"/>
      <c r="B1170" s="442"/>
      <c r="C1170" s="442"/>
      <c r="D1170" s="442"/>
      <c r="E1170" s="442"/>
    </row>
    <row r="1171" spans="1:5" x14ac:dyDescent="0.25">
      <c r="A1171" s="441"/>
      <c r="B1171" s="442"/>
      <c r="C1171" s="442"/>
      <c r="D1171" s="442"/>
      <c r="E1171" s="442"/>
    </row>
    <row r="1172" spans="1:5" x14ac:dyDescent="0.25">
      <c r="A1172" s="441"/>
      <c r="B1172" s="442"/>
      <c r="C1172" s="442"/>
      <c r="D1172" s="442"/>
      <c r="E1172" s="442"/>
    </row>
    <row r="1173" spans="1:5" x14ac:dyDescent="0.25">
      <c r="A1173" s="441"/>
      <c r="B1173" s="442"/>
      <c r="C1173" s="442"/>
      <c r="D1173" s="442"/>
      <c r="E1173" s="442"/>
    </row>
    <row r="1174" spans="1:5" x14ac:dyDescent="0.25">
      <c r="A1174" s="441"/>
      <c r="B1174" s="442"/>
      <c r="C1174" s="442"/>
      <c r="D1174" s="442"/>
      <c r="E1174" s="442"/>
    </row>
    <row r="1175" spans="1:5" x14ac:dyDescent="0.25">
      <c r="A1175" s="441"/>
      <c r="B1175" s="442"/>
      <c r="C1175" s="442"/>
      <c r="D1175" s="442"/>
      <c r="E1175" s="442"/>
    </row>
    <row r="1176" spans="1:5" x14ac:dyDescent="0.25">
      <c r="A1176" s="441"/>
      <c r="B1176" s="442"/>
      <c r="C1176" s="442"/>
      <c r="D1176" s="442"/>
      <c r="E1176" s="442"/>
    </row>
    <row r="1177" spans="1:5" x14ac:dyDescent="0.25">
      <c r="A1177" s="441"/>
      <c r="B1177" s="442"/>
      <c r="C1177" s="442"/>
      <c r="D1177" s="442"/>
      <c r="E1177" s="442"/>
    </row>
    <row r="1178" spans="1:5" x14ac:dyDescent="0.25">
      <c r="A1178" s="441"/>
      <c r="B1178" s="442"/>
      <c r="C1178" s="442"/>
      <c r="D1178" s="442"/>
      <c r="E1178" s="442"/>
    </row>
    <row r="1179" spans="1:5" x14ac:dyDescent="0.25">
      <c r="A1179" s="441"/>
      <c r="B1179" s="442"/>
      <c r="C1179" s="442"/>
      <c r="D1179" s="442"/>
      <c r="E1179" s="442"/>
    </row>
    <row r="1180" spans="1:5" x14ac:dyDescent="0.25">
      <c r="A1180" s="441"/>
      <c r="B1180" s="442"/>
      <c r="C1180" s="442"/>
      <c r="D1180" s="442"/>
      <c r="E1180" s="442"/>
    </row>
    <row r="1181" spans="1:5" x14ac:dyDescent="0.25">
      <c r="A1181" s="441"/>
      <c r="B1181" s="442"/>
      <c r="C1181" s="442"/>
      <c r="D1181" s="442"/>
      <c r="E1181" s="442"/>
    </row>
    <row r="1182" spans="1:5" x14ac:dyDescent="0.25">
      <c r="A1182" s="441"/>
      <c r="B1182" s="442"/>
      <c r="C1182" s="442"/>
      <c r="D1182" s="442"/>
      <c r="E1182" s="442"/>
    </row>
    <row r="1183" spans="1:5" x14ac:dyDescent="0.25">
      <c r="A1183" s="441"/>
      <c r="B1183" s="442"/>
      <c r="C1183" s="442"/>
      <c r="D1183" s="442"/>
      <c r="E1183" s="442"/>
    </row>
    <row r="1184" spans="1:5" x14ac:dyDescent="0.25">
      <c r="A1184" s="441"/>
      <c r="B1184" s="442"/>
      <c r="C1184" s="442"/>
      <c r="D1184" s="442"/>
      <c r="E1184" s="442"/>
    </row>
    <row r="1185" spans="1:5" x14ac:dyDescent="0.25">
      <c r="A1185" s="441"/>
      <c r="B1185" s="442"/>
      <c r="C1185" s="442"/>
      <c r="D1185" s="442"/>
      <c r="E1185" s="442"/>
    </row>
    <row r="1186" spans="1:5" x14ac:dyDescent="0.25">
      <c r="A1186" s="441"/>
      <c r="B1186" s="442"/>
      <c r="C1186" s="442"/>
      <c r="D1186" s="442"/>
      <c r="E1186" s="442"/>
    </row>
    <row r="1187" spans="1:5" x14ac:dyDescent="0.25">
      <c r="A1187" s="441"/>
      <c r="B1187" s="442"/>
      <c r="C1187" s="442"/>
      <c r="D1187" s="442"/>
      <c r="E1187" s="442"/>
    </row>
    <row r="1188" spans="1:5" x14ac:dyDescent="0.25">
      <c r="A1188" s="441"/>
      <c r="B1188" s="442"/>
      <c r="C1188" s="442"/>
      <c r="D1188" s="442"/>
      <c r="E1188" s="442"/>
    </row>
    <row r="1189" spans="1:5" x14ac:dyDescent="0.25">
      <c r="A1189" s="441"/>
      <c r="B1189" s="442"/>
      <c r="C1189" s="442"/>
      <c r="D1189" s="442"/>
      <c r="E1189" s="442"/>
    </row>
    <row r="1190" spans="1:5" x14ac:dyDescent="0.25">
      <c r="A1190" s="441"/>
      <c r="B1190" s="442"/>
      <c r="C1190" s="442"/>
      <c r="D1190" s="442"/>
      <c r="E1190" s="442"/>
    </row>
    <row r="1191" spans="1:5" x14ac:dyDescent="0.25">
      <c r="A1191" s="441"/>
      <c r="B1191" s="442"/>
      <c r="C1191" s="442"/>
      <c r="D1191" s="442"/>
      <c r="E1191" s="442"/>
    </row>
    <row r="1192" spans="1:5" x14ac:dyDescent="0.25">
      <c r="A1192" s="441"/>
      <c r="B1192" s="442"/>
      <c r="C1192" s="442"/>
      <c r="D1192" s="442"/>
      <c r="E1192" s="442"/>
    </row>
    <row r="1193" spans="1:5" x14ac:dyDescent="0.25">
      <c r="A1193" s="441"/>
      <c r="B1193" s="442"/>
      <c r="C1193" s="442"/>
      <c r="D1193" s="442"/>
      <c r="E1193" s="442"/>
    </row>
    <row r="1194" spans="1:5" x14ac:dyDescent="0.25">
      <c r="A1194" s="441"/>
      <c r="B1194" s="442"/>
      <c r="C1194" s="442"/>
      <c r="D1194" s="442"/>
      <c r="E1194" s="442"/>
    </row>
    <row r="1195" spans="1:5" x14ac:dyDescent="0.25">
      <c r="A1195" s="441"/>
      <c r="B1195" s="442"/>
      <c r="C1195" s="442"/>
      <c r="D1195" s="442"/>
      <c r="E1195" s="442"/>
    </row>
    <row r="1196" spans="1:5" x14ac:dyDescent="0.25">
      <c r="A1196" s="441"/>
      <c r="B1196" s="442"/>
      <c r="C1196" s="442"/>
      <c r="D1196" s="442"/>
      <c r="E1196" s="442"/>
    </row>
    <row r="1197" spans="1:5" x14ac:dyDescent="0.25">
      <c r="A1197" s="441"/>
      <c r="B1197" s="442"/>
      <c r="C1197" s="442"/>
      <c r="D1197" s="442"/>
      <c r="E1197" s="442"/>
    </row>
    <row r="1198" spans="1:5" x14ac:dyDescent="0.25">
      <c r="A1198" s="441"/>
      <c r="B1198" s="442"/>
      <c r="C1198" s="442"/>
      <c r="D1198" s="442"/>
      <c r="E1198" s="442"/>
    </row>
    <row r="1199" spans="1:5" x14ac:dyDescent="0.25">
      <c r="A1199" s="441"/>
      <c r="B1199" s="442"/>
      <c r="C1199" s="442"/>
      <c r="D1199" s="442"/>
      <c r="E1199" s="442"/>
    </row>
    <row r="1200" spans="1:5" x14ac:dyDescent="0.25">
      <c r="A1200" s="441"/>
      <c r="B1200" s="442"/>
      <c r="C1200" s="442"/>
      <c r="D1200" s="442"/>
      <c r="E1200" s="442"/>
    </row>
    <row r="1201" spans="1:5" x14ac:dyDescent="0.25">
      <c r="A1201" s="441"/>
      <c r="B1201" s="442"/>
      <c r="C1201" s="442"/>
      <c r="D1201" s="442"/>
      <c r="E1201" s="442"/>
    </row>
    <row r="1202" spans="1:5" x14ac:dyDescent="0.25">
      <c r="A1202" s="441"/>
      <c r="B1202" s="442"/>
      <c r="C1202" s="442"/>
      <c r="D1202" s="442"/>
      <c r="E1202" s="442"/>
    </row>
    <row r="1203" spans="1:5" x14ac:dyDescent="0.25">
      <c r="A1203" s="441"/>
      <c r="B1203" s="442"/>
      <c r="C1203" s="442"/>
      <c r="D1203" s="442"/>
      <c r="E1203" s="442"/>
    </row>
    <row r="1204" spans="1:5" x14ac:dyDescent="0.25">
      <c r="A1204" s="441"/>
      <c r="B1204" s="442"/>
      <c r="C1204" s="442"/>
      <c r="D1204" s="442"/>
      <c r="E1204" s="442"/>
    </row>
    <row r="1205" spans="1:5" x14ac:dyDescent="0.25">
      <c r="A1205" s="441"/>
      <c r="B1205" s="442"/>
      <c r="C1205" s="442"/>
      <c r="D1205" s="442"/>
      <c r="E1205" s="442"/>
    </row>
    <row r="1206" spans="1:5" x14ac:dyDescent="0.25">
      <c r="A1206" s="441"/>
      <c r="B1206" s="442"/>
      <c r="C1206" s="442"/>
      <c r="D1206" s="442"/>
      <c r="E1206" s="442"/>
    </row>
    <row r="1207" spans="1:5" x14ac:dyDescent="0.25">
      <c r="A1207" s="441"/>
      <c r="B1207" s="442"/>
      <c r="C1207" s="442"/>
      <c r="D1207" s="442"/>
      <c r="E1207" s="442"/>
    </row>
    <row r="1208" spans="1:5" x14ac:dyDescent="0.25">
      <c r="A1208" s="441"/>
      <c r="B1208" s="442"/>
      <c r="C1208" s="442"/>
      <c r="D1208" s="442"/>
      <c r="E1208" s="442"/>
    </row>
    <row r="1209" spans="1:5" x14ac:dyDescent="0.25">
      <c r="A1209" s="441"/>
      <c r="B1209" s="442"/>
      <c r="C1209" s="442"/>
      <c r="D1209" s="442"/>
      <c r="E1209" s="442"/>
    </row>
    <row r="1210" spans="1:5" x14ac:dyDescent="0.25">
      <c r="A1210" s="441"/>
      <c r="B1210" s="442"/>
      <c r="C1210" s="442"/>
      <c r="D1210" s="442"/>
      <c r="E1210" s="442"/>
    </row>
    <row r="1211" spans="1:5" x14ac:dyDescent="0.25">
      <c r="A1211" s="441"/>
      <c r="B1211" s="442"/>
      <c r="C1211" s="442"/>
      <c r="D1211" s="442"/>
      <c r="E1211" s="442"/>
    </row>
    <row r="1212" spans="1:5" x14ac:dyDescent="0.25">
      <c r="A1212" s="441"/>
      <c r="B1212" s="442"/>
      <c r="C1212" s="442"/>
      <c r="D1212" s="442"/>
      <c r="E1212" s="442"/>
    </row>
    <row r="1213" spans="1:5" x14ac:dyDescent="0.25">
      <c r="A1213" s="441"/>
      <c r="B1213" s="442"/>
      <c r="C1213" s="442"/>
      <c r="D1213" s="442"/>
      <c r="E1213" s="442"/>
    </row>
    <row r="1214" spans="1:5" x14ac:dyDescent="0.25">
      <c r="A1214" s="441"/>
      <c r="B1214" s="442"/>
      <c r="C1214" s="442"/>
      <c r="D1214" s="442"/>
      <c r="E1214" s="442"/>
    </row>
    <row r="1215" spans="1:5" x14ac:dyDescent="0.25">
      <c r="A1215" s="441"/>
      <c r="B1215" s="442"/>
      <c r="C1215" s="442"/>
      <c r="D1215" s="442"/>
      <c r="E1215" s="442"/>
    </row>
    <row r="1216" spans="1:5" x14ac:dyDescent="0.25">
      <c r="A1216" s="441"/>
      <c r="B1216" s="442"/>
      <c r="C1216" s="442"/>
      <c r="D1216" s="442"/>
      <c r="E1216" s="442"/>
    </row>
    <row r="1217" spans="1:5" x14ac:dyDescent="0.25">
      <c r="A1217" s="441"/>
      <c r="B1217" s="442"/>
      <c r="C1217" s="442"/>
      <c r="D1217" s="442"/>
      <c r="E1217" s="442"/>
    </row>
    <row r="1218" spans="1:5" x14ac:dyDescent="0.25">
      <c r="A1218" s="441"/>
      <c r="B1218" s="442"/>
      <c r="C1218" s="442"/>
      <c r="D1218" s="442"/>
      <c r="E1218" s="442"/>
    </row>
    <row r="1219" spans="1:5" x14ac:dyDescent="0.25">
      <c r="A1219" s="441"/>
      <c r="B1219" s="442"/>
      <c r="C1219" s="442"/>
      <c r="D1219" s="442"/>
      <c r="E1219" s="442"/>
    </row>
    <row r="1220" spans="1:5" x14ac:dyDescent="0.25">
      <c r="A1220" s="441"/>
      <c r="B1220" s="442"/>
      <c r="C1220" s="442"/>
      <c r="D1220" s="442"/>
      <c r="E1220" s="442"/>
    </row>
    <row r="1221" spans="1:5" x14ac:dyDescent="0.25">
      <c r="A1221" s="441"/>
      <c r="B1221" s="442"/>
      <c r="C1221" s="442"/>
      <c r="D1221" s="442"/>
      <c r="E1221" s="442"/>
    </row>
    <row r="1222" spans="1:5" x14ac:dyDescent="0.25">
      <c r="A1222" s="441"/>
      <c r="B1222" s="442"/>
      <c r="C1222" s="442"/>
      <c r="D1222" s="442"/>
      <c r="E1222" s="442"/>
    </row>
    <row r="1223" spans="1:5" x14ac:dyDescent="0.25">
      <c r="A1223" s="441"/>
      <c r="B1223" s="442"/>
      <c r="C1223" s="442"/>
      <c r="D1223" s="442"/>
      <c r="E1223" s="442"/>
    </row>
    <row r="1224" spans="1:5" x14ac:dyDescent="0.25">
      <c r="A1224" s="441"/>
      <c r="B1224" s="442"/>
      <c r="C1224" s="442"/>
      <c r="D1224" s="442"/>
      <c r="E1224" s="442"/>
    </row>
    <row r="1225" spans="1:5" x14ac:dyDescent="0.25">
      <c r="A1225" s="441"/>
      <c r="B1225" s="442"/>
      <c r="C1225" s="442"/>
      <c r="D1225" s="442"/>
      <c r="E1225" s="442"/>
    </row>
    <row r="1226" spans="1:5" x14ac:dyDescent="0.25">
      <c r="A1226" s="441"/>
      <c r="B1226" s="442"/>
      <c r="C1226" s="442"/>
      <c r="D1226" s="442"/>
      <c r="E1226" s="442"/>
    </row>
    <row r="1227" spans="1:5" x14ac:dyDescent="0.25">
      <c r="A1227" s="441"/>
      <c r="B1227" s="442"/>
      <c r="C1227" s="442"/>
      <c r="D1227" s="442"/>
      <c r="E1227" s="442"/>
    </row>
    <row r="1228" spans="1:5" x14ac:dyDescent="0.25">
      <c r="A1228" s="441"/>
      <c r="B1228" s="442"/>
      <c r="C1228" s="442"/>
      <c r="D1228" s="442"/>
      <c r="E1228" s="442"/>
    </row>
    <row r="1229" spans="1:5" x14ac:dyDescent="0.25">
      <c r="A1229" s="441"/>
      <c r="B1229" s="442"/>
      <c r="C1229" s="442"/>
      <c r="D1229" s="442"/>
      <c r="E1229" s="442"/>
    </row>
    <row r="1230" spans="1:5" x14ac:dyDescent="0.25">
      <c r="A1230" s="441"/>
      <c r="B1230" s="442"/>
      <c r="C1230" s="442"/>
      <c r="D1230" s="442"/>
      <c r="E1230" s="442"/>
    </row>
    <row r="1231" spans="1:5" x14ac:dyDescent="0.25">
      <c r="A1231" s="441"/>
      <c r="B1231" s="442"/>
      <c r="C1231" s="442"/>
      <c r="D1231" s="442"/>
      <c r="E1231" s="442"/>
    </row>
    <row r="1232" spans="1:5" x14ac:dyDescent="0.25">
      <c r="A1232" s="441"/>
      <c r="B1232" s="442"/>
      <c r="C1232" s="442"/>
      <c r="D1232" s="442"/>
      <c r="E1232" s="442"/>
    </row>
    <row r="1233" spans="1:5" x14ac:dyDescent="0.25">
      <c r="A1233" s="441"/>
      <c r="B1233" s="442"/>
      <c r="C1233" s="442"/>
      <c r="D1233" s="442"/>
      <c r="E1233" s="442"/>
    </row>
    <row r="1234" spans="1:5" x14ac:dyDescent="0.25">
      <c r="A1234" s="441"/>
      <c r="B1234" s="442"/>
      <c r="C1234" s="442"/>
      <c r="D1234" s="442"/>
      <c r="E1234" s="442"/>
    </row>
    <row r="1235" spans="1:5" x14ac:dyDescent="0.25">
      <c r="A1235" s="441"/>
      <c r="B1235" s="442"/>
      <c r="C1235" s="442"/>
      <c r="D1235" s="442"/>
      <c r="E1235" s="442"/>
    </row>
    <row r="1236" spans="1:5" x14ac:dyDescent="0.25">
      <c r="A1236" s="441"/>
      <c r="B1236" s="442"/>
      <c r="C1236" s="442"/>
      <c r="D1236" s="442"/>
      <c r="E1236" s="442"/>
    </row>
    <row r="1237" spans="1:5" x14ac:dyDescent="0.25">
      <c r="A1237" s="441"/>
      <c r="B1237" s="442"/>
      <c r="C1237" s="442"/>
      <c r="D1237" s="442"/>
      <c r="E1237" s="442"/>
    </row>
    <row r="1238" spans="1:5" x14ac:dyDescent="0.25">
      <c r="A1238" s="441"/>
      <c r="B1238" s="442"/>
      <c r="C1238" s="442"/>
      <c r="D1238" s="442"/>
      <c r="E1238" s="442"/>
    </row>
    <row r="1239" spans="1:5" x14ac:dyDescent="0.25">
      <c r="A1239" s="441"/>
      <c r="B1239" s="442"/>
      <c r="C1239" s="442"/>
      <c r="D1239" s="442"/>
      <c r="E1239" s="442"/>
    </row>
    <row r="1240" spans="1:5" x14ac:dyDescent="0.25">
      <c r="A1240" s="441"/>
      <c r="B1240" s="442"/>
      <c r="C1240" s="442"/>
      <c r="D1240" s="442"/>
      <c r="E1240" s="442"/>
    </row>
    <row r="1241" spans="1:5" x14ac:dyDescent="0.25">
      <c r="A1241" s="441"/>
      <c r="B1241" s="442"/>
      <c r="C1241" s="442"/>
      <c r="D1241" s="442"/>
      <c r="E1241" s="442"/>
    </row>
    <row r="1242" spans="1:5" x14ac:dyDescent="0.25">
      <c r="A1242" s="441"/>
      <c r="B1242" s="442"/>
      <c r="C1242" s="442"/>
      <c r="D1242" s="442"/>
      <c r="E1242" s="442"/>
    </row>
    <row r="1243" spans="1:5" x14ac:dyDescent="0.25">
      <c r="A1243" s="441"/>
      <c r="B1243" s="442"/>
      <c r="C1243" s="442"/>
      <c r="D1243" s="442"/>
      <c r="E1243" s="442"/>
    </row>
    <row r="1244" spans="1:5" x14ac:dyDescent="0.25">
      <c r="A1244" s="441"/>
      <c r="B1244" s="442"/>
      <c r="C1244" s="442"/>
      <c r="D1244" s="442"/>
      <c r="E1244" s="442"/>
    </row>
    <row r="1245" spans="1:5" x14ac:dyDescent="0.25">
      <c r="A1245" s="441"/>
      <c r="B1245" s="442"/>
      <c r="C1245" s="442"/>
      <c r="D1245" s="442"/>
      <c r="E1245" s="442"/>
    </row>
    <row r="1246" spans="1:5" x14ac:dyDescent="0.25">
      <c r="A1246" s="441"/>
      <c r="B1246" s="442"/>
      <c r="C1246" s="442"/>
      <c r="D1246" s="442"/>
      <c r="E1246" s="442"/>
    </row>
    <row r="1247" spans="1:5" x14ac:dyDescent="0.25">
      <c r="A1247" s="441"/>
      <c r="B1247" s="442"/>
      <c r="C1247" s="442"/>
      <c r="D1247" s="442"/>
      <c r="E1247" s="442"/>
    </row>
    <row r="1248" spans="1:5" x14ac:dyDescent="0.25">
      <c r="A1248" s="441"/>
      <c r="B1248" s="442"/>
      <c r="C1248" s="442"/>
      <c r="D1248" s="442"/>
      <c r="E1248" s="442"/>
    </row>
    <row r="1249" spans="1:5" x14ac:dyDescent="0.25">
      <c r="A1249" s="441"/>
      <c r="B1249" s="442"/>
      <c r="C1249" s="442"/>
      <c r="D1249" s="442"/>
      <c r="E1249" s="442"/>
    </row>
    <row r="1250" spans="1:5" x14ac:dyDescent="0.25">
      <c r="A1250" s="441"/>
      <c r="B1250" s="442"/>
      <c r="C1250" s="442"/>
      <c r="D1250" s="442"/>
      <c r="E1250" s="442"/>
    </row>
    <row r="1251" spans="1:5" x14ac:dyDescent="0.25">
      <c r="A1251" s="441"/>
      <c r="B1251" s="442"/>
      <c r="C1251" s="442"/>
      <c r="D1251" s="442"/>
      <c r="E1251" s="442"/>
    </row>
    <row r="1252" spans="1:5" x14ac:dyDescent="0.25">
      <c r="A1252" s="441"/>
      <c r="B1252" s="442"/>
      <c r="C1252" s="442"/>
      <c r="D1252" s="442"/>
      <c r="E1252" s="442"/>
    </row>
    <row r="1253" spans="1:5" x14ac:dyDescent="0.25">
      <c r="A1253" s="441"/>
      <c r="B1253" s="442"/>
      <c r="C1253" s="442"/>
      <c r="D1253" s="442"/>
      <c r="E1253" s="442"/>
    </row>
    <row r="1254" spans="1:5" x14ac:dyDescent="0.25">
      <c r="A1254" s="441"/>
      <c r="B1254" s="442"/>
      <c r="C1254" s="442"/>
      <c r="D1254" s="442"/>
      <c r="E1254" s="442"/>
    </row>
    <row r="1255" spans="1:5" x14ac:dyDescent="0.25">
      <c r="A1255" s="441"/>
      <c r="B1255" s="442"/>
      <c r="C1255" s="442"/>
      <c r="D1255" s="442"/>
      <c r="E1255" s="442"/>
    </row>
    <row r="1256" spans="1:5" x14ac:dyDescent="0.25">
      <c r="A1256" s="441"/>
      <c r="B1256" s="442"/>
      <c r="C1256" s="442"/>
      <c r="D1256" s="442"/>
      <c r="E1256" s="442"/>
    </row>
    <row r="1257" spans="1:5" x14ac:dyDescent="0.25">
      <c r="A1257" s="441"/>
      <c r="B1257" s="442"/>
      <c r="C1257" s="442"/>
      <c r="D1257" s="442"/>
      <c r="E1257" s="442"/>
    </row>
    <row r="1258" spans="1:5" x14ac:dyDescent="0.25">
      <c r="A1258" s="441"/>
      <c r="B1258" s="442"/>
      <c r="C1258" s="442"/>
      <c r="D1258" s="442"/>
      <c r="E1258" s="442"/>
    </row>
    <row r="1259" spans="1:5" x14ac:dyDescent="0.25">
      <c r="A1259" s="441"/>
      <c r="B1259" s="442"/>
      <c r="C1259" s="442"/>
      <c r="D1259" s="442"/>
      <c r="E1259" s="442"/>
    </row>
    <row r="1260" spans="1:5" x14ac:dyDescent="0.25">
      <c r="A1260" s="441"/>
      <c r="B1260" s="442"/>
      <c r="C1260" s="442"/>
      <c r="D1260" s="442"/>
      <c r="E1260" s="442"/>
    </row>
    <row r="1261" spans="1:5" x14ac:dyDescent="0.25">
      <c r="A1261" s="441"/>
      <c r="B1261" s="442"/>
      <c r="C1261" s="442"/>
      <c r="D1261" s="442"/>
      <c r="E1261" s="442"/>
    </row>
    <row r="1262" spans="1:5" x14ac:dyDescent="0.25">
      <c r="A1262" s="441"/>
      <c r="B1262" s="442"/>
      <c r="C1262" s="442"/>
      <c r="D1262" s="442"/>
      <c r="E1262" s="442"/>
    </row>
    <row r="1263" spans="1:5" x14ac:dyDescent="0.25">
      <c r="A1263" s="441"/>
      <c r="B1263" s="442"/>
      <c r="C1263" s="442"/>
      <c r="D1263" s="442"/>
      <c r="E1263" s="442"/>
    </row>
    <row r="1264" spans="1:5" x14ac:dyDescent="0.25">
      <c r="A1264" s="441"/>
      <c r="B1264" s="442"/>
      <c r="C1264" s="442"/>
      <c r="D1264" s="442"/>
      <c r="E1264" s="442"/>
    </row>
    <row r="1265" spans="1:5" x14ac:dyDescent="0.25">
      <c r="A1265" s="441"/>
      <c r="B1265" s="442"/>
      <c r="C1265" s="442"/>
      <c r="D1265" s="442"/>
      <c r="E1265" s="442"/>
    </row>
    <row r="1266" spans="1:5" x14ac:dyDescent="0.25">
      <c r="A1266" s="441"/>
      <c r="B1266" s="442"/>
      <c r="C1266" s="442"/>
      <c r="D1266" s="442"/>
      <c r="E1266" s="442"/>
    </row>
    <row r="1267" spans="1:5" x14ac:dyDescent="0.25">
      <c r="A1267" s="441"/>
      <c r="B1267" s="442"/>
      <c r="C1267" s="442"/>
      <c r="D1267" s="442"/>
      <c r="E1267" s="442"/>
    </row>
    <row r="1268" spans="1:5" x14ac:dyDescent="0.25">
      <c r="A1268" s="441"/>
      <c r="B1268" s="442"/>
      <c r="C1268" s="442"/>
      <c r="D1268" s="442"/>
      <c r="E1268" s="442"/>
    </row>
    <row r="1269" spans="1:5" x14ac:dyDescent="0.25">
      <c r="A1269" s="441"/>
      <c r="B1269" s="442"/>
      <c r="C1269" s="442"/>
      <c r="D1269" s="442"/>
      <c r="E1269" s="442"/>
    </row>
    <row r="1270" spans="1:5" x14ac:dyDescent="0.25">
      <c r="A1270" s="441"/>
      <c r="B1270" s="442"/>
      <c r="C1270" s="442"/>
      <c r="D1270" s="442"/>
      <c r="E1270" s="442"/>
    </row>
    <row r="1271" spans="1:5" x14ac:dyDescent="0.25">
      <c r="A1271" s="441"/>
      <c r="B1271" s="442"/>
      <c r="C1271" s="442"/>
      <c r="D1271" s="442"/>
      <c r="E1271" s="442"/>
    </row>
    <row r="1272" spans="1:5" x14ac:dyDescent="0.25">
      <c r="A1272" s="441"/>
      <c r="B1272" s="442"/>
      <c r="C1272" s="442"/>
      <c r="D1272" s="442"/>
      <c r="E1272" s="442"/>
    </row>
    <row r="1273" spans="1:5" x14ac:dyDescent="0.25">
      <c r="A1273" s="441"/>
      <c r="B1273" s="442"/>
      <c r="C1273" s="442"/>
      <c r="D1273" s="442"/>
      <c r="E1273" s="442"/>
    </row>
    <row r="1274" spans="1:5" x14ac:dyDescent="0.25">
      <c r="A1274" s="441"/>
      <c r="B1274" s="442"/>
      <c r="C1274" s="442"/>
      <c r="D1274" s="442"/>
      <c r="E1274" s="442"/>
    </row>
    <row r="1275" spans="1:5" x14ac:dyDescent="0.25">
      <c r="A1275" s="441"/>
      <c r="B1275" s="442"/>
      <c r="C1275" s="442"/>
      <c r="D1275" s="442"/>
      <c r="E1275" s="442"/>
    </row>
    <row r="1276" spans="1:5" x14ac:dyDescent="0.25">
      <c r="A1276" s="441"/>
      <c r="B1276" s="442"/>
      <c r="C1276" s="442"/>
      <c r="D1276" s="442"/>
      <c r="E1276" s="442"/>
    </row>
    <row r="1277" spans="1:5" x14ac:dyDescent="0.25">
      <c r="A1277" s="441"/>
      <c r="B1277" s="442"/>
      <c r="C1277" s="442"/>
      <c r="D1277" s="442"/>
      <c r="E1277" s="442"/>
    </row>
    <row r="1278" spans="1:5" x14ac:dyDescent="0.25">
      <c r="A1278" s="441"/>
      <c r="B1278" s="442"/>
      <c r="C1278" s="442"/>
      <c r="D1278" s="442"/>
      <c r="E1278" s="442"/>
    </row>
    <row r="1279" spans="1:5" x14ac:dyDescent="0.25">
      <c r="A1279" s="441"/>
      <c r="B1279" s="442"/>
      <c r="C1279" s="442"/>
      <c r="D1279" s="442"/>
      <c r="E1279" s="442"/>
    </row>
    <row r="1280" spans="1:5" x14ac:dyDescent="0.25">
      <c r="A1280" s="441"/>
      <c r="B1280" s="442"/>
      <c r="C1280" s="442"/>
      <c r="D1280" s="442"/>
      <c r="E1280" s="442"/>
    </row>
    <row r="1281" spans="1:5" x14ac:dyDescent="0.25">
      <c r="A1281" s="441"/>
      <c r="B1281" s="442"/>
      <c r="C1281" s="442"/>
      <c r="D1281" s="442"/>
      <c r="E1281" s="442"/>
    </row>
    <row r="1282" spans="1:5" x14ac:dyDescent="0.25">
      <c r="A1282" s="441"/>
      <c r="B1282" s="442"/>
      <c r="C1282" s="442"/>
      <c r="D1282" s="442"/>
      <c r="E1282" s="442"/>
    </row>
    <row r="1283" spans="1:5" x14ac:dyDescent="0.25">
      <c r="A1283" s="441"/>
      <c r="B1283" s="442"/>
      <c r="C1283" s="442"/>
      <c r="D1283" s="442"/>
      <c r="E1283" s="442"/>
    </row>
    <row r="1284" spans="1:5" x14ac:dyDescent="0.25">
      <c r="A1284" s="441"/>
      <c r="B1284" s="442"/>
      <c r="C1284" s="442"/>
      <c r="D1284" s="442"/>
      <c r="E1284" s="442"/>
    </row>
    <row r="1285" spans="1:5" x14ac:dyDescent="0.25">
      <c r="A1285" s="441"/>
      <c r="B1285" s="442"/>
      <c r="C1285" s="442"/>
      <c r="D1285" s="442"/>
      <c r="E1285" s="442"/>
    </row>
    <row r="1286" spans="1:5" x14ac:dyDescent="0.25">
      <c r="A1286" s="441"/>
      <c r="B1286" s="442"/>
      <c r="C1286" s="442"/>
      <c r="D1286" s="442"/>
      <c r="E1286" s="442"/>
    </row>
    <row r="1287" spans="1:5" x14ac:dyDescent="0.25">
      <c r="A1287" s="441"/>
      <c r="B1287" s="442"/>
      <c r="C1287" s="442"/>
      <c r="D1287" s="442"/>
      <c r="E1287" s="442"/>
    </row>
    <row r="1288" spans="1:5" x14ac:dyDescent="0.25">
      <c r="A1288" s="441"/>
      <c r="B1288" s="442"/>
      <c r="C1288" s="442"/>
      <c r="D1288" s="442"/>
      <c r="E1288" s="442"/>
    </row>
    <row r="1289" spans="1:5" x14ac:dyDescent="0.25">
      <c r="A1289" s="441"/>
      <c r="B1289" s="442"/>
      <c r="C1289" s="442"/>
      <c r="D1289" s="442"/>
      <c r="E1289" s="442"/>
    </row>
    <row r="1290" spans="1:5" x14ac:dyDescent="0.25">
      <c r="A1290" s="441"/>
      <c r="B1290" s="442"/>
      <c r="C1290" s="442"/>
      <c r="D1290" s="442"/>
      <c r="E1290" s="442"/>
    </row>
    <row r="1291" spans="1:5" x14ac:dyDescent="0.25">
      <c r="A1291" s="441"/>
      <c r="B1291" s="442"/>
      <c r="C1291" s="442"/>
      <c r="D1291" s="442"/>
      <c r="E1291" s="442"/>
    </row>
    <row r="1292" spans="1:5" x14ac:dyDescent="0.25">
      <c r="A1292" s="441"/>
      <c r="B1292" s="442"/>
      <c r="C1292" s="442"/>
      <c r="D1292" s="442"/>
      <c r="E1292" s="442"/>
    </row>
    <row r="1293" spans="1:5" x14ac:dyDescent="0.25">
      <c r="A1293" s="441"/>
      <c r="B1293" s="442"/>
      <c r="C1293" s="442"/>
      <c r="D1293" s="442"/>
      <c r="E1293" s="442"/>
    </row>
    <row r="1294" spans="1:5" x14ac:dyDescent="0.25">
      <c r="A1294" s="441"/>
      <c r="B1294" s="442"/>
      <c r="C1294" s="442"/>
      <c r="D1294" s="442"/>
      <c r="E1294" s="442"/>
    </row>
    <row r="1295" spans="1:5" x14ac:dyDescent="0.25">
      <c r="A1295" s="441"/>
      <c r="B1295" s="442"/>
      <c r="C1295" s="442"/>
      <c r="D1295" s="442"/>
      <c r="E1295" s="442"/>
    </row>
    <row r="1296" spans="1:5" x14ac:dyDescent="0.25">
      <c r="A1296" s="441"/>
      <c r="B1296" s="442"/>
      <c r="C1296" s="442"/>
      <c r="D1296" s="442"/>
      <c r="E1296" s="442"/>
    </row>
    <row r="1297" spans="1:5" x14ac:dyDescent="0.25">
      <c r="A1297" s="441"/>
      <c r="B1297" s="442"/>
      <c r="C1297" s="442"/>
      <c r="D1297" s="442"/>
      <c r="E1297" s="442"/>
    </row>
    <row r="1298" spans="1:5" x14ac:dyDescent="0.25">
      <c r="A1298" s="441"/>
      <c r="B1298" s="442"/>
      <c r="C1298" s="442"/>
      <c r="D1298" s="442"/>
      <c r="E1298" s="442"/>
    </row>
    <row r="1299" spans="1:5" x14ac:dyDescent="0.25">
      <c r="A1299" s="441"/>
      <c r="B1299" s="442"/>
      <c r="C1299" s="442"/>
      <c r="D1299" s="442"/>
      <c r="E1299" s="442"/>
    </row>
    <row r="1300" spans="1:5" x14ac:dyDescent="0.25">
      <c r="A1300" s="441"/>
      <c r="B1300" s="442"/>
      <c r="C1300" s="442"/>
      <c r="D1300" s="442"/>
      <c r="E1300" s="442"/>
    </row>
    <row r="1301" spans="1:5" x14ac:dyDescent="0.25">
      <c r="A1301" s="441"/>
      <c r="B1301" s="442"/>
      <c r="C1301" s="442"/>
      <c r="D1301" s="442"/>
      <c r="E1301" s="442"/>
    </row>
    <row r="1302" spans="1:5" x14ac:dyDescent="0.25">
      <c r="A1302" s="441"/>
      <c r="B1302" s="442"/>
      <c r="C1302" s="442"/>
      <c r="D1302" s="442"/>
      <c r="E1302" s="442"/>
    </row>
    <row r="1303" spans="1:5" x14ac:dyDescent="0.25">
      <c r="A1303" s="441"/>
      <c r="B1303" s="442"/>
      <c r="C1303" s="442"/>
      <c r="D1303" s="442"/>
      <c r="E1303" s="442"/>
    </row>
    <row r="1304" spans="1:5" x14ac:dyDescent="0.25">
      <c r="A1304" s="441"/>
      <c r="B1304" s="442"/>
      <c r="C1304" s="442"/>
      <c r="D1304" s="442"/>
      <c r="E1304" s="442"/>
    </row>
    <row r="1305" spans="1:5" x14ac:dyDescent="0.25">
      <c r="A1305" s="441"/>
      <c r="B1305" s="442"/>
      <c r="C1305" s="442"/>
      <c r="D1305" s="442"/>
      <c r="E1305" s="442"/>
    </row>
    <row r="1306" spans="1:5" x14ac:dyDescent="0.25">
      <c r="A1306" s="441"/>
      <c r="B1306" s="442"/>
      <c r="C1306" s="442"/>
      <c r="D1306" s="442"/>
      <c r="E1306" s="442"/>
    </row>
    <row r="1307" spans="1:5" x14ac:dyDescent="0.25">
      <c r="A1307" s="441"/>
      <c r="B1307" s="442"/>
      <c r="C1307" s="442"/>
      <c r="D1307" s="442"/>
      <c r="E1307" s="442"/>
    </row>
    <row r="1308" spans="1:5" x14ac:dyDescent="0.25">
      <c r="A1308" s="441"/>
      <c r="B1308" s="442"/>
      <c r="C1308" s="442"/>
      <c r="D1308" s="442"/>
      <c r="E1308" s="442"/>
    </row>
    <row r="1309" spans="1:5" x14ac:dyDescent="0.25">
      <c r="A1309" s="441"/>
      <c r="B1309" s="442"/>
      <c r="C1309" s="442"/>
      <c r="D1309" s="442"/>
      <c r="E1309" s="442"/>
    </row>
    <row r="1310" spans="1:5" x14ac:dyDescent="0.25">
      <c r="A1310" s="441"/>
      <c r="B1310" s="442"/>
      <c r="C1310" s="442"/>
      <c r="D1310" s="442"/>
      <c r="E1310" s="442"/>
    </row>
    <row r="1311" spans="1:5" x14ac:dyDescent="0.25">
      <c r="A1311" s="441"/>
      <c r="B1311" s="442"/>
      <c r="C1311" s="442"/>
      <c r="D1311" s="442"/>
      <c r="E1311" s="442"/>
    </row>
    <row r="1312" spans="1:5" x14ac:dyDescent="0.25">
      <c r="A1312" s="441"/>
      <c r="B1312" s="442"/>
      <c r="C1312" s="442"/>
      <c r="D1312" s="442"/>
      <c r="E1312" s="442"/>
    </row>
    <row r="1313" spans="1:5" x14ac:dyDescent="0.25">
      <c r="A1313" s="441"/>
      <c r="B1313" s="442"/>
      <c r="C1313" s="442"/>
      <c r="D1313" s="442"/>
      <c r="E1313" s="442"/>
    </row>
    <row r="1314" spans="1:5" x14ac:dyDescent="0.25">
      <c r="A1314" s="441"/>
      <c r="B1314" s="442"/>
      <c r="C1314" s="442"/>
      <c r="D1314" s="442"/>
      <c r="E1314" s="442"/>
    </row>
    <row r="1315" spans="1:5" x14ac:dyDescent="0.25">
      <c r="A1315" s="441"/>
      <c r="B1315" s="442"/>
      <c r="C1315" s="442"/>
      <c r="D1315" s="442"/>
      <c r="E1315" s="442"/>
    </row>
    <row r="1316" spans="1:5" x14ac:dyDescent="0.25">
      <c r="A1316" s="441"/>
      <c r="B1316" s="442"/>
      <c r="C1316" s="442"/>
      <c r="D1316" s="442"/>
      <c r="E1316" s="442"/>
    </row>
    <row r="1317" spans="1:5" x14ac:dyDescent="0.25">
      <c r="A1317" s="441"/>
      <c r="B1317" s="442"/>
      <c r="C1317" s="442"/>
      <c r="D1317" s="442"/>
      <c r="E1317" s="442"/>
    </row>
    <row r="1318" spans="1:5" x14ac:dyDescent="0.25">
      <c r="A1318" s="441"/>
      <c r="B1318" s="442"/>
      <c r="C1318" s="442"/>
      <c r="D1318" s="442"/>
      <c r="E1318" s="442"/>
    </row>
    <row r="1319" spans="1:5" x14ac:dyDescent="0.25">
      <c r="A1319" s="441"/>
      <c r="B1319" s="442"/>
      <c r="C1319" s="442"/>
      <c r="D1319" s="442"/>
      <c r="E1319" s="442"/>
    </row>
    <row r="1320" spans="1:5" x14ac:dyDescent="0.25">
      <c r="A1320" s="441"/>
      <c r="B1320" s="442"/>
      <c r="C1320" s="442"/>
      <c r="D1320" s="442"/>
      <c r="E1320" s="442"/>
    </row>
    <row r="1321" spans="1:5" x14ac:dyDescent="0.25">
      <c r="A1321" s="441"/>
      <c r="B1321" s="442"/>
      <c r="C1321" s="442"/>
      <c r="D1321" s="442"/>
      <c r="E1321" s="442"/>
    </row>
    <row r="1322" spans="1:5" x14ac:dyDescent="0.25">
      <c r="A1322" s="441"/>
      <c r="B1322" s="442"/>
      <c r="C1322" s="442"/>
      <c r="D1322" s="442"/>
      <c r="E1322" s="442"/>
    </row>
    <row r="1323" spans="1:5" x14ac:dyDescent="0.25">
      <c r="A1323" s="441"/>
      <c r="B1323" s="442"/>
      <c r="C1323" s="442"/>
      <c r="D1323" s="442"/>
      <c r="E1323" s="442"/>
    </row>
    <row r="1324" spans="1:5" x14ac:dyDescent="0.25">
      <c r="A1324" s="441"/>
      <c r="B1324" s="442"/>
      <c r="C1324" s="442"/>
      <c r="D1324" s="442"/>
      <c r="E1324" s="442"/>
    </row>
    <row r="1325" spans="1:5" x14ac:dyDescent="0.25">
      <c r="A1325" s="441"/>
      <c r="B1325" s="442"/>
      <c r="C1325" s="442"/>
      <c r="D1325" s="442"/>
      <c r="E1325" s="442"/>
    </row>
    <row r="1326" spans="1:5" x14ac:dyDescent="0.25">
      <c r="A1326" s="441"/>
      <c r="B1326" s="442"/>
      <c r="C1326" s="442"/>
      <c r="D1326" s="442"/>
      <c r="E1326" s="442"/>
    </row>
    <row r="1327" spans="1:5" x14ac:dyDescent="0.25">
      <c r="A1327" s="441"/>
      <c r="B1327" s="442"/>
      <c r="C1327" s="442"/>
      <c r="D1327" s="442"/>
      <c r="E1327" s="442"/>
    </row>
    <row r="1328" spans="1:5" x14ac:dyDescent="0.25">
      <c r="A1328" s="441"/>
      <c r="B1328" s="442"/>
      <c r="C1328" s="442"/>
      <c r="D1328" s="442"/>
      <c r="E1328" s="442"/>
    </row>
    <row r="1329" spans="1:5" x14ac:dyDescent="0.25">
      <c r="A1329" s="441"/>
      <c r="B1329" s="442"/>
      <c r="C1329" s="442"/>
      <c r="D1329" s="442"/>
      <c r="E1329" s="442"/>
    </row>
    <row r="1330" spans="1:5" x14ac:dyDescent="0.25">
      <c r="A1330" s="441"/>
      <c r="B1330" s="442"/>
      <c r="C1330" s="442"/>
      <c r="D1330" s="442"/>
      <c r="E1330" s="442"/>
    </row>
    <row r="1331" spans="1:5" x14ac:dyDescent="0.25">
      <c r="A1331" s="441"/>
      <c r="B1331" s="442"/>
      <c r="C1331" s="442"/>
      <c r="D1331" s="442"/>
      <c r="E1331" s="442"/>
    </row>
    <row r="1332" spans="1:5" x14ac:dyDescent="0.25">
      <c r="A1332" s="441"/>
      <c r="B1332" s="442"/>
      <c r="C1332" s="442"/>
      <c r="D1332" s="442"/>
      <c r="E1332" s="442"/>
    </row>
    <row r="1333" spans="1:5" x14ac:dyDescent="0.25">
      <c r="A1333" s="441"/>
      <c r="B1333" s="442"/>
      <c r="C1333" s="442"/>
      <c r="D1333" s="442"/>
      <c r="E1333" s="442"/>
    </row>
    <row r="1334" spans="1:5" x14ac:dyDescent="0.25">
      <c r="A1334" s="441"/>
      <c r="B1334" s="442"/>
      <c r="C1334" s="442"/>
      <c r="D1334" s="442"/>
      <c r="E1334" s="442"/>
    </row>
    <row r="1335" spans="1:5" x14ac:dyDescent="0.25">
      <c r="A1335" s="441"/>
      <c r="B1335" s="442"/>
      <c r="C1335" s="442"/>
      <c r="D1335" s="442"/>
      <c r="E1335" s="442"/>
    </row>
    <row r="1336" spans="1:5" x14ac:dyDescent="0.25">
      <c r="A1336" s="441"/>
      <c r="B1336" s="442"/>
      <c r="C1336" s="442"/>
      <c r="D1336" s="442"/>
      <c r="E1336" s="442"/>
    </row>
    <row r="1337" spans="1:5" x14ac:dyDescent="0.25">
      <c r="A1337" s="441"/>
      <c r="B1337" s="442"/>
      <c r="C1337" s="442"/>
      <c r="D1337" s="442"/>
      <c r="E1337" s="442"/>
    </row>
    <row r="1338" spans="1:5" x14ac:dyDescent="0.25">
      <c r="A1338" s="441"/>
      <c r="B1338" s="442"/>
      <c r="C1338" s="442"/>
      <c r="D1338" s="442"/>
      <c r="E1338" s="442"/>
    </row>
    <row r="1339" spans="1:5" x14ac:dyDescent="0.25">
      <c r="A1339" s="441"/>
      <c r="B1339" s="442"/>
      <c r="C1339" s="442"/>
      <c r="D1339" s="442"/>
      <c r="E1339" s="442"/>
    </row>
    <row r="1340" spans="1:5" x14ac:dyDescent="0.25">
      <c r="A1340" s="441"/>
      <c r="B1340" s="442"/>
      <c r="C1340" s="442"/>
      <c r="D1340" s="442"/>
      <c r="E1340" s="442"/>
    </row>
    <row r="1341" spans="1:5" x14ac:dyDescent="0.25">
      <c r="A1341" s="441"/>
      <c r="B1341" s="442"/>
      <c r="C1341" s="442"/>
      <c r="D1341" s="442"/>
      <c r="E1341" s="442"/>
    </row>
    <row r="1342" spans="1:5" x14ac:dyDescent="0.25">
      <c r="A1342" s="441"/>
      <c r="B1342" s="442"/>
      <c r="C1342" s="442"/>
      <c r="D1342" s="442"/>
      <c r="E1342" s="442"/>
    </row>
    <row r="1343" spans="1:5" x14ac:dyDescent="0.25">
      <c r="A1343" s="441"/>
      <c r="B1343" s="442"/>
      <c r="C1343" s="442"/>
      <c r="D1343" s="442"/>
      <c r="E1343" s="442"/>
    </row>
    <row r="1344" spans="1:5" x14ac:dyDescent="0.25">
      <c r="A1344" s="441"/>
      <c r="B1344" s="442"/>
      <c r="C1344" s="442"/>
      <c r="D1344" s="442"/>
      <c r="E1344" s="442"/>
    </row>
    <row r="1345" spans="1:5" x14ac:dyDescent="0.25">
      <c r="A1345" s="441"/>
      <c r="B1345" s="442"/>
      <c r="C1345" s="442"/>
      <c r="D1345" s="442"/>
      <c r="E1345" s="442"/>
    </row>
    <row r="1346" spans="1:5" x14ac:dyDescent="0.25">
      <c r="A1346" s="441"/>
      <c r="B1346" s="442"/>
      <c r="C1346" s="442"/>
      <c r="D1346" s="442"/>
      <c r="E1346" s="442"/>
    </row>
    <row r="1347" spans="1:5" x14ac:dyDescent="0.25">
      <c r="A1347" s="441"/>
      <c r="B1347" s="442"/>
      <c r="C1347" s="442"/>
      <c r="D1347" s="442"/>
      <c r="E1347" s="442"/>
    </row>
    <row r="1348" spans="1:5" x14ac:dyDescent="0.25">
      <c r="A1348" s="441"/>
      <c r="B1348" s="442"/>
      <c r="C1348" s="442"/>
      <c r="D1348" s="442"/>
      <c r="E1348" s="442"/>
    </row>
    <row r="1349" spans="1:5" x14ac:dyDescent="0.25">
      <c r="A1349" s="441"/>
      <c r="B1349" s="442"/>
      <c r="C1349" s="442"/>
      <c r="D1349" s="442"/>
      <c r="E1349" s="442"/>
    </row>
    <row r="1350" spans="1:5" x14ac:dyDescent="0.25">
      <c r="A1350" s="441"/>
      <c r="B1350" s="442"/>
      <c r="C1350" s="442"/>
      <c r="D1350" s="442"/>
      <c r="E1350" s="442"/>
    </row>
    <row r="1351" spans="1:5" x14ac:dyDescent="0.25">
      <c r="A1351" s="441"/>
      <c r="B1351" s="442"/>
      <c r="C1351" s="442"/>
      <c r="D1351" s="442"/>
      <c r="E1351" s="442"/>
    </row>
    <row r="1352" spans="1:5" x14ac:dyDescent="0.25">
      <c r="A1352" s="441"/>
      <c r="B1352" s="442"/>
      <c r="C1352" s="442"/>
      <c r="D1352" s="442"/>
      <c r="E1352" s="442"/>
    </row>
    <row r="1353" spans="1:5" x14ac:dyDescent="0.25">
      <c r="A1353" s="441"/>
      <c r="B1353" s="442"/>
      <c r="C1353" s="442"/>
      <c r="D1353" s="442"/>
      <c r="E1353" s="442"/>
    </row>
    <row r="1354" spans="1:5" x14ac:dyDescent="0.25">
      <c r="A1354" s="441"/>
      <c r="B1354" s="442"/>
      <c r="C1354" s="442"/>
      <c r="D1354" s="442"/>
      <c r="E1354" s="442"/>
    </row>
    <row r="1355" spans="1:5" x14ac:dyDescent="0.25">
      <c r="A1355" s="441"/>
      <c r="B1355" s="442"/>
      <c r="C1355" s="442"/>
      <c r="D1355" s="442"/>
      <c r="E1355" s="442"/>
    </row>
    <row r="1356" spans="1:5" x14ac:dyDescent="0.25">
      <c r="A1356" s="441"/>
      <c r="B1356" s="442"/>
      <c r="C1356" s="442"/>
      <c r="D1356" s="442"/>
      <c r="E1356" s="442"/>
    </row>
    <row r="1357" spans="1:5" x14ac:dyDescent="0.25">
      <c r="A1357" s="441"/>
      <c r="B1357" s="442"/>
      <c r="C1357" s="442"/>
      <c r="D1357" s="442"/>
      <c r="E1357" s="442"/>
    </row>
    <row r="1358" spans="1:5" x14ac:dyDescent="0.25">
      <c r="A1358" s="441"/>
      <c r="B1358" s="442"/>
      <c r="C1358" s="442"/>
      <c r="D1358" s="442"/>
      <c r="E1358" s="442"/>
    </row>
    <row r="1359" spans="1:5" x14ac:dyDescent="0.25">
      <c r="A1359" s="441"/>
      <c r="B1359" s="442"/>
      <c r="C1359" s="442"/>
      <c r="D1359" s="442"/>
      <c r="E1359" s="442"/>
    </row>
    <row r="1360" spans="1:5" x14ac:dyDescent="0.25">
      <c r="A1360" s="441"/>
      <c r="B1360" s="442"/>
      <c r="C1360" s="442"/>
      <c r="D1360" s="442"/>
      <c r="E1360" s="442"/>
    </row>
    <row r="1361" spans="1:5" x14ac:dyDescent="0.25">
      <c r="A1361" s="441"/>
      <c r="B1361" s="442"/>
      <c r="C1361" s="442"/>
      <c r="D1361" s="442"/>
      <c r="E1361" s="442"/>
    </row>
    <row r="1362" spans="1:5" x14ac:dyDescent="0.25">
      <c r="A1362" s="441"/>
      <c r="B1362" s="442"/>
      <c r="C1362" s="442"/>
      <c r="D1362" s="442"/>
      <c r="E1362" s="442"/>
    </row>
    <row r="1363" spans="1:5" x14ac:dyDescent="0.25">
      <c r="A1363" s="441"/>
      <c r="B1363" s="442"/>
      <c r="C1363" s="442"/>
      <c r="D1363" s="442"/>
      <c r="E1363" s="442"/>
    </row>
    <row r="1364" spans="1:5" x14ac:dyDescent="0.25">
      <c r="A1364" s="441"/>
      <c r="B1364" s="442"/>
      <c r="C1364" s="442"/>
      <c r="D1364" s="442"/>
      <c r="E1364" s="442"/>
    </row>
    <row r="1365" spans="1:5" x14ac:dyDescent="0.25">
      <c r="A1365" s="441"/>
      <c r="B1365" s="442"/>
      <c r="C1365" s="442"/>
      <c r="D1365" s="442"/>
      <c r="E1365" s="442"/>
    </row>
    <row r="1366" spans="1:5" x14ac:dyDescent="0.25">
      <c r="A1366" s="441"/>
      <c r="B1366" s="442"/>
      <c r="C1366" s="442"/>
      <c r="D1366" s="442"/>
      <c r="E1366" s="442"/>
    </row>
    <row r="1367" spans="1:5" x14ac:dyDescent="0.25">
      <c r="A1367" s="441"/>
      <c r="B1367" s="442"/>
      <c r="C1367" s="442"/>
      <c r="D1367" s="442"/>
      <c r="E1367" s="442"/>
    </row>
    <row r="1368" spans="1:5" x14ac:dyDescent="0.25">
      <c r="A1368" s="441"/>
      <c r="B1368" s="442"/>
      <c r="C1368" s="442"/>
      <c r="D1368" s="442"/>
      <c r="E1368" s="442"/>
    </row>
    <row r="1369" spans="1:5" x14ac:dyDescent="0.25">
      <c r="A1369" s="441"/>
      <c r="B1369" s="442"/>
      <c r="C1369" s="442"/>
      <c r="D1369" s="442"/>
      <c r="E1369" s="442"/>
    </row>
    <row r="1370" spans="1:5" x14ac:dyDescent="0.25">
      <c r="A1370" s="441"/>
      <c r="B1370" s="442"/>
      <c r="C1370" s="442"/>
      <c r="D1370" s="442"/>
      <c r="E1370" s="442"/>
    </row>
    <row r="1371" spans="1:5" x14ac:dyDescent="0.25">
      <c r="A1371" s="441"/>
      <c r="B1371" s="442"/>
      <c r="C1371" s="442"/>
      <c r="D1371" s="442"/>
      <c r="E1371" s="442"/>
    </row>
    <row r="1372" spans="1:5" x14ac:dyDescent="0.25">
      <c r="A1372" s="441"/>
      <c r="B1372" s="442"/>
      <c r="C1372" s="442"/>
      <c r="D1372" s="442"/>
      <c r="E1372" s="442"/>
    </row>
    <row r="1373" spans="1:5" x14ac:dyDescent="0.25">
      <c r="A1373" s="441"/>
      <c r="B1373" s="442"/>
      <c r="C1373" s="442"/>
      <c r="D1373" s="442"/>
      <c r="E1373" s="442"/>
    </row>
    <row r="1374" spans="1:5" x14ac:dyDescent="0.25">
      <c r="A1374" s="441"/>
      <c r="B1374" s="442"/>
      <c r="C1374" s="442"/>
      <c r="D1374" s="442"/>
      <c r="E1374" s="442"/>
    </row>
    <row r="1375" spans="1:5" x14ac:dyDescent="0.25">
      <c r="A1375" s="441"/>
      <c r="B1375" s="442"/>
      <c r="C1375" s="442"/>
      <c r="D1375" s="442"/>
      <c r="E1375" s="442"/>
    </row>
    <row r="1376" spans="1:5" x14ac:dyDescent="0.25">
      <c r="A1376" s="441"/>
      <c r="B1376" s="442"/>
      <c r="C1376" s="442"/>
      <c r="D1376" s="442"/>
      <c r="E1376" s="442"/>
    </row>
    <row r="1377" spans="1:5" x14ac:dyDescent="0.25">
      <c r="A1377" s="441"/>
      <c r="B1377" s="442"/>
      <c r="C1377" s="442"/>
      <c r="D1377" s="442"/>
      <c r="E1377" s="442"/>
    </row>
    <row r="1378" spans="1:5" x14ac:dyDescent="0.25">
      <c r="A1378" s="441"/>
      <c r="B1378" s="442"/>
      <c r="C1378" s="442"/>
      <c r="D1378" s="442"/>
      <c r="E1378" s="442"/>
    </row>
    <row r="1379" spans="1:5" x14ac:dyDescent="0.25">
      <c r="A1379" s="441"/>
      <c r="B1379" s="442"/>
      <c r="C1379" s="442"/>
      <c r="D1379" s="442"/>
      <c r="E1379" s="442"/>
    </row>
    <row r="1380" spans="1:5" x14ac:dyDescent="0.25">
      <c r="A1380" s="441"/>
      <c r="B1380" s="442"/>
      <c r="C1380" s="442"/>
      <c r="D1380" s="442"/>
      <c r="E1380" s="442"/>
    </row>
    <row r="1381" spans="1:5" x14ac:dyDescent="0.25">
      <c r="A1381" s="441"/>
      <c r="B1381" s="442"/>
      <c r="C1381" s="442"/>
      <c r="D1381" s="442"/>
      <c r="E1381" s="442"/>
    </row>
    <row r="1382" spans="1:5" x14ac:dyDescent="0.25">
      <c r="A1382" s="441"/>
      <c r="B1382" s="442"/>
      <c r="C1382" s="442"/>
      <c r="D1382" s="442"/>
      <c r="E1382" s="442"/>
    </row>
    <row r="1383" spans="1:5" x14ac:dyDescent="0.25">
      <c r="A1383" s="441"/>
      <c r="B1383" s="442"/>
      <c r="C1383" s="442"/>
      <c r="D1383" s="442"/>
      <c r="E1383" s="442"/>
    </row>
    <row r="1384" spans="1:5" x14ac:dyDescent="0.25">
      <c r="A1384" s="441"/>
      <c r="B1384" s="442"/>
      <c r="C1384" s="442"/>
      <c r="D1384" s="442"/>
      <c r="E1384" s="442"/>
    </row>
    <row r="1385" spans="1:5" x14ac:dyDescent="0.25">
      <c r="A1385" s="441"/>
      <c r="B1385" s="442"/>
      <c r="C1385" s="442"/>
      <c r="D1385" s="442"/>
      <c r="E1385" s="442"/>
    </row>
    <row r="1386" spans="1:5" x14ac:dyDescent="0.25">
      <c r="A1386" s="441"/>
      <c r="B1386" s="442"/>
      <c r="C1386" s="442"/>
      <c r="D1386" s="442"/>
      <c r="E1386" s="442"/>
    </row>
    <row r="1387" spans="1:5" x14ac:dyDescent="0.25">
      <c r="A1387" s="441"/>
      <c r="B1387" s="442"/>
      <c r="C1387" s="442"/>
      <c r="D1387" s="442"/>
      <c r="E1387" s="442"/>
    </row>
    <row r="1388" spans="1:5" x14ac:dyDescent="0.25">
      <c r="A1388" s="441"/>
      <c r="B1388" s="442"/>
      <c r="C1388" s="442"/>
      <c r="D1388" s="442"/>
      <c r="E1388" s="442"/>
    </row>
    <row r="1389" spans="1:5" x14ac:dyDescent="0.25">
      <c r="A1389" s="441"/>
      <c r="B1389" s="442"/>
      <c r="C1389" s="442"/>
      <c r="D1389" s="442"/>
      <c r="E1389" s="442"/>
    </row>
    <row r="1390" spans="1:5" x14ac:dyDescent="0.25">
      <c r="A1390" s="441"/>
      <c r="B1390" s="442"/>
      <c r="C1390" s="442"/>
      <c r="D1390" s="442"/>
      <c r="E1390" s="442"/>
    </row>
    <row r="1391" spans="1:5" x14ac:dyDescent="0.25">
      <c r="A1391" s="441"/>
      <c r="B1391" s="442"/>
      <c r="C1391" s="442"/>
      <c r="D1391" s="442"/>
      <c r="E1391" s="442"/>
    </row>
    <row r="1392" spans="1:5" x14ac:dyDescent="0.25">
      <c r="A1392" s="441"/>
      <c r="B1392" s="442"/>
      <c r="C1392" s="442"/>
      <c r="D1392" s="442"/>
      <c r="E1392" s="442"/>
    </row>
    <row r="1393" spans="1:5" x14ac:dyDescent="0.25">
      <c r="A1393" s="441"/>
      <c r="B1393" s="442"/>
      <c r="C1393" s="442"/>
      <c r="D1393" s="442"/>
      <c r="E1393" s="442"/>
    </row>
    <row r="1394" spans="1:5" x14ac:dyDescent="0.25">
      <c r="A1394" s="441"/>
      <c r="B1394" s="442"/>
      <c r="C1394" s="442"/>
      <c r="D1394" s="442"/>
      <c r="E1394" s="442"/>
    </row>
    <row r="1395" spans="1:5" x14ac:dyDescent="0.25">
      <c r="A1395" s="441"/>
      <c r="B1395" s="442"/>
      <c r="C1395" s="442"/>
      <c r="D1395" s="442"/>
      <c r="E1395" s="442"/>
    </row>
    <row r="1396" spans="1:5" x14ac:dyDescent="0.25">
      <c r="A1396" s="441"/>
      <c r="B1396" s="442"/>
      <c r="C1396" s="442"/>
      <c r="D1396" s="442"/>
      <c r="E1396" s="442"/>
    </row>
    <row r="1397" spans="1:5" x14ac:dyDescent="0.25">
      <c r="A1397" s="441"/>
      <c r="B1397" s="442"/>
      <c r="C1397" s="442"/>
      <c r="D1397" s="442"/>
      <c r="E1397" s="442"/>
    </row>
    <row r="1398" spans="1:5" x14ac:dyDescent="0.25">
      <c r="A1398" s="441"/>
      <c r="B1398" s="442"/>
      <c r="C1398" s="442"/>
      <c r="D1398" s="442"/>
      <c r="E1398" s="442"/>
    </row>
    <row r="1399" spans="1:5" x14ac:dyDescent="0.25">
      <c r="A1399" s="441"/>
      <c r="B1399" s="442"/>
      <c r="C1399" s="442"/>
      <c r="D1399" s="442"/>
      <c r="E1399" s="442"/>
    </row>
    <row r="1400" spans="1:5" x14ac:dyDescent="0.25">
      <c r="A1400" s="441"/>
      <c r="B1400" s="442"/>
      <c r="C1400" s="442"/>
      <c r="D1400" s="442"/>
      <c r="E1400" s="442"/>
    </row>
    <row r="1401" spans="1:5" x14ac:dyDescent="0.25">
      <c r="A1401" s="441"/>
      <c r="B1401" s="442"/>
      <c r="C1401" s="442"/>
      <c r="D1401" s="442"/>
      <c r="E1401" s="442"/>
    </row>
    <row r="1402" spans="1:5" x14ac:dyDescent="0.25">
      <c r="A1402" s="441"/>
      <c r="B1402" s="442"/>
      <c r="C1402" s="442"/>
      <c r="D1402" s="442"/>
      <c r="E1402" s="442"/>
    </row>
    <row r="1403" spans="1:5" x14ac:dyDescent="0.25">
      <c r="A1403" s="441"/>
      <c r="B1403" s="442"/>
      <c r="C1403" s="442"/>
      <c r="D1403" s="442"/>
      <c r="E1403" s="442"/>
    </row>
    <row r="1404" spans="1:5" x14ac:dyDescent="0.25">
      <c r="A1404" s="441"/>
      <c r="B1404" s="442"/>
      <c r="C1404" s="442"/>
      <c r="D1404" s="442"/>
      <c r="E1404" s="442"/>
    </row>
    <row r="1405" spans="1:5" x14ac:dyDescent="0.25">
      <c r="A1405" s="441"/>
      <c r="B1405" s="442"/>
      <c r="C1405" s="442"/>
      <c r="D1405" s="442"/>
      <c r="E1405" s="442"/>
    </row>
    <row r="1406" spans="1:5" x14ac:dyDescent="0.25">
      <c r="A1406" s="441"/>
      <c r="B1406" s="442"/>
      <c r="C1406" s="442"/>
      <c r="D1406" s="442"/>
      <c r="E1406" s="442"/>
    </row>
    <row r="1407" spans="1:5" x14ac:dyDescent="0.25">
      <c r="A1407" s="441"/>
      <c r="B1407" s="442"/>
      <c r="C1407" s="442"/>
      <c r="D1407" s="442"/>
      <c r="E1407" s="442"/>
    </row>
    <row r="1408" spans="1:5" x14ac:dyDescent="0.25">
      <c r="A1408" s="441"/>
      <c r="B1408" s="442"/>
      <c r="C1408" s="442"/>
      <c r="D1408" s="442"/>
      <c r="E1408" s="442"/>
    </row>
    <row r="1409" spans="1:5" x14ac:dyDescent="0.25">
      <c r="A1409" s="441"/>
      <c r="B1409" s="442"/>
      <c r="C1409" s="442"/>
      <c r="D1409" s="442"/>
      <c r="E1409" s="442"/>
    </row>
    <row r="1410" spans="1:5" x14ac:dyDescent="0.25">
      <c r="A1410" s="441"/>
      <c r="B1410" s="442"/>
      <c r="C1410" s="442"/>
      <c r="D1410" s="442"/>
      <c r="E1410" s="442"/>
    </row>
    <row r="1411" spans="1:5" x14ac:dyDescent="0.25">
      <c r="A1411" s="441"/>
      <c r="B1411" s="442"/>
      <c r="C1411" s="442"/>
      <c r="D1411" s="442"/>
      <c r="E1411" s="442"/>
    </row>
    <row r="1412" spans="1:5" x14ac:dyDescent="0.25">
      <c r="A1412" s="441"/>
      <c r="B1412" s="442"/>
      <c r="C1412" s="442"/>
      <c r="D1412" s="442"/>
      <c r="E1412" s="442"/>
    </row>
    <row r="1413" spans="1:5" x14ac:dyDescent="0.25">
      <c r="A1413" s="441"/>
      <c r="B1413" s="442"/>
      <c r="C1413" s="442"/>
      <c r="D1413" s="442"/>
      <c r="E1413" s="442"/>
    </row>
    <row r="1414" spans="1:5" x14ac:dyDescent="0.25">
      <c r="A1414" s="441"/>
      <c r="B1414" s="442"/>
      <c r="C1414" s="442"/>
      <c r="D1414" s="442"/>
      <c r="E1414" s="442"/>
    </row>
    <row r="1415" spans="1:5" x14ac:dyDescent="0.25">
      <c r="A1415" s="441"/>
      <c r="B1415" s="442"/>
      <c r="C1415" s="442"/>
      <c r="D1415" s="442"/>
      <c r="E1415" s="442"/>
    </row>
    <row r="1416" spans="1:5" x14ac:dyDescent="0.25">
      <c r="A1416" s="441"/>
      <c r="B1416" s="442"/>
      <c r="C1416" s="442"/>
      <c r="D1416" s="442"/>
      <c r="E1416" s="442"/>
    </row>
    <row r="1417" spans="1:5" x14ac:dyDescent="0.25">
      <c r="A1417" s="441"/>
      <c r="B1417" s="442"/>
      <c r="C1417" s="442"/>
      <c r="D1417" s="442"/>
      <c r="E1417" s="442"/>
    </row>
    <row r="1418" spans="1:5" x14ac:dyDescent="0.25">
      <c r="A1418" s="441"/>
      <c r="B1418" s="442"/>
      <c r="C1418" s="442"/>
      <c r="D1418" s="442"/>
      <c r="E1418" s="442"/>
    </row>
    <row r="1419" spans="1:5" x14ac:dyDescent="0.25">
      <c r="A1419" s="441"/>
      <c r="B1419" s="442"/>
      <c r="C1419" s="442"/>
      <c r="D1419" s="442"/>
      <c r="E1419" s="442"/>
    </row>
    <row r="1420" spans="1:5" x14ac:dyDescent="0.25">
      <c r="A1420" s="441"/>
      <c r="B1420" s="442"/>
      <c r="C1420" s="442"/>
      <c r="D1420" s="442"/>
      <c r="E1420" s="442"/>
    </row>
    <row r="1421" spans="1:5" x14ac:dyDescent="0.25">
      <c r="A1421" s="441"/>
      <c r="B1421" s="442"/>
      <c r="C1421" s="442"/>
      <c r="D1421" s="442"/>
      <c r="E1421" s="442"/>
    </row>
    <row r="1422" spans="1:5" x14ac:dyDescent="0.25">
      <c r="A1422" s="441"/>
      <c r="B1422" s="442"/>
      <c r="C1422" s="442"/>
      <c r="D1422" s="442"/>
      <c r="E1422" s="442"/>
    </row>
    <row r="1423" spans="1:5" x14ac:dyDescent="0.25">
      <c r="A1423" s="441"/>
      <c r="B1423" s="442"/>
      <c r="C1423" s="442"/>
      <c r="D1423" s="442"/>
      <c r="E1423" s="442"/>
    </row>
    <row r="1424" spans="1:5" x14ac:dyDescent="0.25">
      <c r="A1424" s="441"/>
      <c r="B1424" s="442"/>
      <c r="C1424" s="442"/>
      <c r="D1424" s="442"/>
      <c r="E1424" s="442"/>
    </row>
    <row r="1425" spans="1:5" x14ac:dyDescent="0.25">
      <c r="A1425" s="441"/>
      <c r="B1425" s="442"/>
      <c r="C1425" s="442"/>
      <c r="D1425" s="442"/>
      <c r="E1425" s="442"/>
    </row>
    <row r="1426" spans="1:5" x14ac:dyDescent="0.25">
      <c r="A1426" s="441"/>
      <c r="B1426" s="442"/>
      <c r="C1426" s="442"/>
      <c r="D1426" s="442"/>
      <c r="E1426" s="442"/>
    </row>
    <row r="1427" spans="1:5" x14ac:dyDescent="0.25">
      <c r="A1427" s="441"/>
      <c r="B1427" s="442"/>
      <c r="C1427" s="442"/>
      <c r="D1427" s="442"/>
      <c r="E1427" s="442"/>
    </row>
    <row r="1428" spans="1:5" x14ac:dyDescent="0.25">
      <c r="A1428" s="441"/>
      <c r="B1428" s="442"/>
      <c r="C1428" s="442"/>
      <c r="D1428" s="442"/>
      <c r="E1428" s="442"/>
    </row>
    <row r="1429" spans="1:5" x14ac:dyDescent="0.25">
      <c r="A1429" s="441"/>
      <c r="B1429" s="442"/>
      <c r="C1429" s="442"/>
      <c r="D1429" s="442"/>
      <c r="E1429" s="442"/>
    </row>
    <row r="1430" spans="1:5" x14ac:dyDescent="0.25">
      <c r="A1430" s="441"/>
      <c r="B1430" s="442"/>
      <c r="C1430" s="442"/>
      <c r="D1430" s="442"/>
      <c r="E1430" s="442"/>
    </row>
    <row r="1431" spans="1:5" x14ac:dyDescent="0.25">
      <c r="A1431" s="441"/>
      <c r="B1431" s="442"/>
      <c r="C1431" s="442"/>
      <c r="D1431" s="442"/>
      <c r="E1431" s="442"/>
    </row>
    <row r="1432" spans="1:5" x14ac:dyDescent="0.25">
      <c r="A1432" s="441"/>
      <c r="B1432" s="442"/>
      <c r="C1432" s="442"/>
      <c r="D1432" s="442"/>
      <c r="E1432" s="442"/>
    </row>
    <row r="1433" spans="1:5" x14ac:dyDescent="0.25">
      <c r="A1433" s="441"/>
      <c r="B1433" s="442"/>
      <c r="C1433" s="442"/>
      <c r="D1433" s="442"/>
      <c r="E1433" s="442"/>
    </row>
    <row r="1434" spans="1:5" x14ac:dyDescent="0.25">
      <c r="A1434" s="441"/>
      <c r="B1434" s="442"/>
      <c r="C1434" s="442"/>
      <c r="D1434" s="442"/>
      <c r="E1434" s="442"/>
    </row>
    <row r="1435" spans="1:5" x14ac:dyDescent="0.25">
      <c r="A1435" s="441"/>
      <c r="B1435" s="442"/>
      <c r="C1435" s="442"/>
      <c r="D1435" s="442"/>
      <c r="E1435" s="442"/>
    </row>
    <row r="1436" spans="1:5" x14ac:dyDescent="0.25">
      <c r="A1436" s="441"/>
      <c r="B1436" s="442"/>
      <c r="C1436" s="442"/>
      <c r="D1436" s="442"/>
      <c r="E1436" s="442"/>
    </row>
    <row r="1437" spans="1:5" x14ac:dyDescent="0.25">
      <c r="A1437" s="441"/>
      <c r="B1437" s="442"/>
      <c r="C1437" s="442"/>
      <c r="D1437" s="442"/>
      <c r="E1437" s="442"/>
    </row>
    <row r="1438" spans="1:5" x14ac:dyDescent="0.25">
      <c r="A1438" s="441"/>
      <c r="B1438" s="442"/>
      <c r="C1438" s="442"/>
      <c r="D1438" s="442"/>
      <c r="E1438" s="442"/>
    </row>
    <row r="1439" spans="1:5" x14ac:dyDescent="0.25">
      <c r="A1439" s="441"/>
      <c r="B1439" s="442"/>
      <c r="C1439" s="442"/>
      <c r="D1439" s="442"/>
      <c r="E1439" s="442"/>
    </row>
    <row r="1440" spans="1:5" x14ac:dyDescent="0.25">
      <c r="A1440" s="441"/>
      <c r="B1440" s="442"/>
      <c r="C1440" s="442"/>
      <c r="D1440" s="442"/>
      <c r="E1440" s="442"/>
    </row>
    <row r="1441" spans="1:5" x14ac:dyDescent="0.25">
      <c r="A1441" s="441"/>
      <c r="B1441" s="442"/>
      <c r="C1441" s="442"/>
      <c r="D1441" s="442"/>
      <c r="E1441" s="442"/>
    </row>
    <row r="1442" spans="1:5" x14ac:dyDescent="0.25">
      <c r="A1442" s="441"/>
      <c r="B1442" s="442"/>
      <c r="C1442" s="442"/>
      <c r="D1442" s="442"/>
      <c r="E1442" s="442"/>
    </row>
    <row r="1443" spans="1:5" x14ac:dyDescent="0.25">
      <c r="A1443" s="441"/>
      <c r="B1443" s="442"/>
      <c r="C1443" s="442"/>
      <c r="D1443" s="442"/>
      <c r="E1443" s="442"/>
    </row>
    <row r="1444" spans="1:5" x14ac:dyDescent="0.25">
      <c r="A1444" s="441"/>
      <c r="B1444" s="442"/>
      <c r="C1444" s="442"/>
      <c r="D1444" s="442"/>
      <c r="E1444" s="442"/>
    </row>
    <row r="1445" spans="1:5" x14ac:dyDescent="0.25">
      <c r="A1445" s="441"/>
      <c r="B1445" s="442"/>
      <c r="C1445" s="442"/>
      <c r="D1445" s="442"/>
      <c r="E1445" s="442"/>
    </row>
    <row r="1446" spans="1:5" x14ac:dyDescent="0.25">
      <c r="A1446" s="441"/>
      <c r="B1446" s="442"/>
      <c r="C1446" s="442"/>
      <c r="D1446" s="442"/>
      <c r="E1446" s="442"/>
    </row>
    <row r="1447" spans="1:5" x14ac:dyDescent="0.25">
      <c r="A1447" s="441"/>
      <c r="B1447" s="442"/>
      <c r="C1447" s="442"/>
      <c r="D1447" s="442"/>
      <c r="E1447" s="442"/>
    </row>
    <row r="1448" spans="1:5" x14ac:dyDescent="0.25">
      <c r="A1448" s="441"/>
      <c r="B1448" s="442"/>
      <c r="C1448" s="442"/>
      <c r="D1448" s="442"/>
      <c r="E1448" s="442"/>
    </row>
    <row r="1449" spans="1:5" x14ac:dyDescent="0.25">
      <c r="A1449" s="441"/>
      <c r="B1449" s="442"/>
      <c r="C1449" s="442"/>
      <c r="D1449" s="442"/>
      <c r="E1449" s="442"/>
    </row>
    <row r="1450" spans="1:5" x14ac:dyDescent="0.25">
      <c r="A1450" s="441"/>
      <c r="B1450" s="442"/>
      <c r="C1450" s="442"/>
      <c r="D1450" s="442"/>
      <c r="E1450" s="442"/>
    </row>
    <row r="1451" spans="1:5" x14ac:dyDescent="0.25">
      <c r="A1451" s="441"/>
      <c r="B1451" s="442"/>
      <c r="C1451" s="442"/>
      <c r="D1451" s="442"/>
      <c r="E1451" s="442"/>
    </row>
    <row r="1452" spans="1:5" x14ac:dyDescent="0.25">
      <c r="A1452" s="441"/>
      <c r="B1452" s="442"/>
      <c r="C1452" s="442"/>
      <c r="D1452" s="442"/>
      <c r="E1452" s="442"/>
    </row>
    <row r="1453" spans="1:5" x14ac:dyDescent="0.25">
      <c r="A1453" s="441"/>
      <c r="B1453" s="442"/>
      <c r="C1453" s="442"/>
      <c r="D1453" s="442"/>
      <c r="E1453" s="442"/>
    </row>
    <row r="1454" spans="1:5" x14ac:dyDescent="0.25">
      <c r="A1454" s="441"/>
      <c r="B1454" s="442"/>
      <c r="C1454" s="442"/>
      <c r="D1454" s="442"/>
      <c r="E1454" s="442"/>
    </row>
    <row r="1455" spans="1:5" x14ac:dyDescent="0.25">
      <c r="A1455" s="441"/>
      <c r="B1455" s="442"/>
      <c r="C1455" s="442"/>
      <c r="D1455" s="442"/>
      <c r="E1455" s="442"/>
    </row>
    <row r="1456" spans="1:5" x14ac:dyDescent="0.25">
      <c r="A1456" s="441"/>
      <c r="B1456" s="442"/>
      <c r="C1456" s="442"/>
      <c r="D1456" s="442"/>
      <c r="E1456" s="442"/>
    </row>
    <row r="1457" spans="1:5" x14ac:dyDescent="0.25">
      <c r="A1457" s="441"/>
      <c r="B1457" s="442"/>
      <c r="C1457" s="442"/>
      <c r="D1457" s="442"/>
      <c r="E1457" s="442"/>
    </row>
    <row r="1458" spans="1:5" x14ac:dyDescent="0.25">
      <c r="A1458" s="441"/>
      <c r="B1458" s="442"/>
      <c r="C1458" s="442"/>
      <c r="D1458" s="442"/>
      <c r="E1458" s="442"/>
    </row>
    <row r="1459" spans="1:5" x14ac:dyDescent="0.25">
      <c r="A1459" s="441"/>
      <c r="B1459" s="442"/>
      <c r="C1459" s="442"/>
      <c r="D1459" s="442"/>
      <c r="E1459" s="442"/>
    </row>
    <row r="1460" spans="1:5" x14ac:dyDescent="0.25">
      <c r="A1460" s="441"/>
      <c r="B1460" s="442"/>
      <c r="C1460" s="442"/>
      <c r="D1460" s="442"/>
      <c r="E1460" s="442"/>
    </row>
    <row r="1461" spans="1:5" x14ac:dyDescent="0.25">
      <c r="A1461" s="441"/>
      <c r="B1461" s="442"/>
      <c r="C1461" s="442"/>
      <c r="D1461" s="442"/>
      <c r="E1461" s="442"/>
    </row>
    <row r="1462" spans="1:5" x14ac:dyDescent="0.25">
      <c r="A1462" s="441"/>
      <c r="B1462" s="442"/>
      <c r="C1462" s="442"/>
      <c r="D1462" s="442"/>
      <c r="E1462" s="442"/>
    </row>
    <row r="1463" spans="1:5" x14ac:dyDescent="0.25">
      <c r="A1463" s="441"/>
      <c r="B1463" s="442"/>
      <c r="C1463" s="442"/>
      <c r="D1463" s="442"/>
      <c r="E1463" s="442"/>
    </row>
    <row r="1464" spans="1:5" x14ac:dyDescent="0.25">
      <c r="A1464" s="441"/>
      <c r="B1464" s="442"/>
      <c r="C1464" s="442"/>
      <c r="D1464" s="442"/>
      <c r="E1464" s="442"/>
    </row>
    <row r="1465" spans="1:5" x14ac:dyDescent="0.25">
      <c r="A1465" s="441"/>
      <c r="B1465" s="442"/>
      <c r="C1465" s="442"/>
      <c r="D1465" s="442"/>
      <c r="E1465" s="442"/>
    </row>
    <row r="1466" spans="1:5" x14ac:dyDescent="0.25">
      <c r="A1466" s="441"/>
      <c r="B1466" s="442"/>
      <c r="C1466" s="442"/>
      <c r="D1466" s="442"/>
      <c r="E1466" s="442"/>
    </row>
    <row r="1467" spans="1:5" x14ac:dyDescent="0.25">
      <c r="A1467" s="441"/>
      <c r="B1467" s="442"/>
      <c r="C1467" s="442"/>
      <c r="D1467" s="442"/>
      <c r="E1467" s="442"/>
    </row>
    <row r="1468" spans="1:5" x14ac:dyDescent="0.25">
      <c r="A1468" s="441"/>
      <c r="B1468" s="442"/>
      <c r="C1468" s="442"/>
      <c r="D1468" s="442"/>
      <c r="E1468" s="442"/>
    </row>
    <row r="1469" spans="1:5" x14ac:dyDescent="0.25">
      <c r="A1469" s="441"/>
      <c r="B1469" s="442"/>
      <c r="C1469" s="442"/>
      <c r="D1469" s="442"/>
      <c r="E1469" s="442"/>
    </row>
    <row r="1470" spans="1:5" x14ac:dyDescent="0.25">
      <c r="A1470" s="441"/>
      <c r="B1470" s="442"/>
      <c r="C1470" s="442"/>
      <c r="D1470" s="442"/>
      <c r="E1470" s="442"/>
    </row>
    <row r="1471" spans="1:5" x14ac:dyDescent="0.25">
      <c r="A1471" s="441"/>
      <c r="B1471" s="442"/>
      <c r="C1471" s="442"/>
      <c r="D1471" s="442"/>
      <c r="E1471" s="442"/>
    </row>
    <row r="1472" spans="1:5" x14ac:dyDescent="0.25">
      <c r="A1472" s="441"/>
      <c r="B1472" s="442"/>
      <c r="C1472" s="442"/>
      <c r="D1472" s="442"/>
      <c r="E1472" s="442"/>
    </row>
    <row r="1473" spans="1:5" x14ac:dyDescent="0.25">
      <c r="A1473" s="441"/>
      <c r="B1473" s="442"/>
      <c r="C1473" s="442"/>
      <c r="D1473" s="442"/>
      <c r="E1473" s="442"/>
    </row>
    <row r="1474" spans="1:5" x14ac:dyDescent="0.25">
      <c r="A1474" s="441"/>
      <c r="B1474" s="442"/>
      <c r="C1474" s="442"/>
      <c r="D1474" s="442"/>
      <c r="E1474" s="442"/>
    </row>
    <row r="1475" spans="1:5" x14ac:dyDescent="0.25">
      <c r="A1475" s="441"/>
      <c r="B1475" s="442"/>
      <c r="C1475" s="442"/>
      <c r="D1475" s="442"/>
      <c r="E1475" s="442"/>
    </row>
    <row r="1476" spans="1:5" x14ac:dyDescent="0.25">
      <c r="A1476" s="441"/>
      <c r="B1476" s="442"/>
      <c r="C1476" s="442"/>
      <c r="D1476" s="442"/>
      <c r="E1476" s="442"/>
    </row>
    <row r="1477" spans="1:5" x14ac:dyDescent="0.25">
      <c r="A1477" s="441"/>
      <c r="B1477" s="442"/>
      <c r="C1477" s="442"/>
      <c r="D1477" s="442"/>
      <c r="E1477" s="442"/>
    </row>
    <row r="1478" spans="1:5" x14ac:dyDescent="0.25">
      <c r="A1478" s="441"/>
      <c r="B1478" s="442"/>
      <c r="C1478" s="442"/>
      <c r="D1478" s="442"/>
      <c r="E1478" s="442"/>
    </row>
    <row r="1479" spans="1:5" x14ac:dyDescent="0.25">
      <c r="A1479" s="441"/>
      <c r="B1479" s="442"/>
      <c r="C1479" s="442"/>
      <c r="D1479" s="442"/>
      <c r="E1479" s="442"/>
    </row>
    <row r="1480" spans="1:5" x14ac:dyDescent="0.25">
      <c r="A1480" s="441"/>
      <c r="B1480" s="442"/>
      <c r="C1480" s="442"/>
      <c r="D1480" s="442"/>
      <c r="E1480" s="442"/>
    </row>
    <row r="1481" spans="1:5" x14ac:dyDescent="0.25">
      <c r="A1481" s="441"/>
      <c r="B1481" s="442"/>
      <c r="C1481" s="442"/>
      <c r="D1481" s="442"/>
      <c r="E1481" s="442"/>
    </row>
    <row r="1482" spans="1:5" x14ac:dyDescent="0.25">
      <c r="A1482" s="441"/>
      <c r="B1482" s="442"/>
      <c r="C1482" s="442"/>
      <c r="D1482" s="442"/>
      <c r="E1482" s="442"/>
    </row>
    <row r="1483" spans="1:5" x14ac:dyDescent="0.25">
      <c r="A1483" s="441"/>
      <c r="B1483" s="442"/>
      <c r="C1483" s="442"/>
      <c r="D1483" s="442"/>
      <c r="E1483" s="442"/>
    </row>
    <row r="1484" spans="1:5" x14ac:dyDescent="0.25">
      <c r="A1484" s="441"/>
      <c r="B1484" s="442"/>
      <c r="C1484" s="442"/>
      <c r="D1484" s="442"/>
      <c r="E1484" s="442"/>
    </row>
    <row r="1485" spans="1:5" x14ac:dyDescent="0.25">
      <c r="A1485" s="441"/>
      <c r="B1485" s="442"/>
      <c r="C1485" s="442"/>
      <c r="D1485" s="442"/>
      <c r="E1485" s="442"/>
    </row>
    <row r="1486" spans="1:5" x14ac:dyDescent="0.25">
      <c r="A1486" s="441"/>
      <c r="B1486" s="442"/>
      <c r="C1486" s="442"/>
      <c r="D1486" s="442"/>
      <c r="E1486" s="442"/>
    </row>
    <row r="1487" spans="1:5" x14ac:dyDescent="0.25">
      <c r="A1487" s="441"/>
      <c r="B1487" s="442"/>
      <c r="C1487" s="442"/>
      <c r="D1487" s="442"/>
      <c r="E1487" s="442"/>
    </row>
    <row r="1488" spans="1:5" x14ac:dyDescent="0.25">
      <c r="A1488" s="441"/>
      <c r="B1488" s="442"/>
      <c r="C1488" s="442"/>
      <c r="D1488" s="442"/>
      <c r="E1488" s="442"/>
    </row>
    <row r="1489" spans="1:5" x14ac:dyDescent="0.25">
      <c r="A1489" s="441"/>
      <c r="B1489" s="442"/>
      <c r="C1489" s="442"/>
      <c r="D1489" s="442"/>
      <c r="E1489" s="442"/>
    </row>
    <row r="1490" spans="1:5" x14ac:dyDescent="0.25">
      <c r="A1490" s="441"/>
      <c r="B1490" s="442"/>
      <c r="C1490" s="442"/>
      <c r="D1490" s="442"/>
      <c r="E1490" s="442"/>
    </row>
    <row r="1491" spans="1:5" x14ac:dyDescent="0.25">
      <c r="A1491" s="441"/>
      <c r="B1491" s="442"/>
      <c r="C1491" s="442"/>
      <c r="D1491" s="442"/>
      <c r="E1491" s="442"/>
    </row>
    <row r="1492" spans="1:5" x14ac:dyDescent="0.25">
      <c r="A1492" s="441"/>
      <c r="B1492" s="442"/>
      <c r="C1492" s="442"/>
      <c r="D1492" s="442"/>
      <c r="E1492" s="442"/>
    </row>
    <row r="1493" spans="1:5" x14ac:dyDescent="0.25">
      <c r="A1493" s="441"/>
      <c r="B1493" s="442"/>
      <c r="C1493" s="442"/>
      <c r="D1493" s="442"/>
      <c r="E1493" s="442"/>
    </row>
    <row r="1494" spans="1:5" x14ac:dyDescent="0.25">
      <c r="A1494" s="441"/>
      <c r="B1494" s="442"/>
      <c r="C1494" s="442"/>
      <c r="D1494" s="442"/>
      <c r="E1494" s="442"/>
    </row>
    <row r="1495" spans="1:5" x14ac:dyDescent="0.25">
      <c r="A1495" s="441"/>
      <c r="B1495" s="442"/>
      <c r="C1495" s="442"/>
      <c r="D1495" s="442"/>
      <c r="E1495" s="442"/>
    </row>
    <row r="1496" spans="1:5" x14ac:dyDescent="0.25">
      <c r="A1496" s="441"/>
      <c r="B1496" s="442"/>
      <c r="C1496" s="442"/>
      <c r="D1496" s="442"/>
      <c r="E1496" s="442"/>
    </row>
    <row r="1497" spans="1:5" x14ac:dyDescent="0.25">
      <c r="A1497" s="441"/>
      <c r="B1497" s="442"/>
      <c r="C1497" s="442"/>
      <c r="D1497" s="442"/>
      <c r="E1497" s="442"/>
    </row>
    <row r="1498" spans="1:5" x14ac:dyDescent="0.25">
      <c r="A1498" s="441"/>
      <c r="B1498" s="442"/>
      <c r="C1498" s="442"/>
      <c r="D1498" s="442"/>
      <c r="E1498" s="442"/>
    </row>
    <row r="1499" spans="1:5" x14ac:dyDescent="0.25">
      <c r="A1499" s="441"/>
      <c r="B1499" s="442"/>
      <c r="C1499" s="442"/>
      <c r="D1499" s="442"/>
      <c r="E1499" s="442"/>
    </row>
    <row r="1500" spans="1:5" x14ac:dyDescent="0.25">
      <c r="A1500" s="441"/>
      <c r="B1500" s="442"/>
      <c r="C1500" s="442"/>
      <c r="D1500" s="442"/>
      <c r="E1500" s="442"/>
    </row>
    <row r="1501" spans="1:5" x14ac:dyDescent="0.25">
      <c r="A1501" s="441"/>
      <c r="B1501" s="442"/>
      <c r="C1501" s="442"/>
      <c r="D1501" s="442"/>
      <c r="E1501" s="442"/>
    </row>
    <row r="1502" spans="1:5" x14ac:dyDescent="0.25">
      <c r="A1502" s="441"/>
      <c r="B1502" s="442"/>
      <c r="C1502" s="442"/>
      <c r="D1502" s="442"/>
      <c r="E1502" s="442"/>
    </row>
    <row r="1503" spans="1:5" x14ac:dyDescent="0.25">
      <c r="A1503" s="441"/>
      <c r="B1503" s="442"/>
      <c r="C1503" s="442"/>
      <c r="D1503" s="442"/>
      <c r="E1503" s="442"/>
    </row>
    <row r="1504" spans="1:5" x14ac:dyDescent="0.25">
      <c r="A1504" s="441"/>
      <c r="B1504" s="442"/>
      <c r="C1504" s="442"/>
      <c r="D1504" s="442"/>
      <c r="E1504" s="442"/>
    </row>
    <row r="1505" spans="1:5" x14ac:dyDescent="0.25">
      <c r="A1505" s="441"/>
      <c r="B1505" s="442"/>
      <c r="C1505" s="442"/>
      <c r="D1505" s="442"/>
      <c r="E1505" s="442"/>
    </row>
    <row r="1506" spans="1:5" x14ac:dyDescent="0.25">
      <c r="A1506" s="441"/>
      <c r="B1506" s="442"/>
      <c r="C1506" s="442"/>
      <c r="D1506" s="442"/>
      <c r="E1506" s="442"/>
    </row>
    <row r="1507" spans="1:5" x14ac:dyDescent="0.25">
      <c r="A1507" s="441"/>
      <c r="B1507" s="442"/>
      <c r="C1507" s="442"/>
      <c r="D1507" s="442"/>
      <c r="E1507" s="442"/>
    </row>
    <row r="1508" spans="1:5" x14ac:dyDescent="0.25">
      <c r="A1508" s="441"/>
      <c r="B1508" s="442"/>
      <c r="C1508" s="442"/>
      <c r="D1508" s="442"/>
      <c r="E1508" s="442"/>
    </row>
    <row r="1509" spans="1:5" x14ac:dyDescent="0.25">
      <c r="A1509" s="441"/>
      <c r="B1509" s="442"/>
      <c r="C1509" s="442"/>
      <c r="D1509" s="442"/>
      <c r="E1509" s="442"/>
    </row>
    <row r="1510" spans="1:5" x14ac:dyDescent="0.25">
      <c r="A1510" s="441"/>
      <c r="B1510" s="442"/>
      <c r="C1510" s="442"/>
      <c r="D1510" s="442"/>
      <c r="E1510" s="442"/>
    </row>
    <row r="1511" spans="1:5" x14ac:dyDescent="0.25">
      <c r="A1511" s="441"/>
      <c r="B1511" s="442"/>
      <c r="C1511" s="442"/>
      <c r="D1511" s="442"/>
      <c r="E1511" s="442"/>
    </row>
    <row r="1512" spans="1:5" x14ac:dyDescent="0.25">
      <c r="A1512" s="441"/>
      <c r="B1512" s="442"/>
      <c r="C1512" s="442"/>
      <c r="D1512" s="442"/>
      <c r="E1512" s="442"/>
    </row>
    <row r="1513" spans="1:5" x14ac:dyDescent="0.25">
      <c r="A1513" s="441"/>
      <c r="B1513" s="442"/>
      <c r="C1513" s="442"/>
      <c r="D1513" s="442"/>
      <c r="E1513" s="442"/>
    </row>
    <row r="1514" spans="1:5" x14ac:dyDescent="0.25">
      <c r="A1514" s="441"/>
      <c r="B1514" s="442"/>
      <c r="C1514" s="442"/>
      <c r="D1514" s="442"/>
      <c r="E1514" s="442"/>
    </row>
    <row r="1515" spans="1:5" x14ac:dyDescent="0.25">
      <c r="A1515" s="441"/>
      <c r="B1515" s="442"/>
      <c r="C1515" s="442"/>
      <c r="D1515" s="442"/>
      <c r="E1515" s="442"/>
    </row>
    <row r="1516" spans="1:5" x14ac:dyDescent="0.25">
      <c r="A1516" s="441"/>
      <c r="B1516" s="442"/>
      <c r="C1516" s="442"/>
      <c r="D1516" s="442"/>
      <c r="E1516" s="442"/>
    </row>
    <row r="1517" spans="1:5" x14ac:dyDescent="0.25">
      <c r="A1517" s="441"/>
      <c r="B1517" s="442"/>
      <c r="C1517" s="442"/>
      <c r="D1517" s="442"/>
      <c r="E1517" s="442"/>
    </row>
    <row r="1518" spans="1:5" x14ac:dyDescent="0.25">
      <c r="A1518" s="441"/>
      <c r="B1518" s="442"/>
      <c r="C1518" s="442"/>
      <c r="D1518" s="442"/>
      <c r="E1518" s="442"/>
    </row>
    <row r="1519" spans="1:5" x14ac:dyDescent="0.25">
      <c r="A1519" s="441"/>
      <c r="B1519" s="442"/>
      <c r="C1519" s="442"/>
      <c r="D1519" s="442"/>
      <c r="E1519" s="442"/>
    </row>
    <row r="1520" spans="1:5" x14ac:dyDescent="0.25">
      <c r="A1520" s="441"/>
      <c r="B1520" s="442"/>
      <c r="C1520" s="442"/>
      <c r="D1520" s="442"/>
      <c r="E1520" s="442"/>
    </row>
    <row r="1521" spans="1:5" x14ac:dyDescent="0.25">
      <c r="A1521" s="441"/>
      <c r="B1521" s="442"/>
      <c r="C1521" s="442"/>
      <c r="D1521" s="442"/>
      <c r="E1521" s="442"/>
    </row>
    <row r="1522" spans="1:5" x14ac:dyDescent="0.25">
      <c r="A1522" s="441"/>
      <c r="B1522" s="442"/>
      <c r="C1522" s="442"/>
      <c r="D1522" s="442"/>
      <c r="E1522" s="442"/>
    </row>
    <row r="1523" spans="1:5" x14ac:dyDescent="0.25">
      <c r="A1523" s="441"/>
      <c r="B1523" s="442"/>
      <c r="C1523" s="442"/>
      <c r="D1523" s="442"/>
      <c r="E1523" s="442"/>
    </row>
    <row r="1524" spans="1:5" x14ac:dyDescent="0.25">
      <c r="A1524" s="441"/>
      <c r="B1524" s="442"/>
      <c r="C1524" s="442"/>
      <c r="D1524" s="442"/>
      <c r="E1524" s="442"/>
    </row>
    <row r="1525" spans="1:5" x14ac:dyDescent="0.25">
      <c r="A1525" s="441"/>
      <c r="B1525" s="442"/>
      <c r="C1525" s="442"/>
      <c r="D1525" s="442"/>
      <c r="E1525" s="442"/>
    </row>
    <row r="1526" spans="1:5" x14ac:dyDescent="0.25">
      <c r="A1526" s="441"/>
      <c r="B1526" s="442"/>
      <c r="C1526" s="442"/>
      <c r="D1526" s="442"/>
      <c r="E1526" s="442"/>
    </row>
    <row r="1527" spans="1:5" x14ac:dyDescent="0.25">
      <c r="A1527" s="441"/>
      <c r="B1527" s="442"/>
      <c r="C1527" s="442"/>
      <c r="D1527" s="442"/>
      <c r="E1527" s="442"/>
    </row>
    <row r="1528" spans="1:5" x14ac:dyDescent="0.25">
      <c r="A1528" s="441"/>
      <c r="B1528" s="442"/>
      <c r="C1528" s="442"/>
      <c r="D1528" s="442"/>
      <c r="E1528" s="442"/>
    </row>
    <row r="1529" spans="1:5" x14ac:dyDescent="0.25">
      <c r="A1529" s="441"/>
      <c r="B1529" s="442"/>
      <c r="C1529" s="442"/>
      <c r="D1529" s="442"/>
      <c r="E1529" s="442"/>
    </row>
    <row r="1530" spans="1:5" x14ac:dyDescent="0.25">
      <c r="A1530" s="441"/>
      <c r="B1530" s="442"/>
      <c r="C1530" s="442"/>
      <c r="D1530" s="442"/>
      <c r="E1530" s="442"/>
    </row>
    <row r="1531" spans="1:5" x14ac:dyDescent="0.25">
      <c r="A1531" s="441"/>
      <c r="B1531" s="442"/>
      <c r="C1531" s="442"/>
      <c r="D1531" s="442"/>
      <c r="E1531" s="442"/>
    </row>
    <row r="1532" spans="1:5" x14ac:dyDescent="0.25">
      <c r="A1532" s="441"/>
      <c r="B1532" s="442"/>
      <c r="C1532" s="442"/>
      <c r="D1532" s="442"/>
      <c r="E1532" s="442"/>
    </row>
    <row r="1533" spans="1:5" x14ac:dyDescent="0.25">
      <c r="A1533" s="441"/>
      <c r="B1533" s="442"/>
      <c r="C1533" s="442"/>
      <c r="D1533" s="442"/>
      <c r="E1533" s="442"/>
    </row>
    <row r="1534" spans="1:5" x14ac:dyDescent="0.25">
      <c r="A1534" s="441"/>
      <c r="B1534" s="442"/>
      <c r="C1534" s="442"/>
      <c r="D1534" s="442"/>
      <c r="E1534" s="442"/>
    </row>
    <row r="1535" spans="1:5" x14ac:dyDescent="0.25">
      <c r="A1535" s="441"/>
      <c r="B1535" s="442"/>
      <c r="C1535" s="442"/>
      <c r="D1535" s="442"/>
      <c r="E1535" s="442"/>
    </row>
    <row r="1536" spans="1:5" x14ac:dyDescent="0.25">
      <c r="A1536" s="441"/>
      <c r="B1536" s="442"/>
      <c r="C1536" s="442"/>
      <c r="D1536" s="442"/>
      <c r="E1536" s="442"/>
    </row>
    <row r="1537" spans="1:5" x14ac:dyDescent="0.25">
      <c r="A1537" s="441"/>
      <c r="B1537" s="442"/>
      <c r="C1537" s="442"/>
      <c r="D1537" s="442"/>
      <c r="E1537" s="442"/>
    </row>
    <row r="1538" spans="1:5" x14ac:dyDescent="0.25">
      <c r="A1538" s="441"/>
      <c r="B1538" s="442"/>
      <c r="C1538" s="442"/>
      <c r="D1538" s="442"/>
      <c r="E1538" s="442"/>
    </row>
    <row r="1539" spans="1:5" x14ac:dyDescent="0.25">
      <c r="A1539" s="441"/>
      <c r="B1539" s="442"/>
      <c r="C1539" s="442"/>
      <c r="D1539" s="442"/>
      <c r="E1539" s="442"/>
    </row>
    <row r="1540" spans="1:5" x14ac:dyDescent="0.25">
      <c r="A1540" s="441"/>
      <c r="B1540" s="442"/>
      <c r="C1540" s="442"/>
      <c r="D1540" s="442"/>
      <c r="E1540" s="442"/>
    </row>
    <row r="1541" spans="1:5" x14ac:dyDescent="0.25">
      <c r="A1541" s="441"/>
      <c r="B1541" s="442"/>
      <c r="C1541" s="442"/>
      <c r="D1541" s="442"/>
      <c r="E1541" s="442"/>
    </row>
    <row r="1542" spans="1:5" x14ac:dyDescent="0.25">
      <c r="A1542" s="441"/>
      <c r="B1542" s="442"/>
      <c r="C1542" s="442"/>
      <c r="D1542" s="442"/>
      <c r="E1542" s="442"/>
    </row>
    <row r="1543" spans="1:5" x14ac:dyDescent="0.25">
      <c r="A1543" s="441"/>
      <c r="B1543" s="442"/>
      <c r="C1543" s="442"/>
      <c r="D1543" s="442"/>
      <c r="E1543" s="442"/>
    </row>
    <row r="1544" spans="1:5" x14ac:dyDescent="0.25">
      <c r="A1544" s="441"/>
      <c r="B1544" s="442"/>
      <c r="C1544" s="442"/>
      <c r="D1544" s="442"/>
      <c r="E1544" s="442"/>
    </row>
    <row r="1545" spans="1:5" x14ac:dyDescent="0.25">
      <c r="A1545" s="441"/>
      <c r="B1545" s="442"/>
      <c r="C1545" s="442"/>
      <c r="D1545" s="442"/>
      <c r="E1545" s="442"/>
    </row>
    <row r="1546" spans="1:5" x14ac:dyDescent="0.25">
      <c r="A1546" s="441"/>
      <c r="B1546" s="442"/>
      <c r="C1546" s="442"/>
      <c r="D1546" s="442"/>
      <c r="E1546" s="442"/>
    </row>
    <row r="1547" spans="1:5" x14ac:dyDescent="0.25">
      <c r="A1547" s="441"/>
      <c r="B1547" s="442"/>
      <c r="C1547" s="442"/>
      <c r="D1547" s="442"/>
      <c r="E1547" s="442"/>
    </row>
    <row r="1548" spans="1:5" x14ac:dyDescent="0.25">
      <c r="A1548" s="441"/>
      <c r="B1548" s="442"/>
      <c r="C1548" s="442"/>
      <c r="D1548" s="442"/>
      <c r="E1548" s="442"/>
    </row>
    <row r="1549" spans="1:5" x14ac:dyDescent="0.25">
      <c r="A1549" s="441"/>
      <c r="B1549" s="442"/>
      <c r="C1549" s="442"/>
      <c r="D1549" s="442"/>
      <c r="E1549" s="442"/>
    </row>
    <row r="1550" spans="1:5" x14ac:dyDescent="0.25">
      <c r="A1550" s="441"/>
      <c r="B1550" s="442"/>
      <c r="C1550" s="442"/>
      <c r="D1550" s="442"/>
      <c r="E1550" s="442"/>
    </row>
    <row r="1551" spans="1:5" x14ac:dyDescent="0.25">
      <c r="A1551" s="441"/>
      <c r="B1551" s="442"/>
      <c r="C1551" s="442"/>
      <c r="D1551" s="442"/>
      <c r="E1551" s="442"/>
    </row>
    <row r="1552" spans="1:5" x14ac:dyDescent="0.25">
      <c r="A1552" s="441"/>
      <c r="B1552" s="442"/>
      <c r="C1552" s="442"/>
      <c r="D1552" s="442"/>
      <c r="E1552" s="442"/>
    </row>
    <row r="1553" spans="1:5" x14ac:dyDescent="0.25">
      <c r="A1553" s="441"/>
      <c r="B1553" s="442"/>
      <c r="C1553" s="442"/>
      <c r="D1553" s="442"/>
      <c r="E1553" s="442"/>
    </row>
    <row r="1554" spans="1:5" x14ac:dyDescent="0.25">
      <c r="A1554" s="441"/>
      <c r="B1554" s="442"/>
      <c r="C1554" s="442"/>
      <c r="D1554" s="442"/>
      <c r="E1554" s="442"/>
    </row>
    <row r="1555" spans="1:5" x14ac:dyDescent="0.25">
      <c r="A1555" s="441"/>
      <c r="B1555" s="442"/>
      <c r="C1555" s="442"/>
      <c r="D1555" s="442"/>
      <c r="E1555" s="442"/>
    </row>
    <row r="1556" spans="1:5" x14ac:dyDescent="0.25">
      <c r="A1556" s="441"/>
      <c r="B1556" s="442"/>
      <c r="C1556" s="442"/>
      <c r="D1556" s="442"/>
      <c r="E1556" s="442"/>
    </row>
    <row r="1557" spans="1:5" x14ac:dyDescent="0.25">
      <c r="A1557" s="441"/>
      <c r="B1557" s="442"/>
      <c r="C1557" s="442"/>
      <c r="D1557" s="442"/>
      <c r="E1557" s="442"/>
    </row>
    <row r="1558" spans="1:5" x14ac:dyDescent="0.25">
      <c r="A1558" s="441"/>
      <c r="B1558" s="442"/>
      <c r="C1558" s="442"/>
      <c r="D1558" s="442"/>
      <c r="E1558" s="442"/>
    </row>
    <row r="1559" spans="1:5" x14ac:dyDescent="0.25">
      <c r="A1559" s="441"/>
      <c r="B1559" s="442"/>
      <c r="C1559" s="442"/>
      <c r="D1559" s="442"/>
      <c r="E1559" s="442"/>
    </row>
    <row r="1560" spans="1:5" x14ac:dyDescent="0.25">
      <c r="A1560" s="441"/>
      <c r="B1560" s="442"/>
      <c r="C1560" s="442"/>
      <c r="D1560" s="442"/>
      <c r="E1560" s="442"/>
    </row>
    <row r="1561" spans="1:5" x14ac:dyDescent="0.25">
      <c r="A1561" s="441"/>
      <c r="B1561" s="442"/>
      <c r="C1561" s="442"/>
      <c r="D1561" s="442"/>
      <c r="E1561" s="442"/>
    </row>
    <row r="1562" spans="1:5" x14ac:dyDescent="0.25">
      <c r="A1562" s="441"/>
      <c r="B1562" s="442"/>
      <c r="C1562" s="442"/>
      <c r="D1562" s="442"/>
      <c r="E1562" s="442"/>
    </row>
    <row r="1563" spans="1:5" x14ac:dyDescent="0.25">
      <c r="A1563" s="441"/>
      <c r="B1563" s="442"/>
      <c r="C1563" s="442"/>
      <c r="D1563" s="442"/>
      <c r="E1563" s="442"/>
    </row>
    <row r="1564" spans="1:5" x14ac:dyDescent="0.25">
      <c r="A1564" s="441"/>
      <c r="B1564" s="442"/>
      <c r="C1564" s="442"/>
      <c r="D1564" s="442"/>
      <c r="E1564" s="442"/>
    </row>
    <row r="1565" spans="1:5" x14ac:dyDescent="0.25">
      <c r="A1565" s="441"/>
      <c r="B1565" s="442"/>
      <c r="C1565" s="442"/>
      <c r="D1565" s="442"/>
      <c r="E1565" s="442"/>
    </row>
    <row r="1566" spans="1:5" x14ac:dyDescent="0.25">
      <c r="A1566" s="441"/>
      <c r="B1566" s="442"/>
      <c r="C1566" s="442"/>
      <c r="D1566" s="442"/>
      <c r="E1566" s="442"/>
    </row>
    <row r="1567" spans="1:5" x14ac:dyDescent="0.25">
      <c r="A1567" s="441"/>
      <c r="B1567" s="442"/>
      <c r="C1567" s="442"/>
      <c r="D1567" s="442"/>
      <c r="E1567" s="442"/>
    </row>
    <row r="1568" spans="1:5" x14ac:dyDescent="0.25">
      <c r="A1568" s="441"/>
      <c r="B1568" s="442"/>
      <c r="C1568" s="442"/>
      <c r="D1568" s="442"/>
      <c r="E1568" s="442"/>
    </row>
    <row r="1569" spans="1:5" x14ac:dyDescent="0.25">
      <c r="A1569" s="441"/>
      <c r="B1569" s="442"/>
      <c r="C1569" s="442"/>
      <c r="D1569" s="442"/>
      <c r="E1569" s="442"/>
    </row>
    <row r="1570" spans="1:5" x14ac:dyDescent="0.25">
      <c r="A1570" s="441"/>
      <c r="B1570" s="442"/>
      <c r="C1570" s="442"/>
      <c r="D1570" s="442"/>
      <c r="E1570" s="442"/>
    </row>
    <row r="1571" spans="1:5" x14ac:dyDescent="0.25">
      <c r="A1571" s="441"/>
      <c r="B1571" s="442"/>
      <c r="C1571" s="442"/>
      <c r="D1571" s="442"/>
      <c r="E1571" s="442"/>
    </row>
    <row r="1572" spans="1:5" x14ac:dyDescent="0.25">
      <c r="A1572" s="441"/>
      <c r="B1572" s="442"/>
      <c r="C1572" s="442"/>
      <c r="D1572" s="442"/>
      <c r="E1572" s="442"/>
    </row>
    <row r="1573" spans="1:5" x14ac:dyDescent="0.25">
      <c r="A1573" s="441"/>
      <c r="B1573" s="442"/>
      <c r="C1573" s="442"/>
      <c r="D1573" s="442"/>
      <c r="E1573" s="442"/>
    </row>
    <row r="1574" spans="1:5" x14ac:dyDescent="0.25">
      <c r="A1574" s="441"/>
      <c r="B1574" s="442"/>
      <c r="C1574" s="442"/>
      <c r="D1574" s="442"/>
      <c r="E1574" s="442"/>
    </row>
    <row r="1575" spans="1:5" x14ac:dyDescent="0.25">
      <c r="A1575" s="441"/>
      <c r="B1575" s="442"/>
      <c r="C1575" s="442"/>
      <c r="D1575" s="442"/>
      <c r="E1575" s="442"/>
    </row>
    <row r="1576" spans="1:5" x14ac:dyDescent="0.25">
      <c r="A1576" s="441"/>
      <c r="B1576" s="442"/>
      <c r="C1576" s="442"/>
      <c r="D1576" s="442"/>
      <c r="E1576" s="442"/>
    </row>
    <row r="1577" spans="1:5" x14ac:dyDescent="0.25">
      <c r="A1577" s="441"/>
      <c r="B1577" s="442"/>
      <c r="C1577" s="442"/>
      <c r="D1577" s="442"/>
      <c r="E1577" s="442"/>
    </row>
    <row r="1578" spans="1:5" x14ac:dyDescent="0.25">
      <c r="A1578" s="441"/>
      <c r="B1578" s="442"/>
      <c r="C1578" s="442"/>
      <c r="D1578" s="442"/>
      <c r="E1578" s="442"/>
    </row>
    <row r="1579" spans="1:5" x14ac:dyDescent="0.25">
      <c r="A1579" s="441"/>
      <c r="B1579" s="442"/>
      <c r="C1579" s="442"/>
      <c r="D1579" s="442"/>
      <c r="E1579" s="442"/>
    </row>
    <row r="1580" spans="1:5" x14ac:dyDescent="0.25">
      <c r="A1580" s="441"/>
      <c r="B1580" s="442"/>
      <c r="C1580" s="442"/>
      <c r="D1580" s="442"/>
      <c r="E1580" s="442"/>
    </row>
    <row r="1581" spans="1:5" x14ac:dyDescent="0.25">
      <c r="A1581" s="441"/>
      <c r="B1581" s="442"/>
      <c r="C1581" s="442"/>
      <c r="D1581" s="442"/>
      <c r="E1581" s="442"/>
    </row>
    <row r="1582" spans="1:5" x14ac:dyDescent="0.25">
      <c r="A1582" s="441"/>
      <c r="B1582" s="442"/>
      <c r="C1582" s="442"/>
      <c r="D1582" s="442"/>
      <c r="E1582" s="442"/>
    </row>
    <row r="1583" spans="1:5" x14ac:dyDescent="0.25">
      <c r="A1583" s="441"/>
      <c r="B1583" s="442"/>
      <c r="C1583" s="442"/>
      <c r="D1583" s="442"/>
      <c r="E1583" s="442"/>
    </row>
    <row r="1584" spans="1:5" x14ac:dyDescent="0.25">
      <c r="A1584" s="441"/>
      <c r="B1584" s="442"/>
      <c r="C1584" s="442"/>
      <c r="D1584" s="442"/>
      <c r="E1584" s="442"/>
    </row>
    <row r="1585" spans="1:5" x14ac:dyDescent="0.25">
      <c r="A1585" s="441"/>
      <c r="B1585" s="442"/>
      <c r="C1585" s="442"/>
      <c r="D1585" s="442"/>
      <c r="E1585" s="442"/>
    </row>
    <row r="1586" spans="1:5" x14ac:dyDescent="0.25">
      <c r="A1586" s="441"/>
      <c r="B1586" s="442"/>
      <c r="C1586" s="442"/>
      <c r="D1586" s="442"/>
      <c r="E1586" s="442"/>
    </row>
    <row r="1587" spans="1:5" x14ac:dyDescent="0.25">
      <c r="A1587" s="441"/>
      <c r="B1587" s="442"/>
      <c r="C1587" s="442"/>
      <c r="D1587" s="442"/>
      <c r="E1587" s="442"/>
    </row>
    <row r="1588" spans="1:5" x14ac:dyDescent="0.25">
      <c r="A1588" s="441"/>
      <c r="B1588" s="442"/>
      <c r="C1588" s="442"/>
      <c r="D1588" s="442"/>
      <c r="E1588" s="442"/>
    </row>
    <row r="1589" spans="1:5" x14ac:dyDescent="0.25">
      <c r="A1589" s="441"/>
      <c r="B1589" s="442"/>
      <c r="C1589" s="442"/>
      <c r="D1589" s="442"/>
      <c r="E1589" s="442"/>
    </row>
    <row r="1590" spans="1:5" x14ac:dyDescent="0.25">
      <c r="A1590" s="441"/>
      <c r="B1590" s="442"/>
      <c r="C1590" s="442"/>
      <c r="D1590" s="442"/>
      <c r="E1590" s="442"/>
    </row>
    <row r="1591" spans="1:5" x14ac:dyDescent="0.25">
      <c r="A1591" s="441"/>
      <c r="B1591" s="442"/>
      <c r="C1591" s="442"/>
      <c r="D1591" s="442"/>
      <c r="E1591" s="442"/>
    </row>
    <row r="1592" spans="1:5" x14ac:dyDescent="0.25">
      <c r="A1592" s="441"/>
      <c r="B1592" s="442"/>
      <c r="C1592" s="442"/>
      <c r="D1592" s="442"/>
      <c r="E1592" s="442"/>
    </row>
    <row r="1593" spans="1:5" x14ac:dyDescent="0.25">
      <c r="A1593" s="441"/>
      <c r="B1593" s="442"/>
      <c r="C1593" s="442"/>
      <c r="D1593" s="442"/>
      <c r="E1593" s="442"/>
    </row>
    <row r="1594" spans="1:5" x14ac:dyDescent="0.25">
      <c r="A1594" s="441"/>
      <c r="B1594" s="442"/>
      <c r="C1594" s="442"/>
      <c r="D1594" s="442"/>
      <c r="E1594" s="442"/>
    </row>
    <row r="1595" spans="1:5" x14ac:dyDescent="0.25">
      <c r="A1595" s="441"/>
      <c r="B1595" s="442"/>
      <c r="C1595" s="442"/>
      <c r="D1595" s="442"/>
      <c r="E1595" s="442"/>
    </row>
    <row r="1596" spans="1:5" x14ac:dyDescent="0.25">
      <c r="A1596" s="441"/>
      <c r="B1596" s="442"/>
      <c r="C1596" s="442"/>
      <c r="D1596" s="442"/>
      <c r="E1596" s="442"/>
    </row>
    <row r="1597" spans="1:5" x14ac:dyDescent="0.25">
      <c r="A1597" s="441"/>
      <c r="B1597" s="442"/>
      <c r="C1597" s="442"/>
      <c r="D1597" s="442"/>
      <c r="E1597" s="442"/>
    </row>
    <row r="1598" spans="1:5" x14ac:dyDescent="0.25">
      <c r="A1598" s="441"/>
      <c r="B1598" s="442"/>
      <c r="C1598" s="442"/>
      <c r="D1598" s="442"/>
      <c r="E1598" s="442"/>
    </row>
    <row r="1599" spans="1:5" x14ac:dyDescent="0.25">
      <c r="A1599" s="441"/>
      <c r="B1599" s="442"/>
      <c r="C1599" s="442"/>
      <c r="D1599" s="442"/>
      <c r="E1599" s="442"/>
    </row>
    <row r="1600" spans="1:5" x14ac:dyDescent="0.25">
      <c r="A1600" s="441"/>
      <c r="B1600" s="442"/>
      <c r="C1600" s="442"/>
      <c r="D1600" s="442"/>
      <c r="E1600" s="442"/>
    </row>
    <row r="1601" spans="1:5" x14ac:dyDescent="0.25">
      <c r="A1601" s="441"/>
      <c r="B1601" s="442"/>
      <c r="C1601" s="442"/>
      <c r="D1601" s="442"/>
      <c r="E1601" s="442"/>
    </row>
    <row r="1602" spans="1:5" x14ac:dyDescent="0.25">
      <c r="A1602" s="441"/>
      <c r="B1602" s="442"/>
      <c r="C1602" s="442"/>
      <c r="D1602" s="442"/>
      <c r="E1602" s="442"/>
    </row>
    <row r="1603" spans="1:5" x14ac:dyDescent="0.25">
      <c r="A1603" s="441"/>
      <c r="B1603" s="442"/>
      <c r="C1603" s="442"/>
      <c r="D1603" s="442"/>
      <c r="E1603" s="442"/>
    </row>
    <row r="1604" spans="1:5" x14ac:dyDescent="0.25">
      <c r="A1604" s="441"/>
      <c r="B1604" s="442"/>
      <c r="C1604" s="442"/>
      <c r="D1604" s="442"/>
      <c r="E1604" s="442"/>
    </row>
    <row r="1605" spans="1:5" x14ac:dyDescent="0.25">
      <c r="A1605" s="441"/>
      <c r="B1605" s="442"/>
      <c r="C1605" s="442"/>
      <c r="D1605" s="442"/>
      <c r="E1605" s="442"/>
    </row>
    <row r="1606" spans="1:5" x14ac:dyDescent="0.25">
      <c r="A1606" s="441"/>
      <c r="B1606" s="442"/>
      <c r="C1606" s="442"/>
      <c r="D1606" s="442"/>
      <c r="E1606" s="442"/>
    </row>
    <row r="1607" spans="1:5" x14ac:dyDescent="0.25">
      <c r="A1607" s="441"/>
      <c r="B1607" s="442"/>
      <c r="C1607" s="442"/>
      <c r="D1607" s="442"/>
      <c r="E1607" s="442"/>
    </row>
    <row r="1608" spans="1:5" x14ac:dyDescent="0.25">
      <c r="A1608" s="441"/>
      <c r="B1608" s="442"/>
      <c r="C1608" s="442"/>
      <c r="D1608" s="442"/>
      <c r="E1608" s="442"/>
    </row>
    <row r="1609" spans="1:5" x14ac:dyDescent="0.25">
      <c r="A1609" s="441"/>
      <c r="B1609" s="442"/>
      <c r="C1609" s="442"/>
      <c r="D1609" s="442"/>
      <c r="E1609" s="442"/>
    </row>
    <row r="1610" spans="1:5" x14ac:dyDescent="0.25">
      <c r="A1610" s="441"/>
      <c r="B1610" s="442"/>
      <c r="C1610" s="442"/>
      <c r="D1610" s="442"/>
      <c r="E1610" s="442"/>
    </row>
    <row r="1611" spans="1:5" x14ac:dyDescent="0.25">
      <c r="A1611" s="441"/>
      <c r="B1611" s="442"/>
      <c r="C1611" s="442"/>
      <c r="D1611" s="442"/>
      <c r="E1611" s="442"/>
    </row>
    <row r="1612" spans="1:5" x14ac:dyDescent="0.25">
      <c r="A1612" s="441"/>
      <c r="B1612" s="442"/>
      <c r="C1612" s="442"/>
      <c r="D1612" s="442"/>
      <c r="E1612" s="442"/>
    </row>
    <row r="1613" spans="1:5" x14ac:dyDescent="0.25">
      <c r="A1613" s="441"/>
      <c r="B1613" s="442"/>
      <c r="C1613" s="442"/>
      <c r="D1613" s="442"/>
      <c r="E1613" s="442"/>
    </row>
    <row r="1614" spans="1:5" x14ac:dyDescent="0.25">
      <c r="A1614" s="441"/>
      <c r="B1614" s="442"/>
      <c r="C1614" s="442"/>
      <c r="D1614" s="442"/>
      <c r="E1614" s="442"/>
    </row>
    <row r="1615" spans="1:5" x14ac:dyDescent="0.25">
      <c r="A1615" s="441"/>
      <c r="B1615" s="442"/>
      <c r="C1615" s="442"/>
      <c r="D1615" s="442"/>
      <c r="E1615" s="442"/>
    </row>
    <row r="1616" spans="1:5" x14ac:dyDescent="0.25">
      <c r="A1616" s="441"/>
      <c r="B1616" s="442"/>
      <c r="C1616" s="442"/>
      <c r="D1616" s="442"/>
      <c r="E1616" s="442"/>
    </row>
    <row r="1617" spans="1:5" x14ac:dyDescent="0.25">
      <c r="A1617" s="441"/>
      <c r="B1617" s="442"/>
      <c r="C1617" s="442"/>
      <c r="D1617" s="442"/>
      <c r="E1617" s="442"/>
    </row>
    <row r="1618" spans="1:5" x14ac:dyDescent="0.25">
      <c r="A1618" s="441"/>
      <c r="B1618" s="442"/>
      <c r="C1618" s="442"/>
      <c r="D1618" s="442"/>
      <c r="E1618" s="442"/>
    </row>
    <row r="1619" spans="1:5" x14ac:dyDescent="0.25">
      <c r="A1619" s="441"/>
      <c r="B1619" s="442"/>
      <c r="C1619" s="442"/>
      <c r="D1619" s="442"/>
      <c r="E1619" s="442"/>
    </row>
    <row r="1620" spans="1:5" x14ac:dyDescent="0.25">
      <c r="A1620" s="441"/>
      <c r="B1620" s="442"/>
      <c r="C1620" s="442"/>
      <c r="D1620" s="442"/>
      <c r="E1620" s="442"/>
    </row>
    <row r="1621" spans="1:5" x14ac:dyDescent="0.25">
      <c r="A1621" s="441"/>
      <c r="B1621" s="442"/>
      <c r="C1621" s="442"/>
      <c r="D1621" s="442"/>
      <c r="E1621" s="442"/>
    </row>
    <row r="1622" spans="1:5" x14ac:dyDescent="0.25">
      <c r="A1622" s="441"/>
      <c r="B1622" s="442"/>
      <c r="C1622" s="442"/>
      <c r="D1622" s="442"/>
      <c r="E1622" s="442"/>
    </row>
    <row r="1623" spans="1:5" x14ac:dyDescent="0.25">
      <c r="A1623" s="441"/>
      <c r="B1623" s="442"/>
      <c r="C1623" s="442"/>
      <c r="D1623" s="442"/>
      <c r="E1623" s="442"/>
    </row>
    <row r="1624" spans="1:5" x14ac:dyDescent="0.25">
      <c r="A1624" s="441"/>
      <c r="B1624" s="442"/>
      <c r="C1624" s="442"/>
      <c r="D1624" s="442"/>
      <c r="E1624" s="442"/>
    </row>
    <row r="1625" spans="1:5" x14ac:dyDescent="0.25">
      <c r="A1625" s="441"/>
      <c r="B1625" s="442"/>
      <c r="C1625" s="442"/>
      <c r="D1625" s="442"/>
      <c r="E1625" s="442"/>
    </row>
    <row r="1626" spans="1:5" x14ac:dyDescent="0.25">
      <c r="A1626" s="441"/>
      <c r="B1626" s="442"/>
      <c r="C1626" s="442"/>
      <c r="D1626" s="442"/>
      <c r="E1626" s="442"/>
    </row>
    <row r="1627" spans="1:5" x14ac:dyDescent="0.25">
      <c r="A1627" s="441"/>
      <c r="B1627" s="442"/>
      <c r="C1627" s="442"/>
      <c r="D1627" s="442"/>
      <c r="E1627" s="442"/>
    </row>
    <row r="1628" spans="1:5" x14ac:dyDescent="0.25">
      <c r="A1628" s="441"/>
      <c r="B1628" s="442"/>
      <c r="C1628" s="442"/>
      <c r="D1628" s="442"/>
      <c r="E1628" s="442"/>
    </row>
    <row r="1629" spans="1:5" x14ac:dyDescent="0.25">
      <c r="A1629" s="441"/>
      <c r="B1629" s="442"/>
      <c r="C1629" s="442"/>
      <c r="D1629" s="442"/>
      <c r="E1629" s="442"/>
    </row>
    <row r="1630" spans="1:5" x14ac:dyDescent="0.25">
      <c r="A1630" s="441"/>
      <c r="B1630" s="442"/>
      <c r="C1630" s="442"/>
      <c r="D1630" s="442"/>
      <c r="E1630" s="442"/>
    </row>
    <row r="1631" spans="1:5" x14ac:dyDescent="0.25">
      <c r="A1631" s="441"/>
      <c r="B1631" s="442"/>
      <c r="C1631" s="442"/>
      <c r="D1631" s="442"/>
      <c r="E1631" s="442"/>
    </row>
    <row r="1632" spans="1:5" x14ac:dyDescent="0.25">
      <c r="A1632" s="441"/>
      <c r="B1632" s="442"/>
      <c r="C1632" s="442"/>
      <c r="D1632" s="442"/>
      <c r="E1632" s="442"/>
    </row>
    <row r="1633" spans="1:5" x14ac:dyDescent="0.25">
      <c r="A1633" s="441"/>
      <c r="B1633" s="442"/>
      <c r="C1633" s="442"/>
      <c r="D1633" s="442"/>
      <c r="E1633" s="442"/>
    </row>
    <row r="1634" spans="1:5" x14ac:dyDescent="0.25">
      <c r="A1634" s="441"/>
      <c r="B1634" s="442"/>
      <c r="C1634" s="442"/>
      <c r="D1634" s="442"/>
      <c r="E1634" s="442"/>
    </row>
    <row r="1635" spans="1:5" x14ac:dyDescent="0.25">
      <c r="A1635" s="441"/>
      <c r="B1635" s="442"/>
      <c r="C1635" s="442"/>
      <c r="D1635" s="442"/>
      <c r="E1635" s="442"/>
    </row>
    <row r="1636" spans="1:5" x14ac:dyDescent="0.25">
      <c r="A1636" s="441"/>
      <c r="B1636" s="442"/>
      <c r="C1636" s="442"/>
      <c r="D1636" s="442"/>
      <c r="E1636" s="442"/>
    </row>
    <row r="1637" spans="1:5" x14ac:dyDescent="0.25">
      <c r="A1637" s="441"/>
      <c r="B1637" s="442"/>
      <c r="C1637" s="442"/>
      <c r="D1637" s="442"/>
      <c r="E1637" s="442"/>
    </row>
    <row r="1638" spans="1:5" x14ac:dyDescent="0.25">
      <c r="A1638" s="441"/>
      <c r="B1638" s="442"/>
      <c r="C1638" s="442"/>
      <c r="D1638" s="442"/>
      <c r="E1638" s="442"/>
    </row>
    <row r="1639" spans="1:5" x14ac:dyDescent="0.25">
      <c r="A1639" s="441"/>
      <c r="B1639" s="442"/>
      <c r="C1639" s="442"/>
      <c r="D1639" s="442"/>
      <c r="E1639" s="442"/>
    </row>
    <row r="1640" spans="1:5" x14ac:dyDescent="0.25">
      <c r="A1640" s="441"/>
      <c r="B1640" s="442"/>
      <c r="C1640" s="442"/>
      <c r="D1640" s="442"/>
      <c r="E1640" s="442"/>
    </row>
    <row r="1641" spans="1:5" x14ac:dyDescent="0.25">
      <c r="A1641" s="441"/>
      <c r="B1641" s="442"/>
      <c r="C1641" s="442"/>
      <c r="D1641" s="442"/>
      <c r="E1641" s="442"/>
    </row>
    <row r="1642" spans="1:5" x14ac:dyDescent="0.25">
      <c r="A1642" s="441"/>
      <c r="B1642" s="442"/>
      <c r="C1642" s="442"/>
      <c r="D1642" s="442"/>
      <c r="E1642" s="442"/>
    </row>
    <row r="1643" spans="1:5" x14ac:dyDescent="0.25">
      <c r="A1643" s="441"/>
      <c r="B1643" s="442"/>
      <c r="C1643" s="442"/>
      <c r="D1643" s="442"/>
      <c r="E1643" s="442"/>
    </row>
    <row r="1644" spans="1:5" x14ac:dyDescent="0.25">
      <c r="A1644" s="441"/>
      <c r="B1644" s="442"/>
      <c r="C1644" s="442"/>
      <c r="D1644" s="442"/>
      <c r="E1644" s="442"/>
    </row>
    <row r="1645" spans="1:5" x14ac:dyDescent="0.25">
      <c r="A1645" s="441"/>
      <c r="B1645" s="442"/>
      <c r="C1645" s="442"/>
      <c r="D1645" s="442"/>
      <c r="E1645" s="442"/>
    </row>
    <row r="1646" spans="1:5" x14ac:dyDescent="0.25">
      <c r="A1646" s="441"/>
      <c r="B1646" s="442"/>
      <c r="C1646" s="442"/>
      <c r="D1646" s="442"/>
      <c r="E1646" s="442"/>
    </row>
    <row r="1647" spans="1:5" x14ac:dyDescent="0.25">
      <c r="A1647" s="441"/>
      <c r="B1647" s="442"/>
      <c r="C1647" s="442"/>
      <c r="D1647" s="442"/>
      <c r="E1647" s="442"/>
    </row>
    <row r="1648" spans="1:5" x14ac:dyDescent="0.25">
      <c r="A1648" s="441"/>
      <c r="B1648" s="442"/>
      <c r="C1648" s="442"/>
      <c r="D1648" s="442"/>
      <c r="E1648" s="442"/>
    </row>
    <row r="1649" spans="1:5" x14ac:dyDescent="0.25">
      <c r="A1649" s="441"/>
      <c r="B1649" s="442"/>
      <c r="C1649" s="442"/>
      <c r="D1649" s="442"/>
      <c r="E1649" s="442"/>
    </row>
    <row r="1650" spans="1:5" x14ac:dyDescent="0.25">
      <c r="A1650" s="441"/>
      <c r="B1650" s="442"/>
      <c r="C1650" s="442"/>
      <c r="D1650" s="442"/>
      <c r="E1650" s="442"/>
    </row>
    <row r="1651" spans="1:5" x14ac:dyDescent="0.25">
      <c r="A1651" s="441"/>
      <c r="B1651" s="442"/>
      <c r="C1651" s="442"/>
      <c r="D1651" s="442"/>
      <c r="E1651" s="442"/>
    </row>
    <row r="1652" spans="1:5" x14ac:dyDescent="0.25">
      <c r="A1652" s="441"/>
      <c r="B1652" s="442"/>
      <c r="C1652" s="442"/>
      <c r="D1652" s="442"/>
      <c r="E1652" s="442"/>
    </row>
    <row r="1653" spans="1:5" x14ac:dyDescent="0.25">
      <c r="A1653" s="441"/>
      <c r="B1653" s="442"/>
      <c r="C1653" s="442"/>
      <c r="D1653" s="442"/>
      <c r="E1653" s="442"/>
    </row>
    <row r="1654" spans="1:5" x14ac:dyDescent="0.25">
      <c r="A1654" s="441"/>
      <c r="B1654" s="442"/>
      <c r="C1654" s="442"/>
      <c r="D1654" s="442"/>
      <c r="E1654" s="442"/>
    </row>
    <row r="1655" spans="1:5" x14ac:dyDescent="0.25">
      <c r="A1655" s="441"/>
      <c r="B1655" s="442"/>
      <c r="C1655" s="442"/>
      <c r="D1655" s="442"/>
      <c r="E1655" s="442"/>
    </row>
    <row r="1656" spans="1:5" x14ac:dyDescent="0.25">
      <c r="A1656" s="441"/>
      <c r="B1656" s="442"/>
      <c r="C1656" s="442"/>
      <c r="D1656" s="442"/>
      <c r="E1656" s="442"/>
    </row>
    <row r="1657" spans="1:5" x14ac:dyDescent="0.25">
      <c r="A1657" s="441"/>
      <c r="B1657" s="442"/>
      <c r="C1657" s="442"/>
      <c r="D1657" s="442"/>
      <c r="E1657" s="442"/>
    </row>
    <row r="1658" spans="1:5" x14ac:dyDescent="0.25">
      <c r="A1658" s="441"/>
      <c r="B1658" s="442"/>
      <c r="C1658" s="442"/>
      <c r="D1658" s="442"/>
      <c r="E1658" s="442"/>
    </row>
    <row r="1659" spans="1:5" x14ac:dyDescent="0.25">
      <c r="A1659" s="441"/>
      <c r="B1659" s="442"/>
      <c r="C1659" s="442"/>
      <c r="D1659" s="442"/>
      <c r="E1659" s="442"/>
    </row>
    <row r="1660" spans="1:5" x14ac:dyDescent="0.25">
      <c r="A1660" s="441"/>
      <c r="B1660" s="442"/>
      <c r="C1660" s="442"/>
      <c r="D1660" s="442"/>
      <c r="E1660" s="442"/>
    </row>
    <row r="1661" spans="1:5" x14ac:dyDescent="0.25">
      <c r="A1661" s="441"/>
      <c r="B1661" s="442"/>
      <c r="C1661" s="442"/>
      <c r="D1661" s="442"/>
      <c r="E1661" s="442"/>
    </row>
    <row r="1662" spans="1:5" x14ac:dyDescent="0.25">
      <c r="A1662" s="441"/>
      <c r="B1662" s="442"/>
      <c r="C1662" s="442"/>
      <c r="D1662" s="442"/>
      <c r="E1662" s="442"/>
    </row>
    <row r="1663" spans="1:5" x14ac:dyDescent="0.25">
      <c r="A1663" s="441"/>
      <c r="B1663" s="442"/>
      <c r="C1663" s="442"/>
      <c r="D1663" s="442"/>
      <c r="E1663" s="442"/>
    </row>
    <row r="1664" spans="1:5" x14ac:dyDescent="0.25">
      <c r="A1664" s="441"/>
      <c r="B1664" s="442"/>
      <c r="C1664" s="442"/>
      <c r="D1664" s="442"/>
      <c r="E1664" s="442"/>
    </row>
    <row r="1665" spans="1:5" x14ac:dyDescent="0.25">
      <c r="A1665" s="441"/>
      <c r="B1665" s="442"/>
      <c r="C1665" s="442"/>
      <c r="D1665" s="442"/>
      <c r="E1665" s="442"/>
    </row>
    <row r="1666" spans="1:5" x14ac:dyDescent="0.25">
      <c r="A1666" s="441"/>
      <c r="B1666" s="442"/>
      <c r="C1666" s="442"/>
      <c r="D1666" s="442"/>
      <c r="E1666" s="442"/>
    </row>
    <row r="1667" spans="1:5" x14ac:dyDescent="0.25">
      <c r="A1667" s="441"/>
      <c r="B1667" s="442"/>
      <c r="C1667" s="442"/>
      <c r="D1667" s="442"/>
      <c r="E1667" s="442"/>
    </row>
    <row r="1668" spans="1:5" x14ac:dyDescent="0.25">
      <c r="A1668" s="441"/>
      <c r="B1668" s="442"/>
      <c r="C1668" s="442"/>
      <c r="D1668" s="442"/>
      <c r="E1668" s="442"/>
    </row>
    <row r="1669" spans="1:5" x14ac:dyDescent="0.25">
      <c r="A1669" s="441"/>
      <c r="B1669" s="442"/>
      <c r="C1669" s="442"/>
      <c r="D1669" s="442"/>
      <c r="E1669" s="442"/>
    </row>
    <row r="1670" spans="1:5" x14ac:dyDescent="0.25">
      <c r="A1670" s="441"/>
      <c r="B1670" s="442"/>
      <c r="C1670" s="442"/>
      <c r="D1670" s="442"/>
      <c r="E1670" s="442"/>
    </row>
    <row r="1671" spans="1:5" x14ac:dyDescent="0.25">
      <c r="A1671" s="441"/>
      <c r="B1671" s="442"/>
      <c r="C1671" s="442"/>
      <c r="D1671" s="442"/>
      <c r="E1671" s="442"/>
    </row>
    <row r="1672" spans="1:5" x14ac:dyDescent="0.25">
      <c r="A1672" s="441"/>
      <c r="B1672" s="442"/>
      <c r="C1672" s="442"/>
      <c r="D1672" s="442"/>
      <c r="E1672" s="442"/>
    </row>
    <row r="1673" spans="1:5" x14ac:dyDescent="0.25">
      <c r="A1673" s="441"/>
      <c r="B1673" s="442"/>
      <c r="C1673" s="442"/>
      <c r="D1673" s="442"/>
      <c r="E1673" s="442"/>
    </row>
    <row r="1674" spans="1:5" x14ac:dyDescent="0.25">
      <c r="A1674" s="441"/>
      <c r="B1674" s="442"/>
      <c r="C1674" s="442"/>
      <c r="D1674" s="442"/>
      <c r="E1674" s="442"/>
    </row>
    <row r="1675" spans="1:5" x14ac:dyDescent="0.25">
      <c r="A1675" s="441"/>
      <c r="B1675" s="442"/>
      <c r="C1675" s="442"/>
      <c r="D1675" s="442"/>
      <c r="E1675" s="442"/>
    </row>
    <row r="1676" spans="1:5" x14ac:dyDescent="0.25">
      <c r="A1676" s="441"/>
      <c r="B1676" s="442"/>
      <c r="C1676" s="442"/>
      <c r="D1676" s="442"/>
      <c r="E1676" s="442"/>
    </row>
    <row r="1677" spans="1:5" x14ac:dyDescent="0.25">
      <c r="A1677" s="441"/>
      <c r="B1677" s="442"/>
      <c r="C1677" s="442"/>
      <c r="D1677" s="442"/>
      <c r="E1677" s="442"/>
    </row>
    <row r="1678" spans="1:5" x14ac:dyDescent="0.25">
      <c r="A1678" s="441"/>
      <c r="B1678" s="442"/>
      <c r="C1678" s="442"/>
      <c r="D1678" s="442"/>
      <c r="E1678" s="442"/>
    </row>
    <row r="1679" spans="1:5" x14ac:dyDescent="0.25">
      <c r="A1679" s="441"/>
      <c r="B1679" s="442"/>
      <c r="C1679" s="442"/>
      <c r="D1679" s="442"/>
      <c r="E1679" s="442"/>
    </row>
    <row r="1680" spans="1:5" x14ac:dyDescent="0.25">
      <c r="A1680" s="441"/>
      <c r="B1680" s="442"/>
      <c r="C1680" s="442"/>
      <c r="D1680" s="442"/>
      <c r="E1680" s="442"/>
    </row>
    <row r="1681" spans="1:5" x14ac:dyDescent="0.25">
      <c r="A1681" s="441"/>
      <c r="B1681" s="442"/>
      <c r="C1681" s="442"/>
      <c r="D1681" s="442"/>
      <c r="E1681" s="442"/>
    </row>
    <row r="1682" spans="1:5" x14ac:dyDescent="0.25">
      <c r="A1682" s="441"/>
      <c r="B1682" s="442"/>
      <c r="C1682" s="442"/>
      <c r="D1682" s="442"/>
      <c r="E1682" s="442"/>
    </row>
    <row r="1683" spans="1:5" x14ac:dyDescent="0.25">
      <c r="A1683" s="441"/>
      <c r="B1683" s="442"/>
      <c r="C1683" s="442"/>
      <c r="D1683" s="442"/>
      <c r="E1683" s="442"/>
    </row>
    <row r="1684" spans="1:5" x14ac:dyDescent="0.25">
      <c r="A1684" s="441"/>
      <c r="B1684" s="442"/>
      <c r="C1684" s="442"/>
      <c r="D1684" s="442"/>
      <c r="E1684" s="442"/>
    </row>
    <row r="1685" spans="1:5" x14ac:dyDescent="0.25">
      <c r="A1685" s="441"/>
      <c r="B1685" s="442"/>
      <c r="C1685" s="442"/>
      <c r="D1685" s="442"/>
      <c r="E1685" s="442"/>
    </row>
    <row r="1686" spans="1:5" x14ac:dyDescent="0.25">
      <c r="A1686" s="441"/>
      <c r="B1686" s="442"/>
      <c r="C1686" s="442"/>
      <c r="D1686" s="442"/>
      <c r="E1686" s="442"/>
    </row>
    <row r="1687" spans="1:5" x14ac:dyDescent="0.25">
      <c r="A1687" s="441"/>
      <c r="B1687" s="442"/>
      <c r="C1687" s="442"/>
      <c r="D1687" s="442"/>
      <c r="E1687" s="442"/>
    </row>
    <row r="1688" spans="1:5" x14ac:dyDescent="0.25">
      <c r="A1688" s="441"/>
      <c r="B1688" s="442"/>
      <c r="C1688" s="442"/>
      <c r="D1688" s="442"/>
      <c r="E1688" s="442"/>
    </row>
    <row r="1689" spans="1:5" x14ac:dyDescent="0.25">
      <c r="A1689" s="441"/>
      <c r="B1689" s="442"/>
      <c r="C1689" s="442"/>
      <c r="D1689" s="442"/>
      <c r="E1689" s="442"/>
    </row>
    <row r="1690" spans="1:5" x14ac:dyDescent="0.25">
      <c r="A1690" s="441"/>
      <c r="B1690" s="442"/>
      <c r="C1690" s="442"/>
      <c r="D1690" s="442"/>
      <c r="E1690" s="442"/>
    </row>
    <row r="1691" spans="1:5" x14ac:dyDescent="0.25">
      <c r="A1691" s="441"/>
      <c r="B1691" s="442"/>
      <c r="C1691" s="442"/>
      <c r="D1691" s="442"/>
      <c r="E1691" s="442"/>
    </row>
    <row r="1692" spans="1:5" x14ac:dyDescent="0.25">
      <c r="A1692" s="441"/>
      <c r="B1692" s="442"/>
      <c r="C1692" s="442"/>
      <c r="D1692" s="442"/>
      <c r="E1692" s="442"/>
    </row>
    <row r="1693" spans="1:5" x14ac:dyDescent="0.25">
      <c r="A1693" s="441"/>
      <c r="B1693" s="442"/>
      <c r="C1693" s="442"/>
      <c r="D1693" s="442"/>
      <c r="E1693" s="442"/>
    </row>
    <row r="1694" spans="1:5" x14ac:dyDescent="0.25">
      <c r="A1694" s="441"/>
      <c r="B1694" s="442"/>
      <c r="C1694" s="442"/>
      <c r="D1694" s="442"/>
      <c r="E1694" s="442"/>
    </row>
    <row r="1695" spans="1:5" x14ac:dyDescent="0.25">
      <c r="A1695" s="441"/>
      <c r="B1695" s="442"/>
      <c r="C1695" s="442"/>
      <c r="D1695" s="442"/>
      <c r="E1695" s="442"/>
    </row>
    <row r="1696" spans="1:5" x14ac:dyDescent="0.25">
      <c r="A1696" s="441"/>
      <c r="B1696" s="442"/>
      <c r="C1696" s="442"/>
      <c r="D1696" s="442"/>
      <c r="E1696" s="442"/>
    </row>
    <row r="1697" spans="1:5" x14ac:dyDescent="0.25">
      <c r="A1697" s="441"/>
      <c r="B1697" s="442"/>
      <c r="C1697" s="442"/>
      <c r="D1697" s="442"/>
      <c r="E1697" s="442"/>
    </row>
    <row r="1698" spans="1:5" x14ac:dyDescent="0.25">
      <c r="A1698" s="441"/>
      <c r="B1698" s="442"/>
      <c r="C1698" s="442"/>
      <c r="D1698" s="442"/>
      <c r="E1698" s="442"/>
    </row>
    <row r="1699" spans="1:5" x14ac:dyDescent="0.25">
      <c r="A1699" s="441"/>
      <c r="B1699" s="442"/>
      <c r="C1699" s="442"/>
      <c r="D1699" s="442"/>
      <c r="E1699" s="442"/>
    </row>
    <row r="1700" spans="1:5" x14ac:dyDescent="0.25">
      <c r="A1700" s="441"/>
      <c r="B1700" s="442"/>
      <c r="C1700" s="442"/>
      <c r="D1700" s="442"/>
      <c r="E1700" s="442"/>
    </row>
    <row r="1701" spans="1:5" x14ac:dyDescent="0.25">
      <c r="A1701" s="441"/>
      <c r="B1701" s="442"/>
      <c r="C1701" s="442"/>
      <c r="D1701" s="442"/>
      <c r="E1701" s="442"/>
    </row>
    <row r="1702" spans="1:5" x14ac:dyDescent="0.25">
      <c r="A1702" s="441"/>
      <c r="B1702" s="442"/>
      <c r="C1702" s="442"/>
      <c r="D1702" s="442"/>
      <c r="E1702" s="442"/>
    </row>
    <row r="1703" spans="1:5" x14ac:dyDescent="0.25">
      <c r="A1703" s="441"/>
      <c r="B1703" s="442"/>
      <c r="C1703" s="442"/>
      <c r="D1703" s="442"/>
      <c r="E1703" s="442"/>
    </row>
    <row r="1704" spans="1:5" x14ac:dyDescent="0.25">
      <c r="A1704" s="441"/>
      <c r="B1704" s="442"/>
      <c r="C1704" s="442"/>
      <c r="D1704" s="442"/>
      <c r="E1704" s="442"/>
    </row>
    <row r="1705" spans="1:5" x14ac:dyDescent="0.25">
      <c r="A1705" s="441"/>
      <c r="B1705" s="442"/>
      <c r="C1705" s="442"/>
      <c r="D1705" s="442"/>
      <c r="E1705" s="442"/>
    </row>
    <row r="1706" spans="1:5" x14ac:dyDescent="0.25">
      <c r="A1706" s="441"/>
      <c r="B1706" s="442"/>
      <c r="C1706" s="442"/>
      <c r="D1706" s="442"/>
      <c r="E1706" s="442"/>
    </row>
    <row r="1707" spans="1:5" x14ac:dyDescent="0.25">
      <c r="A1707" s="441"/>
      <c r="B1707" s="442"/>
      <c r="C1707" s="442"/>
      <c r="D1707" s="442"/>
      <c r="E1707" s="442"/>
    </row>
    <row r="1708" spans="1:5" x14ac:dyDescent="0.25">
      <c r="A1708" s="441"/>
      <c r="B1708" s="442"/>
      <c r="C1708" s="442"/>
      <c r="D1708" s="442"/>
      <c r="E1708" s="442"/>
    </row>
    <row r="1709" spans="1:5" x14ac:dyDescent="0.25">
      <c r="A1709" s="441"/>
      <c r="B1709" s="442"/>
      <c r="C1709" s="442"/>
      <c r="D1709" s="442"/>
      <c r="E1709" s="442"/>
    </row>
    <row r="1710" spans="1:5" x14ac:dyDescent="0.25">
      <c r="A1710" s="441"/>
      <c r="B1710" s="442"/>
      <c r="C1710" s="442"/>
      <c r="D1710" s="442"/>
      <c r="E1710" s="442"/>
    </row>
    <row r="1711" spans="1:5" x14ac:dyDescent="0.25">
      <c r="A1711" s="441"/>
      <c r="B1711" s="442"/>
      <c r="C1711" s="442"/>
      <c r="D1711" s="442"/>
      <c r="E1711" s="442"/>
    </row>
    <row r="1712" spans="1:5" x14ac:dyDescent="0.25">
      <c r="A1712" s="441"/>
      <c r="B1712" s="442"/>
      <c r="C1712" s="442"/>
      <c r="D1712" s="442"/>
      <c r="E1712" s="442"/>
    </row>
    <row r="1713" spans="1:5" x14ac:dyDescent="0.25">
      <c r="A1713" s="441"/>
      <c r="B1713" s="442"/>
      <c r="C1713" s="442"/>
      <c r="D1713" s="442"/>
      <c r="E1713" s="442"/>
    </row>
    <row r="1714" spans="1:5" x14ac:dyDescent="0.25">
      <c r="A1714" s="441"/>
      <c r="B1714" s="442"/>
      <c r="C1714" s="442"/>
      <c r="D1714" s="442"/>
      <c r="E1714" s="442"/>
    </row>
    <row r="1715" spans="1:5" x14ac:dyDescent="0.25">
      <c r="A1715" s="441"/>
      <c r="B1715" s="442"/>
      <c r="C1715" s="442"/>
      <c r="D1715" s="442"/>
      <c r="E1715" s="442"/>
    </row>
    <row r="1716" spans="1:5" x14ac:dyDescent="0.25">
      <c r="A1716" s="441"/>
      <c r="B1716" s="442"/>
      <c r="C1716" s="442"/>
      <c r="D1716" s="442"/>
      <c r="E1716" s="442"/>
    </row>
    <row r="1717" spans="1:5" x14ac:dyDescent="0.25">
      <c r="A1717" s="441"/>
      <c r="B1717" s="442"/>
      <c r="C1717" s="442"/>
      <c r="D1717" s="442"/>
      <c r="E1717" s="442"/>
    </row>
    <row r="1718" spans="1:5" x14ac:dyDescent="0.25">
      <c r="A1718" s="441"/>
      <c r="B1718" s="442"/>
      <c r="C1718" s="442"/>
      <c r="D1718" s="442"/>
      <c r="E1718" s="442"/>
    </row>
    <row r="1719" spans="1:5" x14ac:dyDescent="0.25">
      <c r="A1719" s="441"/>
      <c r="B1719" s="442"/>
      <c r="C1719" s="442"/>
      <c r="D1719" s="442"/>
      <c r="E1719" s="442"/>
    </row>
    <row r="1720" spans="1:5" x14ac:dyDescent="0.25">
      <c r="A1720" s="441"/>
      <c r="B1720" s="442"/>
      <c r="C1720" s="442"/>
      <c r="D1720" s="442"/>
      <c r="E1720" s="442"/>
    </row>
    <row r="1721" spans="1:5" x14ac:dyDescent="0.25">
      <c r="A1721" s="441"/>
      <c r="B1721" s="442"/>
      <c r="C1721" s="442"/>
      <c r="D1721" s="442"/>
      <c r="E1721" s="442"/>
    </row>
    <row r="1722" spans="1:5" x14ac:dyDescent="0.25">
      <c r="A1722" s="441"/>
      <c r="B1722" s="442"/>
      <c r="C1722" s="442"/>
      <c r="D1722" s="442"/>
      <c r="E1722" s="442"/>
    </row>
    <row r="1723" spans="1:5" x14ac:dyDescent="0.25">
      <c r="A1723" s="441"/>
      <c r="B1723" s="442"/>
      <c r="C1723" s="442"/>
      <c r="D1723" s="442"/>
      <c r="E1723" s="442"/>
    </row>
    <row r="1724" spans="1:5" x14ac:dyDescent="0.25">
      <c r="A1724" s="441"/>
      <c r="B1724" s="442"/>
      <c r="C1724" s="442"/>
      <c r="D1724" s="442"/>
      <c r="E1724" s="442"/>
    </row>
    <row r="1725" spans="1:5" x14ac:dyDescent="0.25">
      <c r="A1725" s="441"/>
      <c r="B1725" s="442"/>
      <c r="C1725" s="442"/>
      <c r="D1725" s="442"/>
      <c r="E1725" s="442"/>
    </row>
    <row r="1726" spans="1:5" x14ac:dyDescent="0.25">
      <c r="A1726" s="441"/>
      <c r="B1726" s="442"/>
      <c r="C1726" s="442"/>
      <c r="D1726" s="442"/>
      <c r="E1726" s="442"/>
    </row>
    <row r="1727" spans="1:5" x14ac:dyDescent="0.25">
      <c r="A1727" s="441"/>
      <c r="B1727" s="442"/>
      <c r="C1727" s="442"/>
      <c r="D1727" s="442"/>
      <c r="E1727" s="442"/>
    </row>
    <row r="1728" spans="1:5" x14ac:dyDescent="0.25">
      <c r="A1728" s="441"/>
      <c r="B1728" s="442"/>
      <c r="C1728" s="442"/>
      <c r="D1728" s="442"/>
      <c r="E1728" s="442"/>
    </row>
    <row r="1729" spans="1:5" x14ac:dyDescent="0.25">
      <c r="A1729" s="441"/>
      <c r="B1729" s="442"/>
      <c r="C1729" s="442"/>
      <c r="D1729" s="442"/>
      <c r="E1729" s="442"/>
    </row>
    <row r="1730" spans="1:5" x14ac:dyDescent="0.25">
      <c r="A1730" s="441"/>
      <c r="B1730" s="442"/>
      <c r="C1730" s="442"/>
      <c r="D1730" s="442"/>
      <c r="E1730" s="442"/>
    </row>
    <row r="1731" spans="1:5" x14ac:dyDescent="0.25">
      <c r="A1731" s="441"/>
      <c r="B1731" s="442"/>
      <c r="C1731" s="442"/>
      <c r="D1731" s="442"/>
      <c r="E1731" s="442"/>
    </row>
    <row r="1732" spans="1:5" x14ac:dyDescent="0.25">
      <c r="A1732" s="441"/>
      <c r="B1732" s="442"/>
      <c r="C1732" s="442"/>
      <c r="D1732" s="442"/>
      <c r="E1732" s="442"/>
    </row>
    <row r="1733" spans="1:5" x14ac:dyDescent="0.25">
      <c r="A1733" s="441"/>
      <c r="B1733" s="442"/>
      <c r="C1733" s="442"/>
      <c r="D1733" s="442"/>
      <c r="E1733" s="442"/>
    </row>
    <row r="1734" spans="1:5" x14ac:dyDescent="0.25">
      <c r="A1734" s="441"/>
      <c r="B1734" s="442"/>
      <c r="C1734" s="442"/>
      <c r="D1734" s="442"/>
      <c r="E1734" s="442"/>
    </row>
    <row r="1735" spans="1:5" x14ac:dyDescent="0.25">
      <c r="A1735" s="441"/>
      <c r="B1735" s="442"/>
      <c r="C1735" s="442"/>
      <c r="D1735" s="442"/>
      <c r="E1735" s="442"/>
    </row>
    <row r="1736" spans="1:5" x14ac:dyDescent="0.25">
      <c r="A1736" s="441"/>
      <c r="B1736" s="442"/>
      <c r="C1736" s="442"/>
      <c r="D1736" s="442"/>
      <c r="E1736" s="442"/>
    </row>
    <row r="1737" spans="1:5" x14ac:dyDescent="0.25">
      <c r="A1737" s="441"/>
      <c r="B1737" s="442"/>
      <c r="C1737" s="442"/>
      <c r="D1737" s="442"/>
      <c r="E1737" s="442"/>
    </row>
    <row r="1738" spans="1:5" x14ac:dyDescent="0.25">
      <c r="A1738" s="441"/>
      <c r="B1738" s="442"/>
      <c r="C1738" s="442"/>
      <c r="D1738" s="442"/>
      <c r="E1738" s="442"/>
    </row>
    <row r="1739" spans="1:5" x14ac:dyDescent="0.25">
      <c r="A1739" s="441"/>
      <c r="B1739" s="442"/>
      <c r="C1739" s="442"/>
      <c r="D1739" s="442"/>
      <c r="E1739" s="442"/>
    </row>
    <row r="1740" spans="1:5" x14ac:dyDescent="0.25">
      <c r="A1740" s="441"/>
      <c r="B1740" s="442"/>
      <c r="C1740" s="442"/>
      <c r="D1740" s="442"/>
      <c r="E1740" s="442"/>
    </row>
    <row r="1741" spans="1:5" x14ac:dyDescent="0.25">
      <c r="A1741" s="441"/>
      <c r="B1741" s="442"/>
      <c r="C1741" s="442"/>
      <c r="D1741" s="442"/>
      <c r="E1741" s="442"/>
    </row>
    <row r="1742" spans="1:5" x14ac:dyDescent="0.25">
      <c r="A1742" s="441"/>
      <c r="B1742" s="442"/>
      <c r="C1742" s="442"/>
      <c r="D1742" s="442"/>
      <c r="E1742" s="442"/>
    </row>
    <row r="1743" spans="1:5" x14ac:dyDescent="0.25">
      <c r="A1743" s="441"/>
      <c r="B1743" s="442"/>
      <c r="C1743" s="442"/>
      <c r="D1743" s="442"/>
      <c r="E1743" s="442"/>
    </row>
    <row r="1744" spans="1:5" x14ac:dyDescent="0.25">
      <c r="A1744" s="441"/>
      <c r="B1744" s="442"/>
      <c r="C1744" s="442"/>
      <c r="D1744" s="442"/>
      <c r="E1744" s="442"/>
    </row>
    <row r="1745" spans="1:5" x14ac:dyDescent="0.25">
      <c r="A1745" s="441"/>
      <c r="B1745" s="442"/>
      <c r="C1745" s="442"/>
      <c r="D1745" s="442"/>
      <c r="E1745" s="442"/>
    </row>
    <row r="1746" spans="1:5" x14ac:dyDescent="0.25">
      <c r="A1746" s="441"/>
      <c r="B1746" s="442"/>
      <c r="C1746" s="442"/>
      <c r="D1746" s="442"/>
      <c r="E1746" s="442"/>
    </row>
    <row r="1747" spans="1:5" x14ac:dyDescent="0.25">
      <c r="A1747" s="441"/>
      <c r="B1747" s="442"/>
      <c r="C1747" s="442"/>
      <c r="D1747" s="442"/>
      <c r="E1747" s="442"/>
    </row>
    <row r="1748" spans="1:5" x14ac:dyDescent="0.25">
      <c r="A1748" s="441"/>
      <c r="B1748" s="442"/>
      <c r="C1748" s="442"/>
      <c r="D1748" s="442"/>
      <c r="E1748" s="442"/>
    </row>
    <row r="1749" spans="1:5" x14ac:dyDescent="0.25">
      <c r="A1749" s="441"/>
      <c r="B1749" s="442"/>
      <c r="C1749" s="442"/>
      <c r="D1749" s="442"/>
      <c r="E1749" s="442"/>
    </row>
    <row r="1750" spans="1:5" x14ac:dyDescent="0.25">
      <c r="A1750" s="441"/>
      <c r="B1750" s="442"/>
      <c r="C1750" s="442"/>
      <c r="D1750" s="442"/>
      <c r="E1750" s="442"/>
    </row>
    <row r="1751" spans="1:5" x14ac:dyDescent="0.25">
      <c r="A1751" s="441"/>
      <c r="B1751" s="442"/>
      <c r="C1751" s="442"/>
      <c r="D1751" s="442"/>
      <c r="E1751" s="442"/>
    </row>
    <row r="1752" spans="1:5" x14ac:dyDescent="0.25">
      <c r="A1752" s="441"/>
      <c r="B1752" s="442"/>
      <c r="C1752" s="442"/>
      <c r="D1752" s="442"/>
      <c r="E1752" s="442"/>
    </row>
    <row r="1753" spans="1:5" x14ac:dyDescent="0.25">
      <c r="A1753" s="441"/>
      <c r="B1753" s="442"/>
      <c r="C1753" s="442"/>
      <c r="D1753" s="442"/>
      <c r="E1753" s="442"/>
    </row>
    <row r="1754" spans="1:5" x14ac:dyDescent="0.25">
      <c r="A1754" s="441"/>
      <c r="B1754" s="442"/>
      <c r="C1754" s="442"/>
      <c r="D1754" s="442"/>
      <c r="E1754" s="442"/>
    </row>
    <row r="1755" spans="1:5" x14ac:dyDescent="0.25">
      <c r="A1755" s="441"/>
      <c r="B1755" s="442"/>
      <c r="C1755" s="442"/>
      <c r="D1755" s="442"/>
      <c r="E1755" s="442"/>
    </row>
    <row r="1756" spans="1:5" x14ac:dyDescent="0.25">
      <c r="A1756" s="441"/>
      <c r="B1756" s="442"/>
      <c r="C1756" s="442"/>
      <c r="D1756" s="442"/>
      <c r="E1756" s="442"/>
    </row>
    <row r="1757" spans="1:5" x14ac:dyDescent="0.25">
      <c r="A1757" s="441"/>
      <c r="B1757" s="442"/>
      <c r="C1757" s="442"/>
      <c r="D1757" s="442"/>
      <c r="E1757" s="442"/>
    </row>
    <row r="1758" spans="1:5" x14ac:dyDescent="0.25">
      <c r="A1758" s="441"/>
      <c r="B1758" s="442"/>
      <c r="C1758" s="442"/>
      <c r="D1758" s="442"/>
      <c r="E1758" s="442"/>
    </row>
    <row r="1759" spans="1:5" x14ac:dyDescent="0.25">
      <c r="A1759" s="441"/>
      <c r="B1759" s="442"/>
      <c r="C1759" s="442"/>
      <c r="D1759" s="442"/>
      <c r="E1759" s="442"/>
    </row>
    <row r="1760" spans="1:5" x14ac:dyDescent="0.25">
      <c r="A1760" s="441"/>
      <c r="B1760" s="442"/>
      <c r="C1760" s="442"/>
      <c r="D1760" s="442"/>
      <c r="E1760" s="442"/>
    </row>
    <row r="1761" spans="1:5" x14ac:dyDescent="0.25">
      <c r="A1761" s="441"/>
      <c r="B1761" s="442"/>
      <c r="C1761" s="442"/>
      <c r="D1761" s="442"/>
      <c r="E1761" s="442"/>
    </row>
    <row r="1762" spans="1:5" x14ac:dyDescent="0.25">
      <c r="A1762" s="441"/>
      <c r="B1762" s="442"/>
      <c r="C1762" s="442"/>
      <c r="D1762" s="442"/>
      <c r="E1762" s="442"/>
    </row>
    <row r="1763" spans="1:5" x14ac:dyDescent="0.25">
      <c r="A1763" s="441"/>
      <c r="B1763" s="442"/>
      <c r="C1763" s="442"/>
      <c r="D1763" s="442"/>
      <c r="E1763" s="442"/>
    </row>
    <row r="1764" spans="1:5" x14ac:dyDescent="0.25">
      <c r="A1764" s="441"/>
      <c r="B1764" s="442"/>
      <c r="C1764" s="442"/>
      <c r="D1764" s="442"/>
      <c r="E1764" s="442"/>
    </row>
    <row r="1765" spans="1:5" x14ac:dyDescent="0.25">
      <c r="A1765" s="441"/>
      <c r="B1765" s="442"/>
      <c r="C1765" s="442"/>
      <c r="D1765" s="442"/>
      <c r="E1765" s="442"/>
    </row>
    <row r="1766" spans="1:5" x14ac:dyDescent="0.25">
      <c r="A1766" s="441"/>
      <c r="B1766" s="442"/>
      <c r="C1766" s="442"/>
      <c r="D1766" s="442"/>
      <c r="E1766" s="442"/>
    </row>
    <row r="1767" spans="1:5" x14ac:dyDescent="0.25">
      <c r="A1767" s="441"/>
      <c r="B1767" s="442"/>
      <c r="C1767" s="442"/>
      <c r="D1767" s="442"/>
      <c r="E1767" s="442"/>
    </row>
    <row r="1768" spans="1:5" x14ac:dyDescent="0.25">
      <c r="A1768" s="441"/>
      <c r="B1768" s="442"/>
      <c r="C1768" s="442"/>
      <c r="D1768" s="442"/>
      <c r="E1768" s="442"/>
    </row>
    <row r="1769" spans="1:5" x14ac:dyDescent="0.25">
      <c r="A1769" s="441"/>
      <c r="B1769" s="442"/>
      <c r="C1769" s="442"/>
      <c r="D1769" s="442"/>
      <c r="E1769" s="442"/>
    </row>
    <row r="1770" spans="1:5" x14ac:dyDescent="0.25">
      <c r="A1770" s="441"/>
      <c r="B1770" s="442"/>
      <c r="C1770" s="442"/>
      <c r="D1770" s="442"/>
      <c r="E1770" s="442"/>
    </row>
    <row r="1771" spans="1:5" x14ac:dyDescent="0.25">
      <c r="A1771" s="441"/>
      <c r="B1771" s="442"/>
      <c r="C1771" s="442"/>
      <c r="D1771" s="442"/>
      <c r="E1771" s="442"/>
    </row>
    <row r="1772" spans="1:5" x14ac:dyDescent="0.25">
      <c r="A1772" s="441"/>
      <c r="B1772" s="442"/>
      <c r="C1772" s="442"/>
      <c r="D1772" s="442"/>
      <c r="E1772" s="442"/>
    </row>
    <row r="1773" spans="1:5" x14ac:dyDescent="0.25">
      <c r="A1773" s="441"/>
      <c r="B1773" s="442"/>
      <c r="C1773" s="442"/>
      <c r="D1773" s="442"/>
      <c r="E1773" s="442"/>
    </row>
    <row r="1774" spans="1:5" x14ac:dyDescent="0.25">
      <c r="A1774" s="441"/>
      <c r="B1774" s="442"/>
      <c r="C1774" s="442"/>
      <c r="D1774" s="442"/>
      <c r="E1774" s="442"/>
    </row>
    <row r="1775" spans="1:5" x14ac:dyDescent="0.25">
      <c r="A1775" s="441"/>
      <c r="B1775" s="442"/>
      <c r="C1775" s="442"/>
      <c r="D1775" s="442"/>
      <c r="E1775" s="442"/>
    </row>
    <row r="1776" spans="1:5" x14ac:dyDescent="0.25">
      <c r="A1776" s="441"/>
      <c r="B1776" s="442"/>
      <c r="C1776" s="442"/>
      <c r="D1776" s="442"/>
      <c r="E1776" s="442"/>
    </row>
    <row r="1777" spans="1:5" x14ac:dyDescent="0.25">
      <c r="A1777" s="441"/>
      <c r="B1777" s="442"/>
      <c r="C1777" s="442"/>
      <c r="D1777" s="442"/>
      <c r="E1777" s="442"/>
    </row>
    <row r="1778" spans="1:5" x14ac:dyDescent="0.25">
      <c r="A1778" s="441"/>
      <c r="B1778" s="442"/>
      <c r="C1778" s="442"/>
      <c r="D1778" s="442"/>
      <c r="E1778" s="442"/>
    </row>
    <row r="1779" spans="1:5" x14ac:dyDescent="0.25">
      <c r="A1779" s="441"/>
      <c r="B1779" s="442"/>
      <c r="C1779" s="442"/>
      <c r="D1779" s="442"/>
      <c r="E1779" s="442"/>
    </row>
    <row r="1780" spans="1:5" x14ac:dyDescent="0.25">
      <c r="A1780" s="441"/>
      <c r="B1780" s="442"/>
      <c r="C1780" s="442"/>
      <c r="D1780" s="442"/>
      <c r="E1780" s="442"/>
    </row>
    <row r="1781" spans="1:5" x14ac:dyDescent="0.25">
      <c r="A1781" s="441"/>
      <c r="B1781" s="442"/>
      <c r="C1781" s="442"/>
      <c r="D1781" s="442"/>
      <c r="E1781" s="442"/>
    </row>
    <row r="1782" spans="1:5" x14ac:dyDescent="0.25">
      <c r="A1782" s="441"/>
      <c r="B1782" s="442"/>
      <c r="C1782" s="442"/>
      <c r="D1782" s="442"/>
      <c r="E1782" s="442"/>
    </row>
    <row r="1783" spans="1:5" x14ac:dyDescent="0.25">
      <c r="A1783" s="441"/>
      <c r="B1783" s="442"/>
      <c r="C1783" s="442"/>
      <c r="D1783" s="442"/>
      <c r="E1783" s="442"/>
    </row>
    <row r="1784" spans="1:5" x14ac:dyDescent="0.25">
      <c r="A1784" s="441"/>
      <c r="B1784" s="442"/>
      <c r="C1784" s="442"/>
      <c r="D1784" s="442"/>
      <c r="E1784" s="442"/>
    </row>
    <row r="1785" spans="1:5" x14ac:dyDescent="0.25">
      <c r="A1785" s="441"/>
      <c r="B1785" s="442"/>
      <c r="C1785" s="442"/>
      <c r="D1785" s="442"/>
      <c r="E1785" s="442"/>
    </row>
    <row r="1786" spans="1:5" x14ac:dyDescent="0.25">
      <c r="A1786" s="441"/>
      <c r="B1786" s="442"/>
      <c r="C1786" s="442"/>
      <c r="D1786" s="442"/>
      <c r="E1786" s="442"/>
    </row>
    <row r="1787" spans="1:5" x14ac:dyDescent="0.25">
      <c r="A1787" s="441"/>
      <c r="B1787" s="442"/>
      <c r="C1787" s="442"/>
      <c r="D1787" s="442"/>
      <c r="E1787" s="442"/>
    </row>
    <row r="1788" spans="1:5" x14ac:dyDescent="0.25">
      <c r="A1788" s="441"/>
      <c r="B1788" s="442"/>
      <c r="C1788" s="442"/>
      <c r="D1788" s="442"/>
      <c r="E1788" s="442"/>
    </row>
    <row r="1789" spans="1:5" x14ac:dyDescent="0.25">
      <c r="A1789" s="441"/>
      <c r="B1789" s="442"/>
      <c r="C1789" s="442"/>
      <c r="D1789" s="442"/>
      <c r="E1789" s="442"/>
    </row>
    <row r="1790" spans="1:5" x14ac:dyDescent="0.25">
      <c r="A1790" s="441"/>
      <c r="B1790" s="442"/>
      <c r="C1790" s="442"/>
      <c r="D1790" s="442"/>
      <c r="E1790" s="442"/>
    </row>
    <row r="1791" spans="1:5" x14ac:dyDescent="0.25">
      <c r="A1791" s="441"/>
      <c r="B1791" s="442"/>
      <c r="C1791" s="442"/>
      <c r="D1791" s="442"/>
      <c r="E1791" s="442"/>
    </row>
    <row r="1792" spans="1:5" x14ac:dyDescent="0.25">
      <c r="A1792" s="441"/>
      <c r="B1792" s="442"/>
      <c r="C1792" s="442"/>
      <c r="D1792" s="442"/>
      <c r="E1792" s="442"/>
    </row>
    <row r="1793" spans="1:5" x14ac:dyDescent="0.25">
      <c r="A1793" s="441"/>
      <c r="B1793" s="442"/>
      <c r="C1793" s="442"/>
      <c r="D1793" s="442"/>
      <c r="E1793" s="442"/>
    </row>
    <row r="1794" spans="1:5" x14ac:dyDescent="0.25">
      <c r="A1794" s="441"/>
      <c r="B1794" s="442"/>
      <c r="C1794" s="442"/>
      <c r="D1794" s="442"/>
      <c r="E1794" s="442"/>
    </row>
    <row r="1795" spans="1:5" x14ac:dyDescent="0.25">
      <c r="A1795" s="441"/>
      <c r="B1795" s="442"/>
      <c r="C1795" s="442"/>
      <c r="D1795" s="442"/>
      <c r="E1795" s="442"/>
    </row>
    <row r="1796" spans="1:5" x14ac:dyDescent="0.25">
      <c r="A1796" s="441"/>
      <c r="B1796" s="442"/>
      <c r="C1796" s="442"/>
      <c r="D1796" s="442"/>
      <c r="E1796" s="442"/>
    </row>
    <row r="1797" spans="1:5" x14ac:dyDescent="0.25">
      <c r="A1797" s="441"/>
      <c r="B1797" s="442"/>
      <c r="C1797" s="442"/>
      <c r="D1797" s="442"/>
      <c r="E1797" s="442"/>
    </row>
    <row r="1798" spans="1:5" x14ac:dyDescent="0.25">
      <c r="A1798" s="441"/>
      <c r="B1798" s="442"/>
      <c r="C1798" s="442"/>
      <c r="D1798" s="442"/>
      <c r="E1798" s="442"/>
    </row>
    <row r="1799" spans="1:5" x14ac:dyDescent="0.25">
      <c r="A1799" s="441"/>
      <c r="B1799" s="442"/>
      <c r="C1799" s="442"/>
      <c r="D1799" s="442"/>
      <c r="E1799" s="442"/>
    </row>
    <row r="1800" spans="1:5" x14ac:dyDescent="0.25">
      <c r="A1800" s="441"/>
      <c r="B1800" s="442"/>
      <c r="C1800" s="442"/>
      <c r="D1800" s="442"/>
      <c r="E1800" s="442"/>
    </row>
    <row r="1801" spans="1:5" x14ac:dyDescent="0.25">
      <c r="A1801" s="441"/>
      <c r="B1801" s="442"/>
      <c r="C1801" s="442"/>
      <c r="D1801" s="442"/>
      <c r="E1801" s="442"/>
    </row>
    <row r="1802" spans="1:5" x14ac:dyDescent="0.25">
      <c r="A1802" s="441"/>
      <c r="B1802" s="442"/>
      <c r="C1802" s="442"/>
      <c r="D1802" s="442"/>
      <c r="E1802" s="442"/>
    </row>
    <row r="1803" spans="1:5" x14ac:dyDescent="0.25">
      <c r="A1803" s="441"/>
      <c r="B1803" s="442"/>
      <c r="C1803" s="442"/>
      <c r="D1803" s="442"/>
      <c r="E1803" s="442"/>
    </row>
    <row r="1804" spans="1:5" x14ac:dyDescent="0.25">
      <c r="A1804" s="441"/>
      <c r="B1804" s="442"/>
      <c r="C1804" s="442"/>
      <c r="D1804" s="442"/>
      <c r="E1804" s="442"/>
    </row>
    <row r="1805" spans="1:5" x14ac:dyDescent="0.25">
      <c r="A1805" s="441"/>
      <c r="B1805" s="442"/>
      <c r="C1805" s="442"/>
      <c r="D1805" s="442"/>
      <c r="E1805" s="442"/>
    </row>
    <row r="1806" spans="1:5" x14ac:dyDescent="0.25">
      <c r="A1806" s="441"/>
      <c r="B1806" s="442"/>
      <c r="C1806" s="442"/>
      <c r="D1806" s="442"/>
      <c r="E1806" s="442"/>
    </row>
    <row r="1807" spans="1:5" x14ac:dyDescent="0.25">
      <c r="A1807" s="441"/>
      <c r="B1807" s="442"/>
      <c r="C1807" s="442"/>
      <c r="D1807" s="442"/>
      <c r="E1807" s="442"/>
    </row>
    <row r="1808" spans="1:5" x14ac:dyDescent="0.25">
      <c r="A1808" s="441"/>
      <c r="B1808" s="442"/>
      <c r="C1808" s="442"/>
      <c r="D1808" s="442"/>
      <c r="E1808" s="442"/>
    </row>
    <row r="1809" spans="1:5" x14ac:dyDescent="0.25">
      <c r="A1809" s="441"/>
      <c r="B1809" s="442"/>
      <c r="C1809" s="442"/>
      <c r="D1809" s="442"/>
      <c r="E1809" s="442"/>
    </row>
    <row r="1810" spans="1:5" x14ac:dyDescent="0.25">
      <c r="A1810" s="441"/>
      <c r="B1810" s="442"/>
      <c r="C1810" s="442"/>
      <c r="D1810" s="442"/>
      <c r="E1810" s="442"/>
    </row>
    <row r="1811" spans="1:5" x14ac:dyDescent="0.25">
      <c r="A1811" s="441"/>
      <c r="B1811" s="442"/>
      <c r="C1811" s="442"/>
      <c r="D1811" s="442"/>
      <c r="E1811" s="442"/>
    </row>
    <row r="1812" spans="1:5" x14ac:dyDescent="0.25">
      <c r="A1812" s="441"/>
      <c r="B1812" s="442"/>
      <c r="C1812" s="442"/>
      <c r="D1812" s="442"/>
      <c r="E1812" s="442"/>
    </row>
    <row r="1813" spans="1:5" x14ac:dyDescent="0.25">
      <c r="A1813" s="441"/>
      <c r="B1813" s="442"/>
      <c r="C1813" s="442"/>
      <c r="D1813" s="442"/>
      <c r="E1813" s="442"/>
    </row>
    <row r="1814" spans="1:5" x14ac:dyDescent="0.25">
      <c r="A1814" s="441"/>
      <c r="B1814" s="442"/>
      <c r="C1814" s="442"/>
      <c r="D1814" s="442"/>
      <c r="E1814" s="442"/>
    </row>
    <row r="1815" spans="1:5" x14ac:dyDescent="0.25">
      <c r="A1815" s="441"/>
      <c r="B1815" s="442"/>
      <c r="C1815" s="442"/>
      <c r="D1815" s="442"/>
      <c r="E1815" s="442"/>
    </row>
    <row r="1816" spans="1:5" x14ac:dyDescent="0.25">
      <c r="A1816" s="441"/>
      <c r="B1816" s="442"/>
      <c r="C1816" s="442"/>
      <c r="D1816" s="442"/>
      <c r="E1816" s="442"/>
    </row>
    <row r="1817" spans="1:5" x14ac:dyDescent="0.25">
      <c r="A1817" s="441"/>
      <c r="B1817" s="442"/>
      <c r="C1817" s="442"/>
      <c r="D1817" s="442"/>
      <c r="E1817" s="442"/>
    </row>
    <row r="1818" spans="1:5" x14ac:dyDescent="0.25">
      <c r="A1818" s="441"/>
      <c r="B1818" s="442"/>
      <c r="C1818" s="442"/>
      <c r="D1818" s="442"/>
      <c r="E1818" s="442"/>
    </row>
    <row r="1819" spans="1:5" x14ac:dyDescent="0.25">
      <c r="A1819" s="441"/>
      <c r="B1819" s="442"/>
      <c r="C1819" s="442"/>
      <c r="D1819" s="442"/>
      <c r="E1819" s="442"/>
    </row>
    <row r="1820" spans="1:5" x14ac:dyDescent="0.25">
      <c r="A1820" s="441"/>
      <c r="B1820" s="442"/>
      <c r="C1820" s="442"/>
      <c r="D1820" s="442"/>
      <c r="E1820" s="442"/>
    </row>
    <row r="1821" spans="1:5" x14ac:dyDescent="0.25">
      <c r="A1821" s="441"/>
      <c r="B1821" s="442"/>
      <c r="C1821" s="442"/>
      <c r="D1821" s="442"/>
      <c r="E1821" s="442"/>
    </row>
    <row r="1822" spans="1:5" x14ac:dyDescent="0.25">
      <c r="A1822" s="441"/>
      <c r="B1822" s="442"/>
      <c r="C1822" s="442"/>
      <c r="D1822" s="442"/>
      <c r="E1822" s="442"/>
    </row>
    <row r="1823" spans="1:5" x14ac:dyDescent="0.25">
      <c r="A1823" s="441"/>
      <c r="B1823" s="442"/>
      <c r="C1823" s="442"/>
      <c r="D1823" s="442"/>
      <c r="E1823" s="442"/>
    </row>
    <row r="1824" spans="1:5" x14ac:dyDescent="0.25">
      <c r="A1824" s="441"/>
      <c r="B1824" s="442"/>
      <c r="C1824" s="442"/>
      <c r="D1824" s="442"/>
      <c r="E1824" s="442"/>
    </row>
    <row r="1825" spans="1:5" x14ac:dyDescent="0.25">
      <c r="A1825" s="441"/>
      <c r="B1825" s="442"/>
      <c r="C1825" s="442"/>
      <c r="D1825" s="442"/>
      <c r="E1825" s="442"/>
    </row>
    <row r="1826" spans="1:5" x14ac:dyDescent="0.25">
      <c r="A1826" s="441"/>
      <c r="B1826" s="442"/>
      <c r="C1826" s="442"/>
      <c r="D1826" s="442"/>
      <c r="E1826" s="442"/>
    </row>
    <row r="1827" spans="1:5" x14ac:dyDescent="0.25">
      <c r="A1827" s="441"/>
      <c r="B1827" s="442"/>
      <c r="C1827" s="442"/>
      <c r="D1827" s="442"/>
      <c r="E1827" s="442"/>
    </row>
    <row r="1828" spans="1:5" x14ac:dyDescent="0.25">
      <c r="A1828" s="441"/>
      <c r="B1828" s="442"/>
      <c r="C1828" s="442"/>
      <c r="D1828" s="442"/>
      <c r="E1828" s="442"/>
    </row>
    <row r="1829" spans="1:5" x14ac:dyDescent="0.25">
      <c r="A1829" s="441"/>
      <c r="B1829" s="442"/>
      <c r="C1829" s="442"/>
      <c r="D1829" s="442"/>
      <c r="E1829" s="442"/>
    </row>
    <row r="1830" spans="1:5" x14ac:dyDescent="0.25">
      <c r="A1830" s="441"/>
      <c r="B1830" s="442"/>
      <c r="C1830" s="442"/>
      <c r="D1830" s="442"/>
      <c r="E1830" s="442"/>
    </row>
    <row r="1831" spans="1:5" x14ac:dyDescent="0.25">
      <c r="A1831" s="441"/>
      <c r="B1831" s="442"/>
      <c r="C1831" s="442"/>
      <c r="D1831" s="442"/>
      <c r="E1831" s="442"/>
    </row>
    <row r="1832" spans="1:5" x14ac:dyDescent="0.25">
      <c r="A1832" s="441"/>
      <c r="B1832" s="442"/>
      <c r="C1832" s="442"/>
      <c r="D1832" s="442"/>
      <c r="E1832" s="442"/>
    </row>
    <row r="1833" spans="1:5" x14ac:dyDescent="0.25">
      <c r="A1833" s="441"/>
      <c r="B1833" s="442"/>
      <c r="C1833" s="442"/>
      <c r="D1833" s="442"/>
      <c r="E1833" s="442"/>
    </row>
    <row r="1834" spans="1:5" x14ac:dyDescent="0.25">
      <c r="A1834" s="441"/>
      <c r="B1834" s="442"/>
      <c r="C1834" s="442"/>
      <c r="D1834" s="442"/>
      <c r="E1834" s="442"/>
    </row>
    <row r="1835" spans="1:5" x14ac:dyDescent="0.25">
      <c r="A1835" s="441"/>
      <c r="B1835" s="442"/>
      <c r="C1835" s="442"/>
      <c r="D1835" s="442"/>
      <c r="E1835" s="442"/>
    </row>
    <row r="1836" spans="1:5" x14ac:dyDescent="0.25">
      <c r="A1836" s="441"/>
      <c r="B1836" s="442"/>
      <c r="C1836" s="442"/>
      <c r="D1836" s="442"/>
      <c r="E1836" s="442"/>
    </row>
    <row r="1837" spans="1:5" x14ac:dyDescent="0.25">
      <c r="A1837" s="441"/>
      <c r="B1837" s="442"/>
      <c r="C1837" s="442"/>
      <c r="D1837" s="442"/>
      <c r="E1837" s="442"/>
    </row>
    <row r="1838" spans="1:5" x14ac:dyDescent="0.25">
      <c r="A1838" s="441"/>
      <c r="B1838" s="442"/>
      <c r="C1838" s="442"/>
      <c r="D1838" s="442"/>
      <c r="E1838" s="442"/>
    </row>
    <row r="1839" spans="1:5" x14ac:dyDescent="0.25">
      <c r="A1839" s="441"/>
      <c r="B1839" s="442"/>
      <c r="C1839" s="442"/>
      <c r="D1839" s="442"/>
      <c r="E1839" s="442"/>
    </row>
    <row r="1840" spans="1:5" x14ac:dyDescent="0.25">
      <c r="A1840" s="441"/>
      <c r="B1840" s="442"/>
      <c r="C1840" s="442"/>
      <c r="D1840" s="442"/>
      <c r="E1840" s="442"/>
    </row>
    <row r="1841" spans="1:5" x14ac:dyDescent="0.25">
      <c r="A1841" s="441"/>
      <c r="B1841" s="442"/>
      <c r="C1841" s="442"/>
      <c r="D1841" s="442"/>
      <c r="E1841" s="442"/>
    </row>
    <row r="1842" spans="1:5" x14ac:dyDescent="0.25">
      <c r="A1842" s="441"/>
      <c r="B1842" s="442"/>
      <c r="C1842" s="442"/>
      <c r="D1842" s="442"/>
      <c r="E1842" s="442"/>
    </row>
    <row r="1843" spans="1:5" x14ac:dyDescent="0.25">
      <c r="A1843" s="441"/>
      <c r="B1843" s="442"/>
      <c r="C1843" s="442"/>
      <c r="D1843" s="442"/>
      <c r="E1843" s="442"/>
    </row>
    <row r="1844" spans="1:5" x14ac:dyDescent="0.25">
      <c r="A1844" s="441"/>
      <c r="B1844" s="442"/>
      <c r="C1844" s="442"/>
      <c r="D1844" s="442"/>
      <c r="E1844" s="442"/>
    </row>
    <row r="1845" spans="1:5" x14ac:dyDescent="0.25">
      <c r="A1845" s="441"/>
      <c r="B1845" s="442"/>
      <c r="C1845" s="442"/>
      <c r="D1845" s="442"/>
      <c r="E1845" s="442"/>
    </row>
    <row r="1846" spans="1:5" x14ac:dyDescent="0.25">
      <c r="A1846" s="441"/>
      <c r="B1846" s="442"/>
      <c r="C1846" s="442"/>
      <c r="D1846" s="442"/>
      <c r="E1846" s="442"/>
    </row>
    <row r="1847" spans="1:5" x14ac:dyDescent="0.25">
      <c r="A1847" s="441"/>
      <c r="B1847" s="442"/>
      <c r="C1847" s="442"/>
      <c r="D1847" s="442"/>
      <c r="E1847" s="442"/>
    </row>
    <row r="1848" spans="1:5" x14ac:dyDescent="0.25">
      <c r="A1848" s="441"/>
      <c r="B1848" s="442"/>
      <c r="C1848" s="442"/>
      <c r="D1848" s="442"/>
      <c r="E1848" s="442"/>
    </row>
    <row r="1849" spans="1:5" x14ac:dyDescent="0.25">
      <c r="A1849" s="441"/>
      <c r="B1849" s="442"/>
      <c r="C1849" s="442"/>
      <c r="D1849" s="442"/>
      <c r="E1849" s="442"/>
    </row>
    <row r="1850" spans="1:5" x14ac:dyDescent="0.25">
      <c r="A1850" s="441"/>
      <c r="B1850" s="442"/>
      <c r="C1850" s="442"/>
      <c r="D1850" s="442"/>
      <c r="E1850" s="442"/>
    </row>
    <row r="1851" spans="1:5" x14ac:dyDescent="0.25">
      <c r="A1851" s="441"/>
      <c r="B1851" s="442"/>
      <c r="C1851" s="442"/>
      <c r="D1851" s="442"/>
      <c r="E1851" s="442"/>
    </row>
    <row r="1852" spans="1:5" x14ac:dyDescent="0.25">
      <c r="A1852" s="441"/>
      <c r="B1852" s="442"/>
      <c r="C1852" s="442"/>
      <c r="D1852" s="442"/>
      <c r="E1852" s="442"/>
    </row>
    <row r="1853" spans="1:5" x14ac:dyDescent="0.25">
      <c r="A1853" s="441"/>
      <c r="B1853" s="442"/>
      <c r="C1853" s="442"/>
      <c r="D1853" s="442"/>
      <c r="E1853" s="442"/>
    </row>
    <row r="1854" spans="1:5" x14ac:dyDescent="0.25">
      <c r="A1854" s="441"/>
      <c r="B1854" s="442"/>
      <c r="C1854" s="442"/>
      <c r="D1854" s="442"/>
      <c r="E1854" s="442"/>
    </row>
    <row r="1855" spans="1:5" x14ac:dyDescent="0.25">
      <c r="A1855" s="441"/>
      <c r="B1855" s="442"/>
      <c r="C1855" s="442"/>
      <c r="D1855" s="442"/>
      <c r="E1855" s="442"/>
    </row>
    <row r="1856" spans="1:5" x14ac:dyDescent="0.25">
      <c r="A1856" s="441"/>
      <c r="B1856" s="442"/>
      <c r="C1856" s="442"/>
      <c r="D1856" s="442"/>
      <c r="E1856" s="442"/>
    </row>
    <row r="1857" spans="1:5" x14ac:dyDescent="0.25">
      <c r="A1857" s="441"/>
      <c r="B1857" s="442"/>
      <c r="C1857" s="442"/>
      <c r="D1857" s="442"/>
      <c r="E1857" s="442"/>
    </row>
    <row r="1858" spans="1:5" x14ac:dyDescent="0.25">
      <c r="A1858" s="441"/>
      <c r="B1858" s="442"/>
      <c r="C1858" s="442"/>
      <c r="D1858" s="442"/>
      <c r="E1858" s="442"/>
    </row>
    <row r="1859" spans="1:5" x14ac:dyDescent="0.25">
      <c r="A1859" s="441"/>
      <c r="B1859" s="442"/>
      <c r="C1859" s="442"/>
      <c r="D1859" s="442"/>
      <c r="E1859" s="442"/>
    </row>
    <row r="1860" spans="1:5" x14ac:dyDescent="0.25">
      <c r="A1860" s="441"/>
      <c r="B1860" s="442"/>
      <c r="C1860" s="442"/>
      <c r="D1860" s="442"/>
      <c r="E1860" s="442"/>
    </row>
    <row r="1861" spans="1:5" x14ac:dyDescent="0.25">
      <c r="A1861" s="441"/>
      <c r="B1861" s="442"/>
      <c r="C1861" s="442"/>
      <c r="D1861" s="442"/>
      <c r="E1861" s="442"/>
    </row>
    <row r="1862" spans="1:5" x14ac:dyDescent="0.25">
      <c r="A1862" s="441"/>
      <c r="B1862" s="442"/>
      <c r="C1862" s="442"/>
      <c r="D1862" s="442"/>
      <c r="E1862" s="442"/>
    </row>
    <row r="1863" spans="1:5" x14ac:dyDescent="0.25">
      <c r="A1863" s="441"/>
      <c r="B1863" s="442"/>
      <c r="C1863" s="442"/>
      <c r="D1863" s="442"/>
      <c r="E1863" s="442"/>
    </row>
    <row r="1864" spans="1:5" x14ac:dyDescent="0.25">
      <c r="A1864" s="441"/>
      <c r="B1864" s="442"/>
      <c r="C1864" s="442"/>
      <c r="D1864" s="442"/>
      <c r="E1864" s="442"/>
    </row>
    <row r="1865" spans="1:5" x14ac:dyDescent="0.25">
      <c r="A1865" s="441"/>
      <c r="B1865" s="442"/>
      <c r="C1865" s="442"/>
      <c r="D1865" s="442"/>
      <c r="E1865" s="442"/>
    </row>
    <row r="1866" spans="1:5" x14ac:dyDescent="0.25">
      <c r="A1866" s="441"/>
      <c r="B1866" s="442"/>
      <c r="C1866" s="442"/>
      <c r="D1866" s="442"/>
      <c r="E1866" s="442"/>
    </row>
    <row r="1867" spans="1:5" x14ac:dyDescent="0.25">
      <c r="A1867" s="441"/>
      <c r="B1867" s="442"/>
      <c r="C1867" s="442"/>
      <c r="D1867" s="442"/>
      <c r="E1867" s="442"/>
    </row>
    <row r="1868" spans="1:5" x14ac:dyDescent="0.25">
      <c r="A1868" s="441"/>
      <c r="B1868" s="442"/>
      <c r="C1868" s="442"/>
      <c r="D1868" s="442"/>
      <c r="E1868" s="442"/>
    </row>
    <row r="1869" spans="1:5" x14ac:dyDescent="0.25">
      <c r="A1869" s="441"/>
      <c r="B1869" s="442"/>
      <c r="C1869" s="442"/>
      <c r="D1869" s="442"/>
      <c r="E1869" s="442"/>
    </row>
    <row r="1870" spans="1:5" x14ac:dyDescent="0.25">
      <c r="A1870" s="441"/>
      <c r="B1870" s="442"/>
      <c r="C1870" s="442"/>
      <c r="D1870" s="442"/>
      <c r="E1870" s="442"/>
    </row>
    <row r="1871" spans="1:5" x14ac:dyDescent="0.25">
      <c r="A1871" s="441"/>
      <c r="B1871" s="442"/>
      <c r="C1871" s="442"/>
      <c r="D1871" s="442"/>
      <c r="E1871" s="442"/>
    </row>
    <row r="1872" spans="1:5" x14ac:dyDescent="0.25">
      <c r="A1872" s="441"/>
      <c r="B1872" s="442"/>
      <c r="C1872" s="442"/>
      <c r="D1872" s="442"/>
      <c r="E1872" s="442"/>
    </row>
    <row r="1873" spans="1:5" x14ac:dyDescent="0.25">
      <c r="A1873" s="441"/>
      <c r="B1873" s="442"/>
      <c r="C1873" s="442"/>
      <c r="D1873" s="442"/>
      <c r="E1873" s="442"/>
    </row>
    <row r="1874" spans="1:5" x14ac:dyDescent="0.25">
      <c r="A1874" s="441"/>
      <c r="B1874" s="442"/>
      <c r="C1874" s="442"/>
      <c r="D1874" s="442"/>
      <c r="E1874" s="442"/>
    </row>
    <row r="1875" spans="1:5" x14ac:dyDescent="0.25">
      <c r="A1875" s="441"/>
      <c r="B1875" s="442"/>
      <c r="C1875" s="442"/>
      <c r="D1875" s="442"/>
      <c r="E1875" s="442"/>
    </row>
    <row r="1876" spans="1:5" x14ac:dyDescent="0.25">
      <c r="A1876" s="441"/>
      <c r="B1876" s="442"/>
      <c r="C1876" s="442"/>
      <c r="D1876" s="442"/>
      <c r="E1876" s="442"/>
    </row>
    <row r="1877" spans="1:5" x14ac:dyDescent="0.25">
      <c r="A1877" s="441"/>
      <c r="B1877" s="442"/>
      <c r="C1877" s="442"/>
      <c r="D1877" s="442"/>
      <c r="E1877" s="442"/>
    </row>
    <row r="1878" spans="1:5" x14ac:dyDescent="0.25">
      <c r="A1878" s="441"/>
      <c r="B1878" s="442"/>
      <c r="C1878" s="442"/>
      <c r="D1878" s="442"/>
      <c r="E1878" s="442"/>
    </row>
    <row r="1879" spans="1:5" x14ac:dyDescent="0.25">
      <c r="A1879" s="441"/>
      <c r="B1879" s="442"/>
      <c r="C1879" s="442"/>
      <c r="D1879" s="442"/>
      <c r="E1879" s="442"/>
    </row>
    <row r="1880" spans="1:5" x14ac:dyDescent="0.25">
      <c r="A1880" s="441"/>
      <c r="B1880" s="442"/>
      <c r="C1880" s="442"/>
      <c r="D1880" s="442"/>
      <c r="E1880" s="442"/>
    </row>
    <row r="1881" spans="1:5" x14ac:dyDescent="0.25">
      <c r="A1881" s="441"/>
      <c r="B1881" s="442"/>
      <c r="C1881" s="442"/>
      <c r="D1881" s="442"/>
      <c r="E1881" s="442"/>
    </row>
    <row r="1882" spans="1:5" x14ac:dyDescent="0.25">
      <c r="A1882" s="441"/>
      <c r="B1882" s="442"/>
      <c r="C1882" s="442"/>
      <c r="D1882" s="442"/>
      <c r="E1882" s="442"/>
    </row>
    <row r="1883" spans="1:5" x14ac:dyDescent="0.25">
      <c r="A1883" s="441"/>
      <c r="B1883" s="442"/>
      <c r="C1883" s="442"/>
      <c r="D1883" s="442"/>
      <c r="E1883" s="442"/>
    </row>
    <row r="1884" spans="1:5" x14ac:dyDescent="0.25">
      <c r="A1884" s="441"/>
      <c r="B1884" s="442"/>
      <c r="C1884" s="442"/>
      <c r="D1884" s="442"/>
      <c r="E1884" s="442"/>
    </row>
    <row r="1885" spans="1:5" x14ac:dyDescent="0.25">
      <c r="A1885" s="441"/>
      <c r="B1885" s="442"/>
      <c r="C1885" s="442"/>
      <c r="D1885" s="442"/>
      <c r="E1885" s="442"/>
    </row>
    <row r="1886" spans="1:5" x14ac:dyDescent="0.25">
      <c r="A1886" s="441"/>
      <c r="B1886" s="442"/>
      <c r="C1886" s="442"/>
      <c r="D1886" s="442"/>
      <c r="E1886" s="442"/>
    </row>
    <row r="1887" spans="1:5" x14ac:dyDescent="0.25">
      <c r="A1887" s="441"/>
      <c r="B1887" s="442"/>
      <c r="C1887" s="442"/>
      <c r="D1887" s="442"/>
      <c r="E1887" s="442"/>
    </row>
    <row r="1888" spans="1:5" x14ac:dyDescent="0.25">
      <c r="A1888" s="441"/>
      <c r="B1888" s="442"/>
      <c r="C1888" s="442"/>
      <c r="D1888" s="442"/>
      <c r="E1888" s="442"/>
    </row>
    <row r="1889" spans="1:5" x14ac:dyDescent="0.25">
      <c r="A1889" s="441"/>
      <c r="B1889" s="442"/>
      <c r="C1889" s="442"/>
      <c r="D1889" s="442"/>
      <c r="E1889" s="442"/>
    </row>
    <row r="1890" spans="1:5" x14ac:dyDescent="0.25">
      <c r="A1890" s="441"/>
      <c r="B1890" s="442"/>
      <c r="C1890" s="442"/>
      <c r="D1890" s="442"/>
      <c r="E1890" s="442"/>
    </row>
    <row r="1891" spans="1:5" x14ac:dyDescent="0.25">
      <c r="A1891" s="441"/>
      <c r="B1891" s="442"/>
      <c r="C1891" s="442"/>
      <c r="D1891" s="442"/>
      <c r="E1891" s="442"/>
    </row>
    <row r="1892" spans="1:5" x14ac:dyDescent="0.25">
      <c r="A1892" s="441"/>
      <c r="B1892" s="442"/>
      <c r="C1892" s="442"/>
      <c r="D1892" s="442"/>
      <c r="E1892" s="442"/>
    </row>
    <row r="1893" spans="1:5" x14ac:dyDescent="0.25">
      <c r="A1893" s="441"/>
      <c r="B1893" s="442"/>
      <c r="C1893" s="442"/>
      <c r="D1893" s="442"/>
      <c r="E1893" s="442"/>
    </row>
    <row r="1894" spans="1:5" x14ac:dyDescent="0.25">
      <c r="A1894" s="441"/>
      <c r="B1894" s="442"/>
      <c r="C1894" s="442"/>
      <c r="D1894" s="442"/>
      <c r="E1894" s="442"/>
    </row>
    <row r="1895" spans="1:5" x14ac:dyDescent="0.25">
      <c r="A1895" s="441"/>
      <c r="B1895" s="442"/>
      <c r="C1895" s="442"/>
      <c r="D1895" s="442"/>
      <c r="E1895" s="442"/>
    </row>
    <row r="1896" spans="1:5" x14ac:dyDescent="0.25">
      <c r="A1896" s="441"/>
      <c r="B1896" s="442"/>
      <c r="C1896" s="442"/>
      <c r="D1896" s="442"/>
      <c r="E1896" s="442"/>
    </row>
    <row r="1897" spans="1:5" x14ac:dyDescent="0.25">
      <c r="A1897" s="441"/>
      <c r="B1897" s="442"/>
      <c r="C1897" s="442"/>
      <c r="D1897" s="442"/>
      <c r="E1897" s="442"/>
    </row>
    <row r="1898" spans="1:5" x14ac:dyDescent="0.25">
      <c r="A1898" s="441"/>
      <c r="B1898" s="442"/>
      <c r="C1898" s="442"/>
      <c r="D1898" s="442"/>
      <c r="E1898" s="442"/>
    </row>
    <row r="1899" spans="1:5" x14ac:dyDescent="0.25">
      <c r="A1899" s="441"/>
      <c r="B1899" s="442"/>
      <c r="C1899" s="442"/>
      <c r="D1899" s="442"/>
      <c r="E1899" s="442"/>
    </row>
    <row r="1900" spans="1:5" x14ac:dyDescent="0.25">
      <c r="A1900" s="441"/>
      <c r="B1900" s="442"/>
      <c r="C1900" s="442"/>
      <c r="D1900" s="442"/>
      <c r="E1900" s="442"/>
    </row>
    <row r="1901" spans="1:5" x14ac:dyDescent="0.25">
      <c r="A1901" s="441"/>
      <c r="B1901" s="442"/>
      <c r="C1901" s="442"/>
      <c r="D1901" s="442"/>
      <c r="E1901" s="442"/>
    </row>
    <row r="1902" spans="1:5" x14ac:dyDescent="0.25">
      <c r="A1902" s="441"/>
      <c r="B1902" s="442"/>
      <c r="C1902" s="442"/>
      <c r="D1902" s="442"/>
      <c r="E1902" s="442"/>
    </row>
    <row r="1903" spans="1:5" x14ac:dyDescent="0.25">
      <c r="A1903" s="441"/>
      <c r="B1903" s="442"/>
      <c r="C1903" s="442"/>
      <c r="D1903" s="442"/>
      <c r="E1903" s="442"/>
    </row>
    <row r="1904" spans="1:5" x14ac:dyDescent="0.25">
      <c r="A1904" s="441"/>
      <c r="B1904" s="442"/>
      <c r="C1904" s="442"/>
      <c r="D1904" s="442"/>
      <c r="E1904" s="442"/>
    </row>
    <row r="1905" spans="1:5" x14ac:dyDescent="0.25">
      <c r="A1905" s="441"/>
      <c r="B1905" s="442"/>
      <c r="C1905" s="442"/>
      <c r="D1905" s="442"/>
      <c r="E1905" s="442"/>
    </row>
    <row r="1906" spans="1:5" x14ac:dyDescent="0.25">
      <c r="A1906" s="441"/>
      <c r="B1906" s="442"/>
      <c r="C1906" s="442"/>
      <c r="D1906" s="442"/>
      <c r="E1906" s="442"/>
    </row>
    <row r="1907" spans="1:5" x14ac:dyDescent="0.25">
      <c r="A1907" s="441"/>
      <c r="B1907" s="442"/>
      <c r="C1907" s="442"/>
      <c r="D1907" s="442"/>
      <c r="E1907" s="442"/>
    </row>
    <row r="1908" spans="1:5" x14ac:dyDescent="0.25">
      <c r="A1908" s="441"/>
      <c r="B1908" s="442"/>
      <c r="C1908" s="442"/>
      <c r="D1908" s="442"/>
      <c r="E1908" s="442"/>
    </row>
    <row r="1909" spans="1:5" x14ac:dyDescent="0.25">
      <c r="A1909" s="441"/>
      <c r="B1909" s="442"/>
      <c r="C1909" s="442"/>
      <c r="D1909" s="442"/>
      <c r="E1909" s="442"/>
    </row>
    <row r="1910" spans="1:5" x14ac:dyDescent="0.25">
      <c r="A1910" s="441"/>
      <c r="B1910" s="442"/>
      <c r="C1910" s="442"/>
      <c r="D1910" s="442"/>
      <c r="E1910" s="442"/>
    </row>
    <row r="1911" spans="1:5" x14ac:dyDescent="0.25">
      <c r="A1911" s="441"/>
      <c r="B1911" s="442"/>
      <c r="C1911" s="442"/>
      <c r="D1911" s="442"/>
      <c r="E1911" s="442"/>
    </row>
    <row r="1912" spans="1:5" x14ac:dyDescent="0.25">
      <c r="A1912" s="441"/>
      <c r="B1912" s="442"/>
      <c r="C1912" s="442"/>
      <c r="D1912" s="442"/>
      <c r="E1912" s="442"/>
    </row>
    <row r="1913" spans="1:5" x14ac:dyDescent="0.25">
      <c r="A1913" s="441"/>
      <c r="B1913" s="442"/>
      <c r="C1913" s="442"/>
      <c r="D1913" s="442"/>
      <c r="E1913" s="442"/>
    </row>
    <row r="1914" spans="1:5" x14ac:dyDescent="0.25">
      <c r="A1914" s="441"/>
      <c r="B1914" s="442"/>
      <c r="C1914" s="442"/>
      <c r="D1914" s="442"/>
      <c r="E1914" s="442"/>
    </row>
    <row r="1915" spans="1:5" x14ac:dyDescent="0.25">
      <c r="A1915" s="441"/>
      <c r="B1915" s="442"/>
      <c r="C1915" s="442"/>
      <c r="D1915" s="442"/>
      <c r="E1915" s="442"/>
    </row>
    <row r="1916" spans="1:5" x14ac:dyDescent="0.25">
      <c r="A1916" s="441"/>
      <c r="B1916" s="442"/>
      <c r="C1916" s="442"/>
      <c r="D1916" s="442"/>
      <c r="E1916" s="442"/>
    </row>
    <row r="1917" spans="1:5" x14ac:dyDescent="0.25">
      <c r="A1917" s="441"/>
      <c r="B1917" s="442"/>
      <c r="C1917" s="442"/>
      <c r="D1917" s="442"/>
      <c r="E1917" s="442"/>
    </row>
    <row r="1918" spans="1:5" x14ac:dyDescent="0.25">
      <c r="A1918" s="441"/>
      <c r="B1918" s="442"/>
      <c r="C1918" s="442"/>
      <c r="D1918" s="442"/>
      <c r="E1918" s="442"/>
    </row>
    <row r="1919" spans="1:5" x14ac:dyDescent="0.25">
      <c r="A1919" s="441"/>
      <c r="B1919" s="442"/>
      <c r="C1919" s="442"/>
      <c r="D1919" s="442"/>
      <c r="E1919" s="442"/>
    </row>
    <row r="1920" spans="1:5" x14ac:dyDescent="0.25">
      <c r="A1920" s="441"/>
      <c r="B1920" s="442"/>
      <c r="C1920" s="442"/>
      <c r="D1920" s="442"/>
      <c r="E1920" s="442"/>
    </row>
    <row r="1921" spans="1:5" x14ac:dyDescent="0.25">
      <c r="A1921" s="441"/>
      <c r="B1921" s="442"/>
      <c r="C1921" s="442"/>
      <c r="D1921" s="442"/>
      <c r="E1921" s="442"/>
    </row>
    <row r="1922" spans="1:5" x14ac:dyDescent="0.25">
      <c r="A1922" s="441"/>
      <c r="B1922" s="442"/>
      <c r="C1922" s="442"/>
      <c r="D1922" s="442"/>
      <c r="E1922" s="442"/>
    </row>
    <row r="1923" spans="1:5" x14ac:dyDescent="0.25">
      <c r="A1923" s="441"/>
      <c r="B1923" s="442"/>
      <c r="C1923" s="442"/>
      <c r="D1923" s="442"/>
      <c r="E1923" s="442"/>
    </row>
    <row r="1924" spans="1:5" x14ac:dyDescent="0.25">
      <c r="A1924" s="441"/>
      <c r="B1924" s="442"/>
      <c r="C1924" s="442"/>
      <c r="D1924" s="442"/>
      <c r="E1924" s="442"/>
    </row>
    <row r="1925" spans="1:5" x14ac:dyDescent="0.25">
      <c r="A1925" s="441"/>
      <c r="B1925" s="442"/>
      <c r="C1925" s="442"/>
      <c r="D1925" s="442"/>
      <c r="E1925" s="442"/>
    </row>
    <row r="1926" spans="1:5" x14ac:dyDescent="0.25">
      <c r="A1926" s="441"/>
      <c r="B1926" s="442"/>
      <c r="C1926" s="442"/>
      <c r="D1926" s="442"/>
      <c r="E1926" s="442"/>
    </row>
    <row r="1927" spans="1:5" x14ac:dyDescent="0.25">
      <c r="A1927" s="441"/>
      <c r="B1927" s="442"/>
      <c r="C1927" s="442"/>
      <c r="D1927" s="442"/>
      <c r="E1927" s="442"/>
    </row>
    <row r="1928" spans="1:5" x14ac:dyDescent="0.25">
      <c r="A1928" s="441"/>
      <c r="B1928" s="442"/>
      <c r="C1928" s="442"/>
      <c r="D1928" s="442"/>
      <c r="E1928" s="442"/>
    </row>
    <row r="1929" spans="1:5" x14ac:dyDescent="0.25">
      <c r="A1929" s="441"/>
      <c r="B1929" s="442"/>
      <c r="C1929" s="442"/>
      <c r="D1929" s="442"/>
      <c r="E1929" s="442"/>
    </row>
    <row r="1930" spans="1:5" x14ac:dyDescent="0.25">
      <c r="A1930" s="441"/>
      <c r="B1930" s="442"/>
      <c r="C1930" s="442"/>
      <c r="D1930" s="442"/>
      <c r="E1930" s="442"/>
    </row>
    <row r="1931" spans="1:5" x14ac:dyDescent="0.25">
      <c r="A1931" s="441"/>
      <c r="B1931" s="442"/>
      <c r="C1931" s="442"/>
      <c r="D1931" s="442"/>
      <c r="E1931" s="442"/>
    </row>
    <row r="1932" spans="1:5" x14ac:dyDescent="0.25">
      <c r="A1932" s="441"/>
      <c r="B1932" s="442"/>
      <c r="C1932" s="442"/>
      <c r="D1932" s="442"/>
      <c r="E1932" s="442"/>
    </row>
    <row r="1933" spans="1:5" x14ac:dyDescent="0.25">
      <c r="A1933" s="441"/>
      <c r="B1933" s="442"/>
      <c r="C1933" s="442"/>
      <c r="D1933" s="442"/>
      <c r="E1933" s="442"/>
    </row>
    <row r="1934" spans="1:5" x14ac:dyDescent="0.25">
      <c r="A1934" s="441"/>
      <c r="B1934" s="442"/>
      <c r="C1934" s="442"/>
      <c r="D1934" s="442"/>
      <c r="E1934" s="442"/>
    </row>
    <row r="1935" spans="1:5" x14ac:dyDescent="0.25">
      <c r="A1935" s="441"/>
      <c r="B1935" s="442"/>
      <c r="C1935" s="442"/>
      <c r="D1935" s="442"/>
      <c r="E1935" s="442"/>
    </row>
    <row r="1936" spans="1:5" x14ac:dyDescent="0.25">
      <c r="A1936" s="441"/>
      <c r="B1936" s="442"/>
      <c r="C1936" s="442"/>
      <c r="D1936" s="442"/>
      <c r="E1936" s="442"/>
    </row>
    <row r="1937" spans="1:5" x14ac:dyDescent="0.25">
      <c r="A1937" s="441"/>
      <c r="B1937" s="442"/>
      <c r="C1937" s="442"/>
      <c r="D1937" s="442"/>
      <c r="E1937" s="442"/>
    </row>
    <row r="1938" spans="1:5" x14ac:dyDescent="0.25">
      <c r="A1938" s="441"/>
      <c r="B1938" s="442"/>
      <c r="C1938" s="442"/>
      <c r="D1938" s="442"/>
      <c r="E1938" s="442"/>
    </row>
    <row r="1939" spans="1:5" x14ac:dyDescent="0.25">
      <c r="A1939" s="441"/>
      <c r="B1939" s="442"/>
      <c r="C1939" s="442"/>
      <c r="D1939" s="442"/>
      <c r="E1939" s="442"/>
    </row>
    <row r="1940" spans="1:5" x14ac:dyDescent="0.25">
      <c r="A1940" s="441"/>
      <c r="B1940" s="442"/>
      <c r="C1940" s="442"/>
      <c r="D1940" s="442"/>
      <c r="E1940" s="442"/>
    </row>
    <row r="1941" spans="1:5" x14ac:dyDescent="0.25">
      <c r="A1941" s="441"/>
      <c r="B1941" s="442"/>
      <c r="C1941" s="442"/>
      <c r="D1941" s="442"/>
      <c r="E1941" s="442"/>
    </row>
    <row r="1942" spans="1:5" x14ac:dyDescent="0.25">
      <c r="A1942" s="441"/>
      <c r="B1942" s="442"/>
      <c r="C1942" s="442"/>
      <c r="D1942" s="442"/>
      <c r="E1942" s="442"/>
    </row>
    <row r="1943" spans="1:5" x14ac:dyDescent="0.25">
      <c r="A1943" s="441"/>
      <c r="B1943" s="442"/>
      <c r="C1943" s="442"/>
      <c r="D1943" s="442"/>
      <c r="E1943" s="442"/>
    </row>
    <row r="1944" spans="1:5" x14ac:dyDescent="0.25">
      <c r="A1944" s="441"/>
      <c r="B1944" s="442"/>
      <c r="C1944" s="442"/>
      <c r="D1944" s="442"/>
      <c r="E1944" s="442"/>
    </row>
    <row r="1945" spans="1:5" x14ac:dyDescent="0.25">
      <c r="A1945" s="441"/>
      <c r="B1945" s="442"/>
      <c r="C1945" s="442"/>
      <c r="D1945" s="442"/>
      <c r="E1945" s="442"/>
    </row>
    <row r="1946" spans="1:5" x14ac:dyDescent="0.25">
      <c r="A1946" s="441"/>
      <c r="B1946" s="442"/>
      <c r="C1946" s="442"/>
      <c r="D1946" s="442"/>
      <c r="E1946" s="442"/>
    </row>
    <row r="1947" spans="1:5" x14ac:dyDescent="0.25">
      <c r="A1947" s="441"/>
      <c r="B1947" s="442"/>
      <c r="C1947" s="442"/>
      <c r="D1947" s="442"/>
      <c r="E1947" s="442"/>
    </row>
    <row r="1948" spans="1:5" x14ac:dyDescent="0.25">
      <c r="A1948" s="441"/>
      <c r="B1948" s="442"/>
      <c r="C1948" s="442"/>
      <c r="D1948" s="442"/>
      <c r="E1948" s="442"/>
    </row>
    <row r="1949" spans="1:5" x14ac:dyDescent="0.25">
      <c r="A1949" s="441"/>
      <c r="B1949" s="442"/>
      <c r="C1949" s="442"/>
      <c r="D1949" s="442"/>
      <c r="E1949" s="442"/>
    </row>
    <row r="1950" spans="1:5" x14ac:dyDescent="0.25">
      <c r="A1950" s="441"/>
      <c r="B1950" s="442"/>
      <c r="C1950" s="442"/>
      <c r="D1950" s="442"/>
      <c r="E1950" s="442"/>
    </row>
    <row r="1951" spans="1:5" x14ac:dyDescent="0.25">
      <c r="A1951" s="441"/>
      <c r="B1951" s="442"/>
      <c r="C1951" s="442"/>
      <c r="D1951" s="442"/>
      <c r="E1951" s="442"/>
    </row>
    <row r="1952" spans="1:5" x14ac:dyDescent="0.25">
      <c r="A1952" s="441"/>
      <c r="B1952" s="442"/>
      <c r="C1952" s="442"/>
      <c r="D1952" s="442"/>
      <c r="E1952" s="442"/>
    </row>
    <row r="1953" spans="1:5" x14ac:dyDescent="0.25">
      <c r="A1953" s="441"/>
      <c r="B1953" s="442"/>
      <c r="C1953" s="442"/>
      <c r="D1953" s="442"/>
      <c r="E1953" s="442"/>
    </row>
    <row r="1954" spans="1:5" x14ac:dyDescent="0.25">
      <c r="A1954" s="441"/>
      <c r="B1954" s="442"/>
      <c r="C1954" s="442"/>
      <c r="D1954" s="442"/>
      <c r="E1954" s="442"/>
    </row>
    <row r="1955" spans="1:5" x14ac:dyDescent="0.25">
      <c r="A1955" s="441"/>
      <c r="B1955" s="442"/>
      <c r="C1955" s="442"/>
      <c r="D1955" s="442"/>
      <c r="E1955" s="442"/>
    </row>
    <row r="1956" spans="1:5" x14ac:dyDescent="0.25">
      <c r="A1956" s="441"/>
      <c r="B1956" s="442"/>
      <c r="C1956" s="442"/>
      <c r="D1956" s="442"/>
      <c r="E1956" s="442"/>
    </row>
    <row r="1957" spans="1:5" x14ac:dyDescent="0.25">
      <c r="A1957" s="441"/>
      <c r="B1957" s="442"/>
      <c r="C1957" s="442"/>
      <c r="D1957" s="442"/>
      <c r="E1957" s="442"/>
    </row>
    <row r="1958" spans="1:5" x14ac:dyDescent="0.25">
      <c r="A1958" s="441"/>
      <c r="B1958" s="442"/>
      <c r="C1958" s="442"/>
      <c r="D1958" s="442"/>
      <c r="E1958" s="442"/>
    </row>
    <row r="1959" spans="1:5" x14ac:dyDescent="0.25">
      <c r="A1959" s="441"/>
      <c r="B1959" s="442"/>
      <c r="C1959" s="442"/>
      <c r="D1959" s="442"/>
      <c r="E1959" s="442"/>
    </row>
    <row r="1960" spans="1:5" x14ac:dyDescent="0.25">
      <c r="A1960" s="441"/>
      <c r="B1960" s="442"/>
      <c r="C1960" s="442"/>
      <c r="D1960" s="442"/>
      <c r="E1960" s="442"/>
    </row>
    <row r="1961" spans="1:5" x14ac:dyDescent="0.25">
      <c r="A1961" s="441"/>
      <c r="B1961" s="442"/>
      <c r="C1961" s="442"/>
      <c r="D1961" s="442"/>
      <c r="E1961" s="442"/>
    </row>
    <row r="1962" spans="1:5" x14ac:dyDescent="0.25">
      <c r="A1962" s="441"/>
      <c r="B1962" s="442"/>
      <c r="C1962" s="442"/>
      <c r="D1962" s="442"/>
      <c r="E1962" s="442"/>
    </row>
    <row r="1963" spans="1:5" x14ac:dyDescent="0.25">
      <c r="A1963" s="441"/>
      <c r="B1963" s="442"/>
      <c r="C1963" s="442"/>
      <c r="D1963" s="442"/>
      <c r="E1963" s="442"/>
    </row>
    <row r="1964" spans="1:5" x14ac:dyDescent="0.25">
      <c r="A1964" s="441"/>
      <c r="B1964" s="442"/>
      <c r="C1964" s="442"/>
      <c r="D1964" s="442"/>
      <c r="E1964" s="442"/>
    </row>
    <row r="1965" spans="1:5" x14ac:dyDescent="0.25">
      <c r="A1965" s="441"/>
      <c r="B1965" s="442"/>
      <c r="C1965" s="442"/>
      <c r="D1965" s="442"/>
      <c r="E1965" s="442"/>
    </row>
    <row r="1966" spans="1:5" x14ac:dyDescent="0.25">
      <c r="A1966" s="441"/>
      <c r="B1966" s="442"/>
      <c r="C1966" s="442"/>
      <c r="D1966" s="442"/>
      <c r="E1966" s="442"/>
    </row>
    <row r="1967" spans="1:5" x14ac:dyDescent="0.25">
      <c r="A1967" s="441"/>
      <c r="B1967" s="442"/>
      <c r="C1967" s="442"/>
      <c r="D1967" s="442"/>
      <c r="E1967" s="442"/>
    </row>
    <row r="1968" spans="1:5" x14ac:dyDescent="0.25">
      <c r="A1968" s="441"/>
      <c r="B1968" s="442"/>
      <c r="C1968" s="442"/>
      <c r="D1968" s="442"/>
      <c r="E1968" s="442"/>
    </row>
    <row r="1969" spans="1:5" x14ac:dyDescent="0.25">
      <c r="A1969" s="441"/>
      <c r="B1969" s="442"/>
      <c r="C1969" s="442"/>
      <c r="D1969" s="442"/>
      <c r="E1969" s="442"/>
    </row>
    <row r="1970" spans="1:5" x14ac:dyDescent="0.25">
      <c r="A1970" s="441"/>
      <c r="B1970" s="442"/>
      <c r="C1970" s="442"/>
      <c r="D1970" s="442"/>
      <c r="E1970" s="442"/>
    </row>
    <row r="1971" spans="1:5" x14ac:dyDescent="0.25">
      <c r="A1971" s="441"/>
      <c r="B1971" s="442"/>
      <c r="C1971" s="442"/>
      <c r="D1971" s="442"/>
      <c r="E1971" s="442"/>
    </row>
    <row r="1972" spans="1:5" x14ac:dyDescent="0.25">
      <c r="A1972" s="441"/>
      <c r="B1972" s="442"/>
      <c r="C1972" s="442"/>
      <c r="D1972" s="442"/>
      <c r="E1972" s="442"/>
    </row>
    <row r="1973" spans="1:5" x14ac:dyDescent="0.25">
      <c r="A1973" s="441"/>
      <c r="B1973" s="442"/>
      <c r="C1973" s="442"/>
      <c r="D1973" s="442"/>
      <c r="E1973" s="442"/>
    </row>
    <row r="1974" spans="1:5" x14ac:dyDescent="0.25">
      <c r="A1974" s="441"/>
      <c r="B1974" s="442"/>
      <c r="C1974" s="442"/>
      <c r="D1974" s="442"/>
      <c r="E1974" s="442"/>
    </row>
    <row r="1975" spans="1:5" x14ac:dyDescent="0.25">
      <c r="A1975" s="441"/>
      <c r="B1975" s="442"/>
      <c r="C1975" s="442"/>
      <c r="D1975" s="442"/>
      <c r="E1975" s="442"/>
    </row>
    <row r="1976" spans="1:5" x14ac:dyDescent="0.25">
      <c r="A1976" s="441"/>
      <c r="B1976" s="442"/>
      <c r="C1976" s="442"/>
      <c r="D1976" s="442"/>
      <c r="E1976" s="442"/>
    </row>
    <row r="1977" spans="1:5" x14ac:dyDescent="0.25">
      <c r="A1977" s="441"/>
      <c r="B1977" s="442"/>
      <c r="C1977" s="442"/>
      <c r="D1977" s="442"/>
      <c r="E1977" s="442"/>
    </row>
    <row r="1978" spans="1:5" x14ac:dyDescent="0.25">
      <c r="A1978" s="441"/>
      <c r="B1978" s="442"/>
      <c r="C1978" s="442"/>
      <c r="D1978" s="442"/>
      <c r="E1978" s="442"/>
    </row>
    <row r="1979" spans="1:5" x14ac:dyDescent="0.25">
      <c r="A1979" s="441"/>
      <c r="B1979" s="442"/>
      <c r="C1979" s="442"/>
      <c r="D1979" s="442"/>
      <c r="E1979" s="442"/>
    </row>
    <row r="1980" spans="1:5" x14ac:dyDescent="0.25">
      <c r="A1980" s="441"/>
      <c r="B1980" s="442"/>
      <c r="C1980" s="442"/>
      <c r="D1980" s="442"/>
      <c r="E1980" s="442"/>
    </row>
    <row r="1981" spans="1:5" x14ac:dyDescent="0.25">
      <c r="A1981" s="441"/>
      <c r="B1981" s="442"/>
      <c r="C1981" s="442"/>
      <c r="D1981" s="442"/>
      <c r="E1981" s="442"/>
    </row>
    <row r="1982" spans="1:5" x14ac:dyDescent="0.25">
      <c r="A1982" s="441"/>
      <c r="B1982" s="442"/>
      <c r="C1982" s="442"/>
      <c r="D1982" s="442"/>
      <c r="E1982" s="442"/>
    </row>
    <row r="1983" spans="1:5" x14ac:dyDescent="0.25">
      <c r="A1983" s="441"/>
      <c r="B1983" s="442"/>
      <c r="C1983" s="442"/>
      <c r="D1983" s="442"/>
      <c r="E1983" s="442"/>
    </row>
    <row r="1984" spans="1:5" x14ac:dyDescent="0.25">
      <c r="A1984" s="441"/>
      <c r="B1984" s="442"/>
      <c r="C1984" s="442"/>
      <c r="D1984" s="442"/>
      <c r="E1984" s="442"/>
    </row>
    <row r="1985" spans="1:5" x14ac:dyDescent="0.25">
      <c r="A1985" s="441"/>
      <c r="B1985" s="442"/>
      <c r="C1985" s="442"/>
      <c r="D1985" s="442"/>
      <c r="E1985" s="442"/>
    </row>
    <row r="1986" spans="1:5" x14ac:dyDescent="0.25">
      <c r="A1986" s="441"/>
      <c r="B1986" s="442"/>
      <c r="C1986" s="442"/>
      <c r="D1986" s="442"/>
      <c r="E1986" s="442"/>
    </row>
    <row r="1987" spans="1:5" x14ac:dyDescent="0.25">
      <c r="A1987" s="441"/>
      <c r="B1987" s="442"/>
      <c r="C1987" s="442"/>
      <c r="D1987" s="442"/>
      <c r="E1987" s="442"/>
    </row>
    <row r="1988" spans="1:5" x14ac:dyDescent="0.25">
      <c r="A1988" s="441"/>
      <c r="B1988" s="442"/>
      <c r="C1988" s="442"/>
      <c r="D1988" s="442"/>
      <c r="E1988" s="442"/>
    </row>
    <row r="1989" spans="1:5" x14ac:dyDescent="0.25">
      <c r="A1989" s="441"/>
      <c r="B1989" s="442"/>
      <c r="C1989" s="442"/>
      <c r="D1989" s="442"/>
      <c r="E1989" s="442"/>
    </row>
    <row r="1990" spans="1:5" x14ac:dyDescent="0.25">
      <c r="A1990" s="441"/>
      <c r="B1990" s="442"/>
      <c r="C1990" s="442"/>
      <c r="D1990" s="442"/>
      <c r="E1990" s="442"/>
    </row>
    <row r="1991" spans="1:5" x14ac:dyDescent="0.25">
      <c r="A1991" s="441"/>
      <c r="B1991" s="442"/>
      <c r="C1991" s="442"/>
      <c r="D1991" s="442"/>
      <c r="E1991" s="442"/>
    </row>
    <row r="1992" spans="1:5" x14ac:dyDescent="0.25">
      <c r="A1992" s="441"/>
      <c r="B1992" s="442"/>
      <c r="C1992" s="442"/>
      <c r="D1992" s="442"/>
      <c r="E1992" s="442"/>
    </row>
    <row r="1993" spans="1:5" x14ac:dyDescent="0.25">
      <c r="A1993" s="441"/>
      <c r="B1993" s="442"/>
      <c r="C1993" s="442"/>
      <c r="D1993" s="442"/>
      <c r="E1993" s="442"/>
    </row>
    <row r="1994" spans="1:5" x14ac:dyDescent="0.25">
      <c r="A1994" s="441"/>
      <c r="B1994" s="442"/>
      <c r="C1994" s="442"/>
      <c r="D1994" s="442"/>
      <c r="E1994" s="442"/>
    </row>
    <row r="1995" spans="1:5" x14ac:dyDescent="0.25">
      <c r="A1995" s="441"/>
      <c r="B1995" s="442"/>
      <c r="C1995" s="442"/>
      <c r="D1995" s="442"/>
      <c r="E1995" s="442"/>
    </row>
    <row r="1996" spans="1:5" x14ac:dyDescent="0.25">
      <c r="A1996" s="441"/>
      <c r="B1996" s="442"/>
      <c r="C1996" s="442"/>
      <c r="D1996" s="442"/>
      <c r="E1996" s="442"/>
    </row>
    <row r="1997" spans="1:5" x14ac:dyDescent="0.25">
      <c r="A1997" s="441"/>
      <c r="B1997" s="442"/>
      <c r="C1997" s="442"/>
      <c r="D1997" s="442"/>
      <c r="E1997" s="442"/>
    </row>
    <row r="1998" spans="1:5" x14ac:dyDescent="0.25">
      <c r="A1998" s="441"/>
      <c r="B1998" s="442"/>
      <c r="C1998" s="442"/>
      <c r="D1998" s="442"/>
      <c r="E1998" s="442"/>
    </row>
    <row r="1999" spans="1:5" x14ac:dyDescent="0.25">
      <c r="A1999" s="441"/>
      <c r="B1999" s="442"/>
      <c r="C1999" s="442"/>
      <c r="D1999" s="442"/>
      <c r="E1999" s="442"/>
    </row>
    <row r="2000" spans="1:5" x14ac:dyDescent="0.25">
      <c r="A2000" s="441"/>
      <c r="B2000" s="442"/>
      <c r="C2000" s="442"/>
      <c r="D2000" s="442"/>
      <c r="E2000" s="442"/>
    </row>
    <row r="2001" spans="1:5" x14ac:dyDescent="0.25">
      <c r="A2001" s="441"/>
      <c r="B2001" s="442"/>
      <c r="C2001" s="442"/>
      <c r="D2001" s="442"/>
      <c r="E2001" s="442"/>
    </row>
    <row r="2002" spans="1:5" x14ac:dyDescent="0.25">
      <c r="A2002" s="441"/>
      <c r="B2002" s="442"/>
      <c r="C2002" s="442"/>
      <c r="D2002" s="442"/>
      <c r="E2002" s="442"/>
    </row>
    <row r="2003" spans="1:5" x14ac:dyDescent="0.25">
      <c r="A2003" s="441"/>
      <c r="B2003" s="442"/>
      <c r="C2003" s="442"/>
      <c r="D2003" s="442"/>
      <c r="E2003" s="442"/>
    </row>
    <row r="2004" spans="1:5" x14ac:dyDescent="0.25">
      <c r="A2004" s="441"/>
      <c r="B2004" s="442"/>
      <c r="C2004" s="442"/>
      <c r="D2004" s="442"/>
      <c r="E2004" s="442"/>
    </row>
    <row r="2005" spans="1:5" x14ac:dyDescent="0.25">
      <c r="A2005" s="441"/>
      <c r="B2005" s="442"/>
      <c r="C2005" s="442"/>
      <c r="D2005" s="442"/>
      <c r="E2005" s="442"/>
    </row>
    <row r="2006" spans="1:5" x14ac:dyDescent="0.25">
      <c r="A2006" s="441"/>
      <c r="B2006" s="442"/>
      <c r="C2006" s="442"/>
      <c r="D2006" s="442"/>
      <c r="E2006" s="442"/>
    </row>
    <row r="2007" spans="1:5" x14ac:dyDescent="0.25">
      <c r="A2007" s="441"/>
      <c r="B2007" s="442"/>
      <c r="C2007" s="442"/>
      <c r="D2007" s="442"/>
      <c r="E2007" s="442"/>
    </row>
    <row r="2008" spans="1:5" x14ac:dyDescent="0.25">
      <c r="A2008" s="441"/>
      <c r="B2008" s="442"/>
      <c r="C2008" s="442"/>
      <c r="D2008" s="442"/>
      <c r="E2008" s="442"/>
    </row>
    <row r="2009" spans="1:5" x14ac:dyDescent="0.25">
      <c r="A2009" s="441"/>
      <c r="B2009" s="442"/>
      <c r="C2009" s="442"/>
      <c r="D2009" s="442"/>
      <c r="E2009" s="442"/>
    </row>
    <row r="2010" spans="1:5" x14ac:dyDescent="0.25">
      <c r="A2010" s="441"/>
      <c r="B2010" s="442"/>
      <c r="C2010" s="442"/>
      <c r="D2010" s="442"/>
      <c r="E2010" s="442"/>
    </row>
    <row r="2011" spans="1:5" x14ac:dyDescent="0.25">
      <c r="A2011" s="441"/>
      <c r="B2011" s="442"/>
      <c r="C2011" s="442"/>
      <c r="D2011" s="442"/>
      <c r="E2011" s="442"/>
    </row>
    <row r="2012" spans="1:5" x14ac:dyDescent="0.25">
      <c r="A2012" s="441"/>
      <c r="B2012" s="442"/>
      <c r="C2012" s="442"/>
      <c r="D2012" s="442"/>
      <c r="E2012" s="442"/>
    </row>
    <row r="2013" spans="1:5" x14ac:dyDescent="0.25">
      <c r="A2013" s="441"/>
      <c r="B2013" s="442"/>
      <c r="C2013" s="442"/>
      <c r="D2013" s="442"/>
      <c r="E2013" s="442"/>
    </row>
    <row r="2014" spans="1:5" x14ac:dyDescent="0.25">
      <c r="A2014" s="441"/>
      <c r="B2014" s="442"/>
      <c r="C2014" s="442"/>
      <c r="D2014" s="442"/>
      <c r="E2014" s="442"/>
    </row>
    <row r="2015" spans="1:5" x14ac:dyDescent="0.25">
      <c r="A2015" s="441"/>
      <c r="B2015" s="442"/>
      <c r="C2015" s="442"/>
      <c r="D2015" s="442"/>
      <c r="E2015" s="442"/>
    </row>
    <row r="2016" spans="1:5" x14ac:dyDescent="0.25">
      <c r="A2016" s="441"/>
      <c r="B2016" s="442"/>
      <c r="C2016" s="442"/>
      <c r="D2016" s="442"/>
      <c r="E2016" s="442"/>
    </row>
    <row r="2017" spans="1:5" x14ac:dyDescent="0.25">
      <c r="A2017" s="441"/>
      <c r="B2017" s="442"/>
      <c r="C2017" s="442"/>
      <c r="D2017" s="442"/>
      <c r="E2017" s="442"/>
    </row>
    <row r="2018" spans="1:5" x14ac:dyDescent="0.25">
      <c r="A2018" s="441"/>
      <c r="B2018" s="442"/>
      <c r="C2018" s="442"/>
      <c r="D2018" s="442"/>
      <c r="E2018" s="442"/>
    </row>
    <row r="2019" spans="1:5" x14ac:dyDescent="0.25">
      <c r="A2019" s="441"/>
      <c r="B2019" s="442"/>
      <c r="C2019" s="442"/>
      <c r="D2019" s="442"/>
      <c r="E2019" s="442"/>
    </row>
    <row r="2020" spans="1:5" x14ac:dyDescent="0.25">
      <c r="A2020" s="441"/>
      <c r="B2020" s="442"/>
      <c r="C2020" s="442"/>
      <c r="D2020" s="442"/>
      <c r="E2020" s="442"/>
    </row>
    <row r="2021" spans="1:5" x14ac:dyDescent="0.25">
      <c r="A2021" s="441"/>
      <c r="B2021" s="442"/>
      <c r="C2021" s="442"/>
      <c r="D2021" s="442"/>
      <c r="E2021" s="442"/>
    </row>
    <row r="2022" spans="1:5" x14ac:dyDescent="0.25">
      <c r="A2022" s="441"/>
      <c r="B2022" s="442"/>
      <c r="C2022" s="442"/>
      <c r="D2022" s="442"/>
      <c r="E2022" s="442"/>
    </row>
    <row r="2023" spans="1:5" x14ac:dyDescent="0.25">
      <c r="A2023" s="441"/>
      <c r="B2023" s="442"/>
      <c r="C2023" s="442"/>
      <c r="D2023" s="442"/>
      <c r="E2023" s="442"/>
    </row>
    <row r="2024" spans="1:5" x14ac:dyDescent="0.25">
      <c r="A2024" s="441"/>
      <c r="B2024" s="442"/>
      <c r="C2024" s="442"/>
      <c r="D2024" s="442"/>
      <c r="E2024" s="442"/>
    </row>
    <row r="2025" spans="1:5" x14ac:dyDescent="0.25">
      <c r="A2025" s="441"/>
      <c r="B2025" s="442"/>
      <c r="C2025" s="442"/>
      <c r="D2025" s="442"/>
      <c r="E2025" s="442"/>
    </row>
    <row r="2026" spans="1:5" x14ac:dyDescent="0.25">
      <c r="A2026" s="441"/>
      <c r="B2026" s="442"/>
      <c r="C2026" s="442"/>
      <c r="D2026" s="442"/>
      <c r="E2026" s="442"/>
    </row>
    <row r="2027" spans="1:5" x14ac:dyDescent="0.25">
      <c r="A2027" s="441"/>
      <c r="B2027" s="442"/>
      <c r="C2027" s="442"/>
      <c r="D2027" s="442"/>
      <c r="E2027" s="442"/>
    </row>
    <row r="2028" spans="1:5" x14ac:dyDescent="0.25">
      <c r="A2028" s="441"/>
      <c r="B2028" s="442"/>
      <c r="C2028" s="442"/>
      <c r="D2028" s="442"/>
      <c r="E2028" s="442"/>
    </row>
    <row r="2029" spans="1:5" x14ac:dyDescent="0.25">
      <c r="A2029" s="441"/>
      <c r="B2029" s="442"/>
      <c r="C2029" s="442"/>
      <c r="D2029" s="442"/>
      <c r="E2029" s="442"/>
    </row>
    <row r="2030" spans="1:5" x14ac:dyDescent="0.25">
      <c r="A2030" s="441"/>
      <c r="B2030" s="442"/>
      <c r="C2030" s="442"/>
      <c r="D2030" s="442"/>
      <c r="E2030" s="442"/>
    </row>
    <row r="2031" spans="1:5" x14ac:dyDescent="0.25">
      <c r="A2031" s="441"/>
      <c r="B2031" s="442"/>
      <c r="C2031" s="442"/>
      <c r="D2031" s="442"/>
      <c r="E2031" s="442"/>
    </row>
    <row r="2032" spans="1:5" x14ac:dyDescent="0.25">
      <c r="A2032" s="441"/>
      <c r="B2032" s="442"/>
      <c r="C2032" s="442"/>
      <c r="D2032" s="442"/>
      <c r="E2032" s="442"/>
    </row>
    <row r="2033" spans="1:5" x14ac:dyDescent="0.25">
      <c r="A2033" s="441"/>
      <c r="B2033" s="442"/>
      <c r="C2033" s="442"/>
      <c r="D2033" s="442"/>
      <c r="E2033" s="442"/>
    </row>
    <row r="2034" spans="1:5" x14ac:dyDescent="0.25">
      <c r="A2034" s="441"/>
      <c r="B2034" s="442"/>
      <c r="C2034" s="442"/>
      <c r="D2034" s="442"/>
      <c r="E2034" s="442"/>
    </row>
    <row r="2035" spans="1:5" x14ac:dyDescent="0.25">
      <c r="A2035" s="441"/>
      <c r="B2035" s="442"/>
      <c r="C2035" s="442"/>
      <c r="D2035" s="442"/>
      <c r="E2035" s="442"/>
    </row>
    <row r="2036" spans="1:5" x14ac:dyDescent="0.25">
      <c r="A2036" s="441"/>
      <c r="B2036" s="442"/>
      <c r="C2036" s="442"/>
      <c r="D2036" s="442"/>
      <c r="E2036" s="442"/>
    </row>
    <row r="2037" spans="1:5" x14ac:dyDescent="0.25">
      <c r="A2037" s="441"/>
      <c r="B2037" s="442"/>
      <c r="C2037" s="442"/>
      <c r="D2037" s="442"/>
      <c r="E2037" s="442"/>
    </row>
    <row r="2038" spans="1:5" x14ac:dyDescent="0.25">
      <c r="A2038" s="441"/>
      <c r="B2038" s="442"/>
      <c r="C2038" s="442"/>
      <c r="D2038" s="442"/>
      <c r="E2038" s="442"/>
    </row>
    <row r="2039" spans="1:5" x14ac:dyDescent="0.25">
      <c r="A2039" s="441"/>
      <c r="B2039" s="442"/>
      <c r="C2039" s="442"/>
      <c r="D2039" s="442"/>
      <c r="E2039" s="442"/>
    </row>
    <row r="2040" spans="1:5" x14ac:dyDescent="0.25">
      <c r="A2040" s="441"/>
      <c r="B2040" s="442"/>
      <c r="C2040" s="442"/>
      <c r="D2040" s="442"/>
      <c r="E2040" s="442"/>
    </row>
    <row r="2041" spans="1:5" x14ac:dyDescent="0.25">
      <c r="A2041" s="441"/>
      <c r="B2041" s="442"/>
      <c r="C2041" s="442"/>
      <c r="D2041" s="442"/>
      <c r="E2041" s="442"/>
    </row>
    <row r="2042" spans="1:5" x14ac:dyDescent="0.25">
      <c r="A2042" s="441"/>
      <c r="B2042" s="442"/>
      <c r="C2042" s="442"/>
      <c r="D2042" s="442"/>
      <c r="E2042" s="442"/>
    </row>
    <row r="2043" spans="1:5" x14ac:dyDescent="0.25">
      <c r="A2043" s="441"/>
      <c r="B2043" s="442"/>
      <c r="C2043" s="442"/>
      <c r="D2043" s="442"/>
      <c r="E2043" s="442"/>
    </row>
    <row r="2044" spans="1:5" x14ac:dyDescent="0.25">
      <c r="A2044" s="441"/>
      <c r="B2044" s="442"/>
      <c r="C2044" s="442"/>
      <c r="D2044" s="442"/>
      <c r="E2044" s="442"/>
    </row>
    <row r="2045" spans="1:5" x14ac:dyDescent="0.25">
      <c r="A2045" s="441"/>
      <c r="B2045" s="442"/>
      <c r="C2045" s="442"/>
      <c r="D2045" s="442"/>
      <c r="E2045" s="442"/>
    </row>
    <row r="2046" spans="1:5" x14ac:dyDescent="0.25">
      <c r="A2046" s="441"/>
      <c r="B2046" s="442"/>
      <c r="C2046" s="442"/>
      <c r="D2046" s="442"/>
      <c r="E2046" s="442"/>
    </row>
    <row r="2047" spans="1:5" x14ac:dyDescent="0.25">
      <c r="A2047" s="441"/>
      <c r="B2047" s="442"/>
      <c r="C2047" s="442"/>
      <c r="D2047" s="442"/>
      <c r="E2047" s="442"/>
    </row>
    <row r="2048" spans="1:5" x14ac:dyDescent="0.25">
      <c r="A2048" s="441"/>
      <c r="B2048" s="442"/>
      <c r="C2048" s="442"/>
      <c r="D2048" s="442"/>
      <c r="E2048" s="442"/>
    </row>
    <row r="2049" spans="1:5" x14ac:dyDescent="0.25">
      <c r="A2049" s="441"/>
      <c r="B2049" s="442"/>
      <c r="C2049" s="442"/>
      <c r="D2049" s="442"/>
      <c r="E2049" s="442"/>
    </row>
    <row r="2050" spans="1:5" x14ac:dyDescent="0.25">
      <c r="A2050" s="441"/>
      <c r="B2050" s="442"/>
      <c r="C2050" s="442"/>
      <c r="D2050" s="442"/>
      <c r="E2050" s="442"/>
    </row>
    <row r="2051" spans="1:5" x14ac:dyDescent="0.25">
      <c r="A2051" s="441"/>
      <c r="B2051" s="442"/>
      <c r="C2051" s="442"/>
      <c r="D2051" s="442"/>
      <c r="E2051" s="442"/>
    </row>
    <row r="2052" spans="1:5" x14ac:dyDescent="0.25">
      <c r="A2052" s="441"/>
      <c r="B2052" s="442"/>
      <c r="C2052" s="442"/>
      <c r="D2052" s="442"/>
      <c r="E2052" s="442"/>
    </row>
    <row r="2053" spans="1:5" x14ac:dyDescent="0.25">
      <c r="A2053" s="441"/>
      <c r="B2053" s="442"/>
      <c r="C2053" s="442"/>
      <c r="D2053" s="442"/>
      <c r="E2053" s="442"/>
    </row>
    <row r="2054" spans="1:5" x14ac:dyDescent="0.25">
      <c r="A2054" s="441"/>
      <c r="B2054" s="442"/>
      <c r="C2054" s="442"/>
      <c r="D2054" s="442"/>
      <c r="E2054" s="442"/>
    </row>
    <row r="2055" spans="1:5" x14ac:dyDescent="0.25">
      <c r="A2055" s="441"/>
      <c r="B2055" s="442"/>
      <c r="C2055" s="442"/>
      <c r="D2055" s="442"/>
      <c r="E2055" s="442"/>
    </row>
    <row r="2056" spans="1:5" x14ac:dyDescent="0.25">
      <c r="A2056" s="441"/>
      <c r="B2056" s="442"/>
      <c r="C2056" s="442"/>
      <c r="D2056" s="442"/>
      <c r="E2056" s="442"/>
    </row>
    <row r="2057" spans="1:5" x14ac:dyDescent="0.25">
      <c r="A2057" s="441"/>
      <c r="B2057" s="442"/>
      <c r="C2057" s="442"/>
      <c r="D2057" s="442"/>
      <c r="E2057" s="442"/>
    </row>
    <row r="2058" spans="1:5" x14ac:dyDescent="0.25">
      <c r="A2058" s="441"/>
      <c r="B2058" s="442"/>
      <c r="C2058" s="442"/>
      <c r="D2058" s="442"/>
      <c r="E2058" s="442"/>
    </row>
    <row r="2059" spans="1:5" x14ac:dyDescent="0.25">
      <c r="A2059" s="441"/>
      <c r="B2059" s="442"/>
      <c r="C2059" s="442"/>
      <c r="D2059" s="442"/>
      <c r="E2059" s="442"/>
    </row>
    <row r="2060" spans="1:5" x14ac:dyDescent="0.25">
      <c r="A2060" s="441"/>
      <c r="B2060" s="442"/>
      <c r="C2060" s="442"/>
      <c r="D2060" s="442"/>
      <c r="E2060" s="442"/>
    </row>
    <row r="2061" spans="1:5" x14ac:dyDescent="0.25">
      <c r="A2061" s="441"/>
      <c r="B2061" s="442"/>
      <c r="C2061" s="442"/>
      <c r="D2061" s="442"/>
      <c r="E2061" s="442"/>
    </row>
    <row r="2062" spans="1:5" x14ac:dyDescent="0.25">
      <c r="A2062" s="441"/>
      <c r="B2062" s="442"/>
      <c r="C2062" s="442"/>
      <c r="D2062" s="442"/>
      <c r="E2062" s="442"/>
    </row>
    <row r="2063" spans="1:5" x14ac:dyDescent="0.25">
      <c r="A2063" s="441"/>
      <c r="B2063" s="442"/>
      <c r="C2063" s="442"/>
      <c r="D2063" s="442"/>
      <c r="E2063" s="442"/>
    </row>
    <row r="2064" spans="1:5" x14ac:dyDescent="0.25">
      <c r="A2064" s="441"/>
      <c r="B2064" s="442"/>
      <c r="C2064" s="442"/>
      <c r="D2064" s="442"/>
      <c r="E2064" s="442"/>
    </row>
    <row r="2065" spans="1:5" x14ac:dyDescent="0.25">
      <c r="A2065" s="441"/>
      <c r="B2065" s="442"/>
      <c r="C2065" s="442"/>
      <c r="D2065" s="442"/>
      <c r="E2065" s="442"/>
    </row>
    <row r="2066" spans="1:5" x14ac:dyDescent="0.25">
      <c r="A2066" s="441"/>
      <c r="B2066" s="442"/>
      <c r="C2066" s="442"/>
      <c r="D2066" s="442"/>
      <c r="E2066" s="442"/>
    </row>
    <row r="2067" spans="1:5" x14ac:dyDescent="0.25">
      <c r="A2067" s="441"/>
      <c r="B2067" s="442"/>
      <c r="C2067" s="442"/>
      <c r="D2067" s="442"/>
      <c r="E2067" s="442"/>
    </row>
    <row r="2068" spans="1:5" x14ac:dyDescent="0.25">
      <c r="A2068" s="441"/>
      <c r="B2068" s="442"/>
      <c r="C2068" s="442"/>
      <c r="D2068" s="442"/>
      <c r="E2068" s="442"/>
    </row>
    <row r="2069" spans="1:5" x14ac:dyDescent="0.25">
      <c r="A2069" s="441"/>
      <c r="B2069" s="442"/>
      <c r="C2069" s="442"/>
      <c r="D2069" s="442"/>
      <c r="E2069" s="442"/>
    </row>
    <row r="2070" spans="1:5" x14ac:dyDescent="0.25">
      <c r="A2070" s="441"/>
      <c r="B2070" s="442"/>
      <c r="C2070" s="442"/>
      <c r="D2070" s="442"/>
      <c r="E2070" s="442"/>
    </row>
    <row r="2071" spans="1:5" x14ac:dyDescent="0.25">
      <c r="A2071" s="441"/>
      <c r="B2071" s="442"/>
      <c r="C2071" s="442"/>
      <c r="D2071" s="442"/>
      <c r="E2071" s="442"/>
    </row>
    <row r="2072" spans="1:5" x14ac:dyDescent="0.25">
      <c r="A2072" s="441"/>
      <c r="B2072" s="442"/>
      <c r="C2072" s="442"/>
      <c r="D2072" s="442"/>
      <c r="E2072" s="442"/>
    </row>
    <row r="2073" spans="1:5" x14ac:dyDescent="0.25">
      <c r="A2073" s="441"/>
      <c r="B2073" s="442"/>
      <c r="C2073" s="442"/>
      <c r="D2073" s="442"/>
      <c r="E2073" s="442"/>
    </row>
    <row r="2074" spans="1:5" x14ac:dyDescent="0.25">
      <c r="A2074" s="441"/>
      <c r="B2074" s="442"/>
      <c r="C2074" s="442"/>
      <c r="D2074" s="442"/>
      <c r="E2074" s="442"/>
    </row>
    <row r="2075" spans="1:5" x14ac:dyDescent="0.25">
      <c r="A2075" s="441"/>
      <c r="B2075" s="442"/>
      <c r="C2075" s="442"/>
      <c r="D2075" s="442"/>
      <c r="E2075" s="442"/>
    </row>
    <row r="2076" spans="1:5" x14ac:dyDescent="0.25">
      <c r="A2076" s="441"/>
      <c r="B2076" s="442"/>
      <c r="C2076" s="442"/>
      <c r="D2076" s="442"/>
      <c r="E2076" s="442"/>
    </row>
    <row r="2077" spans="1:5" x14ac:dyDescent="0.25">
      <c r="A2077" s="441"/>
      <c r="B2077" s="442"/>
      <c r="C2077" s="442"/>
      <c r="D2077" s="442"/>
      <c r="E2077" s="442"/>
    </row>
    <row r="2078" spans="1:5" x14ac:dyDescent="0.25">
      <c r="A2078" s="441"/>
      <c r="B2078" s="442"/>
      <c r="C2078" s="442"/>
      <c r="D2078" s="442"/>
      <c r="E2078" s="442"/>
    </row>
    <row r="2079" spans="1:5" x14ac:dyDescent="0.25">
      <c r="A2079" s="441"/>
      <c r="B2079" s="442"/>
      <c r="C2079" s="442"/>
      <c r="D2079" s="442"/>
      <c r="E2079" s="442"/>
    </row>
    <row r="2080" spans="1:5" x14ac:dyDescent="0.25">
      <c r="A2080" s="441"/>
      <c r="B2080" s="442"/>
      <c r="C2080" s="442"/>
      <c r="D2080" s="442"/>
      <c r="E2080" s="442"/>
    </row>
    <row r="2081" spans="1:5" x14ac:dyDescent="0.25">
      <c r="A2081" s="441"/>
      <c r="B2081" s="442"/>
      <c r="C2081" s="442"/>
      <c r="D2081" s="442"/>
      <c r="E2081" s="442"/>
    </row>
    <row r="2082" spans="1:5" x14ac:dyDescent="0.25">
      <c r="A2082" s="441"/>
      <c r="B2082" s="442"/>
      <c r="C2082" s="442"/>
      <c r="D2082" s="442"/>
      <c r="E2082" s="442"/>
    </row>
    <row r="2083" spans="1:5" x14ac:dyDescent="0.25">
      <c r="A2083" s="441"/>
      <c r="B2083" s="442"/>
      <c r="C2083" s="442"/>
      <c r="D2083" s="442"/>
      <c r="E2083" s="442"/>
    </row>
    <row r="2084" spans="1:5" x14ac:dyDescent="0.25">
      <c r="A2084" s="441"/>
      <c r="B2084" s="442"/>
      <c r="C2084" s="442"/>
      <c r="D2084" s="442"/>
      <c r="E2084" s="442"/>
    </row>
    <row r="2085" spans="1:5" x14ac:dyDescent="0.25">
      <c r="A2085" s="441"/>
      <c r="B2085" s="442"/>
      <c r="C2085" s="442"/>
      <c r="D2085" s="442"/>
      <c r="E2085" s="442"/>
    </row>
    <row r="2086" spans="1:5" x14ac:dyDescent="0.25">
      <c r="A2086" s="441"/>
      <c r="B2086" s="442"/>
      <c r="C2086" s="442"/>
      <c r="D2086" s="442"/>
      <c r="E2086" s="442"/>
    </row>
    <row r="2087" spans="1:5" x14ac:dyDescent="0.25">
      <c r="A2087" s="441"/>
      <c r="B2087" s="442"/>
      <c r="C2087" s="442"/>
      <c r="D2087" s="442"/>
      <c r="E2087" s="442"/>
    </row>
    <row r="2088" spans="1:5" x14ac:dyDescent="0.25">
      <c r="A2088" s="441"/>
      <c r="B2088" s="442"/>
      <c r="C2088" s="442"/>
      <c r="D2088" s="442"/>
      <c r="E2088" s="442"/>
    </row>
    <row r="2089" spans="1:5" x14ac:dyDescent="0.25">
      <c r="A2089" s="441"/>
      <c r="B2089" s="442"/>
      <c r="C2089" s="442"/>
      <c r="D2089" s="442"/>
      <c r="E2089" s="442"/>
    </row>
    <row r="2090" spans="1:5" x14ac:dyDescent="0.25">
      <c r="A2090" s="441"/>
      <c r="B2090" s="442"/>
      <c r="C2090" s="442"/>
      <c r="D2090" s="442"/>
      <c r="E2090" s="442"/>
    </row>
    <row r="2091" spans="1:5" x14ac:dyDescent="0.25">
      <c r="A2091" s="441"/>
      <c r="B2091" s="442"/>
      <c r="C2091" s="442"/>
      <c r="D2091" s="442"/>
      <c r="E2091" s="442"/>
    </row>
    <row r="2092" spans="1:5" x14ac:dyDescent="0.25">
      <c r="A2092" s="441"/>
      <c r="B2092" s="442"/>
      <c r="C2092" s="442"/>
      <c r="D2092" s="442"/>
      <c r="E2092" s="442"/>
    </row>
    <row r="2093" spans="1:5" x14ac:dyDescent="0.25">
      <c r="A2093" s="441"/>
      <c r="B2093" s="442"/>
      <c r="C2093" s="442"/>
      <c r="D2093" s="442"/>
      <c r="E2093" s="442"/>
    </row>
    <row r="2094" spans="1:5" x14ac:dyDescent="0.25">
      <c r="A2094" s="441"/>
      <c r="B2094" s="442"/>
      <c r="C2094" s="442"/>
      <c r="D2094" s="442"/>
      <c r="E2094" s="442"/>
    </row>
    <row r="2095" spans="1:5" x14ac:dyDescent="0.25">
      <c r="A2095" s="441"/>
      <c r="B2095" s="442"/>
      <c r="C2095" s="442"/>
      <c r="D2095" s="442"/>
      <c r="E2095" s="442"/>
    </row>
    <row r="2096" spans="1:5" x14ac:dyDescent="0.25">
      <c r="A2096" s="441"/>
      <c r="B2096" s="442"/>
      <c r="C2096" s="442"/>
      <c r="D2096" s="442"/>
      <c r="E2096" s="442"/>
    </row>
    <row r="2097" spans="1:5" x14ac:dyDescent="0.25">
      <c r="A2097" s="441"/>
      <c r="B2097" s="442"/>
      <c r="C2097" s="442"/>
      <c r="D2097" s="442"/>
      <c r="E2097" s="442"/>
    </row>
    <row r="2098" spans="1:5" x14ac:dyDescent="0.25">
      <c r="A2098" s="441"/>
      <c r="B2098" s="442"/>
      <c r="C2098" s="442"/>
      <c r="D2098" s="442"/>
      <c r="E2098" s="442"/>
    </row>
    <row r="2099" spans="1:5" x14ac:dyDescent="0.25">
      <c r="A2099" s="441"/>
      <c r="B2099" s="442"/>
      <c r="C2099" s="442"/>
      <c r="D2099" s="442"/>
      <c r="E2099" s="442"/>
    </row>
    <row r="2100" spans="1:5" x14ac:dyDescent="0.25">
      <c r="A2100" s="441"/>
      <c r="B2100" s="442"/>
      <c r="C2100" s="442"/>
      <c r="D2100" s="442"/>
      <c r="E2100" s="442"/>
    </row>
    <row r="2101" spans="1:5" x14ac:dyDescent="0.25">
      <c r="A2101" s="441"/>
      <c r="B2101" s="442"/>
      <c r="C2101" s="442"/>
      <c r="D2101" s="442"/>
      <c r="E2101" s="442"/>
    </row>
    <row r="2102" spans="1:5" x14ac:dyDescent="0.25">
      <c r="A2102" s="441"/>
      <c r="B2102" s="442"/>
      <c r="C2102" s="442"/>
      <c r="D2102" s="442"/>
      <c r="E2102" s="442"/>
    </row>
    <row r="2103" spans="1:5" x14ac:dyDescent="0.25">
      <c r="A2103" s="441"/>
      <c r="B2103" s="442"/>
      <c r="C2103" s="442"/>
      <c r="D2103" s="442"/>
      <c r="E2103" s="442"/>
    </row>
    <row r="2104" spans="1:5" x14ac:dyDescent="0.25">
      <c r="A2104" s="441"/>
      <c r="B2104" s="442"/>
      <c r="C2104" s="442"/>
      <c r="D2104" s="442"/>
      <c r="E2104" s="442"/>
    </row>
    <row r="2105" spans="1:5" x14ac:dyDescent="0.25">
      <c r="A2105" s="441"/>
      <c r="B2105" s="442"/>
      <c r="C2105" s="442"/>
      <c r="D2105" s="442"/>
      <c r="E2105" s="442"/>
    </row>
    <row r="2106" spans="1:5" x14ac:dyDescent="0.25">
      <c r="A2106" s="441"/>
      <c r="B2106" s="442"/>
      <c r="C2106" s="442"/>
      <c r="D2106" s="442"/>
      <c r="E2106" s="442"/>
    </row>
    <row r="2107" spans="1:5" x14ac:dyDescent="0.25">
      <c r="A2107" s="441"/>
      <c r="B2107" s="442"/>
      <c r="C2107" s="442"/>
      <c r="D2107" s="442"/>
      <c r="E2107" s="442"/>
    </row>
    <row r="2108" spans="1:5" x14ac:dyDescent="0.25">
      <c r="A2108" s="441"/>
      <c r="B2108" s="442"/>
      <c r="C2108" s="442"/>
      <c r="D2108" s="442"/>
      <c r="E2108" s="442"/>
    </row>
    <row r="2109" spans="1:5" x14ac:dyDescent="0.25">
      <c r="A2109" s="441"/>
      <c r="B2109" s="442"/>
      <c r="C2109" s="442"/>
      <c r="D2109" s="442"/>
      <c r="E2109" s="442"/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&amp;R&amp;"Times New Roman CE,Félkövér"21. melléklet
az 5/2020.(II.17.) önkormányzati rendelethez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G12"/>
  <sheetViews>
    <sheetView zoomScaleNormal="100" workbookViewId="0">
      <selection activeCell="B12" sqref="B12"/>
    </sheetView>
  </sheetViews>
  <sheetFormatPr defaultRowHeight="15" x14ac:dyDescent="0.25"/>
  <cols>
    <col min="1" max="1" width="4.5" style="396" customWidth="1"/>
    <col min="2" max="2" width="24.5" style="396" customWidth="1"/>
    <col min="3" max="3" width="40.625" style="396" customWidth="1"/>
    <col min="4" max="4" width="48.625" style="396" customWidth="1"/>
    <col min="5" max="5" width="9.25" style="396" customWidth="1"/>
    <col min="6" max="6" width="8.125" style="396" customWidth="1"/>
    <col min="7" max="7" width="18.125" style="396" customWidth="1"/>
    <col min="8" max="258" width="9" style="396"/>
    <col min="259" max="259" width="4.5" style="396" customWidth="1"/>
    <col min="260" max="260" width="27.125" style="396" customWidth="1"/>
    <col min="261" max="261" width="53.625" style="396" customWidth="1"/>
    <col min="262" max="262" width="17.875" style="396" customWidth="1"/>
    <col min="263" max="514" width="9" style="396"/>
    <col min="515" max="515" width="4.5" style="396" customWidth="1"/>
    <col min="516" max="516" width="27.125" style="396" customWidth="1"/>
    <col min="517" max="517" width="53.625" style="396" customWidth="1"/>
    <col min="518" max="518" width="17.875" style="396" customWidth="1"/>
    <col min="519" max="770" width="9" style="396"/>
    <col min="771" max="771" width="4.5" style="396" customWidth="1"/>
    <col min="772" max="772" width="27.125" style="396" customWidth="1"/>
    <col min="773" max="773" width="53.625" style="396" customWidth="1"/>
    <col min="774" max="774" width="17.875" style="396" customWidth="1"/>
    <col min="775" max="1026" width="9" style="396"/>
    <col min="1027" max="1027" width="4.5" style="396" customWidth="1"/>
    <col min="1028" max="1028" width="27.125" style="396" customWidth="1"/>
    <col min="1029" max="1029" width="53.625" style="396" customWidth="1"/>
    <col min="1030" max="1030" width="17.875" style="396" customWidth="1"/>
    <col min="1031" max="1282" width="9" style="396"/>
    <col min="1283" max="1283" width="4.5" style="396" customWidth="1"/>
    <col min="1284" max="1284" width="27.125" style="396" customWidth="1"/>
    <col min="1285" max="1285" width="53.625" style="396" customWidth="1"/>
    <col min="1286" max="1286" width="17.875" style="396" customWidth="1"/>
    <col min="1287" max="1538" width="9" style="396"/>
    <col min="1539" max="1539" width="4.5" style="396" customWidth="1"/>
    <col min="1540" max="1540" width="27.125" style="396" customWidth="1"/>
    <col min="1541" max="1541" width="53.625" style="396" customWidth="1"/>
    <col min="1542" max="1542" width="17.875" style="396" customWidth="1"/>
    <col min="1543" max="1794" width="9" style="396"/>
    <col min="1795" max="1795" width="4.5" style="396" customWidth="1"/>
    <col min="1796" max="1796" width="27.125" style="396" customWidth="1"/>
    <col min="1797" max="1797" width="53.625" style="396" customWidth="1"/>
    <col min="1798" max="1798" width="17.875" style="396" customWidth="1"/>
    <col min="1799" max="2050" width="9" style="396"/>
    <col min="2051" max="2051" width="4.5" style="396" customWidth="1"/>
    <col min="2052" max="2052" width="27.125" style="396" customWidth="1"/>
    <col min="2053" max="2053" width="53.625" style="396" customWidth="1"/>
    <col min="2054" max="2054" width="17.875" style="396" customWidth="1"/>
    <col min="2055" max="2306" width="9" style="396"/>
    <col min="2307" max="2307" width="4.5" style="396" customWidth="1"/>
    <col min="2308" max="2308" width="27.125" style="396" customWidth="1"/>
    <col min="2309" max="2309" width="53.625" style="396" customWidth="1"/>
    <col min="2310" max="2310" width="17.875" style="396" customWidth="1"/>
    <col min="2311" max="2562" width="9" style="396"/>
    <col min="2563" max="2563" width="4.5" style="396" customWidth="1"/>
    <col min="2564" max="2564" width="27.125" style="396" customWidth="1"/>
    <col min="2565" max="2565" width="53.625" style="396" customWidth="1"/>
    <col min="2566" max="2566" width="17.875" style="396" customWidth="1"/>
    <col min="2567" max="2818" width="9" style="396"/>
    <col min="2819" max="2819" width="4.5" style="396" customWidth="1"/>
    <col min="2820" max="2820" width="27.125" style="396" customWidth="1"/>
    <col min="2821" max="2821" width="53.625" style="396" customWidth="1"/>
    <col min="2822" max="2822" width="17.875" style="396" customWidth="1"/>
    <col min="2823" max="3074" width="9" style="396"/>
    <col min="3075" max="3075" width="4.5" style="396" customWidth="1"/>
    <col min="3076" max="3076" width="27.125" style="396" customWidth="1"/>
    <col min="3077" max="3077" width="53.625" style="396" customWidth="1"/>
    <col min="3078" max="3078" width="17.875" style="396" customWidth="1"/>
    <col min="3079" max="3330" width="9" style="396"/>
    <col min="3331" max="3331" width="4.5" style="396" customWidth="1"/>
    <col min="3332" max="3332" width="27.125" style="396" customWidth="1"/>
    <col min="3333" max="3333" width="53.625" style="396" customWidth="1"/>
    <col min="3334" max="3334" width="17.875" style="396" customWidth="1"/>
    <col min="3335" max="3586" width="9" style="396"/>
    <col min="3587" max="3587" width="4.5" style="396" customWidth="1"/>
    <col min="3588" max="3588" width="27.125" style="396" customWidth="1"/>
    <col min="3589" max="3589" width="53.625" style="396" customWidth="1"/>
    <col min="3590" max="3590" width="17.875" style="396" customWidth="1"/>
    <col min="3591" max="3842" width="9" style="396"/>
    <col min="3843" max="3843" width="4.5" style="396" customWidth="1"/>
    <col min="3844" max="3844" width="27.125" style="396" customWidth="1"/>
    <col min="3845" max="3845" width="53.625" style="396" customWidth="1"/>
    <col min="3846" max="3846" width="17.875" style="396" customWidth="1"/>
    <col min="3847" max="4098" width="9" style="396"/>
    <col min="4099" max="4099" width="4.5" style="396" customWidth="1"/>
    <col min="4100" max="4100" width="27.125" style="396" customWidth="1"/>
    <col min="4101" max="4101" width="53.625" style="396" customWidth="1"/>
    <col min="4102" max="4102" width="17.875" style="396" customWidth="1"/>
    <col min="4103" max="4354" width="9" style="396"/>
    <col min="4355" max="4355" width="4.5" style="396" customWidth="1"/>
    <col min="4356" max="4356" width="27.125" style="396" customWidth="1"/>
    <col min="4357" max="4357" width="53.625" style="396" customWidth="1"/>
    <col min="4358" max="4358" width="17.875" style="396" customWidth="1"/>
    <col min="4359" max="4610" width="9" style="396"/>
    <col min="4611" max="4611" width="4.5" style="396" customWidth="1"/>
    <col min="4612" max="4612" width="27.125" style="396" customWidth="1"/>
    <col min="4613" max="4613" width="53.625" style="396" customWidth="1"/>
    <col min="4614" max="4614" width="17.875" style="396" customWidth="1"/>
    <col min="4615" max="4866" width="9" style="396"/>
    <col min="4867" max="4867" width="4.5" style="396" customWidth="1"/>
    <col min="4868" max="4868" width="27.125" style="396" customWidth="1"/>
    <col min="4869" max="4869" width="53.625" style="396" customWidth="1"/>
    <col min="4870" max="4870" width="17.875" style="396" customWidth="1"/>
    <col min="4871" max="5122" width="9" style="396"/>
    <col min="5123" max="5123" width="4.5" style="396" customWidth="1"/>
    <col min="5124" max="5124" width="27.125" style="396" customWidth="1"/>
    <col min="5125" max="5125" width="53.625" style="396" customWidth="1"/>
    <col min="5126" max="5126" width="17.875" style="396" customWidth="1"/>
    <col min="5127" max="5378" width="9" style="396"/>
    <col min="5379" max="5379" width="4.5" style="396" customWidth="1"/>
    <col min="5380" max="5380" width="27.125" style="396" customWidth="1"/>
    <col min="5381" max="5381" width="53.625" style="396" customWidth="1"/>
    <col min="5382" max="5382" width="17.875" style="396" customWidth="1"/>
    <col min="5383" max="5634" width="9" style="396"/>
    <col min="5635" max="5635" width="4.5" style="396" customWidth="1"/>
    <col min="5636" max="5636" width="27.125" style="396" customWidth="1"/>
    <col min="5637" max="5637" width="53.625" style="396" customWidth="1"/>
    <col min="5638" max="5638" width="17.875" style="396" customWidth="1"/>
    <col min="5639" max="5890" width="9" style="396"/>
    <col min="5891" max="5891" width="4.5" style="396" customWidth="1"/>
    <col min="5892" max="5892" width="27.125" style="396" customWidth="1"/>
    <col min="5893" max="5893" width="53.625" style="396" customWidth="1"/>
    <col min="5894" max="5894" width="17.875" style="396" customWidth="1"/>
    <col min="5895" max="6146" width="9" style="396"/>
    <col min="6147" max="6147" width="4.5" style="396" customWidth="1"/>
    <col min="6148" max="6148" width="27.125" style="396" customWidth="1"/>
    <col min="6149" max="6149" width="53.625" style="396" customWidth="1"/>
    <col min="6150" max="6150" width="17.875" style="396" customWidth="1"/>
    <col min="6151" max="6402" width="9" style="396"/>
    <col min="6403" max="6403" width="4.5" style="396" customWidth="1"/>
    <col min="6404" max="6404" width="27.125" style="396" customWidth="1"/>
    <col min="6405" max="6405" width="53.625" style="396" customWidth="1"/>
    <col min="6406" max="6406" width="17.875" style="396" customWidth="1"/>
    <col min="6407" max="6658" width="9" style="396"/>
    <col min="6659" max="6659" width="4.5" style="396" customWidth="1"/>
    <col min="6660" max="6660" width="27.125" style="396" customWidth="1"/>
    <col min="6661" max="6661" width="53.625" style="396" customWidth="1"/>
    <col min="6662" max="6662" width="17.875" style="396" customWidth="1"/>
    <col min="6663" max="6914" width="9" style="396"/>
    <col min="6915" max="6915" width="4.5" style="396" customWidth="1"/>
    <col min="6916" max="6916" width="27.125" style="396" customWidth="1"/>
    <col min="6917" max="6917" width="53.625" style="396" customWidth="1"/>
    <col min="6918" max="6918" width="17.875" style="396" customWidth="1"/>
    <col min="6919" max="7170" width="9" style="396"/>
    <col min="7171" max="7171" width="4.5" style="396" customWidth="1"/>
    <col min="7172" max="7172" width="27.125" style="396" customWidth="1"/>
    <col min="7173" max="7173" width="53.625" style="396" customWidth="1"/>
    <col min="7174" max="7174" width="17.875" style="396" customWidth="1"/>
    <col min="7175" max="7426" width="9" style="396"/>
    <col min="7427" max="7427" width="4.5" style="396" customWidth="1"/>
    <col min="7428" max="7428" width="27.125" style="396" customWidth="1"/>
    <col min="7429" max="7429" width="53.625" style="396" customWidth="1"/>
    <col min="7430" max="7430" width="17.875" style="396" customWidth="1"/>
    <col min="7431" max="7682" width="9" style="396"/>
    <col min="7683" max="7683" width="4.5" style="396" customWidth="1"/>
    <col min="7684" max="7684" width="27.125" style="396" customWidth="1"/>
    <col min="7685" max="7685" width="53.625" style="396" customWidth="1"/>
    <col min="7686" max="7686" width="17.875" style="396" customWidth="1"/>
    <col min="7687" max="7938" width="9" style="396"/>
    <col min="7939" max="7939" width="4.5" style="396" customWidth="1"/>
    <col min="7940" max="7940" width="27.125" style="396" customWidth="1"/>
    <col min="7941" max="7941" width="53.625" style="396" customWidth="1"/>
    <col min="7942" max="7942" width="17.875" style="396" customWidth="1"/>
    <col min="7943" max="8194" width="9" style="396"/>
    <col min="8195" max="8195" width="4.5" style="396" customWidth="1"/>
    <col min="8196" max="8196" width="27.125" style="396" customWidth="1"/>
    <col min="8197" max="8197" width="53.625" style="396" customWidth="1"/>
    <col min="8198" max="8198" width="17.875" style="396" customWidth="1"/>
    <col min="8199" max="8450" width="9" style="396"/>
    <col min="8451" max="8451" width="4.5" style="396" customWidth="1"/>
    <col min="8452" max="8452" width="27.125" style="396" customWidth="1"/>
    <col min="8453" max="8453" width="53.625" style="396" customWidth="1"/>
    <col min="8454" max="8454" width="17.875" style="396" customWidth="1"/>
    <col min="8455" max="8706" width="9" style="396"/>
    <col min="8707" max="8707" width="4.5" style="396" customWidth="1"/>
    <col min="8708" max="8708" width="27.125" style="396" customWidth="1"/>
    <col min="8709" max="8709" width="53.625" style="396" customWidth="1"/>
    <col min="8710" max="8710" width="17.875" style="396" customWidth="1"/>
    <col min="8711" max="8962" width="9" style="396"/>
    <col min="8963" max="8963" width="4.5" style="396" customWidth="1"/>
    <col min="8964" max="8964" width="27.125" style="396" customWidth="1"/>
    <col min="8965" max="8965" width="53.625" style="396" customWidth="1"/>
    <col min="8966" max="8966" width="17.875" style="396" customWidth="1"/>
    <col min="8967" max="9218" width="9" style="396"/>
    <col min="9219" max="9219" width="4.5" style="396" customWidth="1"/>
    <col min="9220" max="9220" width="27.125" style="396" customWidth="1"/>
    <col min="9221" max="9221" width="53.625" style="396" customWidth="1"/>
    <col min="9222" max="9222" width="17.875" style="396" customWidth="1"/>
    <col min="9223" max="9474" width="9" style="396"/>
    <col min="9475" max="9475" width="4.5" style="396" customWidth="1"/>
    <col min="9476" max="9476" width="27.125" style="396" customWidth="1"/>
    <col min="9477" max="9477" width="53.625" style="396" customWidth="1"/>
    <col min="9478" max="9478" width="17.875" style="396" customWidth="1"/>
    <col min="9479" max="9730" width="9" style="396"/>
    <col min="9731" max="9731" width="4.5" style="396" customWidth="1"/>
    <col min="9732" max="9732" width="27.125" style="396" customWidth="1"/>
    <col min="9733" max="9733" width="53.625" style="396" customWidth="1"/>
    <col min="9734" max="9734" width="17.875" style="396" customWidth="1"/>
    <col min="9735" max="9986" width="9" style="396"/>
    <col min="9987" max="9987" width="4.5" style="396" customWidth="1"/>
    <col min="9988" max="9988" width="27.125" style="396" customWidth="1"/>
    <col min="9989" max="9989" width="53.625" style="396" customWidth="1"/>
    <col min="9990" max="9990" width="17.875" style="396" customWidth="1"/>
    <col min="9991" max="10242" width="9" style="396"/>
    <col min="10243" max="10243" width="4.5" style="396" customWidth="1"/>
    <col min="10244" max="10244" width="27.125" style="396" customWidth="1"/>
    <col min="10245" max="10245" width="53.625" style="396" customWidth="1"/>
    <col min="10246" max="10246" width="17.875" style="396" customWidth="1"/>
    <col min="10247" max="10498" width="9" style="396"/>
    <col min="10499" max="10499" width="4.5" style="396" customWidth="1"/>
    <col min="10500" max="10500" width="27.125" style="396" customWidth="1"/>
    <col min="10501" max="10501" width="53.625" style="396" customWidth="1"/>
    <col min="10502" max="10502" width="17.875" style="396" customWidth="1"/>
    <col min="10503" max="10754" width="9" style="396"/>
    <col min="10755" max="10755" width="4.5" style="396" customWidth="1"/>
    <col min="10756" max="10756" width="27.125" style="396" customWidth="1"/>
    <col min="10757" max="10757" width="53.625" style="396" customWidth="1"/>
    <col min="10758" max="10758" width="17.875" style="396" customWidth="1"/>
    <col min="10759" max="11010" width="9" style="396"/>
    <col min="11011" max="11011" width="4.5" style="396" customWidth="1"/>
    <col min="11012" max="11012" width="27.125" style="396" customWidth="1"/>
    <col min="11013" max="11013" width="53.625" style="396" customWidth="1"/>
    <col min="11014" max="11014" width="17.875" style="396" customWidth="1"/>
    <col min="11015" max="11266" width="9" style="396"/>
    <col min="11267" max="11267" width="4.5" style="396" customWidth="1"/>
    <col min="11268" max="11268" width="27.125" style="396" customWidth="1"/>
    <col min="11269" max="11269" width="53.625" style="396" customWidth="1"/>
    <col min="11270" max="11270" width="17.875" style="396" customWidth="1"/>
    <col min="11271" max="11522" width="9" style="396"/>
    <col min="11523" max="11523" width="4.5" style="396" customWidth="1"/>
    <col min="11524" max="11524" width="27.125" style="396" customWidth="1"/>
    <col min="11525" max="11525" width="53.625" style="396" customWidth="1"/>
    <col min="11526" max="11526" width="17.875" style="396" customWidth="1"/>
    <col min="11527" max="11778" width="9" style="396"/>
    <col min="11779" max="11779" width="4.5" style="396" customWidth="1"/>
    <col min="11780" max="11780" width="27.125" style="396" customWidth="1"/>
    <col min="11781" max="11781" width="53.625" style="396" customWidth="1"/>
    <col min="11782" max="11782" width="17.875" style="396" customWidth="1"/>
    <col min="11783" max="12034" width="9" style="396"/>
    <col min="12035" max="12035" width="4.5" style="396" customWidth="1"/>
    <col min="12036" max="12036" width="27.125" style="396" customWidth="1"/>
    <col min="12037" max="12037" width="53.625" style="396" customWidth="1"/>
    <col min="12038" max="12038" width="17.875" style="396" customWidth="1"/>
    <col min="12039" max="12290" width="9" style="396"/>
    <col min="12291" max="12291" width="4.5" style="396" customWidth="1"/>
    <col min="12292" max="12292" width="27.125" style="396" customWidth="1"/>
    <col min="12293" max="12293" width="53.625" style="396" customWidth="1"/>
    <col min="12294" max="12294" width="17.875" style="396" customWidth="1"/>
    <col min="12295" max="12546" width="9" style="396"/>
    <col min="12547" max="12547" width="4.5" style="396" customWidth="1"/>
    <col min="12548" max="12548" width="27.125" style="396" customWidth="1"/>
    <col min="12549" max="12549" width="53.625" style="396" customWidth="1"/>
    <col min="12550" max="12550" width="17.875" style="396" customWidth="1"/>
    <col min="12551" max="12802" width="9" style="396"/>
    <col min="12803" max="12803" width="4.5" style="396" customWidth="1"/>
    <col min="12804" max="12804" width="27.125" style="396" customWidth="1"/>
    <col min="12805" max="12805" width="53.625" style="396" customWidth="1"/>
    <col min="12806" max="12806" width="17.875" style="396" customWidth="1"/>
    <col min="12807" max="13058" width="9" style="396"/>
    <col min="13059" max="13059" width="4.5" style="396" customWidth="1"/>
    <col min="13060" max="13060" width="27.125" style="396" customWidth="1"/>
    <col min="13061" max="13061" width="53.625" style="396" customWidth="1"/>
    <col min="13062" max="13062" width="17.875" style="396" customWidth="1"/>
    <col min="13063" max="13314" width="9" style="396"/>
    <col min="13315" max="13315" width="4.5" style="396" customWidth="1"/>
    <col min="13316" max="13316" width="27.125" style="396" customWidth="1"/>
    <col min="13317" max="13317" width="53.625" style="396" customWidth="1"/>
    <col min="13318" max="13318" width="17.875" style="396" customWidth="1"/>
    <col min="13319" max="13570" width="9" style="396"/>
    <col min="13571" max="13571" width="4.5" style="396" customWidth="1"/>
    <col min="13572" max="13572" width="27.125" style="396" customWidth="1"/>
    <col min="13573" max="13573" width="53.625" style="396" customWidth="1"/>
    <col min="13574" max="13574" width="17.875" style="396" customWidth="1"/>
    <col min="13575" max="13826" width="9" style="396"/>
    <col min="13827" max="13827" width="4.5" style="396" customWidth="1"/>
    <col min="13828" max="13828" width="27.125" style="396" customWidth="1"/>
    <col min="13829" max="13829" width="53.625" style="396" customWidth="1"/>
    <col min="13830" max="13830" width="17.875" style="396" customWidth="1"/>
    <col min="13831" max="14082" width="9" style="396"/>
    <col min="14083" max="14083" width="4.5" style="396" customWidth="1"/>
    <col min="14084" max="14084" width="27.125" style="396" customWidth="1"/>
    <col min="14085" max="14085" width="53.625" style="396" customWidth="1"/>
    <col min="14086" max="14086" width="17.875" style="396" customWidth="1"/>
    <col min="14087" max="14338" width="9" style="396"/>
    <col min="14339" max="14339" width="4.5" style="396" customWidth="1"/>
    <col min="14340" max="14340" width="27.125" style="396" customWidth="1"/>
    <col min="14341" max="14341" width="53.625" style="396" customWidth="1"/>
    <col min="14342" max="14342" width="17.875" style="396" customWidth="1"/>
    <col min="14343" max="14594" width="9" style="396"/>
    <col min="14595" max="14595" width="4.5" style="396" customWidth="1"/>
    <col min="14596" max="14596" width="27.125" style="396" customWidth="1"/>
    <col min="14597" max="14597" width="53.625" style="396" customWidth="1"/>
    <col min="14598" max="14598" width="17.875" style="396" customWidth="1"/>
    <col min="14599" max="14850" width="9" style="396"/>
    <col min="14851" max="14851" width="4.5" style="396" customWidth="1"/>
    <col min="14852" max="14852" width="27.125" style="396" customWidth="1"/>
    <col min="14853" max="14853" width="53.625" style="396" customWidth="1"/>
    <col min="14854" max="14854" width="17.875" style="396" customWidth="1"/>
    <col min="14855" max="15106" width="9" style="396"/>
    <col min="15107" max="15107" width="4.5" style="396" customWidth="1"/>
    <col min="15108" max="15108" width="27.125" style="396" customWidth="1"/>
    <col min="15109" max="15109" width="53.625" style="396" customWidth="1"/>
    <col min="15110" max="15110" width="17.875" style="396" customWidth="1"/>
    <col min="15111" max="15362" width="9" style="396"/>
    <col min="15363" max="15363" width="4.5" style="396" customWidth="1"/>
    <col min="15364" max="15364" width="27.125" style="396" customWidth="1"/>
    <col min="15365" max="15365" width="53.625" style="396" customWidth="1"/>
    <col min="15366" max="15366" width="17.875" style="396" customWidth="1"/>
    <col min="15367" max="15618" width="9" style="396"/>
    <col min="15619" max="15619" width="4.5" style="396" customWidth="1"/>
    <col min="15620" max="15620" width="27.125" style="396" customWidth="1"/>
    <col min="15621" max="15621" width="53.625" style="396" customWidth="1"/>
    <col min="15622" max="15622" width="17.875" style="396" customWidth="1"/>
    <col min="15623" max="15874" width="9" style="396"/>
    <col min="15875" max="15875" width="4.5" style="396" customWidth="1"/>
    <col min="15876" max="15876" width="27.125" style="396" customWidth="1"/>
    <col min="15877" max="15877" width="53.625" style="396" customWidth="1"/>
    <col min="15878" max="15878" width="17.875" style="396" customWidth="1"/>
    <col min="15879" max="16130" width="9" style="396"/>
    <col min="16131" max="16131" width="4.5" style="396" customWidth="1"/>
    <col min="16132" max="16132" width="27.125" style="396" customWidth="1"/>
    <col min="16133" max="16133" width="53.625" style="396" customWidth="1"/>
    <col min="16134" max="16134" width="17.875" style="396" customWidth="1"/>
    <col min="16135" max="16384" width="9" style="396"/>
  </cols>
  <sheetData>
    <row r="1" spans="1:7" ht="30" customHeight="1" x14ac:dyDescent="0.25">
      <c r="A1" s="395" t="s">
        <v>225</v>
      </c>
      <c r="B1" s="395" t="s">
        <v>483</v>
      </c>
      <c r="C1" s="1041" t="s">
        <v>484</v>
      </c>
      <c r="D1" s="1041"/>
      <c r="E1" s="1041" t="s">
        <v>485</v>
      </c>
      <c r="F1" s="1041"/>
    </row>
    <row r="2" spans="1:7" ht="39.950000000000003" customHeight="1" x14ac:dyDescent="0.25">
      <c r="A2" s="397" t="s">
        <v>226</v>
      </c>
      <c r="B2" s="398" t="s">
        <v>870</v>
      </c>
      <c r="C2" s="1042" t="s">
        <v>724</v>
      </c>
      <c r="D2" s="1042"/>
      <c r="E2" s="1043">
        <v>3000</v>
      </c>
      <c r="F2" s="1043"/>
    </row>
    <row r="3" spans="1:7" ht="39.950000000000003" customHeight="1" x14ac:dyDescent="0.25">
      <c r="A3" s="399" t="s">
        <v>227</v>
      </c>
      <c r="B3" s="400" t="s">
        <v>870</v>
      </c>
      <c r="C3" s="1044" t="s">
        <v>500</v>
      </c>
      <c r="D3" s="1045"/>
      <c r="E3" s="1046">
        <v>7000</v>
      </c>
      <c r="F3" s="1047"/>
    </row>
    <row r="4" spans="1:7" ht="39.950000000000003" customHeight="1" x14ac:dyDescent="0.25">
      <c r="A4" s="399" t="s">
        <v>228</v>
      </c>
      <c r="B4" s="398" t="s">
        <v>871</v>
      </c>
      <c r="C4" s="1048" t="s">
        <v>872</v>
      </c>
      <c r="D4" s="1049"/>
      <c r="E4" s="1050">
        <v>4000</v>
      </c>
      <c r="F4" s="1051"/>
      <c r="G4" s="401"/>
    </row>
    <row r="5" spans="1:7" ht="39.950000000000003" customHeight="1" x14ac:dyDescent="0.25">
      <c r="A5" s="399" t="s">
        <v>229</v>
      </c>
      <c r="B5" s="398" t="s">
        <v>873</v>
      </c>
      <c r="C5" s="1044" t="s">
        <v>874</v>
      </c>
      <c r="D5" s="1045"/>
      <c r="E5" s="1046">
        <v>3000</v>
      </c>
      <c r="F5" s="1047"/>
    </row>
    <row r="6" spans="1:7" ht="39.950000000000003" customHeight="1" x14ac:dyDescent="0.25">
      <c r="A6" s="399" t="s">
        <v>230</v>
      </c>
      <c r="B6" s="398" t="s">
        <v>873</v>
      </c>
      <c r="C6" s="1044" t="s">
        <v>875</v>
      </c>
      <c r="D6" s="1045"/>
      <c r="E6" s="1046">
        <v>1000</v>
      </c>
      <c r="F6" s="1047"/>
    </row>
    <row r="7" spans="1:7" ht="39.950000000000003" customHeight="1" x14ac:dyDescent="0.25">
      <c r="A7" s="399" t="s">
        <v>231</v>
      </c>
      <c r="B7" s="398" t="s">
        <v>873</v>
      </c>
      <c r="C7" s="1042" t="s">
        <v>725</v>
      </c>
      <c r="D7" s="1042"/>
      <c r="E7" s="1043">
        <v>2500</v>
      </c>
      <c r="F7" s="1043"/>
    </row>
    <row r="8" spans="1:7" ht="39.950000000000003" customHeight="1" x14ac:dyDescent="0.25">
      <c r="A8" s="399" t="s">
        <v>232</v>
      </c>
      <c r="B8" s="398" t="s">
        <v>873</v>
      </c>
      <c r="C8" s="1042" t="s">
        <v>726</v>
      </c>
      <c r="D8" s="1042"/>
      <c r="E8" s="1043">
        <v>1500</v>
      </c>
      <c r="F8" s="1043"/>
    </row>
    <row r="9" spans="1:7" ht="39.950000000000003" customHeight="1" x14ac:dyDescent="0.25">
      <c r="A9" s="399" t="s">
        <v>233</v>
      </c>
      <c r="B9" s="398" t="s">
        <v>876</v>
      </c>
      <c r="C9" s="1042" t="s">
        <v>877</v>
      </c>
      <c r="D9" s="1042"/>
      <c r="E9" s="1043">
        <v>2000</v>
      </c>
      <c r="F9" s="1043"/>
    </row>
    <row r="10" spans="1:7" ht="39.950000000000003" customHeight="1" x14ac:dyDescent="0.25">
      <c r="A10" s="399" t="s">
        <v>234</v>
      </c>
      <c r="B10" s="398" t="s">
        <v>876</v>
      </c>
      <c r="C10" s="1042" t="s">
        <v>501</v>
      </c>
      <c r="D10" s="1042"/>
      <c r="E10" s="1043" t="s">
        <v>878</v>
      </c>
      <c r="F10" s="1043"/>
    </row>
    <row r="12" spans="1:7" x14ac:dyDescent="0.25">
      <c r="B12" s="430"/>
    </row>
  </sheetData>
  <mergeCells count="20">
    <mergeCell ref="C10:D10"/>
    <mergeCell ref="E10:F10"/>
    <mergeCell ref="C7:D7"/>
    <mergeCell ref="E7:F7"/>
    <mergeCell ref="C8:D8"/>
    <mergeCell ref="E8:F8"/>
    <mergeCell ref="C9:D9"/>
    <mergeCell ref="E9:F9"/>
    <mergeCell ref="C4:D4"/>
    <mergeCell ref="E4:F4"/>
    <mergeCell ref="C5:D5"/>
    <mergeCell ref="E5:F5"/>
    <mergeCell ref="C6:D6"/>
    <mergeCell ref="E6:F6"/>
    <mergeCell ref="C1:D1"/>
    <mergeCell ref="E1:F1"/>
    <mergeCell ref="C2:D2"/>
    <mergeCell ref="E2:F2"/>
    <mergeCell ref="C3:D3"/>
    <mergeCell ref="E3:F3"/>
  </mergeCells>
  <printOptions horizontalCentered="1"/>
  <pageMargins left="0.70866141732283472" right="0.70866141732283472" top="1.2204724409448819" bottom="0.74803149606299213" header="0.47244094488188981" footer="0.31496062992125984"/>
  <pageSetup paperSize="9" scale="80" orientation="landscape" r:id="rId1"/>
  <headerFooter>
    <oddHeader>&amp;C&amp;"Times New Roman CE,Félkövér"Társadalmi Felelősségvállalási Alap felosztása (eFt-ban&amp;"Times New Roman CE,Normál")&amp;R&amp;"Times New Roman CE,Félkövér"22. melléklet
&amp;11az 5/2020.(II.17.) önkormányzati rendelethez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K22"/>
  <sheetViews>
    <sheetView zoomScaleNormal="100" workbookViewId="0">
      <selection activeCell="F10" sqref="F10"/>
    </sheetView>
  </sheetViews>
  <sheetFormatPr defaultRowHeight="15.75" x14ac:dyDescent="0.25"/>
  <cols>
    <col min="1" max="1" width="9" style="137"/>
    <col min="2" max="2" width="47.625" style="139" customWidth="1"/>
    <col min="3" max="3" width="15.5" style="138" customWidth="1"/>
    <col min="4" max="4" width="9" style="137"/>
    <col min="5" max="5" width="10.375" style="375" bestFit="1" customWidth="1"/>
    <col min="6" max="10" width="9" style="137"/>
    <col min="11" max="11" width="19.25" style="137" customWidth="1"/>
    <col min="12" max="257" width="9" style="137"/>
    <col min="258" max="258" width="42.125" style="137" customWidth="1"/>
    <col min="259" max="259" width="13.375" style="137" customWidth="1"/>
    <col min="260" max="513" width="9" style="137"/>
    <col min="514" max="514" width="42.125" style="137" customWidth="1"/>
    <col min="515" max="515" width="13.375" style="137" customWidth="1"/>
    <col min="516" max="769" width="9" style="137"/>
    <col min="770" max="770" width="42.125" style="137" customWidth="1"/>
    <col min="771" max="771" width="13.375" style="137" customWidth="1"/>
    <col min="772" max="1025" width="9" style="137"/>
    <col min="1026" max="1026" width="42.125" style="137" customWidth="1"/>
    <col min="1027" max="1027" width="13.375" style="137" customWidth="1"/>
    <col min="1028" max="1281" width="9" style="137"/>
    <col min="1282" max="1282" width="42.125" style="137" customWidth="1"/>
    <col min="1283" max="1283" width="13.375" style="137" customWidth="1"/>
    <col min="1284" max="1537" width="9" style="137"/>
    <col min="1538" max="1538" width="42.125" style="137" customWidth="1"/>
    <col min="1539" max="1539" width="13.375" style="137" customWidth="1"/>
    <col min="1540" max="1793" width="9" style="137"/>
    <col min="1794" max="1794" width="42.125" style="137" customWidth="1"/>
    <col min="1795" max="1795" width="13.375" style="137" customWidth="1"/>
    <col min="1796" max="2049" width="9" style="137"/>
    <col min="2050" max="2050" width="42.125" style="137" customWidth="1"/>
    <col min="2051" max="2051" width="13.375" style="137" customWidth="1"/>
    <col min="2052" max="2305" width="9" style="137"/>
    <col min="2306" max="2306" width="42.125" style="137" customWidth="1"/>
    <col min="2307" max="2307" width="13.375" style="137" customWidth="1"/>
    <col min="2308" max="2561" width="9" style="137"/>
    <col min="2562" max="2562" width="42.125" style="137" customWidth="1"/>
    <col min="2563" max="2563" width="13.375" style="137" customWidth="1"/>
    <col min="2564" max="2817" width="9" style="137"/>
    <col min="2818" max="2818" width="42.125" style="137" customWidth="1"/>
    <col min="2819" max="2819" width="13.375" style="137" customWidth="1"/>
    <col min="2820" max="3073" width="9" style="137"/>
    <col min="3074" max="3074" width="42.125" style="137" customWidth="1"/>
    <col min="3075" max="3075" width="13.375" style="137" customWidth="1"/>
    <col min="3076" max="3329" width="9" style="137"/>
    <col min="3330" max="3330" width="42.125" style="137" customWidth="1"/>
    <col min="3331" max="3331" width="13.375" style="137" customWidth="1"/>
    <col min="3332" max="3585" width="9" style="137"/>
    <col min="3586" max="3586" width="42.125" style="137" customWidth="1"/>
    <col min="3587" max="3587" width="13.375" style="137" customWidth="1"/>
    <col min="3588" max="3841" width="9" style="137"/>
    <col min="3842" max="3842" width="42.125" style="137" customWidth="1"/>
    <col min="3843" max="3843" width="13.375" style="137" customWidth="1"/>
    <col min="3844" max="4097" width="9" style="137"/>
    <col min="4098" max="4098" width="42.125" style="137" customWidth="1"/>
    <col min="4099" max="4099" width="13.375" style="137" customWidth="1"/>
    <col min="4100" max="4353" width="9" style="137"/>
    <col min="4354" max="4354" width="42.125" style="137" customWidth="1"/>
    <col min="4355" max="4355" width="13.375" style="137" customWidth="1"/>
    <col min="4356" max="4609" width="9" style="137"/>
    <col min="4610" max="4610" width="42.125" style="137" customWidth="1"/>
    <col min="4611" max="4611" width="13.375" style="137" customWidth="1"/>
    <col min="4612" max="4865" width="9" style="137"/>
    <col min="4866" max="4866" width="42.125" style="137" customWidth="1"/>
    <col min="4867" max="4867" width="13.375" style="137" customWidth="1"/>
    <col min="4868" max="5121" width="9" style="137"/>
    <col min="5122" max="5122" width="42.125" style="137" customWidth="1"/>
    <col min="5123" max="5123" width="13.375" style="137" customWidth="1"/>
    <col min="5124" max="5377" width="9" style="137"/>
    <col min="5378" max="5378" width="42.125" style="137" customWidth="1"/>
    <col min="5379" max="5379" width="13.375" style="137" customWidth="1"/>
    <col min="5380" max="5633" width="9" style="137"/>
    <col min="5634" max="5634" width="42.125" style="137" customWidth="1"/>
    <col min="5635" max="5635" width="13.375" style="137" customWidth="1"/>
    <col min="5636" max="5889" width="9" style="137"/>
    <col min="5890" max="5890" width="42.125" style="137" customWidth="1"/>
    <col min="5891" max="5891" width="13.375" style="137" customWidth="1"/>
    <col min="5892" max="6145" width="9" style="137"/>
    <col min="6146" max="6146" width="42.125" style="137" customWidth="1"/>
    <col min="6147" max="6147" width="13.375" style="137" customWidth="1"/>
    <col min="6148" max="6401" width="9" style="137"/>
    <col min="6402" max="6402" width="42.125" style="137" customWidth="1"/>
    <col min="6403" max="6403" width="13.375" style="137" customWidth="1"/>
    <col min="6404" max="6657" width="9" style="137"/>
    <col min="6658" max="6658" width="42.125" style="137" customWidth="1"/>
    <col min="6659" max="6659" width="13.375" style="137" customWidth="1"/>
    <col min="6660" max="6913" width="9" style="137"/>
    <col min="6914" max="6914" width="42.125" style="137" customWidth="1"/>
    <col min="6915" max="6915" width="13.375" style="137" customWidth="1"/>
    <col min="6916" max="7169" width="9" style="137"/>
    <col min="7170" max="7170" width="42.125" style="137" customWidth="1"/>
    <col min="7171" max="7171" width="13.375" style="137" customWidth="1"/>
    <col min="7172" max="7425" width="9" style="137"/>
    <col min="7426" max="7426" width="42.125" style="137" customWidth="1"/>
    <col min="7427" max="7427" width="13.375" style="137" customWidth="1"/>
    <col min="7428" max="7681" width="9" style="137"/>
    <col min="7682" max="7682" width="42.125" style="137" customWidth="1"/>
    <col min="7683" max="7683" width="13.375" style="137" customWidth="1"/>
    <col min="7684" max="7937" width="9" style="137"/>
    <col min="7938" max="7938" width="42.125" style="137" customWidth="1"/>
    <col min="7939" max="7939" width="13.375" style="137" customWidth="1"/>
    <col min="7940" max="8193" width="9" style="137"/>
    <col min="8194" max="8194" width="42.125" style="137" customWidth="1"/>
    <col min="8195" max="8195" width="13.375" style="137" customWidth="1"/>
    <col min="8196" max="8449" width="9" style="137"/>
    <col min="8450" max="8450" width="42.125" style="137" customWidth="1"/>
    <col min="8451" max="8451" width="13.375" style="137" customWidth="1"/>
    <col min="8452" max="8705" width="9" style="137"/>
    <col min="8706" max="8706" width="42.125" style="137" customWidth="1"/>
    <col min="8707" max="8707" width="13.375" style="137" customWidth="1"/>
    <col min="8708" max="8961" width="9" style="137"/>
    <col min="8962" max="8962" width="42.125" style="137" customWidth="1"/>
    <col min="8963" max="8963" width="13.375" style="137" customWidth="1"/>
    <col min="8964" max="9217" width="9" style="137"/>
    <col min="9218" max="9218" width="42.125" style="137" customWidth="1"/>
    <col min="9219" max="9219" width="13.375" style="137" customWidth="1"/>
    <col min="9220" max="9473" width="9" style="137"/>
    <col min="9474" max="9474" width="42.125" style="137" customWidth="1"/>
    <col min="9475" max="9475" width="13.375" style="137" customWidth="1"/>
    <col min="9476" max="9729" width="9" style="137"/>
    <col min="9730" max="9730" width="42.125" style="137" customWidth="1"/>
    <col min="9731" max="9731" width="13.375" style="137" customWidth="1"/>
    <col min="9732" max="9985" width="9" style="137"/>
    <col min="9986" max="9986" width="42.125" style="137" customWidth="1"/>
    <col min="9987" max="9987" width="13.375" style="137" customWidth="1"/>
    <col min="9988" max="10241" width="9" style="137"/>
    <col min="10242" max="10242" width="42.125" style="137" customWidth="1"/>
    <col min="10243" max="10243" width="13.375" style="137" customWidth="1"/>
    <col min="10244" max="10497" width="9" style="137"/>
    <col min="10498" max="10498" width="42.125" style="137" customWidth="1"/>
    <col min="10499" max="10499" width="13.375" style="137" customWidth="1"/>
    <col min="10500" max="10753" width="9" style="137"/>
    <col min="10754" max="10754" width="42.125" style="137" customWidth="1"/>
    <col min="10755" max="10755" width="13.375" style="137" customWidth="1"/>
    <col min="10756" max="11009" width="9" style="137"/>
    <col min="11010" max="11010" width="42.125" style="137" customWidth="1"/>
    <col min="11011" max="11011" width="13.375" style="137" customWidth="1"/>
    <col min="11012" max="11265" width="9" style="137"/>
    <col min="11266" max="11266" width="42.125" style="137" customWidth="1"/>
    <col min="11267" max="11267" width="13.375" style="137" customWidth="1"/>
    <col min="11268" max="11521" width="9" style="137"/>
    <col min="11522" max="11522" width="42.125" style="137" customWidth="1"/>
    <col min="11523" max="11523" width="13.375" style="137" customWidth="1"/>
    <col min="11524" max="11777" width="9" style="137"/>
    <col min="11778" max="11778" width="42.125" style="137" customWidth="1"/>
    <col min="11779" max="11779" width="13.375" style="137" customWidth="1"/>
    <col min="11780" max="12033" width="9" style="137"/>
    <col min="12034" max="12034" width="42.125" style="137" customWidth="1"/>
    <col min="12035" max="12035" width="13.375" style="137" customWidth="1"/>
    <col min="12036" max="12289" width="9" style="137"/>
    <col min="12290" max="12290" width="42.125" style="137" customWidth="1"/>
    <col min="12291" max="12291" width="13.375" style="137" customWidth="1"/>
    <col min="12292" max="12545" width="9" style="137"/>
    <col min="12546" max="12546" width="42.125" style="137" customWidth="1"/>
    <col min="12547" max="12547" width="13.375" style="137" customWidth="1"/>
    <col min="12548" max="12801" width="9" style="137"/>
    <col min="12802" max="12802" width="42.125" style="137" customWidth="1"/>
    <col min="12803" max="12803" width="13.375" style="137" customWidth="1"/>
    <col min="12804" max="13057" width="9" style="137"/>
    <col min="13058" max="13058" width="42.125" style="137" customWidth="1"/>
    <col min="13059" max="13059" width="13.375" style="137" customWidth="1"/>
    <col min="13060" max="13313" width="9" style="137"/>
    <col min="13314" max="13314" width="42.125" style="137" customWidth="1"/>
    <col min="13315" max="13315" width="13.375" style="137" customWidth="1"/>
    <col min="13316" max="13569" width="9" style="137"/>
    <col min="13570" max="13570" width="42.125" style="137" customWidth="1"/>
    <col min="13571" max="13571" width="13.375" style="137" customWidth="1"/>
    <col min="13572" max="13825" width="9" style="137"/>
    <col min="13826" max="13826" width="42.125" style="137" customWidth="1"/>
    <col min="13827" max="13827" width="13.375" style="137" customWidth="1"/>
    <col min="13828" max="14081" width="9" style="137"/>
    <col min="14082" max="14082" width="42.125" style="137" customWidth="1"/>
    <col min="14083" max="14083" width="13.375" style="137" customWidth="1"/>
    <col min="14084" max="14337" width="9" style="137"/>
    <col min="14338" max="14338" width="42.125" style="137" customWidth="1"/>
    <col min="14339" max="14339" width="13.375" style="137" customWidth="1"/>
    <col min="14340" max="14593" width="9" style="137"/>
    <col min="14594" max="14594" width="42.125" style="137" customWidth="1"/>
    <col min="14595" max="14595" width="13.375" style="137" customWidth="1"/>
    <col min="14596" max="14849" width="9" style="137"/>
    <col min="14850" max="14850" width="42.125" style="137" customWidth="1"/>
    <col min="14851" max="14851" width="13.375" style="137" customWidth="1"/>
    <col min="14852" max="15105" width="9" style="137"/>
    <col min="15106" max="15106" width="42.125" style="137" customWidth="1"/>
    <col min="15107" max="15107" width="13.375" style="137" customWidth="1"/>
    <col min="15108" max="15361" width="9" style="137"/>
    <col min="15362" max="15362" width="42.125" style="137" customWidth="1"/>
    <col min="15363" max="15363" width="13.375" style="137" customWidth="1"/>
    <col min="15364" max="15617" width="9" style="137"/>
    <col min="15618" max="15618" width="42.125" style="137" customWidth="1"/>
    <col min="15619" max="15619" width="13.375" style="137" customWidth="1"/>
    <col min="15620" max="15873" width="9" style="137"/>
    <col min="15874" max="15874" width="42.125" style="137" customWidth="1"/>
    <col min="15875" max="15875" width="13.375" style="137" customWidth="1"/>
    <col min="15876" max="16129" width="9" style="137"/>
    <col min="16130" max="16130" width="42.125" style="137" customWidth="1"/>
    <col min="16131" max="16131" width="13.375" style="137" customWidth="1"/>
    <col min="16132" max="16384" width="9" style="137"/>
  </cols>
  <sheetData>
    <row r="1" spans="1:11" ht="16.5" thickBot="1" x14ac:dyDescent="0.3"/>
    <row r="2" spans="1:11" s="370" customFormat="1" ht="31.5" x14ac:dyDescent="0.25">
      <c r="A2" s="367" t="s">
        <v>225</v>
      </c>
      <c r="B2" s="368" t="s">
        <v>172</v>
      </c>
      <c r="C2" s="369" t="s">
        <v>855</v>
      </c>
      <c r="E2" s="371"/>
    </row>
    <row r="3" spans="1:11" s="370" customFormat="1" x14ac:dyDescent="0.25">
      <c r="A3" s="1052" t="s">
        <v>65</v>
      </c>
      <c r="B3" s="1053"/>
      <c r="C3" s="1054"/>
      <c r="E3" s="371"/>
    </row>
    <row r="4" spans="1:11" x14ac:dyDescent="0.25">
      <c r="A4" s="372" t="s">
        <v>226</v>
      </c>
      <c r="B4" s="373" t="s">
        <v>856</v>
      </c>
      <c r="C4" s="947">
        <v>60568</v>
      </c>
      <c r="D4" s="948"/>
      <c r="E4" s="949"/>
      <c r="F4" s="948"/>
      <c r="G4" s="948"/>
    </row>
    <row r="5" spans="1:11" x14ac:dyDescent="0.25">
      <c r="A5" s="372" t="s">
        <v>227</v>
      </c>
      <c r="B5" s="373" t="s">
        <v>857</v>
      </c>
      <c r="C5" s="374">
        <v>0</v>
      </c>
    </row>
    <row r="6" spans="1:11" x14ac:dyDescent="0.25">
      <c r="A6" s="372" t="s">
        <v>228</v>
      </c>
      <c r="B6" s="373" t="s">
        <v>858</v>
      </c>
      <c r="C6" s="376">
        <v>1000</v>
      </c>
    </row>
    <row r="7" spans="1:11" x14ac:dyDescent="0.25">
      <c r="A7" s="372" t="s">
        <v>229</v>
      </c>
      <c r="B7" s="373" t="s">
        <v>859</v>
      </c>
      <c r="C7" s="376">
        <v>9000</v>
      </c>
    </row>
    <row r="8" spans="1:11" x14ac:dyDescent="0.25">
      <c r="A8" s="372" t="s">
        <v>230</v>
      </c>
      <c r="B8" s="373" t="s">
        <v>324</v>
      </c>
      <c r="C8" s="376">
        <f>85628-C4-C6-C7</f>
        <v>15060</v>
      </c>
    </row>
    <row r="9" spans="1:11" s="370" customFormat="1" x14ac:dyDescent="0.25">
      <c r="A9" s="377" t="s">
        <v>231</v>
      </c>
      <c r="B9" s="378" t="s">
        <v>860</v>
      </c>
      <c r="C9" s="379">
        <f>SUM(C4:C8)</f>
        <v>85628</v>
      </c>
      <c r="E9" s="371"/>
    </row>
    <row r="10" spans="1:11" x14ac:dyDescent="0.25">
      <c r="A10" s="1052" t="s">
        <v>79</v>
      </c>
      <c r="B10" s="1053"/>
      <c r="C10" s="1054"/>
    </row>
    <row r="11" spans="1:11" ht="47.25" x14ac:dyDescent="0.25">
      <c r="A11" s="372" t="s">
        <v>232</v>
      </c>
      <c r="B11" s="380" t="s">
        <v>727</v>
      </c>
      <c r="C11" s="381">
        <v>2000</v>
      </c>
    </row>
    <row r="12" spans="1:11" x14ac:dyDescent="0.25">
      <c r="A12" s="372" t="s">
        <v>233</v>
      </c>
      <c r="B12" s="380" t="s">
        <v>633</v>
      </c>
      <c r="C12" s="374">
        <v>20000</v>
      </c>
      <c r="D12" s="382"/>
      <c r="E12" s="383"/>
    </row>
    <row r="13" spans="1:11" x14ac:dyDescent="0.25">
      <c r="A13" s="372" t="s">
        <v>234</v>
      </c>
      <c r="B13" s="380" t="s">
        <v>861</v>
      </c>
      <c r="C13" s="384">
        <f>37828+25400</f>
        <v>63228</v>
      </c>
      <c r="D13" s="382"/>
      <c r="E13" s="385"/>
      <c r="F13" s="386"/>
      <c r="G13" s="386"/>
      <c r="H13" s="386"/>
      <c r="I13" s="386"/>
    </row>
    <row r="14" spans="1:11" x14ac:dyDescent="0.25">
      <c r="A14" s="372" t="s">
        <v>0</v>
      </c>
      <c r="B14" s="380" t="s">
        <v>862</v>
      </c>
      <c r="C14" s="384">
        <v>400</v>
      </c>
      <c r="E14" s="385"/>
      <c r="F14" s="386"/>
      <c r="G14" s="386"/>
      <c r="H14" s="386"/>
      <c r="I14" s="386"/>
      <c r="K14" s="387"/>
    </row>
    <row r="15" spans="1:11" s="370" customFormat="1" x14ac:dyDescent="0.25">
      <c r="A15" s="377" t="s">
        <v>1</v>
      </c>
      <c r="B15" s="378" t="s">
        <v>863</v>
      </c>
      <c r="C15" s="379">
        <f>SUM(C11:C14)</f>
        <v>85628</v>
      </c>
      <c r="D15" s="388"/>
      <c r="E15" s="385"/>
      <c r="F15" s="386"/>
      <c r="G15" s="389"/>
      <c r="H15" s="389"/>
      <c r="I15" s="389"/>
    </row>
    <row r="16" spans="1:11" s="370" customFormat="1" x14ac:dyDescent="0.25">
      <c r="A16" s="372" t="s">
        <v>2</v>
      </c>
      <c r="B16" s="390" t="s">
        <v>864</v>
      </c>
      <c r="C16" s="391"/>
      <c r="D16" s="388"/>
      <c r="E16" s="385"/>
      <c r="F16" s="386"/>
      <c r="G16" s="389"/>
      <c r="H16" s="389"/>
      <c r="I16" s="389"/>
    </row>
    <row r="17" spans="1:10" s="370" customFormat="1" x14ac:dyDescent="0.25">
      <c r="A17" s="372" t="s">
        <v>3</v>
      </c>
      <c r="B17" s="390" t="s">
        <v>585</v>
      </c>
      <c r="C17" s="391"/>
      <c r="D17" s="388"/>
      <c r="E17" s="385"/>
    </row>
    <row r="18" spans="1:10" s="370" customFormat="1" ht="16.5" thickBot="1" x14ac:dyDescent="0.3">
      <c r="A18" s="377" t="s">
        <v>4</v>
      </c>
      <c r="B18" s="392" t="s">
        <v>865</v>
      </c>
      <c r="C18" s="393">
        <f>SUM(C15:C17)</f>
        <v>85628</v>
      </c>
      <c r="D18" s="388"/>
      <c r="E18" s="394"/>
      <c r="F18" s="386"/>
      <c r="G18" s="389"/>
      <c r="H18" s="389"/>
      <c r="I18" s="389"/>
    </row>
    <row r="19" spans="1:10" x14ac:dyDescent="0.25">
      <c r="E19" s="385"/>
      <c r="F19" s="386"/>
      <c r="G19" s="389"/>
      <c r="H19" s="389"/>
      <c r="I19" s="389"/>
      <c r="J19" s="370"/>
    </row>
    <row r="20" spans="1:10" x14ac:dyDescent="0.25">
      <c r="B20" s="430"/>
      <c r="E20" s="385"/>
      <c r="F20" s="386"/>
      <c r="G20" s="386"/>
      <c r="H20" s="386"/>
      <c r="I20" s="386"/>
    </row>
    <row r="21" spans="1:10" x14ac:dyDescent="0.25">
      <c r="E21" s="385"/>
      <c r="F21" s="386"/>
      <c r="G21" s="386"/>
      <c r="H21" s="386"/>
      <c r="I21" s="386"/>
    </row>
    <row r="22" spans="1:10" x14ac:dyDescent="0.25">
      <c r="E22" s="385"/>
      <c r="F22" s="386"/>
      <c r="G22" s="386"/>
      <c r="H22" s="386"/>
      <c r="I22" s="386"/>
    </row>
  </sheetData>
  <mergeCells count="2">
    <mergeCell ref="A3:C3"/>
    <mergeCell ref="A10:C10"/>
  </mergeCells>
  <printOptions horizontalCentered="1"/>
  <pageMargins left="0.70866141732283472" right="0.70866141732283472" top="1.5354330708661419" bottom="0.74803149606299213" header="0.43307086614173229" footer="0.31496062992125984"/>
  <pageSetup paperSize="9" orientation="portrait" r:id="rId1"/>
  <headerFooter>
    <oddHeader>&amp;C
&amp;"Times New Roman CE,Félkövér"
Környezetvédelmi Alap felosztása (eFt-ban)&amp;R&amp;"Times New Roman CE,Félkövér"23. melléklet
az 5/2020.(II.17.) önkormányzati rendelethez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7"/>
  <sheetViews>
    <sheetView workbookViewId="0">
      <selection activeCell="D7" sqref="D7"/>
    </sheetView>
  </sheetViews>
  <sheetFormatPr defaultColWidth="8" defaultRowHeight="15.75" x14ac:dyDescent="0.25"/>
  <cols>
    <col min="1" max="1" width="49.375" style="134" customWidth="1"/>
    <col min="2" max="2" width="17.375" style="292" customWidth="1"/>
    <col min="3" max="4" width="8" style="135"/>
    <col min="5" max="5" width="9.875" style="135" bestFit="1" customWidth="1"/>
    <col min="6" max="6" width="9" style="135" bestFit="1" customWidth="1"/>
    <col min="7" max="256" width="8" style="135"/>
    <col min="257" max="257" width="49.375" style="135" customWidth="1"/>
    <col min="258" max="258" width="17.375" style="135" customWidth="1"/>
    <col min="259" max="512" width="8" style="135"/>
    <col min="513" max="513" width="49.375" style="135" customWidth="1"/>
    <col min="514" max="514" width="17.375" style="135" customWidth="1"/>
    <col min="515" max="768" width="8" style="135"/>
    <col min="769" max="769" width="49.375" style="135" customWidth="1"/>
    <col min="770" max="770" width="17.375" style="135" customWidth="1"/>
    <col min="771" max="1024" width="8" style="135"/>
    <col min="1025" max="1025" width="49.375" style="135" customWidth="1"/>
    <col min="1026" max="1026" width="17.375" style="135" customWidth="1"/>
    <col min="1027" max="1280" width="8" style="135"/>
    <col min="1281" max="1281" width="49.375" style="135" customWidth="1"/>
    <col min="1282" max="1282" width="17.375" style="135" customWidth="1"/>
    <col min="1283" max="1536" width="8" style="135"/>
    <col min="1537" max="1537" width="49.375" style="135" customWidth="1"/>
    <col min="1538" max="1538" width="17.375" style="135" customWidth="1"/>
    <col min="1539" max="1792" width="8" style="135"/>
    <col min="1793" max="1793" width="49.375" style="135" customWidth="1"/>
    <col min="1794" max="1794" width="17.375" style="135" customWidth="1"/>
    <col min="1795" max="2048" width="8" style="135"/>
    <col min="2049" max="2049" width="49.375" style="135" customWidth="1"/>
    <col min="2050" max="2050" width="17.375" style="135" customWidth="1"/>
    <col min="2051" max="2304" width="8" style="135"/>
    <col min="2305" max="2305" width="49.375" style="135" customWidth="1"/>
    <col min="2306" max="2306" width="17.375" style="135" customWidth="1"/>
    <col min="2307" max="2560" width="8" style="135"/>
    <col min="2561" max="2561" width="49.375" style="135" customWidth="1"/>
    <col min="2562" max="2562" width="17.375" style="135" customWidth="1"/>
    <col min="2563" max="2816" width="8" style="135"/>
    <col min="2817" max="2817" width="49.375" style="135" customWidth="1"/>
    <col min="2818" max="2818" width="17.375" style="135" customWidth="1"/>
    <col min="2819" max="3072" width="8" style="135"/>
    <col min="3073" max="3073" width="49.375" style="135" customWidth="1"/>
    <col min="3074" max="3074" width="17.375" style="135" customWidth="1"/>
    <col min="3075" max="3328" width="8" style="135"/>
    <col min="3329" max="3329" width="49.375" style="135" customWidth="1"/>
    <col min="3330" max="3330" width="17.375" style="135" customWidth="1"/>
    <col min="3331" max="3584" width="8" style="135"/>
    <col min="3585" max="3585" width="49.375" style="135" customWidth="1"/>
    <col min="3586" max="3586" width="17.375" style="135" customWidth="1"/>
    <col min="3587" max="3840" width="8" style="135"/>
    <col min="3841" max="3841" width="49.375" style="135" customWidth="1"/>
    <col min="3842" max="3842" width="17.375" style="135" customWidth="1"/>
    <col min="3843" max="4096" width="8" style="135"/>
    <col min="4097" max="4097" width="49.375" style="135" customWidth="1"/>
    <col min="4098" max="4098" width="17.375" style="135" customWidth="1"/>
    <col min="4099" max="4352" width="8" style="135"/>
    <col min="4353" max="4353" width="49.375" style="135" customWidth="1"/>
    <col min="4354" max="4354" width="17.375" style="135" customWidth="1"/>
    <col min="4355" max="4608" width="8" style="135"/>
    <col min="4609" max="4609" width="49.375" style="135" customWidth="1"/>
    <col min="4610" max="4610" width="17.375" style="135" customWidth="1"/>
    <col min="4611" max="4864" width="8" style="135"/>
    <col min="4865" max="4865" width="49.375" style="135" customWidth="1"/>
    <col min="4866" max="4866" width="17.375" style="135" customWidth="1"/>
    <col min="4867" max="5120" width="8" style="135"/>
    <col min="5121" max="5121" width="49.375" style="135" customWidth="1"/>
    <col min="5122" max="5122" width="17.375" style="135" customWidth="1"/>
    <col min="5123" max="5376" width="8" style="135"/>
    <col min="5377" max="5377" width="49.375" style="135" customWidth="1"/>
    <col min="5378" max="5378" width="17.375" style="135" customWidth="1"/>
    <col min="5379" max="5632" width="8" style="135"/>
    <col min="5633" max="5633" width="49.375" style="135" customWidth="1"/>
    <col min="5634" max="5634" width="17.375" style="135" customWidth="1"/>
    <col min="5635" max="5888" width="8" style="135"/>
    <col min="5889" max="5889" width="49.375" style="135" customWidth="1"/>
    <col min="5890" max="5890" width="17.375" style="135" customWidth="1"/>
    <col min="5891" max="6144" width="8" style="135"/>
    <col min="6145" max="6145" width="49.375" style="135" customWidth="1"/>
    <col min="6146" max="6146" width="17.375" style="135" customWidth="1"/>
    <col min="6147" max="6400" width="8" style="135"/>
    <col min="6401" max="6401" width="49.375" style="135" customWidth="1"/>
    <col min="6402" max="6402" width="17.375" style="135" customWidth="1"/>
    <col min="6403" max="6656" width="8" style="135"/>
    <col min="6657" max="6657" width="49.375" style="135" customWidth="1"/>
    <col min="6658" max="6658" width="17.375" style="135" customWidth="1"/>
    <col min="6659" max="6912" width="8" style="135"/>
    <col min="6913" max="6913" width="49.375" style="135" customWidth="1"/>
    <col min="6914" max="6914" width="17.375" style="135" customWidth="1"/>
    <col min="6915" max="7168" width="8" style="135"/>
    <col min="7169" max="7169" width="49.375" style="135" customWidth="1"/>
    <col min="7170" max="7170" width="17.375" style="135" customWidth="1"/>
    <col min="7171" max="7424" width="8" style="135"/>
    <col min="7425" max="7425" width="49.375" style="135" customWidth="1"/>
    <col min="7426" max="7426" width="17.375" style="135" customWidth="1"/>
    <col min="7427" max="7680" width="8" style="135"/>
    <col min="7681" max="7681" width="49.375" style="135" customWidth="1"/>
    <col min="7682" max="7682" width="17.375" style="135" customWidth="1"/>
    <col min="7683" max="7936" width="8" style="135"/>
    <col min="7937" max="7937" width="49.375" style="135" customWidth="1"/>
    <col min="7938" max="7938" width="17.375" style="135" customWidth="1"/>
    <col min="7939" max="8192" width="8" style="135"/>
    <col min="8193" max="8193" width="49.375" style="135" customWidth="1"/>
    <col min="8194" max="8194" width="17.375" style="135" customWidth="1"/>
    <col min="8195" max="8448" width="8" style="135"/>
    <col min="8449" max="8449" width="49.375" style="135" customWidth="1"/>
    <col min="8450" max="8450" width="17.375" style="135" customWidth="1"/>
    <col min="8451" max="8704" width="8" style="135"/>
    <col min="8705" max="8705" width="49.375" style="135" customWidth="1"/>
    <col min="8706" max="8706" width="17.375" style="135" customWidth="1"/>
    <col min="8707" max="8960" width="8" style="135"/>
    <col min="8961" max="8961" width="49.375" style="135" customWidth="1"/>
    <col min="8962" max="8962" width="17.375" style="135" customWidth="1"/>
    <col min="8963" max="9216" width="8" style="135"/>
    <col min="9217" max="9217" width="49.375" style="135" customWidth="1"/>
    <col min="9218" max="9218" width="17.375" style="135" customWidth="1"/>
    <col min="9219" max="9472" width="8" style="135"/>
    <col min="9473" max="9473" width="49.375" style="135" customWidth="1"/>
    <col min="9474" max="9474" width="17.375" style="135" customWidth="1"/>
    <col min="9475" max="9728" width="8" style="135"/>
    <col min="9729" max="9729" width="49.375" style="135" customWidth="1"/>
    <col min="9730" max="9730" width="17.375" style="135" customWidth="1"/>
    <col min="9731" max="9984" width="8" style="135"/>
    <col min="9985" max="9985" width="49.375" style="135" customWidth="1"/>
    <col min="9986" max="9986" width="17.375" style="135" customWidth="1"/>
    <col min="9987" max="10240" width="8" style="135"/>
    <col min="10241" max="10241" width="49.375" style="135" customWidth="1"/>
    <col min="10242" max="10242" width="17.375" style="135" customWidth="1"/>
    <col min="10243" max="10496" width="8" style="135"/>
    <col min="10497" max="10497" width="49.375" style="135" customWidth="1"/>
    <col min="10498" max="10498" width="17.375" style="135" customWidth="1"/>
    <col min="10499" max="10752" width="8" style="135"/>
    <col min="10753" max="10753" width="49.375" style="135" customWidth="1"/>
    <col min="10754" max="10754" width="17.375" style="135" customWidth="1"/>
    <col min="10755" max="11008" width="8" style="135"/>
    <col min="11009" max="11009" width="49.375" style="135" customWidth="1"/>
    <col min="11010" max="11010" width="17.375" style="135" customWidth="1"/>
    <col min="11011" max="11264" width="8" style="135"/>
    <col min="11265" max="11265" width="49.375" style="135" customWidth="1"/>
    <col min="11266" max="11266" width="17.375" style="135" customWidth="1"/>
    <col min="11267" max="11520" width="8" style="135"/>
    <col min="11521" max="11521" width="49.375" style="135" customWidth="1"/>
    <col min="11522" max="11522" width="17.375" style="135" customWidth="1"/>
    <col min="11523" max="11776" width="8" style="135"/>
    <col min="11777" max="11777" width="49.375" style="135" customWidth="1"/>
    <col min="11778" max="11778" width="17.375" style="135" customWidth="1"/>
    <col min="11779" max="12032" width="8" style="135"/>
    <col min="12033" max="12033" width="49.375" style="135" customWidth="1"/>
    <col min="12034" max="12034" width="17.375" style="135" customWidth="1"/>
    <col min="12035" max="12288" width="8" style="135"/>
    <col min="12289" max="12289" width="49.375" style="135" customWidth="1"/>
    <col min="12290" max="12290" width="17.375" style="135" customWidth="1"/>
    <col min="12291" max="12544" width="8" style="135"/>
    <col min="12545" max="12545" width="49.375" style="135" customWidth="1"/>
    <col min="12546" max="12546" width="17.375" style="135" customWidth="1"/>
    <col min="12547" max="12800" width="8" style="135"/>
    <col min="12801" max="12801" width="49.375" style="135" customWidth="1"/>
    <col min="12802" max="12802" width="17.375" style="135" customWidth="1"/>
    <col min="12803" max="13056" width="8" style="135"/>
    <col min="13057" max="13057" width="49.375" style="135" customWidth="1"/>
    <col min="13058" max="13058" width="17.375" style="135" customWidth="1"/>
    <col min="13059" max="13312" width="8" style="135"/>
    <col min="13313" max="13313" width="49.375" style="135" customWidth="1"/>
    <col min="13314" max="13314" width="17.375" style="135" customWidth="1"/>
    <col min="13315" max="13568" width="8" style="135"/>
    <col min="13569" max="13569" width="49.375" style="135" customWidth="1"/>
    <col min="13570" max="13570" width="17.375" style="135" customWidth="1"/>
    <col min="13571" max="13824" width="8" style="135"/>
    <col min="13825" max="13825" width="49.375" style="135" customWidth="1"/>
    <col min="13826" max="13826" width="17.375" style="135" customWidth="1"/>
    <col min="13827" max="14080" width="8" style="135"/>
    <col min="14081" max="14081" width="49.375" style="135" customWidth="1"/>
    <col min="14082" max="14082" width="17.375" style="135" customWidth="1"/>
    <col min="14083" max="14336" width="8" style="135"/>
    <col min="14337" max="14337" width="49.375" style="135" customWidth="1"/>
    <col min="14338" max="14338" width="17.375" style="135" customWidth="1"/>
    <col min="14339" max="14592" width="8" style="135"/>
    <col min="14593" max="14593" width="49.375" style="135" customWidth="1"/>
    <col min="14594" max="14594" width="17.375" style="135" customWidth="1"/>
    <col min="14595" max="14848" width="8" style="135"/>
    <col min="14849" max="14849" width="49.375" style="135" customWidth="1"/>
    <col min="14850" max="14850" width="17.375" style="135" customWidth="1"/>
    <col min="14851" max="15104" width="8" style="135"/>
    <col min="15105" max="15105" width="49.375" style="135" customWidth="1"/>
    <col min="15106" max="15106" width="17.375" style="135" customWidth="1"/>
    <col min="15107" max="15360" width="8" style="135"/>
    <col min="15361" max="15361" width="49.375" style="135" customWidth="1"/>
    <col min="15362" max="15362" width="17.375" style="135" customWidth="1"/>
    <col min="15363" max="15616" width="8" style="135"/>
    <col min="15617" max="15617" width="49.375" style="135" customWidth="1"/>
    <col min="15618" max="15618" width="17.375" style="135" customWidth="1"/>
    <col min="15619" max="15872" width="8" style="135"/>
    <col min="15873" max="15873" width="49.375" style="135" customWidth="1"/>
    <col min="15874" max="15874" width="17.375" style="135" customWidth="1"/>
    <col min="15875" max="16128" width="8" style="135"/>
    <col min="16129" max="16129" width="49.375" style="135" customWidth="1"/>
    <col min="16130" max="16130" width="17.375" style="135" customWidth="1"/>
    <col min="16131" max="16384" width="8" style="135"/>
  </cols>
  <sheetData>
    <row r="1" spans="1:6" ht="16.5" thickBot="1" x14ac:dyDescent="0.3"/>
    <row r="2" spans="1:6" ht="16.5" thickBot="1" x14ac:dyDescent="0.3">
      <c r="A2" s="136" t="s">
        <v>172</v>
      </c>
      <c r="B2" s="434" t="s">
        <v>333</v>
      </c>
    </row>
    <row r="3" spans="1:6" ht="31.5" x14ac:dyDescent="0.25">
      <c r="A3" s="288" t="s">
        <v>1004</v>
      </c>
      <c r="B3" s="435">
        <v>45282</v>
      </c>
      <c r="E3" s="431"/>
      <c r="F3" s="431"/>
    </row>
    <row r="4" spans="1:6" ht="49.5" customHeight="1" thickBot="1" x14ac:dyDescent="0.3">
      <c r="A4" s="289" t="s">
        <v>540</v>
      </c>
      <c r="B4" s="436">
        <v>21202</v>
      </c>
      <c r="F4" s="432"/>
    </row>
    <row r="5" spans="1:6" ht="16.5" thickBot="1" x14ac:dyDescent="0.3">
      <c r="A5" s="290" t="s">
        <v>188</v>
      </c>
      <c r="B5" s="346">
        <f>SUM(B3:B4)</f>
        <v>66484</v>
      </c>
      <c r="F5" s="433"/>
    </row>
    <row r="6" spans="1:6" x14ac:dyDescent="0.25">
      <c r="A6" s="291"/>
    </row>
    <row r="7" spans="1:6" x14ac:dyDescent="0.25">
      <c r="A7" s="430"/>
    </row>
  </sheetData>
  <printOptions horizontalCentered="1"/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&amp;C 
&amp;"Times New Roman CE,Félkövér"Turisztikai Alap felosztása
(eFt-ban)&amp;R&amp;"Times New Roman CE,Félkövér"24. melléklet
az 5/2020.(II.17.) önkormányzati rendelethez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P4941"/>
  <sheetViews>
    <sheetView zoomScale="110" zoomScaleNormal="110" workbookViewId="0">
      <selection activeCell="A45" sqref="A45"/>
    </sheetView>
  </sheetViews>
  <sheetFormatPr defaultColWidth="9.25" defaultRowHeight="15.75" x14ac:dyDescent="0.25"/>
  <cols>
    <col min="1" max="1" width="37.5" style="522" customWidth="1"/>
    <col min="2" max="2" width="11.625" style="522" customWidth="1"/>
    <col min="3" max="3" width="26" style="27" customWidth="1"/>
    <col min="4" max="4" width="17.875" style="27" customWidth="1"/>
    <col min="5" max="5" width="14.875" style="27" customWidth="1"/>
    <col min="6" max="6" width="0" style="27" hidden="1" customWidth="1"/>
    <col min="7" max="7" width="10.125" style="27" hidden="1" customWidth="1"/>
    <col min="8" max="8" width="15" style="27" hidden="1" customWidth="1"/>
    <col min="9" max="9" width="12.75" style="404" hidden="1" customWidth="1"/>
    <col min="10" max="10" width="14.75" style="404" hidden="1" customWidth="1"/>
    <col min="11" max="11" width="15.25" style="27" hidden="1" customWidth="1"/>
    <col min="12" max="12" width="13.5" style="27" hidden="1" customWidth="1"/>
    <col min="13" max="15" width="0" style="27" hidden="1" customWidth="1"/>
    <col min="16" max="16384" width="9.25" style="27"/>
  </cols>
  <sheetData>
    <row r="1" spans="1:250" s="672" customFormat="1" x14ac:dyDescent="0.25">
      <c r="A1" s="992" t="s">
        <v>283</v>
      </c>
      <c r="B1" s="992"/>
      <c r="C1" s="992"/>
      <c r="D1" s="992"/>
      <c r="E1" s="992"/>
      <c r="F1" s="107"/>
      <c r="G1" s="107"/>
      <c r="H1" s="107"/>
      <c r="I1" s="566"/>
      <c r="J1" s="566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</row>
    <row r="2" spans="1:250" s="672" customFormat="1" x14ac:dyDescent="0.25">
      <c r="A2" s="992" t="s">
        <v>867</v>
      </c>
      <c r="B2" s="992"/>
      <c r="C2" s="992"/>
      <c r="D2" s="992"/>
      <c r="E2" s="992"/>
      <c r="F2" s="107"/>
      <c r="G2" s="107"/>
      <c r="H2" s="107"/>
      <c r="I2" s="566"/>
      <c r="J2" s="566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</row>
    <row r="4" spans="1:250" ht="16.5" thickBot="1" x14ac:dyDescent="0.3"/>
    <row r="5" spans="1:250" ht="87" customHeight="1" thickTop="1" thickBot="1" x14ac:dyDescent="0.3">
      <c r="A5" s="990" t="s">
        <v>172</v>
      </c>
      <c r="B5" s="990" t="s">
        <v>235</v>
      </c>
      <c r="C5" s="479" t="s">
        <v>26</v>
      </c>
      <c r="D5" s="479" t="s">
        <v>27</v>
      </c>
      <c r="E5" s="567" t="s">
        <v>188</v>
      </c>
    </row>
    <row r="6" spans="1:250" ht="33" customHeight="1" thickTop="1" thickBot="1" x14ac:dyDescent="0.3">
      <c r="A6" s="991"/>
      <c r="B6" s="991"/>
      <c r="C6" s="978" t="s">
        <v>28</v>
      </c>
      <c r="D6" s="979"/>
      <c r="E6" s="980"/>
    </row>
    <row r="7" spans="1:250" ht="17.25" thickTop="1" thickBot="1" x14ac:dyDescent="0.3">
      <c r="A7" s="481" t="s">
        <v>175</v>
      </c>
      <c r="B7" s="482"/>
      <c r="C7" s="479" t="s">
        <v>176</v>
      </c>
      <c r="D7" s="568" t="s">
        <v>177</v>
      </c>
      <c r="E7" s="567" t="s">
        <v>29</v>
      </c>
    </row>
    <row r="8" spans="1:250" ht="32.25" thickTop="1" x14ac:dyDescent="0.25">
      <c r="A8" s="26" t="s">
        <v>288</v>
      </c>
      <c r="B8" s="103" t="s">
        <v>292</v>
      </c>
      <c r="C8" s="104">
        <v>18</v>
      </c>
      <c r="D8" s="17">
        <v>0</v>
      </c>
      <c r="E8" s="14">
        <f>SUM(D8+C8)</f>
        <v>18</v>
      </c>
    </row>
    <row r="9" spans="1:250" ht="31.5" x14ac:dyDescent="0.25">
      <c r="A9" s="26" t="s">
        <v>506</v>
      </c>
      <c r="B9" s="26" t="s">
        <v>293</v>
      </c>
      <c r="C9" s="17">
        <v>2022101</v>
      </c>
      <c r="D9" s="17">
        <v>0</v>
      </c>
      <c r="E9" s="14">
        <f>SUM(D9+C9)</f>
        <v>2022101</v>
      </c>
    </row>
    <row r="10" spans="1:250" ht="47.25" x14ac:dyDescent="0.25">
      <c r="A10" s="223" t="s">
        <v>493</v>
      </c>
      <c r="B10" s="26" t="s">
        <v>294</v>
      </c>
      <c r="C10" s="17">
        <v>1959728</v>
      </c>
      <c r="D10" s="17">
        <v>0</v>
      </c>
      <c r="E10" s="14">
        <f>SUM(D10+C10)</f>
        <v>1959728</v>
      </c>
    </row>
    <row r="11" spans="1:250" ht="31.5" x14ac:dyDescent="0.25">
      <c r="A11" s="26" t="s">
        <v>289</v>
      </c>
      <c r="B11" s="26" t="s">
        <v>295</v>
      </c>
      <c r="C11" s="17">
        <v>863334</v>
      </c>
      <c r="D11" s="17">
        <v>0</v>
      </c>
      <c r="E11" s="14">
        <f t="shared" ref="E11:E16" si="0">SUM(C11+D11)</f>
        <v>863334</v>
      </c>
    </row>
    <row r="12" spans="1:250" ht="31.5" x14ac:dyDescent="0.25">
      <c r="A12" s="26" t="s">
        <v>30</v>
      </c>
      <c r="B12" s="26"/>
      <c r="C12" s="17">
        <v>234160</v>
      </c>
      <c r="D12" s="17">
        <v>0</v>
      </c>
      <c r="E12" s="14">
        <f t="shared" si="0"/>
        <v>234160</v>
      </c>
    </row>
    <row r="13" spans="1:250" x14ac:dyDescent="0.25">
      <c r="A13" s="26" t="s">
        <v>31</v>
      </c>
      <c r="B13" s="26"/>
      <c r="C13" s="17">
        <v>301800</v>
      </c>
      <c r="D13" s="17">
        <v>0</v>
      </c>
      <c r="E13" s="14">
        <f t="shared" si="0"/>
        <v>301800</v>
      </c>
    </row>
    <row r="14" spans="1:250" ht="31.5" x14ac:dyDescent="0.25">
      <c r="A14" s="26" t="s">
        <v>644</v>
      </c>
      <c r="B14" s="26"/>
      <c r="C14" s="17">
        <v>177000</v>
      </c>
      <c r="D14" s="17">
        <v>0</v>
      </c>
      <c r="E14" s="14">
        <f t="shared" si="0"/>
        <v>177000</v>
      </c>
    </row>
    <row r="15" spans="1:250" x14ac:dyDescent="0.25">
      <c r="A15" s="26" t="s">
        <v>1083</v>
      </c>
      <c r="B15" s="26"/>
      <c r="C15" s="17">
        <v>30000</v>
      </c>
      <c r="D15" s="17">
        <v>0</v>
      </c>
      <c r="E15" s="14">
        <f t="shared" si="0"/>
        <v>30000</v>
      </c>
    </row>
    <row r="16" spans="1:250" ht="42" customHeight="1" x14ac:dyDescent="0.25">
      <c r="A16" s="26" t="s">
        <v>507</v>
      </c>
      <c r="B16" s="26" t="s">
        <v>296</v>
      </c>
      <c r="C16" s="17">
        <v>0</v>
      </c>
      <c r="D16" s="17">
        <v>0</v>
      </c>
      <c r="E16" s="14">
        <f t="shared" si="0"/>
        <v>0</v>
      </c>
    </row>
    <row r="17" spans="1:10" s="485" customFormat="1" ht="31.5" x14ac:dyDescent="0.25">
      <c r="A17" s="484" t="s">
        <v>291</v>
      </c>
      <c r="B17" s="484" t="s">
        <v>297</v>
      </c>
      <c r="C17" s="19">
        <f>SUM(C8:C10,C11,C16)</f>
        <v>4845181</v>
      </c>
      <c r="D17" s="19">
        <f>SUM(D8:D10,D11,D16)</f>
        <v>0</v>
      </c>
      <c r="E17" s="19">
        <f>SUM(E8:E10,E11,E16)</f>
        <v>4845181</v>
      </c>
      <c r="I17" s="569"/>
      <c r="J17" s="569"/>
    </row>
    <row r="18" spans="1:10" s="485" customFormat="1" ht="31.5" x14ac:dyDescent="0.25">
      <c r="A18" s="484" t="s">
        <v>347</v>
      </c>
      <c r="B18" s="484" t="s">
        <v>348</v>
      </c>
      <c r="C18" s="19">
        <v>70423</v>
      </c>
      <c r="D18" s="17">
        <v>755719</v>
      </c>
      <c r="E18" s="19">
        <f>SUM(C18:D18)</f>
        <v>826142</v>
      </c>
      <c r="F18" s="485">
        <v>-277517</v>
      </c>
      <c r="G18" s="485" t="s">
        <v>879</v>
      </c>
      <c r="I18" s="569"/>
      <c r="J18" s="569"/>
    </row>
    <row r="19" spans="1:10" ht="31.5" x14ac:dyDescent="0.25">
      <c r="A19" s="319" t="s">
        <v>349</v>
      </c>
      <c r="B19" s="319" t="s">
        <v>246</v>
      </c>
      <c r="C19" s="14">
        <f>SUM(C17+C18)</f>
        <v>4915604</v>
      </c>
      <c r="D19" s="14">
        <f>SUM(D17+D18)</f>
        <v>755719</v>
      </c>
      <c r="E19" s="14">
        <f>SUM(E17+E18)</f>
        <v>5671323</v>
      </c>
    </row>
    <row r="20" spans="1:10" s="487" customFormat="1" ht="31.5" x14ac:dyDescent="0.25">
      <c r="A20" s="484" t="s">
        <v>350</v>
      </c>
      <c r="B20" s="486" t="s">
        <v>298</v>
      </c>
      <c r="C20" s="158">
        <v>0</v>
      </c>
      <c r="D20" s="158">
        <v>0</v>
      </c>
      <c r="E20" s="19">
        <f>SUM(C20+D20)</f>
        <v>0</v>
      </c>
      <c r="I20" s="570"/>
      <c r="J20" s="570"/>
    </row>
    <row r="21" spans="1:10" s="487" customFormat="1" ht="31.5" x14ac:dyDescent="0.25">
      <c r="A21" s="484" t="s">
        <v>352</v>
      </c>
      <c r="B21" s="486" t="s">
        <v>351</v>
      </c>
      <c r="C21" s="158">
        <v>10605091</v>
      </c>
      <c r="D21" s="158">
        <v>0</v>
      </c>
      <c r="E21" s="19">
        <f>SUM(C21+D21)</f>
        <v>10605091</v>
      </c>
      <c r="I21" s="570"/>
      <c r="J21" s="570"/>
    </row>
    <row r="22" spans="1:10" s="489" customFormat="1" ht="31.5" x14ac:dyDescent="0.25">
      <c r="A22" s="319" t="s">
        <v>353</v>
      </c>
      <c r="B22" s="488" t="s">
        <v>247</v>
      </c>
      <c r="C22" s="33">
        <f>SUM(C20+C21)</f>
        <v>10605091</v>
      </c>
      <c r="D22" s="33">
        <f>SUM(D20+D21)</f>
        <v>0</v>
      </c>
      <c r="E22" s="33">
        <f>SUM(E20+E21)</f>
        <v>10605091</v>
      </c>
      <c r="I22" s="571"/>
      <c r="J22" s="571"/>
    </row>
    <row r="23" spans="1:10" x14ac:dyDescent="0.25">
      <c r="A23" s="26" t="s">
        <v>703</v>
      </c>
      <c r="B23" s="26" t="s">
        <v>299</v>
      </c>
      <c r="C23" s="13">
        <v>2300000</v>
      </c>
      <c r="D23" s="13">
        <v>0</v>
      </c>
      <c r="E23" s="14">
        <f>SUM(D23+C23)</f>
        <v>2300000</v>
      </c>
    </row>
    <row r="24" spans="1:10" s="485" customFormat="1" x14ac:dyDescent="0.25">
      <c r="A24" s="484" t="s">
        <v>704</v>
      </c>
      <c r="B24" s="484" t="s">
        <v>299</v>
      </c>
      <c r="C24" s="19">
        <f>SUM(C23:C23)</f>
        <v>2300000</v>
      </c>
      <c r="D24" s="19">
        <f>SUM(D23:D23)</f>
        <v>0</v>
      </c>
      <c r="E24" s="19">
        <f>SUM(E23:E23)</f>
        <v>2300000</v>
      </c>
      <c r="I24" s="569"/>
      <c r="J24" s="569"/>
    </row>
    <row r="25" spans="1:10" x14ac:dyDescent="0.25">
      <c r="A25" s="26" t="s">
        <v>705</v>
      </c>
      <c r="B25" s="26" t="s">
        <v>300</v>
      </c>
      <c r="C25" s="13">
        <v>20100000</v>
      </c>
      <c r="D25" s="13">
        <v>0</v>
      </c>
      <c r="E25" s="14">
        <f>SUM(D25+C25)</f>
        <v>20100000</v>
      </c>
    </row>
    <row r="26" spans="1:10" s="487" customFormat="1" x14ac:dyDescent="0.25">
      <c r="A26" s="484" t="s">
        <v>706</v>
      </c>
      <c r="B26" s="484" t="s">
        <v>300</v>
      </c>
      <c r="C26" s="19">
        <f>SUM(C25)</f>
        <v>20100000</v>
      </c>
      <c r="D26" s="19">
        <f>SUM(D25)</f>
        <v>0</v>
      </c>
      <c r="E26" s="19">
        <f>SUM(E25)</f>
        <v>20100000</v>
      </c>
      <c r="I26" s="570"/>
      <c r="J26" s="570"/>
    </row>
    <row r="27" spans="1:10" s="487" customFormat="1" x14ac:dyDescent="0.25">
      <c r="A27" s="484" t="s">
        <v>707</v>
      </c>
      <c r="B27" s="484" t="s">
        <v>301</v>
      </c>
      <c r="C27" s="19">
        <v>420000</v>
      </c>
      <c r="D27" s="25">
        <v>0</v>
      </c>
      <c r="E27" s="19">
        <f>SUM(D27+C27)</f>
        <v>420000</v>
      </c>
      <c r="I27" s="570"/>
      <c r="J27" s="570"/>
    </row>
    <row r="28" spans="1:10" x14ac:dyDescent="0.25">
      <c r="A28" s="26" t="s">
        <v>708</v>
      </c>
      <c r="B28" s="26" t="s">
        <v>302</v>
      </c>
      <c r="C28" s="13">
        <v>65000</v>
      </c>
      <c r="D28" s="13"/>
      <c r="E28" s="14">
        <f>SUM(D28+C28)</f>
        <v>65000</v>
      </c>
    </row>
    <row r="29" spans="1:10" x14ac:dyDescent="0.25">
      <c r="A29" s="26" t="s">
        <v>1103</v>
      </c>
      <c r="B29" s="26" t="s">
        <v>302</v>
      </c>
      <c r="C29" s="13">
        <v>9000</v>
      </c>
      <c r="D29" s="13"/>
      <c r="E29" s="14">
        <f>SUM(D29+C29)</f>
        <v>9000</v>
      </c>
    </row>
    <row r="30" spans="1:10" s="487" customFormat="1" ht="31.5" x14ac:dyDescent="0.25">
      <c r="A30" s="484" t="s">
        <v>1096</v>
      </c>
      <c r="B30" s="484" t="s">
        <v>302</v>
      </c>
      <c r="C30" s="19">
        <f>C29+C28</f>
        <v>74000</v>
      </c>
      <c r="D30" s="19">
        <f t="shared" ref="D30:E30" si="1">D29+D28</f>
        <v>0</v>
      </c>
      <c r="E30" s="19">
        <f t="shared" si="1"/>
        <v>74000</v>
      </c>
      <c r="I30" s="570"/>
      <c r="J30" s="570"/>
    </row>
    <row r="31" spans="1:10" s="487" customFormat="1" ht="31.5" x14ac:dyDescent="0.25">
      <c r="A31" s="484" t="s">
        <v>1097</v>
      </c>
      <c r="B31" s="484" t="s">
        <v>303</v>
      </c>
      <c r="C31" s="19">
        <f>SUM(C30+C27+C26)</f>
        <v>20594000</v>
      </c>
      <c r="D31" s="19">
        <f>SUM(D30+D27+D26)</f>
        <v>0</v>
      </c>
      <c r="E31" s="19">
        <f>SUM(E30+E27+E26)</f>
        <v>20594000</v>
      </c>
      <c r="I31" s="570"/>
      <c r="J31" s="570"/>
    </row>
    <row r="32" spans="1:10" x14ac:dyDescent="0.25">
      <c r="A32" s="26" t="s">
        <v>709</v>
      </c>
      <c r="B32" s="26" t="s">
        <v>304</v>
      </c>
      <c r="C32" s="13">
        <v>50000</v>
      </c>
      <c r="D32" s="13">
        <v>0</v>
      </c>
      <c r="E32" s="13">
        <f t="shared" ref="E32:E34" si="2">SUM(D32+C32)</f>
        <v>50000</v>
      </c>
    </row>
    <row r="33" spans="1:10" ht="31.5" x14ac:dyDescent="0.25">
      <c r="A33" s="26" t="s">
        <v>710</v>
      </c>
      <c r="B33" s="26" t="s">
        <v>304</v>
      </c>
      <c r="C33" s="13">
        <f>12000+1300+3000</f>
        <v>16300</v>
      </c>
      <c r="D33" s="13">
        <v>0</v>
      </c>
      <c r="E33" s="13">
        <f t="shared" si="2"/>
        <v>16300</v>
      </c>
    </row>
    <row r="34" spans="1:10" x14ac:dyDescent="0.25">
      <c r="A34" s="26" t="s">
        <v>711</v>
      </c>
      <c r="B34" s="26" t="s">
        <v>304</v>
      </c>
      <c r="C34" s="13">
        <f>4000+1000</f>
        <v>5000</v>
      </c>
      <c r="D34" s="13">
        <v>350</v>
      </c>
      <c r="E34" s="13">
        <f t="shared" si="2"/>
        <v>5350</v>
      </c>
    </row>
    <row r="35" spans="1:10" s="487" customFormat="1" ht="31.5" x14ac:dyDescent="0.25">
      <c r="A35" s="484" t="s">
        <v>1098</v>
      </c>
      <c r="B35" s="484" t="s">
        <v>304</v>
      </c>
      <c r="C35" s="19">
        <f>SUM(C32:C34)</f>
        <v>71300</v>
      </c>
      <c r="D35" s="19">
        <f>SUM(D32:D34)</f>
        <v>350</v>
      </c>
      <c r="E35" s="19">
        <f>SUM(E32:E34)</f>
        <v>71650</v>
      </c>
      <c r="I35" s="570"/>
      <c r="J35" s="570"/>
    </row>
    <row r="36" spans="1:10" ht="31.5" x14ac:dyDescent="0.25">
      <c r="A36" s="319" t="s">
        <v>1099</v>
      </c>
      <c r="B36" s="319" t="s">
        <v>248</v>
      </c>
      <c r="C36" s="15">
        <f>SUM(C24+C31+C35)</f>
        <v>22965300</v>
      </c>
      <c r="D36" s="15">
        <f>SUM(D24+D31+D35)</f>
        <v>350</v>
      </c>
      <c r="E36" s="15">
        <f>SUM(E24+E31+E35)</f>
        <v>22965650</v>
      </c>
    </row>
    <row r="37" spans="1:10" x14ac:dyDescent="0.25">
      <c r="A37" s="319" t="s">
        <v>712</v>
      </c>
      <c r="B37" s="319" t="s">
        <v>249</v>
      </c>
      <c r="C37" s="15">
        <v>1334541</v>
      </c>
      <c r="D37" s="15">
        <v>1489239</v>
      </c>
      <c r="E37" s="15">
        <f>SUM(C37:D37)</f>
        <v>2823780</v>
      </c>
    </row>
    <row r="38" spans="1:10" x14ac:dyDescent="0.25">
      <c r="A38" s="26" t="s">
        <v>313</v>
      </c>
      <c r="B38" s="26" t="s">
        <v>305</v>
      </c>
      <c r="C38" s="17">
        <v>427382</v>
      </c>
      <c r="D38" s="318"/>
      <c r="E38" s="18">
        <f>SUM(C38:D38)</f>
        <v>427382</v>
      </c>
    </row>
    <row r="39" spans="1:10" ht="31.5" x14ac:dyDescent="0.25">
      <c r="A39" s="662" t="s">
        <v>314</v>
      </c>
      <c r="B39" s="26" t="s">
        <v>315</v>
      </c>
      <c r="C39" s="13">
        <v>220596</v>
      </c>
      <c r="D39" s="13">
        <v>445866</v>
      </c>
      <c r="E39" s="18">
        <f>SUM(C39:D39)</f>
        <v>666462</v>
      </c>
    </row>
    <row r="40" spans="1:10" x14ac:dyDescent="0.25">
      <c r="A40" s="662" t="s">
        <v>316</v>
      </c>
      <c r="B40" s="26" t="s">
        <v>306</v>
      </c>
      <c r="C40" s="13">
        <v>0</v>
      </c>
      <c r="D40" s="13"/>
      <c r="E40" s="18">
        <f>SUM(C40:D40)</f>
        <v>0</v>
      </c>
    </row>
    <row r="41" spans="1:10" ht="30.75" customHeight="1" x14ac:dyDescent="0.25">
      <c r="A41" s="490" t="s">
        <v>713</v>
      </c>
      <c r="B41" s="490" t="s">
        <v>307</v>
      </c>
      <c r="C41" s="663">
        <v>205000</v>
      </c>
      <c r="D41" s="663"/>
      <c r="E41" s="14">
        <f>SUM(C41+D41)</f>
        <v>205000</v>
      </c>
    </row>
    <row r="42" spans="1:10" x14ac:dyDescent="0.25">
      <c r="A42" s="491" t="s">
        <v>714</v>
      </c>
      <c r="B42" s="491" t="s">
        <v>250</v>
      </c>
      <c r="C42" s="14">
        <f>SUM(C41:C41)</f>
        <v>205000</v>
      </c>
      <c r="D42" s="14">
        <f>SUM(D41:D41)</f>
        <v>0</v>
      </c>
      <c r="E42" s="14">
        <f>SUM(E41:E41)</f>
        <v>205000</v>
      </c>
    </row>
    <row r="43" spans="1:10" x14ac:dyDescent="0.25">
      <c r="A43" s="492" t="s">
        <v>715</v>
      </c>
      <c r="B43" s="492" t="s">
        <v>251</v>
      </c>
      <c r="C43" s="28">
        <v>6570</v>
      </c>
      <c r="D43" s="28">
        <v>165000</v>
      </c>
      <c r="E43" s="14">
        <f>SUM(C43+D43)</f>
        <v>171570</v>
      </c>
    </row>
    <row r="44" spans="1:10" ht="32.25" customHeight="1" thickBot="1" x14ac:dyDescent="0.3">
      <c r="A44" s="488" t="s">
        <v>716</v>
      </c>
      <c r="B44" s="488" t="s">
        <v>252</v>
      </c>
      <c r="C44" s="114">
        <v>26096</v>
      </c>
      <c r="D44" s="114">
        <v>0</v>
      </c>
      <c r="E44" s="33">
        <f>SUM(C44+D44)</f>
        <v>26096</v>
      </c>
    </row>
    <row r="45" spans="1:10" ht="33" thickTop="1" thickBot="1" x14ac:dyDescent="0.3">
      <c r="A45" s="495" t="s">
        <v>718</v>
      </c>
      <c r="B45" s="495"/>
      <c r="C45" s="36">
        <f>SUM(C43+C37+C36+C19)</f>
        <v>29222015</v>
      </c>
      <c r="D45" s="36">
        <f>SUM(D43+D37+D36+D19)</f>
        <v>2410308</v>
      </c>
      <c r="E45" s="36">
        <f>SUM(E43+E37+E36+E19)</f>
        <v>31632323</v>
      </c>
    </row>
    <row r="46" spans="1:10" ht="33" thickTop="1" thickBot="1" x14ac:dyDescent="0.3">
      <c r="A46" s="495" t="s">
        <v>719</v>
      </c>
      <c r="B46" s="495"/>
      <c r="C46" s="36">
        <f>SUM(C22+C44+C42)</f>
        <v>10836187</v>
      </c>
      <c r="D46" s="36">
        <f>SUM(D22+D44+D42)</f>
        <v>0</v>
      </c>
      <c r="E46" s="36">
        <f>SUM(E22+E44+E42)</f>
        <v>10836187</v>
      </c>
    </row>
    <row r="47" spans="1:10" ht="33" thickTop="1" thickBot="1" x14ac:dyDescent="0.3">
      <c r="A47" s="495" t="s">
        <v>717</v>
      </c>
      <c r="B47" s="495" t="s">
        <v>447</v>
      </c>
      <c r="C47" s="30">
        <f>SUM(C45+C46)</f>
        <v>40058202</v>
      </c>
      <c r="D47" s="30">
        <f>SUM(D45+D46)</f>
        <v>2410308</v>
      </c>
      <c r="E47" s="30">
        <f>SUM(E45+E46)</f>
        <v>42468510</v>
      </c>
    </row>
    <row r="48" spans="1:10" ht="15.75" customHeight="1" thickTop="1" thickBot="1" x14ac:dyDescent="0.3">
      <c r="A48" s="572"/>
      <c r="B48" s="573"/>
      <c r="C48" s="673"/>
      <c r="D48" s="38"/>
      <c r="E48" s="39"/>
    </row>
    <row r="49" spans="1:12" ht="32.25" thickTop="1" x14ac:dyDescent="0.25">
      <c r="A49" s="497" t="s">
        <v>495</v>
      </c>
      <c r="B49" s="497"/>
      <c r="C49" s="224">
        <f>SUM(C50-C51)</f>
        <v>-13225239</v>
      </c>
      <c r="D49" s="225">
        <f>SUM(D50-D51)</f>
        <v>-11755959</v>
      </c>
      <c r="E49" s="234">
        <f>SUM(E50-E51)</f>
        <v>-24981198</v>
      </c>
    </row>
    <row r="50" spans="1:12" s="485" customFormat="1" x14ac:dyDescent="0.25">
      <c r="A50" s="503" t="s">
        <v>336</v>
      </c>
      <c r="B50" s="503" t="s">
        <v>447</v>
      </c>
      <c r="C50" s="226">
        <f>SUM(C47)</f>
        <v>40058202</v>
      </c>
      <c r="D50" s="227">
        <f>SUM(D47)</f>
        <v>2410308</v>
      </c>
      <c r="E50" s="235">
        <f>SUM(E47)</f>
        <v>42468510</v>
      </c>
      <c r="I50" s="569"/>
      <c r="J50" s="569"/>
    </row>
    <row r="51" spans="1:12" s="485" customFormat="1" x14ac:dyDescent="0.25">
      <c r="A51" s="503" t="s">
        <v>337</v>
      </c>
      <c r="B51" s="503" t="s">
        <v>443</v>
      </c>
      <c r="C51" s="228">
        <f>'4 kiadás(szűkített)'!C22</f>
        <v>53283441</v>
      </c>
      <c r="D51" s="228">
        <f>'4 kiadás(szűkített)'!D22</f>
        <v>14166267</v>
      </c>
      <c r="E51" s="236">
        <f>SUM(C51:D51)</f>
        <v>67449708</v>
      </c>
      <c r="I51" s="569"/>
      <c r="J51" s="569"/>
    </row>
    <row r="52" spans="1:12" s="485" customFormat="1" x14ac:dyDescent="0.25">
      <c r="A52" s="503"/>
      <c r="B52" s="503"/>
      <c r="C52" s="322"/>
      <c r="D52" s="228"/>
      <c r="E52" s="236"/>
      <c r="I52" s="569"/>
      <c r="J52" s="569"/>
    </row>
    <row r="53" spans="1:12" s="513" customFormat="1" x14ac:dyDescent="0.25">
      <c r="A53" s="504" t="s">
        <v>723</v>
      </c>
      <c r="B53" s="504"/>
      <c r="C53" s="115">
        <f>SUM(C58-C59)</f>
        <v>13225239</v>
      </c>
      <c r="D53" s="229">
        <f>SUM(D58-D59)</f>
        <v>11755959</v>
      </c>
      <c r="E53" s="237">
        <f>SUM(E58-E59)</f>
        <v>24981198</v>
      </c>
      <c r="H53" s="574" t="s">
        <v>927</v>
      </c>
      <c r="I53" s="574" t="s">
        <v>920</v>
      </c>
      <c r="J53" s="574" t="s">
        <v>921</v>
      </c>
      <c r="K53" s="574" t="s">
        <v>924</v>
      </c>
    </row>
    <row r="54" spans="1:12" ht="31.5" x14ac:dyDescent="0.25">
      <c r="A54" s="283" t="s">
        <v>265</v>
      </c>
      <c r="B54" s="283"/>
      <c r="C54" s="284">
        <f>8337613-D54+163966</f>
        <v>8322124</v>
      </c>
      <c r="D54" s="285">
        <v>179455</v>
      </c>
      <c r="E54" s="286">
        <f t="shared" ref="E54:E57" si="3">SUM(C54:D54)</f>
        <v>8501579</v>
      </c>
      <c r="H54" s="674" t="s">
        <v>922</v>
      </c>
      <c r="I54" s="675">
        <f>5482170+22057873+1927273+181049</f>
        <v>29648365</v>
      </c>
      <c r="J54" s="675">
        <f>305269+62036+3461575+125826+14039313</f>
        <v>17994019</v>
      </c>
      <c r="K54" s="675">
        <f>+I54-J54</f>
        <v>11654346</v>
      </c>
    </row>
    <row r="55" spans="1:12" ht="31.5" x14ac:dyDescent="0.25">
      <c r="A55" s="283" t="s">
        <v>253</v>
      </c>
      <c r="B55" s="283"/>
      <c r="C55" s="284">
        <f>16643585-D55</f>
        <v>16613611</v>
      </c>
      <c r="D55" s="285">
        <v>29974</v>
      </c>
      <c r="E55" s="286">
        <f t="shared" si="3"/>
        <v>16643585</v>
      </c>
      <c r="H55" s="674" t="s">
        <v>923</v>
      </c>
      <c r="I55" s="675">
        <f>9211228+117759+33755</f>
        <v>9362742</v>
      </c>
      <c r="J55" s="675">
        <f>4945295+545390+697417</f>
        <v>6188102</v>
      </c>
      <c r="K55" s="675">
        <f>+I55-J55</f>
        <v>3174640</v>
      </c>
    </row>
    <row r="56" spans="1:12" x14ac:dyDescent="0.25">
      <c r="A56" s="283" t="s">
        <v>254</v>
      </c>
      <c r="B56" s="283" t="s">
        <v>317</v>
      </c>
      <c r="C56" s="284">
        <f>SUM(C54:C55)</f>
        <v>24935735</v>
      </c>
      <c r="D56" s="285">
        <f>SUM(D54:D55)</f>
        <v>209429</v>
      </c>
      <c r="E56" s="286">
        <f t="shared" si="3"/>
        <v>25145164</v>
      </c>
      <c r="H56" s="406" t="s">
        <v>748</v>
      </c>
      <c r="I56" s="407">
        <f>SUM(I54:I55)</f>
        <v>39011107</v>
      </c>
      <c r="J56" s="407">
        <f>SUM(J54:J55)</f>
        <v>24182121</v>
      </c>
      <c r="K56" s="407">
        <f>SUM(K54:K55)</f>
        <v>14828986</v>
      </c>
    </row>
    <row r="57" spans="1:12" x14ac:dyDescent="0.25">
      <c r="A57" s="505" t="s">
        <v>491</v>
      </c>
      <c r="B57" s="505" t="s">
        <v>492</v>
      </c>
      <c r="C57" s="230"/>
      <c r="D57" s="231">
        <v>11546530</v>
      </c>
      <c r="E57" s="238">
        <f t="shared" si="3"/>
        <v>11546530</v>
      </c>
      <c r="G57" s="27" t="s">
        <v>926</v>
      </c>
      <c r="H57" s="674" t="s">
        <v>255</v>
      </c>
      <c r="I57" s="675">
        <v>22945926</v>
      </c>
      <c r="J57" s="675"/>
      <c r="K57" s="675">
        <f>+I57-J57</f>
        <v>22945926</v>
      </c>
      <c r="L57" s="404"/>
    </row>
    <row r="58" spans="1:12" s="485" customFormat="1" x14ac:dyDescent="0.25">
      <c r="A58" s="506" t="s">
        <v>1093</v>
      </c>
      <c r="B58" s="506" t="s">
        <v>255</v>
      </c>
      <c r="C58" s="232">
        <f>SUM(C56+C57)</f>
        <v>24935735</v>
      </c>
      <c r="D58" s="227">
        <f>SUM(D56+D57)</f>
        <v>11755959</v>
      </c>
      <c r="E58" s="239">
        <f>SUM(E56+E57)</f>
        <v>36691694</v>
      </c>
      <c r="G58" s="27"/>
      <c r="H58" s="406" t="s">
        <v>748</v>
      </c>
      <c r="I58" s="407">
        <f>SUM(I56:I57)</f>
        <v>61957033</v>
      </c>
      <c r="J58" s="407" t="e">
        <f>+J56+#REF!</f>
        <v>#REF!</v>
      </c>
      <c r="K58" s="407">
        <f>SUM(K56:K57)</f>
        <v>37774912</v>
      </c>
      <c r="L58" s="485" t="s">
        <v>928</v>
      </c>
    </row>
    <row r="59" spans="1:12" s="485" customFormat="1" x14ac:dyDescent="0.25">
      <c r="A59" s="506" t="s">
        <v>1094</v>
      </c>
      <c r="B59" s="506" t="s">
        <v>312</v>
      </c>
      <c r="C59" s="323">
        <f>'4 kiadás(szűkített)'!C25</f>
        <v>11710496</v>
      </c>
      <c r="D59" s="233"/>
      <c r="E59" s="239">
        <f>SUM(C59:D59)</f>
        <v>11710496</v>
      </c>
    </row>
    <row r="60" spans="1:12" s="513" customFormat="1" ht="16.5" thickBot="1" x14ac:dyDescent="0.3">
      <c r="A60" s="507" t="s">
        <v>624</v>
      </c>
      <c r="B60" s="507"/>
      <c r="C60" s="508">
        <f>SUM(C49+C53)</f>
        <v>0</v>
      </c>
      <c r="D60" s="509">
        <f>SUM(D49+D53)</f>
        <v>0</v>
      </c>
      <c r="E60" s="512">
        <f>SUM(E49+E53)</f>
        <v>0</v>
      </c>
      <c r="G60" s="485"/>
      <c r="H60" s="485" t="s">
        <v>925</v>
      </c>
      <c r="I60" s="569">
        <v>4349275</v>
      </c>
      <c r="J60" s="569"/>
      <c r="K60" s="676">
        <v>17401000</v>
      </c>
      <c r="L60" s="515" t="s">
        <v>929</v>
      </c>
    </row>
    <row r="61" spans="1:12" s="513" customFormat="1" ht="16.5" thickTop="1" x14ac:dyDescent="0.25">
      <c r="H61" s="485"/>
      <c r="I61" s="569">
        <v>2710038</v>
      </c>
      <c r="J61" s="569"/>
      <c r="K61" s="677">
        <f>+K58-K60</f>
        <v>20373912</v>
      </c>
      <c r="L61" s="515"/>
    </row>
    <row r="62" spans="1:12" s="513" customFormat="1" x14ac:dyDescent="0.25">
      <c r="A62" s="514"/>
      <c r="H62" s="575"/>
      <c r="I62" s="678">
        <v>2119088</v>
      </c>
      <c r="J62" s="569"/>
      <c r="K62" s="677"/>
      <c r="L62" s="515"/>
    </row>
    <row r="63" spans="1:12" s="513" customFormat="1" x14ac:dyDescent="0.25">
      <c r="I63" s="513">
        <f>+I60-I61-I62</f>
        <v>-479851</v>
      </c>
      <c r="J63" s="569"/>
    </row>
    <row r="64" spans="1:12" s="513" customFormat="1" x14ac:dyDescent="0.25">
      <c r="A64" s="515"/>
      <c r="B64" s="515"/>
      <c r="I64" s="513">
        <v>1639237</v>
      </c>
      <c r="K64" s="575">
        <f>+I61+I62+I64</f>
        <v>6468363</v>
      </c>
    </row>
    <row r="65" spans="1:11" s="516" customFormat="1" x14ac:dyDescent="0.25">
      <c r="A65" s="39"/>
      <c r="B65" s="39"/>
      <c r="C65" s="513"/>
      <c r="D65" s="513"/>
      <c r="E65" s="513"/>
      <c r="I65" s="513"/>
      <c r="J65" s="513"/>
      <c r="K65" s="513">
        <f>+K61-K64</f>
        <v>13905549</v>
      </c>
    </row>
    <row r="66" spans="1:11" s="516" customFormat="1" x14ac:dyDescent="0.25">
      <c r="A66" s="517"/>
      <c r="B66" s="517"/>
      <c r="C66" s="513"/>
      <c r="D66" s="513"/>
      <c r="E66" s="513"/>
      <c r="I66" s="513"/>
      <c r="J66" s="513"/>
    </row>
    <row r="67" spans="1:11" s="516" customFormat="1" x14ac:dyDescent="0.25">
      <c r="A67" s="518"/>
      <c r="B67" s="518"/>
      <c r="I67" s="513"/>
      <c r="J67" s="513"/>
      <c r="K67" s="513"/>
    </row>
    <row r="68" spans="1:11" s="516" customFormat="1" x14ac:dyDescent="0.25">
      <c r="A68" s="519"/>
      <c r="B68" s="519"/>
      <c r="I68" s="513"/>
      <c r="J68" s="513"/>
    </row>
    <row r="69" spans="1:11" s="516" customFormat="1" x14ac:dyDescent="0.25">
      <c r="A69" s="520"/>
      <c r="B69" s="520"/>
      <c r="I69" s="513"/>
      <c r="J69" s="513"/>
    </row>
    <row r="70" spans="1:11" s="516" customFormat="1" x14ac:dyDescent="0.25">
      <c r="A70" s="518"/>
      <c r="B70" s="518"/>
      <c r="I70" s="513"/>
      <c r="J70" s="513"/>
    </row>
    <row r="71" spans="1:11" s="516" customFormat="1" x14ac:dyDescent="0.25">
      <c r="A71" s="519"/>
      <c r="B71" s="519"/>
      <c r="I71" s="513"/>
      <c r="J71" s="513"/>
    </row>
    <row r="72" spans="1:11" s="516" customFormat="1" x14ac:dyDescent="0.25">
      <c r="A72" s="519"/>
      <c r="B72" s="519"/>
      <c r="I72" s="513"/>
      <c r="J72" s="513"/>
    </row>
    <row r="73" spans="1:11" s="516" customFormat="1" x14ac:dyDescent="0.25">
      <c r="A73" s="518"/>
      <c r="B73" s="518"/>
      <c r="I73" s="513"/>
      <c r="J73" s="513"/>
    </row>
    <row r="74" spans="1:11" s="516" customFormat="1" x14ac:dyDescent="0.25">
      <c r="A74" s="519"/>
      <c r="B74" s="519"/>
      <c r="I74" s="513"/>
      <c r="J74" s="513"/>
    </row>
    <row r="75" spans="1:11" s="516" customFormat="1" x14ac:dyDescent="0.25">
      <c r="A75" s="519"/>
      <c r="B75" s="519"/>
      <c r="I75" s="513"/>
      <c r="J75" s="513"/>
    </row>
    <row r="76" spans="1:11" s="516" customFormat="1" x14ac:dyDescent="0.25">
      <c r="A76" s="519"/>
      <c r="B76" s="519"/>
      <c r="I76" s="513"/>
      <c r="J76" s="513"/>
    </row>
    <row r="77" spans="1:11" s="516" customFormat="1" x14ac:dyDescent="0.25">
      <c r="A77" s="519"/>
      <c r="B77" s="519"/>
      <c r="I77" s="513"/>
      <c r="J77" s="513"/>
    </row>
    <row r="78" spans="1:11" s="516" customFormat="1" x14ac:dyDescent="0.25">
      <c r="A78" s="518"/>
      <c r="B78" s="518"/>
      <c r="I78" s="513"/>
      <c r="J78" s="513"/>
    </row>
    <row r="79" spans="1:11" s="516" customFormat="1" x14ac:dyDescent="0.25">
      <c r="A79" s="519"/>
      <c r="B79" s="519"/>
      <c r="I79" s="513"/>
      <c r="J79" s="513"/>
    </row>
    <row r="80" spans="1:11" s="516" customFormat="1" x14ac:dyDescent="0.25">
      <c r="A80" s="519"/>
      <c r="B80" s="519"/>
      <c r="I80" s="513"/>
      <c r="J80" s="513"/>
    </row>
    <row r="81" spans="1:10" s="516" customFormat="1" x14ac:dyDescent="0.25">
      <c r="A81" s="519"/>
      <c r="B81" s="519"/>
      <c r="I81" s="513"/>
      <c r="J81" s="513"/>
    </row>
    <row r="82" spans="1:10" s="516" customFormat="1" x14ac:dyDescent="0.25">
      <c r="A82" s="519"/>
      <c r="B82" s="519"/>
      <c r="I82" s="513"/>
      <c r="J82" s="513"/>
    </row>
    <row r="83" spans="1:10" s="516" customFormat="1" x14ac:dyDescent="0.25">
      <c r="A83" s="519"/>
      <c r="B83" s="519"/>
      <c r="I83" s="513"/>
      <c r="J83" s="513"/>
    </row>
    <row r="84" spans="1:10" x14ac:dyDescent="0.25">
      <c r="A84" s="519"/>
      <c r="B84" s="519"/>
      <c r="C84" s="516"/>
      <c r="D84" s="516"/>
      <c r="E84" s="516"/>
    </row>
    <row r="85" spans="1:10" x14ac:dyDescent="0.25">
      <c r="A85" s="519"/>
      <c r="B85" s="519"/>
      <c r="C85" s="516"/>
      <c r="D85" s="516"/>
      <c r="E85" s="516"/>
    </row>
    <row r="86" spans="1:10" x14ac:dyDescent="0.25">
      <c r="A86" s="521"/>
      <c r="B86" s="521"/>
    </row>
    <row r="87" spans="1:10" x14ac:dyDescent="0.25">
      <c r="A87" s="521"/>
      <c r="B87" s="521"/>
    </row>
    <row r="88" spans="1:10" x14ac:dyDescent="0.25">
      <c r="A88" s="521"/>
      <c r="B88" s="521"/>
    </row>
    <row r="89" spans="1:10" x14ac:dyDescent="0.25">
      <c r="A89" s="521"/>
      <c r="B89" s="521"/>
    </row>
    <row r="90" spans="1:10" x14ac:dyDescent="0.25">
      <c r="A90" s="521"/>
      <c r="B90" s="521"/>
    </row>
    <row r="91" spans="1:10" x14ac:dyDescent="0.25">
      <c r="A91" s="521"/>
      <c r="B91" s="521"/>
    </row>
    <row r="92" spans="1:10" x14ac:dyDescent="0.25">
      <c r="A92" s="521"/>
      <c r="B92" s="521"/>
    </row>
    <row r="93" spans="1:10" x14ac:dyDescent="0.25">
      <c r="A93" s="521"/>
      <c r="B93" s="521"/>
    </row>
    <row r="94" spans="1:10" x14ac:dyDescent="0.25">
      <c r="A94" s="521"/>
      <c r="B94" s="521"/>
    </row>
    <row r="95" spans="1:10" x14ac:dyDescent="0.25">
      <c r="A95" s="521"/>
      <c r="B95" s="521"/>
    </row>
    <row r="96" spans="1:10" x14ac:dyDescent="0.25">
      <c r="A96" s="521"/>
      <c r="B96" s="521"/>
    </row>
    <row r="97" spans="1:2" x14ac:dyDescent="0.25">
      <c r="A97" s="521"/>
      <c r="B97" s="521"/>
    </row>
    <row r="98" spans="1:2" x14ac:dyDescent="0.25">
      <c r="A98" s="521"/>
      <c r="B98" s="521"/>
    </row>
    <row r="99" spans="1:2" x14ac:dyDescent="0.25">
      <c r="A99" s="521"/>
      <c r="B99" s="521"/>
    </row>
    <row r="100" spans="1:2" x14ac:dyDescent="0.25">
      <c r="A100" s="521"/>
      <c r="B100" s="521"/>
    </row>
    <row r="101" spans="1:2" x14ac:dyDescent="0.25">
      <c r="A101" s="521"/>
      <c r="B101" s="521"/>
    </row>
    <row r="102" spans="1:2" x14ac:dyDescent="0.25">
      <c r="A102" s="521"/>
      <c r="B102" s="521"/>
    </row>
    <row r="103" spans="1:2" x14ac:dyDescent="0.25">
      <c r="A103" s="521"/>
      <c r="B103" s="521"/>
    </row>
    <row r="104" spans="1:2" x14ac:dyDescent="0.25">
      <c r="A104" s="521"/>
      <c r="B104" s="521"/>
    </row>
    <row r="105" spans="1:2" x14ac:dyDescent="0.25">
      <c r="A105" s="521"/>
      <c r="B105" s="521"/>
    </row>
    <row r="106" spans="1:2" x14ac:dyDescent="0.25">
      <c r="A106" s="521"/>
      <c r="B106" s="521"/>
    </row>
    <row r="107" spans="1:2" x14ac:dyDescent="0.25">
      <c r="A107" s="521"/>
      <c r="B107" s="521"/>
    </row>
    <row r="108" spans="1:2" x14ac:dyDescent="0.25">
      <c r="A108" s="521"/>
      <c r="B108" s="521"/>
    </row>
    <row r="109" spans="1:2" x14ac:dyDescent="0.25">
      <c r="A109" s="521"/>
      <c r="B109" s="521"/>
    </row>
    <row r="110" spans="1:2" x14ac:dyDescent="0.25">
      <c r="A110" s="521"/>
      <c r="B110" s="521"/>
    </row>
    <row r="111" spans="1:2" x14ac:dyDescent="0.25">
      <c r="A111" s="521"/>
      <c r="B111" s="521"/>
    </row>
    <row r="112" spans="1:2" x14ac:dyDescent="0.25">
      <c r="A112" s="521"/>
      <c r="B112" s="521"/>
    </row>
    <row r="113" spans="1:2" x14ac:dyDescent="0.25">
      <c r="A113" s="521"/>
      <c r="B113" s="521"/>
    </row>
    <row r="114" spans="1:2" x14ac:dyDescent="0.25">
      <c r="A114" s="521"/>
      <c r="B114" s="521"/>
    </row>
    <row r="115" spans="1:2" x14ac:dyDescent="0.25">
      <c r="A115" s="521"/>
      <c r="B115" s="521"/>
    </row>
    <row r="116" spans="1:2" x14ac:dyDescent="0.25">
      <c r="A116" s="521"/>
      <c r="B116" s="521"/>
    </row>
    <row r="117" spans="1:2" x14ac:dyDescent="0.25">
      <c r="A117" s="521"/>
      <c r="B117" s="521"/>
    </row>
    <row r="118" spans="1:2" x14ac:dyDescent="0.25">
      <c r="A118" s="521"/>
      <c r="B118" s="521"/>
    </row>
    <row r="119" spans="1:2" x14ac:dyDescent="0.25">
      <c r="A119" s="521"/>
      <c r="B119" s="521"/>
    </row>
    <row r="120" spans="1:2" x14ac:dyDescent="0.25">
      <c r="A120" s="521"/>
      <c r="B120" s="521"/>
    </row>
    <row r="121" spans="1:2" x14ac:dyDescent="0.25">
      <c r="A121" s="521"/>
      <c r="B121" s="521"/>
    </row>
    <row r="122" spans="1:2" x14ac:dyDescent="0.25">
      <c r="A122" s="521"/>
      <c r="B122" s="521"/>
    </row>
    <row r="123" spans="1:2" x14ac:dyDescent="0.25">
      <c r="A123" s="521"/>
      <c r="B123" s="521"/>
    </row>
    <row r="124" spans="1:2" x14ac:dyDescent="0.25">
      <c r="A124" s="521"/>
      <c r="B124" s="521"/>
    </row>
    <row r="125" spans="1:2" x14ac:dyDescent="0.25">
      <c r="A125" s="521"/>
      <c r="B125" s="521"/>
    </row>
    <row r="126" spans="1:2" x14ac:dyDescent="0.25">
      <c r="A126" s="521"/>
      <c r="B126" s="521"/>
    </row>
    <row r="127" spans="1:2" x14ac:dyDescent="0.25">
      <c r="A127" s="521"/>
      <c r="B127" s="521"/>
    </row>
    <row r="128" spans="1:2" x14ac:dyDescent="0.25">
      <c r="A128" s="521"/>
      <c r="B128" s="521"/>
    </row>
    <row r="129" spans="1:2" x14ac:dyDescent="0.25">
      <c r="A129" s="521"/>
      <c r="B129" s="521"/>
    </row>
    <row r="130" spans="1:2" x14ac:dyDescent="0.25">
      <c r="A130" s="521"/>
      <c r="B130" s="521"/>
    </row>
    <row r="131" spans="1:2" x14ac:dyDescent="0.25">
      <c r="A131" s="521"/>
      <c r="B131" s="521"/>
    </row>
    <row r="132" spans="1:2" x14ac:dyDescent="0.25">
      <c r="A132" s="521"/>
      <c r="B132" s="521"/>
    </row>
    <row r="133" spans="1:2" x14ac:dyDescent="0.25">
      <c r="A133" s="521"/>
      <c r="B133" s="521"/>
    </row>
    <row r="134" spans="1:2" x14ac:dyDescent="0.25">
      <c r="A134" s="521"/>
      <c r="B134" s="521"/>
    </row>
    <row r="135" spans="1:2" x14ac:dyDescent="0.25">
      <c r="A135" s="521"/>
      <c r="B135" s="521"/>
    </row>
    <row r="136" spans="1:2" x14ac:dyDescent="0.25">
      <c r="A136" s="521"/>
      <c r="B136" s="521"/>
    </row>
    <row r="137" spans="1:2" x14ac:dyDescent="0.25">
      <c r="A137" s="521"/>
      <c r="B137" s="521"/>
    </row>
    <row r="138" spans="1:2" x14ac:dyDescent="0.25">
      <c r="A138" s="521"/>
      <c r="B138" s="521"/>
    </row>
    <row r="139" spans="1:2" x14ac:dyDescent="0.25">
      <c r="A139" s="521"/>
      <c r="B139" s="521"/>
    </row>
    <row r="140" spans="1:2" x14ac:dyDescent="0.25">
      <c r="A140" s="521"/>
      <c r="B140" s="521"/>
    </row>
    <row r="141" spans="1:2" x14ac:dyDescent="0.25">
      <c r="A141" s="521"/>
      <c r="B141" s="521"/>
    </row>
    <row r="142" spans="1:2" x14ac:dyDescent="0.25">
      <c r="A142" s="521"/>
      <c r="B142" s="521"/>
    </row>
    <row r="143" spans="1:2" x14ac:dyDescent="0.25">
      <c r="A143" s="521"/>
      <c r="B143" s="521"/>
    </row>
    <row r="144" spans="1:2" x14ac:dyDescent="0.25">
      <c r="A144" s="521"/>
      <c r="B144" s="521"/>
    </row>
    <row r="145" spans="1:2" x14ac:dyDescent="0.25">
      <c r="A145" s="521"/>
      <c r="B145" s="521"/>
    </row>
    <row r="146" spans="1:2" x14ac:dyDescent="0.25">
      <c r="A146" s="521"/>
      <c r="B146" s="521"/>
    </row>
    <row r="147" spans="1:2" x14ac:dyDescent="0.25">
      <c r="A147" s="521"/>
      <c r="B147" s="521"/>
    </row>
    <row r="148" spans="1:2" x14ac:dyDescent="0.25">
      <c r="A148" s="521"/>
      <c r="B148" s="521"/>
    </row>
    <row r="149" spans="1:2" x14ac:dyDescent="0.25">
      <c r="A149" s="521"/>
      <c r="B149" s="521"/>
    </row>
    <row r="150" spans="1:2" x14ac:dyDescent="0.25">
      <c r="A150" s="521"/>
      <c r="B150" s="521"/>
    </row>
    <row r="151" spans="1:2" x14ac:dyDescent="0.25">
      <c r="A151" s="521"/>
      <c r="B151" s="521"/>
    </row>
    <row r="152" spans="1:2" x14ac:dyDescent="0.25">
      <c r="A152" s="521"/>
      <c r="B152" s="521"/>
    </row>
    <row r="153" spans="1:2" x14ac:dyDescent="0.25">
      <c r="A153" s="521"/>
      <c r="B153" s="521"/>
    </row>
    <row r="154" spans="1:2" x14ac:dyDescent="0.25">
      <c r="A154" s="521"/>
      <c r="B154" s="521"/>
    </row>
    <row r="155" spans="1:2" x14ac:dyDescent="0.25">
      <c r="A155" s="521"/>
      <c r="B155" s="521"/>
    </row>
    <row r="156" spans="1:2" x14ac:dyDescent="0.25">
      <c r="A156" s="521"/>
      <c r="B156" s="521"/>
    </row>
    <row r="157" spans="1:2" x14ac:dyDescent="0.25">
      <c r="A157" s="521"/>
      <c r="B157" s="521"/>
    </row>
    <row r="158" spans="1:2" x14ac:dyDescent="0.25">
      <c r="A158" s="521"/>
      <c r="B158" s="521"/>
    </row>
    <row r="159" spans="1:2" x14ac:dyDescent="0.25">
      <c r="A159" s="521"/>
      <c r="B159" s="521"/>
    </row>
    <row r="160" spans="1:2" x14ac:dyDescent="0.25">
      <c r="A160" s="521"/>
      <c r="B160" s="521"/>
    </row>
    <row r="161" spans="1:2" x14ac:dyDescent="0.25">
      <c r="A161" s="521"/>
      <c r="B161" s="521"/>
    </row>
    <row r="162" spans="1:2" x14ac:dyDescent="0.25">
      <c r="A162" s="521"/>
      <c r="B162" s="521"/>
    </row>
    <row r="163" spans="1:2" x14ac:dyDescent="0.25">
      <c r="A163" s="521"/>
      <c r="B163" s="521"/>
    </row>
    <row r="164" spans="1:2" x14ac:dyDescent="0.25">
      <c r="A164" s="521"/>
      <c r="B164" s="521"/>
    </row>
    <row r="165" spans="1:2" x14ac:dyDescent="0.25">
      <c r="A165" s="521"/>
      <c r="B165" s="521"/>
    </row>
    <row r="166" spans="1:2" x14ac:dyDescent="0.25">
      <c r="A166" s="521"/>
      <c r="B166" s="521"/>
    </row>
    <row r="167" spans="1:2" x14ac:dyDescent="0.25">
      <c r="A167" s="521"/>
      <c r="B167" s="521"/>
    </row>
    <row r="168" spans="1:2" x14ac:dyDescent="0.25">
      <c r="A168" s="521"/>
      <c r="B168" s="521"/>
    </row>
    <row r="169" spans="1:2" x14ac:dyDescent="0.25">
      <c r="A169" s="521"/>
      <c r="B169" s="521"/>
    </row>
    <row r="170" spans="1:2" x14ac:dyDescent="0.25">
      <c r="A170" s="521"/>
      <c r="B170" s="521"/>
    </row>
    <row r="171" spans="1:2" x14ac:dyDescent="0.25">
      <c r="A171" s="521"/>
      <c r="B171" s="521"/>
    </row>
    <row r="172" spans="1:2" x14ac:dyDescent="0.25">
      <c r="A172" s="521"/>
      <c r="B172" s="521"/>
    </row>
    <row r="173" spans="1:2" x14ac:dyDescent="0.25">
      <c r="A173" s="521"/>
      <c r="B173" s="521"/>
    </row>
    <row r="174" spans="1:2" x14ac:dyDescent="0.25">
      <c r="A174" s="521"/>
      <c r="B174" s="521"/>
    </row>
    <row r="175" spans="1:2" x14ac:dyDescent="0.25">
      <c r="A175" s="521"/>
      <c r="B175" s="521"/>
    </row>
    <row r="176" spans="1:2" x14ac:dyDescent="0.25">
      <c r="A176" s="521"/>
      <c r="B176" s="521"/>
    </row>
    <row r="177" spans="1:2" x14ac:dyDescent="0.25">
      <c r="A177" s="521"/>
      <c r="B177" s="521"/>
    </row>
    <row r="178" spans="1:2" x14ac:dyDescent="0.25">
      <c r="A178" s="521"/>
      <c r="B178" s="521"/>
    </row>
    <row r="179" spans="1:2" x14ac:dyDescent="0.25">
      <c r="A179" s="521"/>
      <c r="B179" s="521"/>
    </row>
    <row r="180" spans="1:2" x14ac:dyDescent="0.25">
      <c r="A180" s="521"/>
      <c r="B180" s="521"/>
    </row>
    <row r="181" spans="1:2" x14ac:dyDescent="0.25">
      <c r="A181" s="521"/>
      <c r="B181" s="521"/>
    </row>
    <row r="182" spans="1:2" x14ac:dyDescent="0.25">
      <c r="A182" s="521"/>
      <c r="B182" s="521"/>
    </row>
    <row r="183" spans="1:2" x14ac:dyDescent="0.25">
      <c r="A183" s="521"/>
      <c r="B183" s="521"/>
    </row>
    <row r="184" spans="1:2" x14ac:dyDescent="0.25">
      <c r="A184" s="521"/>
      <c r="B184" s="521"/>
    </row>
    <row r="185" spans="1:2" x14ac:dyDescent="0.25">
      <c r="A185" s="521"/>
      <c r="B185" s="521"/>
    </row>
    <row r="186" spans="1:2" x14ac:dyDescent="0.25">
      <c r="A186" s="521"/>
      <c r="B186" s="521"/>
    </row>
    <row r="187" spans="1:2" x14ac:dyDescent="0.25">
      <c r="A187" s="521"/>
      <c r="B187" s="521"/>
    </row>
    <row r="188" spans="1:2" x14ac:dyDescent="0.25">
      <c r="A188" s="521"/>
      <c r="B188" s="521"/>
    </row>
    <row r="189" spans="1:2" x14ac:dyDescent="0.25">
      <c r="A189" s="521"/>
      <c r="B189" s="521"/>
    </row>
    <row r="190" spans="1:2" x14ac:dyDescent="0.25">
      <c r="A190" s="521"/>
      <c r="B190" s="521"/>
    </row>
    <row r="191" spans="1:2" x14ac:dyDescent="0.25">
      <c r="A191" s="521"/>
      <c r="B191" s="521"/>
    </row>
    <row r="192" spans="1:2" x14ac:dyDescent="0.25">
      <c r="A192" s="521"/>
      <c r="B192" s="521"/>
    </row>
    <row r="193" spans="1:2" x14ac:dyDescent="0.25">
      <c r="A193" s="521"/>
      <c r="B193" s="521"/>
    </row>
    <row r="194" spans="1:2" x14ac:dyDescent="0.25">
      <c r="A194" s="521"/>
      <c r="B194" s="521"/>
    </row>
    <row r="195" spans="1:2" x14ac:dyDescent="0.25">
      <c r="A195" s="521"/>
      <c r="B195" s="521"/>
    </row>
    <row r="196" spans="1:2" x14ac:dyDescent="0.25">
      <c r="A196" s="521"/>
      <c r="B196" s="521"/>
    </row>
    <row r="197" spans="1:2" x14ac:dyDescent="0.25">
      <c r="A197" s="521"/>
      <c r="B197" s="521"/>
    </row>
    <row r="198" spans="1:2" x14ac:dyDescent="0.25">
      <c r="A198" s="521"/>
      <c r="B198" s="521"/>
    </row>
    <row r="199" spans="1:2" x14ac:dyDescent="0.25">
      <c r="A199" s="521"/>
      <c r="B199" s="521"/>
    </row>
    <row r="200" spans="1:2" x14ac:dyDescent="0.25">
      <c r="A200" s="521"/>
      <c r="B200" s="521"/>
    </row>
    <row r="201" spans="1:2" x14ac:dyDescent="0.25">
      <c r="A201" s="521"/>
      <c r="B201" s="521"/>
    </row>
    <row r="202" spans="1:2" x14ac:dyDescent="0.25">
      <c r="A202" s="521"/>
      <c r="B202" s="521"/>
    </row>
    <row r="203" spans="1:2" x14ac:dyDescent="0.25">
      <c r="A203" s="521"/>
      <c r="B203" s="521"/>
    </row>
    <row r="204" spans="1:2" x14ac:dyDescent="0.25">
      <c r="A204" s="521"/>
      <c r="B204" s="521"/>
    </row>
    <row r="205" spans="1:2" x14ac:dyDescent="0.25">
      <c r="A205" s="521"/>
      <c r="B205" s="521"/>
    </row>
    <row r="206" spans="1:2" x14ac:dyDescent="0.25">
      <c r="A206" s="521"/>
      <c r="B206" s="521"/>
    </row>
    <row r="207" spans="1:2" x14ac:dyDescent="0.25">
      <c r="A207" s="521"/>
      <c r="B207" s="521"/>
    </row>
    <row r="208" spans="1:2" x14ac:dyDescent="0.25">
      <c r="A208" s="521"/>
      <c r="B208" s="521"/>
    </row>
    <row r="209" spans="1:2" x14ac:dyDescent="0.25">
      <c r="A209" s="521"/>
      <c r="B209" s="521"/>
    </row>
    <row r="210" spans="1:2" x14ac:dyDescent="0.25">
      <c r="A210" s="521"/>
      <c r="B210" s="521"/>
    </row>
    <row r="211" spans="1:2" x14ac:dyDescent="0.25">
      <c r="A211" s="521"/>
      <c r="B211" s="521"/>
    </row>
    <row r="212" spans="1:2" x14ac:dyDescent="0.25">
      <c r="A212" s="521"/>
      <c r="B212" s="521"/>
    </row>
    <row r="213" spans="1:2" x14ac:dyDescent="0.25">
      <c r="A213" s="521"/>
      <c r="B213" s="521"/>
    </row>
    <row r="214" spans="1:2" x14ac:dyDescent="0.25">
      <c r="A214" s="521"/>
      <c r="B214" s="521"/>
    </row>
    <row r="215" spans="1:2" x14ac:dyDescent="0.25">
      <c r="A215" s="521"/>
      <c r="B215" s="521"/>
    </row>
    <row r="216" spans="1:2" x14ac:dyDescent="0.25">
      <c r="A216" s="521"/>
      <c r="B216" s="521"/>
    </row>
    <row r="217" spans="1:2" x14ac:dyDescent="0.25">
      <c r="A217" s="521"/>
      <c r="B217" s="521"/>
    </row>
    <row r="218" spans="1:2" x14ac:dyDescent="0.25">
      <c r="A218" s="521"/>
      <c r="B218" s="521"/>
    </row>
    <row r="219" spans="1:2" x14ac:dyDescent="0.25">
      <c r="A219" s="521"/>
      <c r="B219" s="521"/>
    </row>
    <row r="220" spans="1:2" x14ac:dyDescent="0.25">
      <c r="A220" s="521"/>
      <c r="B220" s="521"/>
    </row>
    <row r="221" spans="1:2" x14ac:dyDescent="0.25">
      <c r="A221" s="521"/>
      <c r="B221" s="521"/>
    </row>
    <row r="222" spans="1:2" x14ac:dyDescent="0.25">
      <c r="A222" s="521"/>
      <c r="B222" s="521"/>
    </row>
    <row r="223" spans="1:2" x14ac:dyDescent="0.25">
      <c r="A223" s="521"/>
      <c r="B223" s="521"/>
    </row>
    <row r="224" spans="1:2" x14ac:dyDescent="0.25">
      <c r="A224" s="521"/>
      <c r="B224" s="521"/>
    </row>
    <row r="225" spans="1:2" x14ac:dyDescent="0.25">
      <c r="A225" s="521"/>
      <c r="B225" s="521"/>
    </row>
    <row r="226" spans="1:2" x14ac:dyDescent="0.25">
      <c r="A226" s="521"/>
      <c r="B226" s="521"/>
    </row>
    <row r="227" spans="1:2" x14ac:dyDescent="0.25">
      <c r="A227" s="521"/>
      <c r="B227" s="521"/>
    </row>
    <row r="228" spans="1:2" x14ac:dyDescent="0.25">
      <c r="A228" s="521"/>
      <c r="B228" s="521"/>
    </row>
    <row r="229" spans="1:2" x14ac:dyDescent="0.25">
      <c r="A229" s="521"/>
      <c r="B229" s="521"/>
    </row>
    <row r="230" spans="1:2" x14ac:dyDescent="0.25">
      <c r="A230" s="521"/>
      <c r="B230" s="521"/>
    </row>
    <row r="231" spans="1:2" x14ac:dyDescent="0.25">
      <c r="A231" s="521"/>
      <c r="B231" s="521"/>
    </row>
    <row r="232" spans="1:2" x14ac:dyDescent="0.25">
      <c r="A232" s="521"/>
      <c r="B232" s="521"/>
    </row>
    <row r="233" spans="1:2" x14ac:dyDescent="0.25">
      <c r="A233" s="521"/>
      <c r="B233" s="521"/>
    </row>
    <row r="234" spans="1:2" x14ac:dyDescent="0.25">
      <c r="A234" s="521"/>
      <c r="B234" s="521"/>
    </row>
    <row r="235" spans="1:2" x14ac:dyDescent="0.25">
      <c r="A235" s="521"/>
      <c r="B235" s="521"/>
    </row>
    <row r="236" spans="1:2" x14ac:dyDescent="0.25">
      <c r="A236" s="521"/>
      <c r="B236" s="521"/>
    </row>
    <row r="237" spans="1:2" x14ac:dyDescent="0.25">
      <c r="A237" s="521"/>
      <c r="B237" s="521"/>
    </row>
    <row r="238" spans="1:2" x14ac:dyDescent="0.25">
      <c r="A238" s="521"/>
      <c r="B238" s="521"/>
    </row>
    <row r="239" spans="1:2" x14ac:dyDescent="0.25">
      <c r="A239" s="521"/>
      <c r="B239" s="521"/>
    </row>
    <row r="240" spans="1:2" x14ac:dyDescent="0.25">
      <c r="A240" s="521"/>
      <c r="B240" s="521"/>
    </row>
    <row r="241" spans="1:2" x14ac:dyDescent="0.25">
      <c r="A241" s="521"/>
      <c r="B241" s="521"/>
    </row>
    <row r="242" spans="1:2" x14ac:dyDescent="0.25">
      <c r="A242" s="521"/>
      <c r="B242" s="521"/>
    </row>
    <row r="243" spans="1:2" x14ac:dyDescent="0.25">
      <c r="A243" s="521"/>
      <c r="B243" s="521"/>
    </row>
    <row r="244" spans="1:2" x14ac:dyDescent="0.25">
      <c r="A244" s="521"/>
      <c r="B244" s="521"/>
    </row>
    <row r="245" spans="1:2" x14ac:dyDescent="0.25">
      <c r="A245" s="521"/>
      <c r="B245" s="521"/>
    </row>
    <row r="246" spans="1:2" x14ac:dyDescent="0.25">
      <c r="A246" s="521"/>
      <c r="B246" s="521"/>
    </row>
    <row r="247" spans="1:2" x14ac:dyDescent="0.25">
      <c r="A247" s="521"/>
      <c r="B247" s="521"/>
    </row>
    <row r="248" spans="1:2" x14ac:dyDescent="0.25">
      <c r="A248" s="521"/>
      <c r="B248" s="521"/>
    </row>
    <row r="249" spans="1:2" x14ac:dyDescent="0.25">
      <c r="A249" s="521"/>
      <c r="B249" s="521"/>
    </row>
    <row r="250" spans="1:2" x14ac:dyDescent="0.25">
      <c r="A250" s="521"/>
      <c r="B250" s="521"/>
    </row>
    <row r="251" spans="1:2" x14ac:dyDescent="0.25">
      <c r="A251" s="521"/>
      <c r="B251" s="521"/>
    </row>
    <row r="252" spans="1:2" x14ac:dyDescent="0.25">
      <c r="A252" s="521"/>
      <c r="B252" s="521"/>
    </row>
    <row r="253" spans="1:2" x14ac:dyDescent="0.25">
      <c r="A253" s="521"/>
      <c r="B253" s="521"/>
    </row>
    <row r="254" spans="1:2" x14ac:dyDescent="0.25">
      <c r="A254" s="521"/>
      <c r="B254" s="521"/>
    </row>
    <row r="255" spans="1:2" x14ac:dyDescent="0.25">
      <c r="A255" s="521"/>
      <c r="B255" s="521"/>
    </row>
    <row r="256" spans="1:2" x14ac:dyDescent="0.25">
      <c r="A256" s="521"/>
      <c r="B256" s="521"/>
    </row>
    <row r="257" spans="1:2" x14ac:dyDescent="0.25">
      <c r="A257" s="521"/>
      <c r="B257" s="521"/>
    </row>
    <row r="258" spans="1:2" x14ac:dyDescent="0.25">
      <c r="A258" s="521"/>
      <c r="B258" s="521"/>
    </row>
    <row r="259" spans="1:2" x14ac:dyDescent="0.25">
      <c r="A259" s="521"/>
      <c r="B259" s="521"/>
    </row>
    <row r="260" spans="1:2" x14ac:dyDescent="0.25">
      <c r="A260" s="521"/>
      <c r="B260" s="521"/>
    </row>
    <row r="261" spans="1:2" x14ac:dyDescent="0.25">
      <c r="A261" s="521"/>
      <c r="B261" s="521"/>
    </row>
    <row r="262" spans="1:2" x14ac:dyDescent="0.25">
      <c r="A262" s="521"/>
      <c r="B262" s="521"/>
    </row>
    <row r="263" spans="1:2" x14ac:dyDescent="0.25">
      <c r="A263" s="521"/>
      <c r="B263" s="521"/>
    </row>
    <row r="264" spans="1:2" x14ac:dyDescent="0.25">
      <c r="A264" s="521"/>
      <c r="B264" s="521"/>
    </row>
    <row r="265" spans="1:2" x14ac:dyDescent="0.25">
      <c r="A265" s="521"/>
      <c r="B265" s="521"/>
    </row>
    <row r="266" spans="1:2" x14ac:dyDescent="0.25">
      <c r="A266" s="521"/>
      <c r="B266" s="521"/>
    </row>
    <row r="267" spans="1:2" x14ac:dyDescent="0.25">
      <c r="A267" s="521"/>
      <c r="B267" s="521"/>
    </row>
    <row r="268" spans="1:2" x14ac:dyDescent="0.25">
      <c r="A268" s="521"/>
      <c r="B268" s="521"/>
    </row>
    <row r="269" spans="1:2" x14ac:dyDescent="0.25">
      <c r="A269" s="521"/>
      <c r="B269" s="521"/>
    </row>
    <row r="270" spans="1:2" x14ac:dyDescent="0.25">
      <c r="A270" s="521"/>
      <c r="B270" s="521"/>
    </row>
    <row r="271" spans="1:2" x14ac:dyDescent="0.25">
      <c r="A271" s="521"/>
      <c r="B271" s="521"/>
    </row>
    <row r="272" spans="1:2" x14ac:dyDescent="0.25">
      <c r="A272" s="521"/>
      <c r="B272" s="521"/>
    </row>
    <row r="273" spans="1:2" x14ac:dyDescent="0.25">
      <c r="A273" s="521"/>
      <c r="B273" s="521"/>
    </row>
    <row r="274" spans="1:2" x14ac:dyDescent="0.25">
      <c r="A274" s="521"/>
      <c r="B274" s="521"/>
    </row>
    <row r="275" spans="1:2" x14ac:dyDescent="0.25">
      <c r="A275" s="521"/>
      <c r="B275" s="521"/>
    </row>
    <row r="276" spans="1:2" x14ac:dyDescent="0.25">
      <c r="A276" s="521"/>
      <c r="B276" s="521"/>
    </row>
    <row r="277" spans="1:2" x14ac:dyDescent="0.25">
      <c r="A277" s="521"/>
      <c r="B277" s="521"/>
    </row>
    <row r="278" spans="1:2" x14ac:dyDescent="0.25">
      <c r="A278" s="521"/>
      <c r="B278" s="521"/>
    </row>
    <row r="279" spans="1:2" x14ac:dyDescent="0.25">
      <c r="A279" s="521"/>
      <c r="B279" s="521"/>
    </row>
    <row r="280" spans="1:2" x14ac:dyDescent="0.25">
      <c r="A280" s="521"/>
      <c r="B280" s="521"/>
    </row>
    <row r="281" spans="1:2" x14ac:dyDescent="0.25">
      <c r="A281" s="521"/>
      <c r="B281" s="521"/>
    </row>
    <row r="282" spans="1:2" x14ac:dyDescent="0.25">
      <c r="A282" s="521"/>
      <c r="B282" s="521"/>
    </row>
    <row r="283" spans="1:2" x14ac:dyDescent="0.25">
      <c r="A283" s="521"/>
      <c r="B283" s="521"/>
    </row>
    <row r="284" spans="1:2" x14ac:dyDescent="0.25">
      <c r="A284" s="521"/>
      <c r="B284" s="521"/>
    </row>
    <row r="285" spans="1:2" x14ac:dyDescent="0.25">
      <c r="A285" s="521"/>
      <c r="B285" s="521"/>
    </row>
    <row r="286" spans="1:2" x14ac:dyDescent="0.25">
      <c r="A286" s="521"/>
      <c r="B286" s="521"/>
    </row>
    <row r="287" spans="1:2" x14ac:dyDescent="0.25">
      <c r="A287" s="521"/>
      <c r="B287" s="521"/>
    </row>
    <row r="288" spans="1:2" x14ac:dyDescent="0.25">
      <c r="A288" s="521"/>
      <c r="B288" s="521"/>
    </row>
    <row r="289" spans="1:2" x14ac:dyDescent="0.25">
      <c r="A289" s="521"/>
      <c r="B289" s="521"/>
    </row>
    <row r="290" spans="1:2" x14ac:dyDescent="0.25">
      <c r="A290" s="521"/>
      <c r="B290" s="521"/>
    </row>
    <row r="291" spans="1:2" x14ac:dyDescent="0.25">
      <c r="A291" s="521"/>
      <c r="B291" s="521"/>
    </row>
    <row r="292" spans="1:2" x14ac:dyDescent="0.25">
      <c r="A292" s="521"/>
      <c r="B292" s="521"/>
    </row>
    <row r="293" spans="1:2" x14ac:dyDescent="0.25">
      <c r="A293" s="521"/>
      <c r="B293" s="521"/>
    </row>
    <row r="294" spans="1:2" x14ac:dyDescent="0.25">
      <c r="A294" s="521"/>
      <c r="B294" s="521"/>
    </row>
    <row r="295" spans="1:2" x14ac:dyDescent="0.25">
      <c r="A295" s="521"/>
      <c r="B295" s="521"/>
    </row>
    <row r="296" spans="1:2" x14ac:dyDescent="0.25">
      <c r="A296" s="521"/>
      <c r="B296" s="521"/>
    </row>
    <row r="297" spans="1:2" x14ac:dyDescent="0.25">
      <c r="A297" s="521"/>
      <c r="B297" s="521"/>
    </row>
    <row r="298" spans="1:2" x14ac:dyDescent="0.25">
      <c r="A298" s="521"/>
      <c r="B298" s="521"/>
    </row>
    <row r="299" spans="1:2" x14ac:dyDescent="0.25">
      <c r="A299" s="521"/>
      <c r="B299" s="521"/>
    </row>
    <row r="300" spans="1:2" x14ac:dyDescent="0.25">
      <c r="A300" s="521"/>
      <c r="B300" s="521"/>
    </row>
    <row r="301" spans="1:2" x14ac:dyDescent="0.25">
      <c r="A301" s="521"/>
      <c r="B301" s="521"/>
    </row>
    <row r="302" spans="1:2" x14ac:dyDescent="0.25">
      <c r="A302" s="521"/>
      <c r="B302" s="521"/>
    </row>
    <row r="303" spans="1:2" x14ac:dyDescent="0.25">
      <c r="A303" s="521"/>
      <c r="B303" s="521"/>
    </row>
    <row r="304" spans="1:2" x14ac:dyDescent="0.25">
      <c r="A304" s="521"/>
      <c r="B304" s="521"/>
    </row>
    <row r="305" spans="1:2" x14ac:dyDescent="0.25">
      <c r="A305" s="521"/>
      <c r="B305" s="521"/>
    </row>
    <row r="306" spans="1:2" x14ac:dyDescent="0.25">
      <c r="A306" s="521"/>
      <c r="B306" s="521"/>
    </row>
    <row r="307" spans="1:2" x14ac:dyDescent="0.25">
      <c r="A307" s="521"/>
      <c r="B307" s="521"/>
    </row>
    <row r="308" spans="1:2" x14ac:dyDescent="0.25">
      <c r="A308" s="521"/>
      <c r="B308" s="521"/>
    </row>
    <row r="309" spans="1:2" x14ac:dyDescent="0.25">
      <c r="A309" s="521"/>
      <c r="B309" s="521"/>
    </row>
    <row r="310" spans="1:2" x14ac:dyDescent="0.25">
      <c r="A310" s="521"/>
      <c r="B310" s="521"/>
    </row>
    <row r="311" spans="1:2" x14ac:dyDescent="0.25">
      <c r="A311" s="521"/>
      <c r="B311" s="521"/>
    </row>
    <row r="312" spans="1:2" x14ac:dyDescent="0.25">
      <c r="A312" s="521"/>
      <c r="B312" s="521"/>
    </row>
    <row r="313" spans="1:2" x14ac:dyDescent="0.25">
      <c r="A313" s="521"/>
      <c r="B313" s="521"/>
    </row>
    <row r="314" spans="1:2" x14ac:dyDescent="0.25">
      <c r="A314" s="521"/>
      <c r="B314" s="521"/>
    </row>
    <row r="315" spans="1:2" x14ac:dyDescent="0.25">
      <c r="A315" s="521"/>
      <c r="B315" s="521"/>
    </row>
    <row r="316" spans="1:2" x14ac:dyDescent="0.25">
      <c r="A316" s="521"/>
      <c r="B316" s="521"/>
    </row>
    <row r="317" spans="1:2" x14ac:dyDescent="0.25">
      <c r="A317" s="521"/>
      <c r="B317" s="521"/>
    </row>
    <row r="318" spans="1:2" x14ac:dyDescent="0.25">
      <c r="A318" s="521"/>
      <c r="B318" s="521"/>
    </row>
    <row r="319" spans="1:2" x14ac:dyDescent="0.25">
      <c r="A319" s="521"/>
      <c r="B319" s="521"/>
    </row>
    <row r="320" spans="1:2" x14ac:dyDescent="0.25">
      <c r="A320" s="521"/>
      <c r="B320" s="521"/>
    </row>
    <row r="321" spans="1:2" x14ac:dyDescent="0.25">
      <c r="A321" s="521"/>
      <c r="B321" s="521"/>
    </row>
    <row r="322" spans="1:2" x14ac:dyDescent="0.25">
      <c r="A322" s="521"/>
      <c r="B322" s="521"/>
    </row>
    <row r="323" spans="1:2" x14ac:dyDescent="0.25">
      <c r="A323" s="521"/>
      <c r="B323" s="521"/>
    </row>
    <row r="324" spans="1:2" x14ac:dyDescent="0.25">
      <c r="A324" s="521"/>
      <c r="B324" s="521"/>
    </row>
    <row r="325" spans="1:2" x14ac:dyDescent="0.25">
      <c r="A325" s="521"/>
      <c r="B325" s="521"/>
    </row>
    <row r="326" spans="1:2" x14ac:dyDescent="0.25">
      <c r="A326" s="521"/>
      <c r="B326" s="521"/>
    </row>
    <row r="327" spans="1:2" x14ac:dyDescent="0.25">
      <c r="A327" s="521"/>
      <c r="B327" s="521"/>
    </row>
    <row r="328" spans="1:2" x14ac:dyDescent="0.25">
      <c r="A328" s="521"/>
      <c r="B328" s="521"/>
    </row>
    <row r="329" spans="1:2" x14ac:dyDescent="0.25">
      <c r="A329" s="521"/>
      <c r="B329" s="521"/>
    </row>
    <row r="330" spans="1:2" x14ac:dyDescent="0.25">
      <c r="A330" s="521"/>
      <c r="B330" s="521"/>
    </row>
    <row r="331" spans="1:2" x14ac:dyDescent="0.25">
      <c r="A331" s="521"/>
      <c r="B331" s="521"/>
    </row>
    <row r="332" spans="1:2" x14ac:dyDescent="0.25">
      <c r="A332" s="521"/>
      <c r="B332" s="521"/>
    </row>
    <row r="333" spans="1:2" x14ac:dyDescent="0.25">
      <c r="A333" s="521"/>
      <c r="B333" s="521"/>
    </row>
    <row r="334" spans="1:2" x14ac:dyDescent="0.25">
      <c r="A334" s="521"/>
      <c r="B334" s="521"/>
    </row>
    <row r="335" spans="1:2" x14ac:dyDescent="0.25">
      <c r="A335" s="521"/>
      <c r="B335" s="521"/>
    </row>
    <row r="336" spans="1:2" x14ac:dyDescent="0.25">
      <c r="A336" s="521"/>
      <c r="B336" s="521"/>
    </row>
    <row r="337" spans="1:2" x14ac:dyDescent="0.25">
      <c r="A337" s="521"/>
      <c r="B337" s="521"/>
    </row>
    <row r="338" spans="1:2" x14ac:dyDescent="0.25">
      <c r="A338" s="521"/>
      <c r="B338" s="521"/>
    </row>
    <row r="339" spans="1:2" x14ac:dyDescent="0.25">
      <c r="A339" s="521"/>
      <c r="B339" s="521"/>
    </row>
    <row r="340" spans="1:2" x14ac:dyDescent="0.25">
      <c r="A340" s="521"/>
      <c r="B340" s="521"/>
    </row>
    <row r="341" spans="1:2" x14ac:dyDescent="0.25">
      <c r="A341" s="521"/>
      <c r="B341" s="521"/>
    </row>
    <row r="342" spans="1:2" x14ac:dyDescent="0.25">
      <c r="A342" s="521"/>
      <c r="B342" s="521"/>
    </row>
    <row r="343" spans="1:2" x14ac:dyDescent="0.25">
      <c r="A343" s="521"/>
      <c r="B343" s="521"/>
    </row>
    <row r="344" spans="1:2" x14ac:dyDescent="0.25">
      <c r="A344" s="521"/>
      <c r="B344" s="521"/>
    </row>
    <row r="345" spans="1:2" x14ac:dyDescent="0.25">
      <c r="A345" s="521"/>
      <c r="B345" s="521"/>
    </row>
    <row r="346" spans="1:2" x14ac:dyDescent="0.25">
      <c r="A346" s="521"/>
      <c r="B346" s="521"/>
    </row>
    <row r="347" spans="1:2" x14ac:dyDescent="0.25">
      <c r="A347" s="521"/>
      <c r="B347" s="521"/>
    </row>
    <row r="348" spans="1:2" x14ac:dyDescent="0.25">
      <c r="A348" s="521"/>
      <c r="B348" s="521"/>
    </row>
    <row r="349" spans="1:2" x14ac:dyDescent="0.25">
      <c r="A349" s="521"/>
      <c r="B349" s="521"/>
    </row>
    <row r="350" spans="1:2" x14ac:dyDescent="0.25">
      <c r="A350" s="521"/>
      <c r="B350" s="521"/>
    </row>
    <row r="351" spans="1:2" x14ac:dyDescent="0.25">
      <c r="A351" s="521"/>
      <c r="B351" s="521"/>
    </row>
    <row r="352" spans="1:2" x14ac:dyDescent="0.25">
      <c r="A352" s="521"/>
      <c r="B352" s="521"/>
    </row>
    <row r="353" spans="1:2" x14ac:dyDescent="0.25">
      <c r="A353" s="521"/>
      <c r="B353" s="521"/>
    </row>
    <row r="354" spans="1:2" x14ac:dyDescent="0.25">
      <c r="A354" s="521"/>
      <c r="B354" s="521"/>
    </row>
    <row r="355" spans="1:2" x14ac:dyDescent="0.25">
      <c r="A355" s="521"/>
      <c r="B355" s="521"/>
    </row>
    <row r="356" spans="1:2" x14ac:dyDescent="0.25">
      <c r="A356" s="521"/>
      <c r="B356" s="521"/>
    </row>
    <row r="357" spans="1:2" x14ac:dyDescent="0.25">
      <c r="A357" s="521"/>
      <c r="B357" s="521"/>
    </row>
    <row r="358" spans="1:2" x14ac:dyDescent="0.25">
      <c r="A358" s="521"/>
      <c r="B358" s="521"/>
    </row>
    <row r="359" spans="1:2" x14ac:dyDescent="0.25">
      <c r="A359" s="521"/>
      <c r="B359" s="521"/>
    </row>
    <row r="360" spans="1:2" x14ac:dyDescent="0.25">
      <c r="A360" s="521"/>
      <c r="B360" s="521"/>
    </row>
    <row r="361" spans="1:2" x14ac:dyDescent="0.25">
      <c r="A361" s="521"/>
      <c r="B361" s="521"/>
    </row>
    <row r="362" spans="1:2" x14ac:dyDescent="0.25">
      <c r="A362" s="521"/>
      <c r="B362" s="521"/>
    </row>
    <row r="363" spans="1:2" x14ac:dyDescent="0.25">
      <c r="A363" s="521"/>
      <c r="B363" s="521"/>
    </row>
    <row r="364" spans="1:2" x14ac:dyDescent="0.25">
      <c r="A364" s="521"/>
      <c r="B364" s="521"/>
    </row>
    <row r="365" spans="1:2" x14ac:dyDescent="0.25">
      <c r="A365" s="521"/>
      <c r="B365" s="521"/>
    </row>
    <row r="366" spans="1:2" x14ac:dyDescent="0.25">
      <c r="A366" s="521"/>
      <c r="B366" s="521"/>
    </row>
    <row r="367" spans="1:2" x14ac:dyDescent="0.25">
      <c r="A367" s="521"/>
      <c r="B367" s="521"/>
    </row>
    <row r="368" spans="1:2" x14ac:dyDescent="0.25">
      <c r="A368" s="521"/>
      <c r="B368" s="521"/>
    </row>
    <row r="369" spans="1:2" x14ac:dyDescent="0.25">
      <c r="A369" s="521"/>
      <c r="B369" s="521"/>
    </row>
    <row r="370" spans="1:2" x14ac:dyDescent="0.25">
      <c r="A370" s="521"/>
      <c r="B370" s="521"/>
    </row>
    <row r="371" spans="1:2" x14ac:dyDescent="0.25">
      <c r="A371" s="521"/>
      <c r="B371" s="521"/>
    </row>
    <row r="372" spans="1:2" x14ac:dyDescent="0.25">
      <c r="A372" s="521"/>
      <c r="B372" s="521"/>
    </row>
    <row r="373" spans="1:2" x14ac:dyDescent="0.25">
      <c r="A373" s="521"/>
      <c r="B373" s="521"/>
    </row>
    <row r="374" spans="1:2" x14ac:dyDescent="0.25">
      <c r="A374" s="521"/>
      <c r="B374" s="521"/>
    </row>
    <row r="375" spans="1:2" x14ac:dyDescent="0.25">
      <c r="A375" s="521"/>
      <c r="B375" s="521"/>
    </row>
    <row r="376" spans="1:2" x14ac:dyDescent="0.25">
      <c r="A376" s="521"/>
      <c r="B376" s="521"/>
    </row>
    <row r="377" spans="1:2" x14ac:dyDescent="0.25">
      <c r="A377" s="521"/>
      <c r="B377" s="521"/>
    </row>
    <row r="378" spans="1:2" x14ac:dyDescent="0.25">
      <c r="A378" s="521"/>
      <c r="B378" s="521"/>
    </row>
    <row r="379" spans="1:2" x14ac:dyDescent="0.25">
      <c r="A379" s="521"/>
      <c r="B379" s="521"/>
    </row>
    <row r="380" spans="1:2" x14ac:dyDescent="0.25">
      <c r="A380" s="521"/>
      <c r="B380" s="521"/>
    </row>
    <row r="381" spans="1:2" x14ac:dyDescent="0.25">
      <c r="A381" s="521"/>
      <c r="B381" s="521"/>
    </row>
    <row r="382" spans="1:2" x14ac:dyDescent="0.25">
      <c r="A382" s="521"/>
      <c r="B382" s="521"/>
    </row>
    <row r="383" spans="1:2" x14ac:dyDescent="0.25">
      <c r="A383" s="521"/>
      <c r="B383" s="521"/>
    </row>
    <row r="384" spans="1:2" x14ac:dyDescent="0.25">
      <c r="A384" s="521"/>
      <c r="B384" s="521"/>
    </row>
    <row r="385" spans="1:2" x14ac:dyDescent="0.25">
      <c r="A385" s="521"/>
      <c r="B385" s="521"/>
    </row>
    <row r="386" spans="1:2" x14ac:dyDescent="0.25">
      <c r="A386" s="521"/>
      <c r="B386" s="521"/>
    </row>
    <row r="387" spans="1:2" x14ac:dyDescent="0.25">
      <c r="A387" s="521"/>
      <c r="B387" s="521"/>
    </row>
    <row r="388" spans="1:2" x14ac:dyDescent="0.25">
      <c r="A388" s="521"/>
      <c r="B388" s="521"/>
    </row>
    <row r="389" spans="1:2" x14ac:dyDescent="0.25">
      <c r="A389" s="521"/>
      <c r="B389" s="521"/>
    </row>
    <row r="390" spans="1:2" x14ac:dyDescent="0.25">
      <c r="A390" s="521"/>
      <c r="B390" s="521"/>
    </row>
    <row r="391" spans="1:2" x14ac:dyDescent="0.25">
      <c r="A391" s="521"/>
      <c r="B391" s="521"/>
    </row>
    <row r="392" spans="1:2" x14ac:dyDescent="0.25">
      <c r="A392" s="521"/>
      <c r="B392" s="521"/>
    </row>
    <row r="393" spans="1:2" x14ac:dyDescent="0.25">
      <c r="A393" s="521"/>
      <c r="B393" s="521"/>
    </row>
    <row r="394" spans="1:2" x14ac:dyDescent="0.25">
      <c r="A394" s="521"/>
      <c r="B394" s="521"/>
    </row>
    <row r="395" spans="1:2" x14ac:dyDescent="0.25">
      <c r="A395" s="521"/>
      <c r="B395" s="521"/>
    </row>
    <row r="396" spans="1:2" x14ac:dyDescent="0.25">
      <c r="A396" s="521"/>
      <c r="B396" s="521"/>
    </row>
    <row r="397" spans="1:2" x14ac:dyDescent="0.25">
      <c r="A397" s="521"/>
      <c r="B397" s="521"/>
    </row>
    <row r="398" spans="1:2" x14ac:dyDescent="0.25">
      <c r="A398" s="521"/>
      <c r="B398" s="521"/>
    </row>
    <row r="399" spans="1:2" x14ac:dyDescent="0.25">
      <c r="A399" s="521"/>
      <c r="B399" s="521"/>
    </row>
    <row r="400" spans="1:2" x14ac:dyDescent="0.25">
      <c r="A400" s="521"/>
      <c r="B400" s="521"/>
    </row>
    <row r="401" spans="1:2" x14ac:dyDescent="0.25">
      <c r="A401" s="521"/>
      <c r="B401" s="521"/>
    </row>
    <row r="402" spans="1:2" x14ac:dyDescent="0.25">
      <c r="A402" s="521"/>
      <c r="B402" s="521"/>
    </row>
    <row r="403" spans="1:2" x14ac:dyDescent="0.25">
      <c r="A403" s="521"/>
      <c r="B403" s="521"/>
    </row>
    <row r="404" spans="1:2" x14ac:dyDescent="0.25">
      <c r="A404" s="521"/>
      <c r="B404" s="521"/>
    </row>
    <row r="405" spans="1:2" x14ac:dyDescent="0.25">
      <c r="A405" s="521"/>
      <c r="B405" s="521"/>
    </row>
    <row r="406" spans="1:2" x14ac:dyDescent="0.25">
      <c r="A406" s="521"/>
      <c r="B406" s="521"/>
    </row>
    <row r="407" spans="1:2" x14ac:dyDescent="0.25">
      <c r="A407" s="521"/>
      <c r="B407" s="521"/>
    </row>
    <row r="408" spans="1:2" x14ac:dyDescent="0.25">
      <c r="A408" s="521"/>
      <c r="B408" s="521"/>
    </row>
    <row r="409" spans="1:2" x14ac:dyDescent="0.25">
      <c r="A409" s="521"/>
      <c r="B409" s="521"/>
    </row>
    <row r="410" spans="1:2" x14ac:dyDescent="0.25">
      <c r="A410" s="521"/>
      <c r="B410" s="521"/>
    </row>
    <row r="411" spans="1:2" x14ac:dyDescent="0.25">
      <c r="A411" s="521"/>
      <c r="B411" s="521"/>
    </row>
    <row r="412" spans="1:2" x14ac:dyDescent="0.25">
      <c r="A412" s="521"/>
      <c r="B412" s="521"/>
    </row>
    <row r="413" spans="1:2" x14ac:dyDescent="0.25">
      <c r="A413" s="521"/>
      <c r="B413" s="521"/>
    </row>
    <row r="414" spans="1:2" x14ac:dyDescent="0.25">
      <c r="A414" s="521"/>
      <c r="B414" s="521"/>
    </row>
    <row r="415" spans="1:2" x14ac:dyDescent="0.25">
      <c r="A415" s="521"/>
      <c r="B415" s="521"/>
    </row>
    <row r="416" spans="1:2" x14ac:dyDescent="0.25">
      <c r="A416" s="521"/>
      <c r="B416" s="521"/>
    </row>
    <row r="417" spans="1:2" x14ac:dyDescent="0.25">
      <c r="A417" s="521"/>
      <c r="B417" s="521"/>
    </row>
    <row r="418" spans="1:2" x14ac:dyDescent="0.25">
      <c r="A418" s="521"/>
      <c r="B418" s="521"/>
    </row>
    <row r="419" spans="1:2" x14ac:dyDescent="0.25">
      <c r="A419" s="521"/>
      <c r="B419" s="521"/>
    </row>
    <row r="420" spans="1:2" x14ac:dyDescent="0.25">
      <c r="A420" s="521"/>
      <c r="B420" s="521"/>
    </row>
    <row r="421" spans="1:2" x14ac:dyDescent="0.25">
      <c r="A421" s="521"/>
      <c r="B421" s="521"/>
    </row>
    <row r="422" spans="1:2" x14ac:dyDescent="0.25">
      <c r="A422" s="521"/>
      <c r="B422" s="521"/>
    </row>
    <row r="423" spans="1:2" x14ac:dyDescent="0.25">
      <c r="A423" s="521"/>
      <c r="B423" s="521"/>
    </row>
    <row r="424" spans="1:2" x14ac:dyDescent="0.25">
      <c r="A424" s="521"/>
      <c r="B424" s="521"/>
    </row>
    <row r="425" spans="1:2" x14ac:dyDescent="0.25">
      <c r="A425" s="521"/>
      <c r="B425" s="521"/>
    </row>
    <row r="426" spans="1:2" x14ac:dyDescent="0.25">
      <c r="A426" s="521"/>
      <c r="B426" s="521"/>
    </row>
    <row r="427" spans="1:2" x14ac:dyDescent="0.25">
      <c r="A427" s="521"/>
      <c r="B427" s="521"/>
    </row>
    <row r="428" spans="1:2" x14ac:dyDescent="0.25">
      <c r="A428" s="521"/>
      <c r="B428" s="521"/>
    </row>
    <row r="429" spans="1:2" x14ac:dyDescent="0.25">
      <c r="A429" s="521"/>
      <c r="B429" s="521"/>
    </row>
    <row r="430" spans="1:2" x14ac:dyDescent="0.25">
      <c r="A430" s="521"/>
      <c r="B430" s="521"/>
    </row>
    <row r="431" spans="1:2" x14ac:dyDescent="0.25">
      <c r="A431" s="521"/>
      <c r="B431" s="521"/>
    </row>
    <row r="432" spans="1:2" x14ac:dyDescent="0.25">
      <c r="A432" s="521"/>
      <c r="B432" s="521"/>
    </row>
    <row r="433" spans="1:2" x14ac:dyDescent="0.25">
      <c r="A433" s="521"/>
      <c r="B433" s="521"/>
    </row>
    <row r="434" spans="1:2" x14ac:dyDescent="0.25">
      <c r="A434" s="521"/>
      <c r="B434" s="521"/>
    </row>
    <row r="435" spans="1:2" x14ac:dyDescent="0.25">
      <c r="A435" s="521"/>
      <c r="B435" s="521"/>
    </row>
    <row r="436" spans="1:2" x14ac:dyDescent="0.25">
      <c r="A436" s="521"/>
      <c r="B436" s="521"/>
    </row>
    <row r="437" spans="1:2" x14ac:dyDescent="0.25">
      <c r="A437" s="521"/>
      <c r="B437" s="521"/>
    </row>
    <row r="438" spans="1:2" x14ac:dyDescent="0.25">
      <c r="A438" s="521"/>
      <c r="B438" s="521"/>
    </row>
    <row r="439" spans="1:2" x14ac:dyDescent="0.25">
      <c r="A439" s="521"/>
      <c r="B439" s="521"/>
    </row>
    <row r="440" spans="1:2" x14ac:dyDescent="0.25">
      <c r="A440" s="521"/>
      <c r="B440" s="521"/>
    </row>
    <row r="441" spans="1:2" x14ac:dyDescent="0.25">
      <c r="A441" s="521"/>
      <c r="B441" s="521"/>
    </row>
    <row r="442" spans="1:2" x14ac:dyDescent="0.25">
      <c r="A442" s="521"/>
      <c r="B442" s="521"/>
    </row>
    <row r="443" spans="1:2" x14ac:dyDescent="0.25">
      <c r="A443" s="521"/>
      <c r="B443" s="521"/>
    </row>
    <row r="444" spans="1:2" x14ac:dyDescent="0.25">
      <c r="A444" s="521"/>
      <c r="B444" s="521"/>
    </row>
    <row r="445" spans="1:2" x14ac:dyDescent="0.25">
      <c r="A445" s="521"/>
      <c r="B445" s="521"/>
    </row>
    <row r="446" spans="1:2" x14ac:dyDescent="0.25">
      <c r="A446" s="521"/>
      <c r="B446" s="521"/>
    </row>
    <row r="447" spans="1:2" x14ac:dyDescent="0.25">
      <c r="A447" s="521"/>
      <c r="B447" s="521"/>
    </row>
    <row r="448" spans="1:2" x14ac:dyDescent="0.25">
      <c r="A448" s="521"/>
      <c r="B448" s="521"/>
    </row>
    <row r="449" spans="1:2" x14ac:dyDescent="0.25">
      <c r="A449" s="521"/>
      <c r="B449" s="521"/>
    </row>
    <row r="450" spans="1:2" x14ac:dyDescent="0.25">
      <c r="A450" s="521"/>
      <c r="B450" s="521"/>
    </row>
    <row r="451" spans="1:2" x14ac:dyDescent="0.25">
      <c r="A451" s="521"/>
      <c r="B451" s="521"/>
    </row>
    <row r="452" spans="1:2" x14ac:dyDescent="0.25">
      <c r="A452" s="521"/>
      <c r="B452" s="521"/>
    </row>
    <row r="453" spans="1:2" x14ac:dyDescent="0.25">
      <c r="A453" s="521"/>
      <c r="B453" s="521"/>
    </row>
    <row r="454" spans="1:2" x14ac:dyDescent="0.25">
      <c r="A454" s="521"/>
      <c r="B454" s="521"/>
    </row>
    <row r="455" spans="1:2" x14ac:dyDescent="0.25">
      <c r="A455" s="521"/>
      <c r="B455" s="521"/>
    </row>
    <row r="456" spans="1:2" x14ac:dyDescent="0.25">
      <c r="A456" s="521"/>
      <c r="B456" s="521"/>
    </row>
    <row r="457" spans="1:2" x14ac:dyDescent="0.25">
      <c r="A457" s="521"/>
      <c r="B457" s="521"/>
    </row>
    <row r="458" spans="1:2" x14ac:dyDescent="0.25">
      <c r="A458" s="521"/>
      <c r="B458" s="521"/>
    </row>
    <row r="459" spans="1:2" x14ac:dyDescent="0.25">
      <c r="A459" s="521"/>
      <c r="B459" s="521"/>
    </row>
    <row r="460" spans="1:2" x14ac:dyDescent="0.25">
      <c r="A460" s="521"/>
      <c r="B460" s="521"/>
    </row>
    <row r="461" spans="1:2" x14ac:dyDescent="0.25">
      <c r="A461" s="521"/>
      <c r="B461" s="521"/>
    </row>
    <row r="462" spans="1:2" x14ac:dyDescent="0.25">
      <c r="A462" s="521"/>
      <c r="B462" s="521"/>
    </row>
    <row r="463" spans="1:2" x14ac:dyDescent="0.25">
      <c r="A463" s="521"/>
      <c r="B463" s="521"/>
    </row>
    <row r="464" spans="1:2" x14ac:dyDescent="0.25">
      <c r="A464" s="521"/>
      <c r="B464" s="521"/>
    </row>
    <row r="465" spans="1:2" x14ac:dyDescent="0.25">
      <c r="A465" s="521"/>
      <c r="B465" s="521"/>
    </row>
    <row r="466" spans="1:2" x14ac:dyDescent="0.25">
      <c r="A466" s="521"/>
      <c r="B466" s="521"/>
    </row>
    <row r="467" spans="1:2" x14ac:dyDescent="0.25">
      <c r="A467" s="521"/>
      <c r="B467" s="521"/>
    </row>
    <row r="468" spans="1:2" x14ac:dyDescent="0.25">
      <c r="A468" s="521"/>
      <c r="B468" s="521"/>
    </row>
    <row r="469" spans="1:2" x14ac:dyDescent="0.25">
      <c r="A469" s="521"/>
      <c r="B469" s="521"/>
    </row>
    <row r="470" spans="1:2" x14ac:dyDescent="0.25">
      <c r="A470" s="521"/>
      <c r="B470" s="521"/>
    </row>
    <row r="471" spans="1:2" x14ac:dyDescent="0.25">
      <c r="A471" s="521"/>
      <c r="B471" s="521"/>
    </row>
    <row r="472" spans="1:2" x14ac:dyDescent="0.25">
      <c r="A472" s="521"/>
      <c r="B472" s="521"/>
    </row>
    <row r="473" spans="1:2" x14ac:dyDescent="0.25">
      <c r="A473" s="521"/>
      <c r="B473" s="521"/>
    </row>
    <row r="474" spans="1:2" x14ac:dyDescent="0.25">
      <c r="A474" s="521"/>
      <c r="B474" s="521"/>
    </row>
    <row r="475" spans="1:2" x14ac:dyDescent="0.25">
      <c r="A475" s="521"/>
      <c r="B475" s="521"/>
    </row>
    <row r="476" spans="1:2" x14ac:dyDescent="0.25">
      <c r="A476" s="521"/>
      <c r="B476" s="521"/>
    </row>
    <row r="477" spans="1:2" x14ac:dyDescent="0.25">
      <c r="A477" s="521"/>
      <c r="B477" s="521"/>
    </row>
    <row r="478" spans="1:2" x14ac:dyDescent="0.25">
      <c r="A478" s="521"/>
      <c r="B478" s="521"/>
    </row>
    <row r="479" spans="1:2" x14ac:dyDescent="0.25">
      <c r="A479" s="521"/>
      <c r="B479" s="521"/>
    </row>
    <row r="480" spans="1:2" x14ac:dyDescent="0.25">
      <c r="A480" s="521"/>
      <c r="B480" s="521"/>
    </row>
    <row r="481" spans="1:2" x14ac:dyDescent="0.25">
      <c r="A481" s="521"/>
      <c r="B481" s="521"/>
    </row>
    <row r="482" spans="1:2" x14ac:dyDescent="0.25">
      <c r="A482" s="521"/>
      <c r="B482" s="521"/>
    </row>
    <row r="483" spans="1:2" x14ac:dyDescent="0.25">
      <c r="A483" s="521"/>
      <c r="B483" s="521"/>
    </row>
    <row r="484" spans="1:2" x14ac:dyDescent="0.25">
      <c r="A484" s="521"/>
      <c r="B484" s="521"/>
    </row>
    <row r="485" spans="1:2" x14ac:dyDescent="0.25">
      <c r="A485" s="521"/>
      <c r="B485" s="521"/>
    </row>
    <row r="486" spans="1:2" x14ac:dyDescent="0.25">
      <c r="A486" s="521"/>
      <c r="B486" s="521"/>
    </row>
    <row r="487" spans="1:2" x14ac:dyDescent="0.25">
      <c r="A487" s="521"/>
      <c r="B487" s="521"/>
    </row>
    <row r="488" spans="1:2" x14ac:dyDescent="0.25">
      <c r="A488" s="521"/>
      <c r="B488" s="521"/>
    </row>
    <row r="489" spans="1:2" x14ac:dyDescent="0.25">
      <c r="A489" s="521"/>
      <c r="B489" s="521"/>
    </row>
    <row r="490" spans="1:2" x14ac:dyDescent="0.25">
      <c r="A490" s="521"/>
      <c r="B490" s="521"/>
    </row>
    <row r="491" spans="1:2" x14ac:dyDescent="0.25">
      <c r="A491" s="521"/>
      <c r="B491" s="521"/>
    </row>
    <row r="492" spans="1:2" x14ac:dyDescent="0.25">
      <c r="A492" s="521"/>
      <c r="B492" s="521"/>
    </row>
    <row r="493" spans="1:2" x14ac:dyDescent="0.25">
      <c r="A493" s="521"/>
      <c r="B493" s="521"/>
    </row>
    <row r="494" spans="1:2" x14ac:dyDescent="0.25">
      <c r="A494" s="521"/>
      <c r="B494" s="521"/>
    </row>
    <row r="495" spans="1:2" x14ac:dyDescent="0.25">
      <c r="A495" s="521"/>
      <c r="B495" s="521"/>
    </row>
    <row r="496" spans="1:2" x14ac:dyDescent="0.25">
      <c r="A496" s="521"/>
      <c r="B496" s="521"/>
    </row>
    <row r="497" spans="1:2" x14ac:dyDescent="0.25">
      <c r="A497" s="521"/>
      <c r="B497" s="521"/>
    </row>
    <row r="498" spans="1:2" x14ac:dyDescent="0.25">
      <c r="A498" s="521"/>
      <c r="B498" s="521"/>
    </row>
    <row r="499" spans="1:2" x14ac:dyDescent="0.25">
      <c r="A499" s="521"/>
      <c r="B499" s="521"/>
    </row>
    <row r="500" spans="1:2" x14ac:dyDescent="0.25">
      <c r="A500" s="521"/>
      <c r="B500" s="521"/>
    </row>
    <row r="501" spans="1:2" x14ac:dyDescent="0.25">
      <c r="A501" s="521"/>
      <c r="B501" s="521"/>
    </row>
    <row r="502" spans="1:2" x14ac:dyDescent="0.25">
      <c r="A502" s="521"/>
      <c r="B502" s="521"/>
    </row>
    <row r="503" spans="1:2" x14ac:dyDescent="0.25">
      <c r="A503" s="521"/>
      <c r="B503" s="521"/>
    </row>
    <row r="504" spans="1:2" x14ac:dyDescent="0.25">
      <c r="A504" s="521"/>
      <c r="B504" s="521"/>
    </row>
    <row r="505" spans="1:2" x14ac:dyDescent="0.25">
      <c r="A505" s="521"/>
      <c r="B505" s="521"/>
    </row>
    <row r="506" spans="1:2" x14ac:dyDescent="0.25">
      <c r="A506" s="521"/>
      <c r="B506" s="521"/>
    </row>
    <row r="507" spans="1:2" x14ac:dyDescent="0.25">
      <c r="A507" s="521"/>
      <c r="B507" s="521"/>
    </row>
    <row r="508" spans="1:2" x14ac:dyDescent="0.25">
      <c r="A508" s="521"/>
      <c r="B508" s="521"/>
    </row>
    <row r="509" spans="1:2" x14ac:dyDescent="0.25">
      <c r="A509" s="521"/>
      <c r="B509" s="521"/>
    </row>
    <row r="510" spans="1:2" x14ac:dyDescent="0.25">
      <c r="A510" s="521"/>
      <c r="B510" s="521"/>
    </row>
    <row r="511" spans="1:2" x14ac:dyDescent="0.25">
      <c r="A511" s="521"/>
      <c r="B511" s="521"/>
    </row>
    <row r="512" spans="1:2" x14ac:dyDescent="0.25">
      <c r="A512" s="521"/>
      <c r="B512" s="521"/>
    </row>
    <row r="513" spans="1:2" x14ac:dyDescent="0.25">
      <c r="A513" s="521"/>
      <c r="B513" s="521"/>
    </row>
    <row r="514" spans="1:2" x14ac:dyDescent="0.25">
      <c r="A514" s="521"/>
      <c r="B514" s="521"/>
    </row>
    <row r="515" spans="1:2" x14ac:dyDescent="0.25">
      <c r="A515" s="521"/>
      <c r="B515" s="521"/>
    </row>
    <row r="516" spans="1:2" x14ac:dyDescent="0.25">
      <c r="A516" s="521"/>
      <c r="B516" s="521"/>
    </row>
    <row r="517" spans="1:2" x14ac:dyDescent="0.25">
      <c r="A517" s="521"/>
      <c r="B517" s="521"/>
    </row>
    <row r="518" spans="1:2" x14ac:dyDescent="0.25">
      <c r="A518" s="521"/>
      <c r="B518" s="521"/>
    </row>
    <row r="519" spans="1:2" x14ac:dyDescent="0.25">
      <c r="A519" s="521"/>
      <c r="B519" s="521"/>
    </row>
    <row r="520" spans="1:2" x14ac:dyDescent="0.25">
      <c r="A520" s="521"/>
      <c r="B520" s="521"/>
    </row>
    <row r="521" spans="1:2" x14ac:dyDescent="0.25">
      <c r="A521" s="521"/>
      <c r="B521" s="521"/>
    </row>
    <row r="522" spans="1:2" x14ac:dyDescent="0.25">
      <c r="A522" s="521"/>
      <c r="B522" s="521"/>
    </row>
    <row r="523" spans="1:2" x14ac:dyDescent="0.25">
      <c r="A523" s="521"/>
      <c r="B523" s="521"/>
    </row>
    <row r="524" spans="1:2" x14ac:dyDescent="0.25">
      <c r="A524" s="521"/>
      <c r="B524" s="521"/>
    </row>
    <row r="525" spans="1:2" x14ac:dyDescent="0.25">
      <c r="A525" s="521"/>
      <c r="B525" s="521"/>
    </row>
    <row r="526" spans="1:2" x14ac:dyDescent="0.25">
      <c r="A526" s="521"/>
      <c r="B526" s="521"/>
    </row>
    <row r="527" spans="1:2" x14ac:dyDescent="0.25">
      <c r="A527" s="521"/>
      <c r="B527" s="521"/>
    </row>
    <row r="528" spans="1:2" x14ac:dyDescent="0.25">
      <c r="A528" s="521"/>
      <c r="B528" s="521"/>
    </row>
    <row r="529" spans="1:2" x14ac:dyDescent="0.25">
      <c r="A529" s="521"/>
      <c r="B529" s="521"/>
    </row>
    <row r="530" spans="1:2" x14ac:dyDescent="0.25">
      <c r="A530" s="521"/>
      <c r="B530" s="521"/>
    </row>
    <row r="531" spans="1:2" x14ac:dyDescent="0.25">
      <c r="A531" s="521"/>
      <c r="B531" s="521"/>
    </row>
    <row r="532" spans="1:2" x14ac:dyDescent="0.25">
      <c r="A532" s="521"/>
      <c r="B532" s="521"/>
    </row>
    <row r="533" spans="1:2" x14ac:dyDescent="0.25">
      <c r="A533" s="521"/>
      <c r="B533" s="521"/>
    </row>
    <row r="534" spans="1:2" x14ac:dyDescent="0.25">
      <c r="A534" s="521"/>
      <c r="B534" s="521"/>
    </row>
    <row r="535" spans="1:2" x14ac:dyDescent="0.25">
      <c r="A535" s="521"/>
      <c r="B535" s="521"/>
    </row>
    <row r="536" spans="1:2" x14ac:dyDescent="0.25">
      <c r="A536" s="521"/>
      <c r="B536" s="521"/>
    </row>
    <row r="537" spans="1:2" x14ac:dyDescent="0.25">
      <c r="A537" s="521"/>
      <c r="B537" s="521"/>
    </row>
    <row r="538" spans="1:2" x14ac:dyDescent="0.25">
      <c r="A538" s="521"/>
      <c r="B538" s="521"/>
    </row>
    <row r="539" spans="1:2" x14ac:dyDescent="0.25">
      <c r="A539" s="521"/>
      <c r="B539" s="521"/>
    </row>
    <row r="540" spans="1:2" x14ac:dyDescent="0.25">
      <c r="A540" s="521"/>
      <c r="B540" s="521"/>
    </row>
    <row r="541" spans="1:2" x14ac:dyDescent="0.25">
      <c r="A541" s="521"/>
      <c r="B541" s="521"/>
    </row>
    <row r="542" spans="1:2" x14ac:dyDescent="0.25">
      <c r="A542" s="521"/>
      <c r="B542" s="521"/>
    </row>
    <row r="543" spans="1:2" x14ac:dyDescent="0.25">
      <c r="A543" s="521"/>
      <c r="B543" s="521"/>
    </row>
    <row r="544" spans="1:2" x14ac:dyDescent="0.25">
      <c r="A544" s="521"/>
      <c r="B544" s="521"/>
    </row>
    <row r="545" spans="1:2" x14ac:dyDescent="0.25">
      <c r="A545" s="521"/>
      <c r="B545" s="521"/>
    </row>
    <row r="546" spans="1:2" x14ac:dyDescent="0.25">
      <c r="A546" s="521"/>
      <c r="B546" s="521"/>
    </row>
    <row r="547" spans="1:2" x14ac:dyDescent="0.25">
      <c r="A547" s="521"/>
      <c r="B547" s="521"/>
    </row>
    <row r="548" spans="1:2" x14ac:dyDescent="0.25">
      <c r="A548" s="521"/>
      <c r="B548" s="521"/>
    </row>
    <row r="549" spans="1:2" x14ac:dyDescent="0.25">
      <c r="A549" s="521"/>
      <c r="B549" s="521"/>
    </row>
    <row r="550" spans="1:2" x14ac:dyDescent="0.25">
      <c r="A550" s="521"/>
      <c r="B550" s="521"/>
    </row>
    <row r="551" spans="1:2" x14ac:dyDescent="0.25">
      <c r="A551" s="521"/>
      <c r="B551" s="521"/>
    </row>
    <row r="552" spans="1:2" x14ac:dyDescent="0.25">
      <c r="A552" s="521"/>
      <c r="B552" s="521"/>
    </row>
    <row r="553" spans="1:2" x14ac:dyDescent="0.25">
      <c r="A553" s="521"/>
      <c r="B553" s="521"/>
    </row>
    <row r="554" spans="1:2" x14ac:dyDescent="0.25">
      <c r="A554" s="521"/>
      <c r="B554" s="521"/>
    </row>
    <row r="555" spans="1:2" x14ac:dyDescent="0.25">
      <c r="A555" s="521"/>
      <c r="B555" s="521"/>
    </row>
    <row r="556" spans="1:2" x14ac:dyDescent="0.25">
      <c r="A556" s="521"/>
      <c r="B556" s="521"/>
    </row>
    <row r="557" spans="1:2" x14ac:dyDescent="0.25">
      <c r="A557" s="521"/>
      <c r="B557" s="521"/>
    </row>
    <row r="558" spans="1:2" x14ac:dyDescent="0.25">
      <c r="A558" s="521"/>
      <c r="B558" s="521"/>
    </row>
    <row r="559" spans="1:2" x14ac:dyDescent="0.25">
      <c r="A559" s="521"/>
      <c r="B559" s="521"/>
    </row>
    <row r="560" spans="1:2" x14ac:dyDescent="0.25">
      <c r="A560" s="521"/>
      <c r="B560" s="521"/>
    </row>
    <row r="561" spans="1:2" x14ac:dyDescent="0.25">
      <c r="A561" s="521"/>
      <c r="B561" s="521"/>
    </row>
    <row r="562" spans="1:2" x14ac:dyDescent="0.25">
      <c r="A562" s="521"/>
      <c r="B562" s="521"/>
    </row>
    <row r="563" spans="1:2" x14ac:dyDescent="0.25">
      <c r="A563" s="521"/>
      <c r="B563" s="521"/>
    </row>
    <row r="564" spans="1:2" x14ac:dyDescent="0.25">
      <c r="A564" s="521"/>
      <c r="B564" s="521"/>
    </row>
    <row r="565" spans="1:2" x14ac:dyDescent="0.25">
      <c r="A565" s="521"/>
      <c r="B565" s="521"/>
    </row>
    <row r="566" spans="1:2" x14ac:dyDescent="0.25">
      <c r="A566" s="521"/>
      <c r="B566" s="521"/>
    </row>
    <row r="567" spans="1:2" x14ac:dyDescent="0.25">
      <c r="A567" s="521"/>
      <c r="B567" s="521"/>
    </row>
    <row r="568" spans="1:2" x14ac:dyDescent="0.25">
      <c r="A568" s="521"/>
      <c r="B568" s="521"/>
    </row>
    <row r="569" spans="1:2" x14ac:dyDescent="0.25">
      <c r="A569" s="521"/>
      <c r="B569" s="521"/>
    </row>
    <row r="570" spans="1:2" x14ac:dyDescent="0.25">
      <c r="A570" s="521"/>
      <c r="B570" s="521"/>
    </row>
    <row r="571" spans="1:2" x14ac:dyDescent="0.25">
      <c r="A571" s="521"/>
      <c r="B571" s="521"/>
    </row>
    <row r="572" spans="1:2" x14ac:dyDescent="0.25">
      <c r="A572" s="521"/>
      <c r="B572" s="521"/>
    </row>
    <row r="573" spans="1:2" x14ac:dyDescent="0.25">
      <c r="A573" s="521"/>
      <c r="B573" s="521"/>
    </row>
    <row r="574" spans="1:2" x14ac:dyDescent="0.25">
      <c r="A574" s="521"/>
      <c r="B574" s="521"/>
    </row>
    <row r="575" spans="1:2" x14ac:dyDescent="0.25">
      <c r="A575" s="521"/>
      <c r="B575" s="521"/>
    </row>
    <row r="576" spans="1:2" x14ac:dyDescent="0.25">
      <c r="A576" s="521"/>
      <c r="B576" s="521"/>
    </row>
    <row r="577" spans="1:2" x14ac:dyDescent="0.25">
      <c r="A577" s="521"/>
      <c r="B577" s="521"/>
    </row>
    <row r="578" spans="1:2" x14ac:dyDescent="0.25">
      <c r="A578" s="521"/>
      <c r="B578" s="521"/>
    </row>
    <row r="579" spans="1:2" x14ac:dyDescent="0.25">
      <c r="A579" s="521"/>
      <c r="B579" s="521"/>
    </row>
    <row r="580" spans="1:2" x14ac:dyDescent="0.25">
      <c r="A580" s="521"/>
      <c r="B580" s="521"/>
    </row>
    <row r="581" spans="1:2" x14ac:dyDescent="0.25">
      <c r="A581" s="521"/>
      <c r="B581" s="521"/>
    </row>
    <row r="582" spans="1:2" x14ac:dyDescent="0.25">
      <c r="A582" s="521"/>
      <c r="B582" s="521"/>
    </row>
    <row r="583" spans="1:2" x14ac:dyDescent="0.25">
      <c r="A583" s="521"/>
      <c r="B583" s="521"/>
    </row>
    <row r="584" spans="1:2" x14ac:dyDescent="0.25">
      <c r="A584" s="521"/>
      <c r="B584" s="521"/>
    </row>
    <row r="585" spans="1:2" x14ac:dyDescent="0.25">
      <c r="A585" s="521"/>
      <c r="B585" s="521"/>
    </row>
    <row r="586" spans="1:2" x14ac:dyDescent="0.25">
      <c r="A586" s="521"/>
      <c r="B586" s="521"/>
    </row>
    <row r="587" spans="1:2" x14ac:dyDescent="0.25">
      <c r="A587" s="521"/>
      <c r="B587" s="521"/>
    </row>
    <row r="588" spans="1:2" x14ac:dyDescent="0.25">
      <c r="A588" s="521"/>
      <c r="B588" s="521"/>
    </row>
    <row r="589" spans="1:2" x14ac:dyDescent="0.25">
      <c r="A589" s="521"/>
      <c r="B589" s="521"/>
    </row>
    <row r="590" spans="1:2" x14ac:dyDescent="0.25">
      <c r="A590" s="521"/>
      <c r="B590" s="521"/>
    </row>
    <row r="591" spans="1:2" x14ac:dyDescent="0.25">
      <c r="A591" s="521"/>
      <c r="B591" s="521"/>
    </row>
    <row r="592" spans="1:2" x14ac:dyDescent="0.25">
      <c r="A592" s="521"/>
      <c r="B592" s="521"/>
    </row>
    <row r="593" spans="1:2" x14ac:dyDescent="0.25">
      <c r="A593" s="521"/>
      <c r="B593" s="521"/>
    </row>
    <row r="594" spans="1:2" x14ac:dyDescent="0.25">
      <c r="A594" s="521"/>
      <c r="B594" s="521"/>
    </row>
    <row r="595" spans="1:2" x14ac:dyDescent="0.25">
      <c r="A595" s="521"/>
      <c r="B595" s="521"/>
    </row>
    <row r="596" spans="1:2" x14ac:dyDescent="0.25">
      <c r="A596" s="521"/>
      <c r="B596" s="521"/>
    </row>
    <row r="597" spans="1:2" x14ac:dyDescent="0.25">
      <c r="A597" s="521"/>
      <c r="B597" s="521"/>
    </row>
    <row r="598" spans="1:2" x14ac:dyDescent="0.25">
      <c r="A598" s="521"/>
      <c r="B598" s="521"/>
    </row>
    <row r="599" spans="1:2" x14ac:dyDescent="0.25">
      <c r="A599" s="521"/>
      <c r="B599" s="521"/>
    </row>
    <row r="600" spans="1:2" x14ac:dyDescent="0.25">
      <c r="A600" s="521"/>
      <c r="B600" s="521"/>
    </row>
    <row r="601" spans="1:2" x14ac:dyDescent="0.25">
      <c r="A601" s="521"/>
      <c r="B601" s="521"/>
    </row>
    <row r="602" spans="1:2" x14ac:dyDescent="0.25">
      <c r="A602" s="521"/>
      <c r="B602" s="521"/>
    </row>
    <row r="603" spans="1:2" x14ac:dyDescent="0.25">
      <c r="A603" s="521"/>
      <c r="B603" s="521"/>
    </row>
    <row r="604" spans="1:2" x14ac:dyDescent="0.25">
      <c r="A604" s="521"/>
      <c r="B604" s="521"/>
    </row>
    <row r="605" spans="1:2" x14ac:dyDescent="0.25">
      <c r="A605" s="521"/>
      <c r="B605" s="521"/>
    </row>
    <row r="606" spans="1:2" x14ac:dyDescent="0.25">
      <c r="A606" s="521"/>
      <c r="B606" s="521"/>
    </row>
    <row r="607" spans="1:2" x14ac:dyDescent="0.25">
      <c r="A607" s="521"/>
      <c r="B607" s="521"/>
    </row>
    <row r="608" spans="1:2" x14ac:dyDescent="0.25">
      <c r="A608" s="521"/>
      <c r="B608" s="521"/>
    </row>
    <row r="609" spans="1:2" x14ac:dyDescent="0.25">
      <c r="A609" s="521"/>
      <c r="B609" s="521"/>
    </row>
    <row r="610" spans="1:2" x14ac:dyDescent="0.25">
      <c r="A610" s="521"/>
      <c r="B610" s="521"/>
    </row>
    <row r="611" spans="1:2" x14ac:dyDescent="0.25">
      <c r="A611" s="521"/>
      <c r="B611" s="521"/>
    </row>
    <row r="612" spans="1:2" x14ac:dyDescent="0.25">
      <c r="A612" s="521"/>
      <c r="B612" s="521"/>
    </row>
    <row r="613" spans="1:2" x14ac:dyDescent="0.25">
      <c r="A613" s="521"/>
      <c r="B613" s="521"/>
    </row>
    <row r="614" spans="1:2" x14ac:dyDescent="0.25">
      <c r="A614" s="521"/>
      <c r="B614" s="521"/>
    </row>
    <row r="615" spans="1:2" x14ac:dyDescent="0.25">
      <c r="A615" s="521"/>
      <c r="B615" s="521"/>
    </row>
    <row r="616" spans="1:2" x14ac:dyDescent="0.25">
      <c r="A616" s="521"/>
      <c r="B616" s="521"/>
    </row>
    <row r="617" spans="1:2" x14ac:dyDescent="0.25">
      <c r="A617" s="521"/>
      <c r="B617" s="521"/>
    </row>
    <row r="618" spans="1:2" x14ac:dyDescent="0.25">
      <c r="A618" s="521"/>
      <c r="B618" s="521"/>
    </row>
    <row r="619" spans="1:2" x14ac:dyDescent="0.25">
      <c r="A619" s="521"/>
      <c r="B619" s="521"/>
    </row>
    <row r="620" spans="1:2" x14ac:dyDescent="0.25">
      <c r="A620" s="521"/>
      <c r="B620" s="521"/>
    </row>
    <row r="621" spans="1:2" x14ac:dyDescent="0.25">
      <c r="A621" s="521"/>
      <c r="B621" s="521"/>
    </row>
    <row r="622" spans="1:2" x14ac:dyDescent="0.25">
      <c r="A622" s="521"/>
      <c r="B622" s="521"/>
    </row>
    <row r="623" spans="1:2" x14ac:dyDescent="0.25">
      <c r="A623" s="521"/>
      <c r="B623" s="521"/>
    </row>
    <row r="624" spans="1:2" x14ac:dyDescent="0.25">
      <c r="A624" s="521"/>
      <c r="B624" s="521"/>
    </row>
    <row r="625" spans="1:2" x14ac:dyDescent="0.25">
      <c r="A625" s="521"/>
      <c r="B625" s="521"/>
    </row>
    <row r="626" spans="1:2" x14ac:dyDescent="0.25">
      <c r="A626" s="521"/>
      <c r="B626" s="521"/>
    </row>
    <row r="627" spans="1:2" x14ac:dyDescent="0.25">
      <c r="A627" s="521"/>
      <c r="B627" s="521"/>
    </row>
    <row r="628" spans="1:2" x14ac:dyDescent="0.25">
      <c r="A628" s="521"/>
      <c r="B628" s="521"/>
    </row>
    <row r="629" spans="1:2" x14ac:dyDescent="0.25">
      <c r="A629" s="521"/>
      <c r="B629" s="521"/>
    </row>
    <row r="630" spans="1:2" x14ac:dyDescent="0.25">
      <c r="A630" s="521"/>
      <c r="B630" s="521"/>
    </row>
    <row r="631" spans="1:2" x14ac:dyDescent="0.25">
      <c r="A631" s="521"/>
      <c r="B631" s="521"/>
    </row>
    <row r="632" spans="1:2" x14ac:dyDescent="0.25">
      <c r="A632" s="521"/>
      <c r="B632" s="521"/>
    </row>
    <row r="633" spans="1:2" x14ac:dyDescent="0.25">
      <c r="A633" s="521"/>
      <c r="B633" s="521"/>
    </row>
    <row r="634" spans="1:2" x14ac:dyDescent="0.25">
      <c r="A634" s="521"/>
      <c r="B634" s="521"/>
    </row>
    <row r="635" spans="1:2" x14ac:dyDescent="0.25">
      <c r="A635" s="521"/>
      <c r="B635" s="521"/>
    </row>
    <row r="636" spans="1:2" x14ac:dyDescent="0.25">
      <c r="A636" s="521"/>
      <c r="B636" s="521"/>
    </row>
    <row r="637" spans="1:2" x14ac:dyDescent="0.25">
      <c r="A637" s="521"/>
      <c r="B637" s="521"/>
    </row>
    <row r="638" spans="1:2" x14ac:dyDescent="0.25">
      <c r="A638" s="521"/>
      <c r="B638" s="521"/>
    </row>
    <row r="639" spans="1:2" x14ac:dyDescent="0.25">
      <c r="A639" s="521"/>
      <c r="B639" s="521"/>
    </row>
    <row r="640" spans="1:2" x14ac:dyDescent="0.25">
      <c r="A640" s="521"/>
      <c r="B640" s="521"/>
    </row>
    <row r="641" spans="1:2" x14ac:dyDescent="0.25">
      <c r="A641" s="521"/>
      <c r="B641" s="521"/>
    </row>
    <row r="642" spans="1:2" x14ac:dyDescent="0.25">
      <c r="A642" s="521"/>
      <c r="B642" s="521"/>
    </row>
    <row r="643" spans="1:2" x14ac:dyDescent="0.25">
      <c r="A643" s="521"/>
      <c r="B643" s="521"/>
    </row>
    <row r="644" spans="1:2" x14ac:dyDescent="0.25">
      <c r="A644" s="521"/>
      <c r="B644" s="521"/>
    </row>
    <row r="645" spans="1:2" x14ac:dyDescent="0.25">
      <c r="A645" s="521"/>
      <c r="B645" s="521"/>
    </row>
    <row r="646" spans="1:2" x14ac:dyDescent="0.25">
      <c r="A646" s="521"/>
      <c r="B646" s="521"/>
    </row>
    <row r="647" spans="1:2" x14ac:dyDescent="0.25">
      <c r="A647" s="521"/>
      <c r="B647" s="521"/>
    </row>
    <row r="648" spans="1:2" x14ac:dyDescent="0.25">
      <c r="A648" s="521"/>
      <c r="B648" s="521"/>
    </row>
    <row r="649" spans="1:2" x14ac:dyDescent="0.25">
      <c r="A649" s="521"/>
      <c r="B649" s="521"/>
    </row>
    <row r="650" spans="1:2" x14ac:dyDescent="0.25">
      <c r="A650" s="521"/>
      <c r="B650" s="521"/>
    </row>
    <row r="651" spans="1:2" x14ac:dyDescent="0.25">
      <c r="A651" s="521"/>
      <c r="B651" s="521"/>
    </row>
    <row r="652" spans="1:2" x14ac:dyDescent="0.25">
      <c r="A652" s="521"/>
      <c r="B652" s="521"/>
    </row>
    <row r="653" spans="1:2" x14ac:dyDescent="0.25">
      <c r="A653" s="521"/>
      <c r="B653" s="521"/>
    </row>
    <row r="654" spans="1:2" x14ac:dyDescent="0.25">
      <c r="A654" s="521"/>
      <c r="B654" s="521"/>
    </row>
    <row r="655" spans="1:2" x14ac:dyDescent="0.25">
      <c r="A655" s="521"/>
      <c r="B655" s="521"/>
    </row>
    <row r="656" spans="1:2" x14ac:dyDescent="0.25">
      <c r="A656" s="521"/>
      <c r="B656" s="521"/>
    </row>
    <row r="657" spans="1:2" x14ac:dyDescent="0.25">
      <c r="A657" s="521"/>
      <c r="B657" s="521"/>
    </row>
    <row r="658" spans="1:2" x14ac:dyDescent="0.25">
      <c r="A658" s="521"/>
      <c r="B658" s="521"/>
    </row>
    <row r="659" spans="1:2" x14ac:dyDescent="0.25">
      <c r="A659" s="521"/>
      <c r="B659" s="521"/>
    </row>
    <row r="660" spans="1:2" x14ac:dyDescent="0.25">
      <c r="A660" s="521"/>
      <c r="B660" s="521"/>
    </row>
    <row r="661" spans="1:2" x14ac:dyDescent="0.25">
      <c r="A661" s="521"/>
      <c r="B661" s="521"/>
    </row>
    <row r="662" spans="1:2" x14ac:dyDescent="0.25">
      <c r="A662" s="521"/>
      <c r="B662" s="521"/>
    </row>
    <row r="663" spans="1:2" x14ac:dyDescent="0.25">
      <c r="A663" s="521"/>
      <c r="B663" s="521"/>
    </row>
    <row r="664" spans="1:2" x14ac:dyDescent="0.25">
      <c r="A664" s="521"/>
      <c r="B664" s="521"/>
    </row>
    <row r="665" spans="1:2" x14ac:dyDescent="0.25">
      <c r="A665" s="521"/>
      <c r="B665" s="521"/>
    </row>
    <row r="666" spans="1:2" x14ac:dyDescent="0.25">
      <c r="A666" s="521"/>
      <c r="B666" s="521"/>
    </row>
    <row r="667" spans="1:2" x14ac:dyDescent="0.25">
      <c r="A667" s="521"/>
      <c r="B667" s="521"/>
    </row>
    <row r="668" spans="1:2" x14ac:dyDescent="0.25">
      <c r="A668" s="521"/>
      <c r="B668" s="521"/>
    </row>
    <row r="669" spans="1:2" x14ac:dyDescent="0.25">
      <c r="A669" s="521"/>
      <c r="B669" s="521"/>
    </row>
    <row r="670" spans="1:2" x14ac:dyDescent="0.25">
      <c r="A670" s="521"/>
      <c r="B670" s="521"/>
    </row>
    <row r="671" spans="1:2" x14ac:dyDescent="0.25">
      <c r="A671" s="521"/>
      <c r="B671" s="521"/>
    </row>
    <row r="672" spans="1:2" x14ac:dyDescent="0.25">
      <c r="A672" s="521"/>
      <c r="B672" s="521"/>
    </row>
    <row r="673" spans="1:2" x14ac:dyDescent="0.25">
      <c r="A673" s="521"/>
      <c r="B673" s="521"/>
    </row>
    <row r="674" spans="1:2" x14ac:dyDescent="0.25">
      <c r="A674" s="521"/>
      <c r="B674" s="521"/>
    </row>
    <row r="675" spans="1:2" x14ac:dyDescent="0.25">
      <c r="A675" s="521"/>
      <c r="B675" s="521"/>
    </row>
    <row r="676" spans="1:2" x14ac:dyDescent="0.25">
      <c r="A676" s="521"/>
      <c r="B676" s="521"/>
    </row>
    <row r="677" spans="1:2" x14ac:dyDescent="0.25">
      <c r="A677" s="521"/>
      <c r="B677" s="521"/>
    </row>
    <row r="678" spans="1:2" x14ac:dyDescent="0.25">
      <c r="A678" s="521"/>
      <c r="B678" s="521"/>
    </row>
    <row r="679" spans="1:2" x14ac:dyDescent="0.25">
      <c r="A679" s="521"/>
      <c r="B679" s="521"/>
    </row>
    <row r="680" spans="1:2" x14ac:dyDescent="0.25">
      <c r="A680" s="521"/>
      <c r="B680" s="521"/>
    </row>
    <row r="681" spans="1:2" x14ac:dyDescent="0.25">
      <c r="A681" s="521"/>
      <c r="B681" s="521"/>
    </row>
    <row r="682" spans="1:2" x14ac:dyDescent="0.25">
      <c r="A682" s="521"/>
      <c r="B682" s="521"/>
    </row>
    <row r="683" spans="1:2" x14ac:dyDescent="0.25">
      <c r="A683" s="521"/>
      <c r="B683" s="521"/>
    </row>
    <row r="684" spans="1:2" x14ac:dyDescent="0.25">
      <c r="A684" s="521"/>
      <c r="B684" s="521"/>
    </row>
    <row r="685" spans="1:2" x14ac:dyDescent="0.25">
      <c r="A685" s="521"/>
      <c r="B685" s="521"/>
    </row>
    <row r="686" spans="1:2" x14ac:dyDescent="0.25">
      <c r="A686" s="521"/>
      <c r="B686" s="521"/>
    </row>
    <row r="687" spans="1:2" x14ac:dyDescent="0.25">
      <c r="A687" s="521"/>
      <c r="B687" s="521"/>
    </row>
    <row r="688" spans="1:2" x14ac:dyDescent="0.25">
      <c r="A688" s="521"/>
      <c r="B688" s="521"/>
    </row>
    <row r="689" spans="1:2" x14ac:dyDescent="0.25">
      <c r="A689" s="521"/>
      <c r="B689" s="521"/>
    </row>
    <row r="690" spans="1:2" x14ac:dyDescent="0.25">
      <c r="A690" s="521"/>
      <c r="B690" s="521"/>
    </row>
    <row r="691" spans="1:2" x14ac:dyDescent="0.25">
      <c r="A691" s="521"/>
      <c r="B691" s="521"/>
    </row>
    <row r="692" spans="1:2" x14ac:dyDescent="0.25">
      <c r="A692" s="521"/>
      <c r="B692" s="521"/>
    </row>
    <row r="693" spans="1:2" x14ac:dyDescent="0.25">
      <c r="A693" s="521"/>
      <c r="B693" s="521"/>
    </row>
    <row r="694" spans="1:2" x14ac:dyDescent="0.25">
      <c r="A694" s="521"/>
      <c r="B694" s="521"/>
    </row>
    <row r="695" spans="1:2" x14ac:dyDescent="0.25">
      <c r="A695" s="521"/>
      <c r="B695" s="521"/>
    </row>
    <row r="696" spans="1:2" x14ac:dyDescent="0.25">
      <c r="A696" s="521"/>
      <c r="B696" s="521"/>
    </row>
    <row r="697" spans="1:2" x14ac:dyDescent="0.25">
      <c r="A697" s="521"/>
      <c r="B697" s="521"/>
    </row>
    <row r="698" spans="1:2" x14ac:dyDescent="0.25">
      <c r="A698" s="521"/>
      <c r="B698" s="521"/>
    </row>
    <row r="699" spans="1:2" x14ac:dyDescent="0.25">
      <c r="A699" s="521"/>
      <c r="B699" s="521"/>
    </row>
    <row r="700" spans="1:2" x14ac:dyDescent="0.25">
      <c r="A700" s="521"/>
      <c r="B700" s="521"/>
    </row>
    <row r="701" spans="1:2" x14ac:dyDescent="0.25">
      <c r="A701" s="521"/>
      <c r="B701" s="521"/>
    </row>
    <row r="702" spans="1:2" x14ac:dyDescent="0.25">
      <c r="A702" s="521"/>
      <c r="B702" s="521"/>
    </row>
    <row r="703" spans="1:2" x14ac:dyDescent="0.25">
      <c r="A703" s="521"/>
      <c r="B703" s="521"/>
    </row>
    <row r="704" spans="1:2" x14ac:dyDescent="0.25">
      <c r="A704" s="521"/>
      <c r="B704" s="521"/>
    </row>
    <row r="705" spans="1:2" x14ac:dyDescent="0.25">
      <c r="A705" s="521"/>
      <c r="B705" s="521"/>
    </row>
    <row r="706" spans="1:2" x14ac:dyDescent="0.25">
      <c r="A706" s="521"/>
      <c r="B706" s="521"/>
    </row>
    <row r="707" spans="1:2" x14ac:dyDescent="0.25">
      <c r="A707" s="521"/>
      <c r="B707" s="521"/>
    </row>
    <row r="708" spans="1:2" x14ac:dyDescent="0.25">
      <c r="A708" s="521"/>
      <c r="B708" s="521"/>
    </row>
    <row r="709" spans="1:2" x14ac:dyDescent="0.25">
      <c r="A709" s="521"/>
      <c r="B709" s="521"/>
    </row>
    <row r="710" spans="1:2" x14ac:dyDescent="0.25">
      <c r="A710" s="521"/>
      <c r="B710" s="521"/>
    </row>
    <row r="711" spans="1:2" x14ac:dyDescent="0.25">
      <c r="A711" s="521"/>
      <c r="B711" s="521"/>
    </row>
    <row r="712" spans="1:2" x14ac:dyDescent="0.25">
      <c r="A712" s="521"/>
      <c r="B712" s="521"/>
    </row>
    <row r="713" spans="1:2" x14ac:dyDescent="0.25">
      <c r="A713" s="521"/>
      <c r="B713" s="521"/>
    </row>
    <row r="714" spans="1:2" x14ac:dyDescent="0.25">
      <c r="A714" s="521"/>
      <c r="B714" s="521"/>
    </row>
    <row r="715" spans="1:2" x14ac:dyDescent="0.25">
      <c r="A715" s="521"/>
      <c r="B715" s="521"/>
    </row>
    <row r="716" spans="1:2" x14ac:dyDescent="0.25">
      <c r="A716" s="521"/>
      <c r="B716" s="521"/>
    </row>
    <row r="717" spans="1:2" x14ac:dyDescent="0.25">
      <c r="A717" s="521"/>
      <c r="B717" s="521"/>
    </row>
    <row r="718" spans="1:2" x14ac:dyDescent="0.25">
      <c r="A718" s="521"/>
      <c r="B718" s="521"/>
    </row>
    <row r="719" spans="1:2" x14ac:dyDescent="0.25">
      <c r="A719" s="521"/>
      <c r="B719" s="521"/>
    </row>
    <row r="720" spans="1:2" x14ac:dyDescent="0.25">
      <c r="A720" s="521"/>
      <c r="B720" s="521"/>
    </row>
    <row r="721" spans="1:2" x14ac:dyDescent="0.25">
      <c r="A721" s="521"/>
      <c r="B721" s="521"/>
    </row>
    <row r="722" spans="1:2" x14ac:dyDescent="0.25">
      <c r="A722" s="521"/>
      <c r="B722" s="521"/>
    </row>
    <row r="723" spans="1:2" x14ac:dyDescent="0.25">
      <c r="A723" s="521"/>
      <c r="B723" s="521"/>
    </row>
    <row r="724" spans="1:2" x14ac:dyDescent="0.25">
      <c r="A724" s="521"/>
      <c r="B724" s="521"/>
    </row>
    <row r="725" spans="1:2" x14ac:dyDescent="0.25">
      <c r="A725" s="521"/>
      <c r="B725" s="521"/>
    </row>
    <row r="726" spans="1:2" x14ac:dyDescent="0.25">
      <c r="A726" s="521"/>
      <c r="B726" s="521"/>
    </row>
    <row r="727" spans="1:2" x14ac:dyDescent="0.25">
      <c r="A727" s="521"/>
      <c r="B727" s="521"/>
    </row>
    <row r="728" spans="1:2" x14ac:dyDescent="0.25">
      <c r="A728" s="521"/>
      <c r="B728" s="521"/>
    </row>
    <row r="729" spans="1:2" x14ac:dyDescent="0.25">
      <c r="A729" s="521"/>
      <c r="B729" s="521"/>
    </row>
    <row r="730" spans="1:2" x14ac:dyDescent="0.25">
      <c r="A730" s="521"/>
      <c r="B730" s="521"/>
    </row>
    <row r="731" spans="1:2" x14ac:dyDescent="0.25">
      <c r="A731" s="521"/>
      <c r="B731" s="521"/>
    </row>
    <row r="732" spans="1:2" x14ac:dyDescent="0.25">
      <c r="A732" s="521"/>
      <c r="B732" s="521"/>
    </row>
    <row r="733" spans="1:2" x14ac:dyDescent="0.25">
      <c r="A733" s="521"/>
      <c r="B733" s="521"/>
    </row>
    <row r="734" spans="1:2" x14ac:dyDescent="0.25">
      <c r="A734" s="521"/>
      <c r="B734" s="521"/>
    </row>
    <row r="735" spans="1:2" x14ac:dyDescent="0.25">
      <c r="A735" s="521"/>
      <c r="B735" s="521"/>
    </row>
    <row r="736" spans="1:2" x14ac:dyDescent="0.25">
      <c r="A736" s="521"/>
      <c r="B736" s="521"/>
    </row>
    <row r="737" spans="1:2" x14ac:dyDescent="0.25">
      <c r="A737" s="521"/>
      <c r="B737" s="521"/>
    </row>
    <row r="738" spans="1:2" x14ac:dyDescent="0.25">
      <c r="A738" s="521"/>
      <c r="B738" s="521"/>
    </row>
    <row r="739" spans="1:2" x14ac:dyDescent="0.25">
      <c r="A739" s="521"/>
      <c r="B739" s="521"/>
    </row>
    <row r="740" spans="1:2" x14ac:dyDescent="0.25">
      <c r="A740" s="521"/>
      <c r="B740" s="521"/>
    </row>
    <row r="741" spans="1:2" x14ac:dyDescent="0.25">
      <c r="A741" s="521"/>
      <c r="B741" s="521"/>
    </row>
    <row r="742" spans="1:2" x14ac:dyDescent="0.25">
      <c r="A742" s="521"/>
      <c r="B742" s="521"/>
    </row>
    <row r="743" spans="1:2" x14ac:dyDescent="0.25">
      <c r="A743" s="521"/>
      <c r="B743" s="521"/>
    </row>
    <row r="744" spans="1:2" x14ac:dyDescent="0.25">
      <c r="A744" s="521"/>
      <c r="B744" s="521"/>
    </row>
    <row r="745" spans="1:2" x14ac:dyDescent="0.25">
      <c r="A745" s="521"/>
      <c r="B745" s="521"/>
    </row>
    <row r="746" spans="1:2" x14ac:dyDescent="0.25">
      <c r="A746" s="521"/>
      <c r="B746" s="521"/>
    </row>
    <row r="747" spans="1:2" x14ac:dyDescent="0.25">
      <c r="A747" s="521"/>
      <c r="B747" s="521"/>
    </row>
    <row r="748" spans="1:2" x14ac:dyDescent="0.25">
      <c r="A748" s="521"/>
      <c r="B748" s="521"/>
    </row>
    <row r="749" spans="1:2" x14ac:dyDescent="0.25">
      <c r="A749" s="521"/>
      <c r="B749" s="521"/>
    </row>
    <row r="750" spans="1:2" x14ac:dyDescent="0.25">
      <c r="A750" s="521"/>
      <c r="B750" s="521"/>
    </row>
    <row r="751" spans="1:2" x14ac:dyDescent="0.25">
      <c r="A751" s="521"/>
      <c r="B751" s="521"/>
    </row>
    <row r="752" spans="1:2" x14ac:dyDescent="0.25">
      <c r="A752" s="521"/>
      <c r="B752" s="521"/>
    </row>
    <row r="753" spans="1:2" x14ac:dyDescent="0.25">
      <c r="A753" s="521"/>
      <c r="B753" s="521"/>
    </row>
    <row r="754" spans="1:2" x14ac:dyDescent="0.25">
      <c r="A754" s="521"/>
      <c r="B754" s="521"/>
    </row>
    <row r="755" spans="1:2" x14ac:dyDescent="0.25">
      <c r="A755" s="521"/>
      <c r="B755" s="521"/>
    </row>
    <row r="756" spans="1:2" x14ac:dyDescent="0.25">
      <c r="A756" s="521"/>
      <c r="B756" s="521"/>
    </row>
    <row r="757" spans="1:2" x14ac:dyDescent="0.25">
      <c r="A757" s="521"/>
      <c r="B757" s="521"/>
    </row>
    <row r="758" spans="1:2" x14ac:dyDescent="0.25">
      <c r="A758" s="521"/>
      <c r="B758" s="521"/>
    </row>
    <row r="759" spans="1:2" x14ac:dyDescent="0.25">
      <c r="A759" s="521"/>
      <c r="B759" s="521"/>
    </row>
    <row r="760" spans="1:2" x14ac:dyDescent="0.25">
      <c r="A760" s="521"/>
      <c r="B760" s="521"/>
    </row>
    <row r="761" spans="1:2" x14ac:dyDescent="0.25">
      <c r="A761" s="521"/>
      <c r="B761" s="521"/>
    </row>
    <row r="762" spans="1:2" x14ac:dyDescent="0.25">
      <c r="A762" s="521"/>
      <c r="B762" s="521"/>
    </row>
    <row r="763" spans="1:2" x14ac:dyDescent="0.25">
      <c r="A763" s="521"/>
      <c r="B763" s="521"/>
    </row>
    <row r="764" spans="1:2" x14ac:dyDescent="0.25">
      <c r="A764" s="521"/>
      <c r="B764" s="521"/>
    </row>
    <row r="765" spans="1:2" x14ac:dyDescent="0.25">
      <c r="A765" s="521"/>
      <c r="B765" s="521"/>
    </row>
    <row r="766" spans="1:2" x14ac:dyDescent="0.25">
      <c r="A766" s="521"/>
      <c r="B766" s="521"/>
    </row>
    <row r="767" spans="1:2" x14ac:dyDescent="0.25">
      <c r="A767" s="521"/>
      <c r="B767" s="521"/>
    </row>
    <row r="768" spans="1:2" x14ac:dyDescent="0.25">
      <c r="A768" s="521"/>
      <c r="B768" s="521"/>
    </row>
    <row r="769" spans="1:2" x14ac:dyDescent="0.25">
      <c r="A769" s="521"/>
      <c r="B769" s="521"/>
    </row>
    <row r="770" spans="1:2" x14ac:dyDescent="0.25">
      <c r="A770" s="521"/>
      <c r="B770" s="521"/>
    </row>
    <row r="771" spans="1:2" x14ac:dyDescent="0.25">
      <c r="A771" s="521"/>
      <c r="B771" s="521"/>
    </row>
    <row r="772" spans="1:2" x14ac:dyDescent="0.25">
      <c r="A772" s="521"/>
      <c r="B772" s="521"/>
    </row>
    <row r="773" spans="1:2" x14ac:dyDescent="0.25">
      <c r="A773" s="521"/>
      <c r="B773" s="521"/>
    </row>
    <row r="774" spans="1:2" x14ac:dyDescent="0.25">
      <c r="A774" s="521"/>
      <c r="B774" s="521"/>
    </row>
    <row r="775" spans="1:2" x14ac:dyDescent="0.25">
      <c r="A775" s="521"/>
      <c r="B775" s="521"/>
    </row>
    <row r="776" spans="1:2" x14ac:dyDescent="0.25">
      <c r="A776" s="521"/>
      <c r="B776" s="521"/>
    </row>
    <row r="777" spans="1:2" x14ac:dyDescent="0.25">
      <c r="A777" s="521"/>
      <c r="B777" s="521"/>
    </row>
    <row r="778" spans="1:2" x14ac:dyDescent="0.25">
      <c r="A778" s="521"/>
      <c r="B778" s="521"/>
    </row>
    <row r="779" spans="1:2" x14ac:dyDescent="0.25">
      <c r="A779" s="521"/>
      <c r="B779" s="521"/>
    </row>
    <row r="780" spans="1:2" x14ac:dyDescent="0.25">
      <c r="A780" s="521"/>
      <c r="B780" s="521"/>
    </row>
    <row r="781" spans="1:2" x14ac:dyDescent="0.25">
      <c r="A781" s="521"/>
      <c r="B781" s="521"/>
    </row>
    <row r="782" spans="1:2" x14ac:dyDescent="0.25">
      <c r="A782" s="521"/>
      <c r="B782" s="521"/>
    </row>
    <row r="783" spans="1:2" x14ac:dyDescent="0.25">
      <c r="A783" s="521"/>
      <c r="B783" s="521"/>
    </row>
    <row r="784" spans="1:2" x14ac:dyDescent="0.25">
      <c r="A784" s="521"/>
      <c r="B784" s="521"/>
    </row>
    <row r="785" spans="1:2" x14ac:dyDescent="0.25">
      <c r="A785" s="521"/>
      <c r="B785" s="521"/>
    </row>
    <row r="786" spans="1:2" x14ac:dyDescent="0.25">
      <c r="A786" s="521"/>
      <c r="B786" s="521"/>
    </row>
    <row r="787" spans="1:2" x14ac:dyDescent="0.25">
      <c r="A787" s="521"/>
      <c r="B787" s="521"/>
    </row>
    <row r="788" spans="1:2" x14ac:dyDescent="0.25">
      <c r="A788" s="521"/>
      <c r="B788" s="521"/>
    </row>
    <row r="789" spans="1:2" x14ac:dyDescent="0.25">
      <c r="A789" s="521"/>
      <c r="B789" s="521"/>
    </row>
    <row r="790" spans="1:2" x14ac:dyDescent="0.25">
      <c r="A790" s="521"/>
      <c r="B790" s="521"/>
    </row>
    <row r="791" spans="1:2" x14ac:dyDescent="0.25">
      <c r="A791" s="521"/>
      <c r="B791" s="521"/>
    </row>
    <row r="792" spans="1:2" x14ac:dyDescent="0.25">
      <c r="A792" s="521"/>
      <c r="B792" s="521"/>
    </row>
    <row r="793" spans="1:2" x14ac:dyDescent="0.25">
      <c r="A793" s="521"/>
      <c r="B793" s="521"/>
    </row>
    <row r="794" spans="1:2" x14ac:dyDescent="0.25">
      <c r="A794" s="521"/>
      <c r="B794" s="521"/>
    </row>
    <row r="795" spans="1:2" x14ac:dyDescent="0.25">
      <c r="A795" s="521"/>
      <c r="B795" s="521"/>
    </row>
    <row r="796" spans="1:2" x14ac:dyDescent="0.25">
      <c r="A796" s="521"/>
      <c r="B796" s="521"/>
    </row>
    <row r="797" spans="1:2" x14ac:dyDescent="0.25">
      <c r="A797" s="521"/>
      <c r="B797" s="521"/>
    </row>
    <row r="798" spans="1:2" x14ac:dyDescent="0.25">
      <c r="A798" s="521"/>
      <c r="B798" s="521"/>
    </row>
    <row r="799" spans="1:2" x14ac:dyDescent="0.25">
      <c r="A799" s="521"/>
      <c r="B799" s="521"/>
    </row>
    <row r="800" spans="1:2" x14ac:dyDescent="0.25">
      <c r="A800" s="521"/>
      <c r="B800" s="521"/>
    </row>
    <row r="801" spans="1:2" x14ac:dyDescent="0.25">
      <c r="A801" s="521"/>
      <c r="B801" s="521"/>
    </row>
    <row r="802" spans="1:2" x14ac:dyDescent="0.25">
      <c r="A802" s="521"/>
      <c r="B802" s="521"/>
    </row>
    <row r="803" spans="1:2" x14ac:dyDescent="0.25">
      <c r="A803" s="521"/>
      <c r="B803" s="521"/>
    </row>
    <row r="804" spans="1:2" x14ac:dyDescent="0.25">
      <c r="A804" s="521"/>
      <c r="B804" s="521"/>
    </row>
    <row r="805" spans="1:2" x14ac:dyDescent="0.25">
      <c r="A805" s="521"/>
      <c r="B805" s="521"/>
    </row>
    <row r="806" spans="1:2" x14ac:dyDescent="0.25">
      <c r="A806" s="521"/>
      <c r="B806" s="521"/>
    </row>
    <row r="807" spans="1:2" x14ac:dyDescent="0.25">
      <c r="A807" s="521"/>
      <c r="B807" s="521"/>
    </row>
    <row r="808" spans="1:2" x14ac:dyDescent="0.25">
      <c r="A808" s="521"/>
      <c r="B808" s="521"/>
    </row>
    <row r="809" spans="1:2" x14ac:dyDescent="0.25">
      <c r="A809" s="521"/>
      <c r="B809" s="521"/>
    </row>
    <row r="810" spans="1:2" x14ac:dyDescent="0.25">
      <c r="A810" s="521"/>
      <c r="B810" s="521"/>
    </row>
    <row r="811" spans="1:2" x14ac:dyDescent="0.25">
      <c r="A811" s="521"/>
      <c r="B811" s="521"/>
    </row>
    <row r="812" spans="1:2" x14ac:dyDescent="0.25">
      <c r="A812" s="521"/>
      <c r="B812" s="521"/>
    </row>
    <row r="813" spans="1:2" x14ac:dyDescent="0.25">
      <c r="A813" s="521"/>
      <c r="B813" s="521"/>
    </row>
    <row r="814" spans="1:2" x14ac:dyDescent="0.25">
      <c r="A814" s="521"/>
      <c r="B814" s="521"/>
    </row>
    <row r="815" spans="1:2" x14ac:dyDescent="0.25">
      <c r="A815" s="521"/>
      <c r="B815" s="521"/>
    </row>
    <row r="816" spans="1:2" x14ac:dyDescent="0.25">
      <c r="A816" s="521"/>
      <c r="B816" s="521"/>
    </row>
    <row r="817" spans="1:2" x14ac:dyDescent="0.25">
      <c r="A817" s="521"/>
      <c r="B817" s="521"/>
    </row>
    <row r="818" spans="1:2" x14ac:dyDescent="0.25">
      <c r="A818" s="521"/>
      <c r="B818" s="521"/>
    </row>
    <row r="819" spans="1:2" x14ac:dyDescent="0.25">
      <c r="A819" s="521"/>
      <c r="B819" s="521"/>
    </row>
    <row r="820" spans="1:2" x14ac:dyDescent="0.25">
      <c r="A820" s="521"/>
      <c r="B820" s="521"/>
    </row>
    <row r="821" spans="1:2" x14ac:dyDescent="0.25">
      <c r="A821" s="521"/>
      <c r="B821" s="521"/>
    </row>
    <row r="822" spans="1:2" x14ac:dyDescent="0.25">
      <c r="A822" s="521"/>
      <c r="B822" s="521"/>
    </row>
    <row r="823" spans="1:2" x14ac:dyDescent="0.25">
      <c r="A823" s="521"/>
      <c r="B823" s="521"/>
    </row>
    <row r="824" spans="1:2" x14ac:dyDescent="0.25">
      <c r="A824" s="521"/>
      <c r="B824" s="521"/>
    </row>
    <row r="825" spans="1:2" x14ac:dyDescent="0.25">
      <c r="A825" s="521"/>
      <c r="B825" s="521"/>
    </row>
    <row r="826" spans="1:2" x14ac:dyDescent="0.25">
      <c r="A826" s="521"/>
      <c r="B826" s="521"/>
    </row>
    <row r="827" spans="1:2" x14ac:dyDescent="0.25">
      <c r="A827" s="521"/>
      <c r="B827" s="521"/>
    </row>
    <row r="828" spans="1:2" x14ac:dyDescent="0.25">
      <c r="A828" s="521"/>
      <c r="B828" s="521"/>
    </row>
    <row r="829" spans="1:2" x14ac:dyDescent="0.25">
      <c r="A829" s="521"/>
      <c r="B829" s="521"/>
    </row>
    <row r="830" spans="1:2" x14ac:dyDescent="0.25">
      <c r="A830" s="521"/>
      <c r="B830" s="521"/>
    </row>
    <row r="831" spans="1:2" x14ac:dyDescent="0.25">
      <c r="A831" s="521"/>
      <c r="B831" s="521"/>
    </row>
    <row r="832" spans="1:2" x14ac:dyDescent="0.25">
      <c r="A832" s="521"/>
      <c r="B832" s="521"/>
    </row>
    <row r="833" spans="1:2" x14ac:dyDescent="0.25">
      <c r="A833" s="521"/>
      <c r="B833" s="521"/>
    </row>
    <row r="834" spans="1:2" x14ac:dyDescent="0.25">
      <c r="A834" s="521"/>
      <c r="B834" s="521"/>
    </row>
    <row r="835" spans="1:2" x14ac:dyDescent="0.25">
      <c r="A835" s="521"/>
      <c r="B835" s="521"/>
    </row>
    <row r="836" spans="1:2" x14ac:dyDescent="0.25">
      <c r="A836" s="521"/>
      <c r="B836" s="521"/>
    </row>
    <row r="837" spans="1:2" x14ac:dyDescent="0.25">
      <c r="A837" s="521"/>
      <c r="B837" s="521"/>
    </row>
    <row r="838" spans="1:2" x14ac:dyDescent="0.25">
      <c r="A838" s="521"/>
      <c r="B838" s="521"/>
    </row>
    <row r="839" spans="1:2" x14ac:dyDescent="0.25">
      <c r="A839" s="521"/>
      <c r="B839" s="521"/>
    </row>
    <row r="840" spans="1:2" x14ac:dyDescent="0.25">
      <c r="A840" s="521"/>
      <c r="B840" s="521"/>
    </row>
    <row r="841" spans="1:2" x14ac:dyDescent="0.25">
      <c r="A841" s="521"/>
      <c r="B841" s="521"/>
    </row>
    <row r="842" spans="1:2" x14ac:dyDescent="0.25">
      <c r="A842" s="521"/>
      <c r="B842" s="521"/>
    </row>
    <row r="843" spans="1:2" x14ac:dyDescent="0.25">
      <c r="A843" s="521"/>
      <c r="B843" s="521"/>
    </row>
    <row r="844" spans="1:2" x14ac:dyDescent="0.25">
      <c r="A844" s="521"/>
      <c r="B844" s="521"/>
    </row>
    <row r="845" spans="1:2" x14ac:dyDescent="0.25">
      <c r="A845" s="521"/>
      <c r="B845" s="521"/>
    </row>
    <row r="846" spans="1:2" x14ac:dyDescent="0.25">
      <c r="A846" s="521"/>
      <c r="B846" s="521"/>
    </row>
    <row r="847" spans="1:2" x14ac:dyDescent="0.25">
      <c r="A847" s="521"/>
      <c r="B847" s="521"/>
    </row>
    <row r="848" spans="1:2" x14ac:dyDescent="0.25">
      <c r="A848" s="521"/>
      <c r="B848" s="521"/>
    </row>
    <row r="849" spans="1:2" x14ac:dyDescent="0.25">
      <c r="A849" s="521"/>
      <c r="B849" s="521"/>
    </row>
    <row r="850" spans="1:2" x14ac:dyDescent="0.25">
      <c r="A850" s="521"/>
      <c r="B850" s="521"/>
    </row>
    <row r="851" spans="1:2" x14ac:dyDescent="0.25">
      <c r="A851" s="521"/>
      <c r="B851" s="521"/>
    </row>
    <row r="852" spans="1:2" x14ac:dyDescent="0.25">
      <c r="A852" s="521"/>
      <c r="B852" s="521"/>
    </row>
    <row r="853" spans="1:2" x14ac:dyDescent="0.25">
      <c r="A853" s="521"/>
      <c r="B853" s="521"/>
    </row>
    <row r="854" spans="1:2" x14ac:dyDescent="0.25">
      <c r="A854" s="521"/>
      <c r="B854" s="521"/>
    </row>
    <row r="855" spans="1:2" x14ac:dyDescent="0.25">
      <c r="A855" s="521"/>
      <c r="B855" s="521"/>
    </row>
    <row r="856" spans="1:2" x14ac:dyDescent="0.25">
      <c r="A856" s="521"/>
      <c r="B856" s="521"/>
    </row>
    <row r="857" spans="1:2" x14ac:dyDescent="0.25">
      <c r="A857" s="521"/>
      <c r="B857" s="521"/>
    </row>
    <row r="858" spans="1:2" x14ac:dyDescent="0.25">
      <c r="A858" s="521"/>
      <c r="B858" s="521"/>
    </row>
    <row r="859" spans="1:2" x14ac:dyDescent="0.25">
      <c r="A859" s="521"/>
      <c r="B859" s="521"/>
    </row>
    <row r="860" spans="1:2" x14ac:dyDescent="0.25">
      <c r="A860" s="521"/>
      <c r="B860" s="521"/>
    </row>
    <row r="861" spans="1:2" x14ac:dyDescent="0.25">
      <c r="A861" s="521"/>
      <c r="B861" s="521"/>
    </row>
    <row r="862" spans="1:2" x14ac:dyDescent="0.25">
      <c r="A862" s="521"/>
      <c r="B862" s="521"/>
    </row>
    <row r="863" spans="1:2" x14ac:dyDescent="0.25">
      <c r="A863" s="521"/>
      <c r="B863" s="521"/>
    </row>
    <row r="864" spans="1:2" x14ac:dyDescent="0.25">
      <c r="A864" s="521"/>
      <c r="B864" s="521"/>
    </row>
    <row r="865" spans="1:2" x14ac:dyDescent="0.25">
      <c r="A865" s="521"/>
      <c r="B865" s="521"/>
    </row>
    <row r="866" spans="1:2" x14ac:dyDescent="0.25">
      <c r="A866" s="521"/>
      <c r="B866" s="521"/>
    </row>
    <row r="867" spans="1:2" x14ac:dyDescent="0.25">
      <c r="A867" s="521"/>
      <c r="B867" s="521"/>
    </row>
    <row r="868" spans="1:2" x14ac:dyDescent="0.25">
      <c r="A868" s="521"/>
      <c r="B868" s="521"/>
    </row>
    <row r="869" spans="1:2" x14ac:dyDescent="0.25">
      <c r="A869" s="521"/>
      <c r="B869" s="521"/>
    </row>
    <row r="870" spans="1:2" x14ac:dyDescent="0.25">
      <c r="A870" s="521"/>
      <c r="B870" s="521"/>
    </row>
    <row r="871" spans="1:2" x14ac:dyDescent="0.25">
      <c r="A871" s="521"/>
      <c r="B871" s="521"/>
    </row>
    <row r="872" spans="1:2" x14ac:dyDescent="0.25">
      <c r="A872" s="521"/>
      <c r="B872" s="521"/>
    </row>
    <row r="873" spans="1:2" x14ac:dyDescent="0.25">
      <c r="A873" s="521"/>
      <c r="B873" s="521"/>
    </row>
    <row r="874" spans="1:2" x14ac:dyDescent="0.25">
      <c r="A874" s="521"/>
      <c r="B874" s="521"/>
    </row>
    <row r="875" spans="1:2" x14ac:dyDescent="0.25">
      <c r="A875" s="521"/>
      <c r="B875" s="521"/>
    </row>
    <row r="876" spans="1:2" x14ac:dyDescent="0.25">
      <c r="A876" s="521"/>
      <c r="B876" s="521"/>
    </row>
    <row r="877" spans="1:2" x14ac:dyDescent="0.25">
      <c r="A877" s="521"/>
      <c r="B877" s="521"/>
    </row>
    <row r="878" spans="1:2" x14ac:dyDescent="0.25">
      <c r="A878" s="521"/>
      <c r="B878" s="521"/>
    </row>
    <row r="879" spans="1:2" x14ac:dyDescent="0.25">
      <c r="A879" s="521"/>
      <c r="B879" s="521"/>
    </row>
    <row r="880" spans="1:2" x14ac:dyDescent="0.25">
      <c r="A880" s="521"/>
      <c r="B880" s="521"/>
    </row>
    <row r="881" spans="1:2" x14ac:dyDescent="0.25">
      <c r="A881" s="521"/>
      <c r="B881" s="521"/>
    </row>
    <row r="882" spans="1:2" x14ac:dyDescent="0.25">
      <c r="A882" s="521"/>
      <c r="B882" s="521"/>
    </row>
    <row r="883" spans="1:2" x14ac:dyDescent="0.25">
      <c r="A883" s="521"/>
      <c r="B883" s="521"/>
    </row>
    <row r="884" spans="1:2" x14ac:dyDescent="0.25">
      <c r="A884" s="521"/>
      <c r="B884" s="521"/>
    </row>
    <row r="885" spans="1:2" x14ac:dyDescent="0.25">
      <c r="A885" s="521"/>
      <c r="B885" s="521"/>
    </row>
    <row r="886" spans="1:2" x14ac:dyDescent="0.25">
      <c r="A886" s="521"/>
      <c r="B886" s="521"/>
    </row>
    <row r="887" spans="1:2" x14ac:dyDescent="0.25">
      <c r="A887" s="521"/>
      <c r="B887" s="521"/>
    </row>
    <row r="888" spans="1:2" x14ac:dyDescent="0.25">
      <c r="A888" s="521"/>
      <c r="B888" s="521"/>
    </row>
    <row r="889" spans="1:2" x14ac:dyDescent="0.25">
      <c r="A889" s="521"/>
      <c r="B889" s="521"/>
    </row>
    <row r="890" spans="1:2" x14ac:dyDescent="0.25">
      <c r="A890" s="521"/>
      <c r="B890" s="521"/>
    </row>
    <row r="891" spans="1:2" x14ac:dyDescent="0.25">
      <c r="A891" s="521"/>
      <c r="B891" s="521"/>
    </row>
    <row r="892" spans="1:2" x14ac:dyDescent="0.25">
      <c r="A892" s="521"/>
      <c r="B892" s="521"/>
    </row>
    <row r="893" spans="1:2" x14ac:dyDescent="0.25">
      <c r="A893" s="521"/>
      <c r="B893" s="521"/>
    </row>
    <row r="894" spans="1:2" x14ac:dyDescent="0.25">
      <c r="A894" s="521"/>
      <c r="B894" s="521"/>
    </row>
    <row r="895" spans="1:2" x14ac:dyDescent="0.25">
      <c r="A895" s="521"/>
      <c r="B895" s="521"/>
    </row>
    <row r="896" spans="1:2" x14ac:dyDescent="0.25">
      <c r="A896" s="521"/>
      <c r="B896" s="521"/>
    </row>
    <row r="897" spans="1:2" x14ac:dyDescent="0.25">
      <c r="A897" s="521"/>
      <c r="B897" s="521"/>
    </row>
    <row r="898" spans="1:2" x14ac:dyDescent="0.25">
      <c r="A898" s="521"/>
      <c r="B898" s="521"/>
    </row>
    <row r="899" spans="1:2" x14ac:dyDescent="0.25">
      <c r="A899" s="521"/>
      <c r="B899" s="521"/>
    </row>
    <row r="900" spans="1:2" x14ac:dyDescent="0.25">
      <c r="A900" s="521"/>
      <c r="B900" s="521"/>
    </row>
    <row r="901" spans="1:2" x14ac:dyDescent="0.25">
      <c r="A901" s="521"/>
      <c r="B901" s="521"/>
    </row>
    <row r="902" spans="1:2" x14ac:dyDescent="0.25">
      <c r="A902" s="521"/>
      <c r="B902" s="521"/>
    </row>
    <row r="903" spans="1:2" x14ac:dyDescent="0.25">
      <c r="A903" s="521"/>
      <c r="B903" s="521"/>
    </row>
    <row r="904" spans="1:2" x14ac:dyDescent="0.25">
      <c r="A904" s="521"/>
      <c r="B904" s="521"/>
    </row>
    <row r="905" spans="1:2" x14ac:dyDescent="0.25">
      <c r="A905" s="521"/>
      <c r="B905" s="521"/>
    </row>
    <row r="906" spans="1:2" x14ac:dyDescent="0.25">
      <c r="A906" s="521"/>
      <c r="B906" s="521"/>
    </row>
    <row r="907" spans="1:2" x14ac:dyDescent="0.25">
      <c r="A907" s="521"/>
      <c r="B907" s="521"/>
    </row>
    <row r="908" spans="1:2" x14ac:dyDescent="0.25">
      <c r="A908" s="521"/>
      <c r="B908" s="521"/>
    </row>
    <row r="909" spans="1:2" x14ac:dyDescent="0.25">
      <c r="A909" s="521"/>
      <c r="B909" s="521"/>
    </row>
    <row r="910" spans="1:2" x14ac:dyDescent="0.25">
      <c r="A910" s="521"/>
      <c r="B910" s="521"/>
    </row>
    <row r="911" spans="1:2" x14ac:dyDescent="0.25">
      <c r="A911" s="521"/>
      <c r="B911" s="521"/>
    </row>
    <row r="912" spans="1:2" x14ac:dyDescent="0.25">
      <c r="A912" s="521"/>
      <c r="B912" s="521"/>
    </row>
    <row r="913" spans="1:2" x14ac:dyDescent="0.25">
      <c r="A913" s="521"/>
      <c r="B913" s="521"/>
    </row>
    <row r="914" spans="1:2" x14ac:dyDescent="0.25">
      <c r="A914" s="521"/>
      <c r="B914" s="521"/>
    </row>
    <row r="915" spans="1:2" x14ac:dyDescent="0.25">
      <c r="A915" s="521"/>
      <c r="B915" s="521"/>
    </row>
    <row r="916" spans="1:2" x14ac:dyDescent="0.25">
      <c r="A916" s="521"/>
      <c r="B916" s="521"/>
    </row>
    <row r="917" spans="1:2" x14ac:dyDescent="0.25">
      <c r="A917" s="521"/>
      <c r="B917" s="521"/>
    </row>
    <row r="918" spans="1:2" x14ac:dyDescent="0.25">
      <c r="A918" s="521"/>
      <c r="B918" s="521"/>
    </row>
    <row r="919" spans="1:2" x14ac:dyDescent="0.25">
      <c r="A919" s="521"/>
      <c r="B919" s="521"/>
    </row>
    <row r="920" spans="1:2" x14ac:dyDescent="0.25">
      <c r="A920" s="521"/>
      <c r="B920" s="521"/>
    </row>
    <row r="921" spans="1:2" x14ac:dyDescent="0.25">
      <c r="A921" s="521"/>
      <c r="B921" s="521"/>
    </row>
    <row r="922" spans="1:2" x14ac:dyDescent="0.25">
      <c r="A922" s="521"/>
      <c r="B922" s="521"/>
    </row>
    <row r="923" spans="1:2" x14ac:dyDescent="0.25">
      <c r="A923" s="521"/>
      <c r="B923" s="521"/>
    </row>
    <row r="924" spans="1:2" x14ac:dyDescent="0.25">
      <c r="A924" s="521"/>
      <c r="B924" s="521"/>
    </row>
    <row r="925" spans="1:2" x14ac:dyDescent="0.25">
      <c r="A925" s="521"/>
      <c r="B925" s="521"/>
    </row>
    <row r="926" spans="1:2" x14ac:dyDescent="0.25">
      <c r="A926" s="521"/>
      <c r="B926" s="521"/>
    </row>
    <row r="927" spans="1:2" x14ac:dyDescent="0.25">
      <c r="A927" s="521"/>
      <c r="B927" s="521"/>
    </row>
    <row r="928" spans="1:2" x14ac:dyDescent="0.25">
      <c r="A928" s="521"/>
      <c r="B928" s="521"/>
    </row>
    <row r="929" spans="1:2" x14ac:dyDescent="0.25">
      <c r="A929" s="521"/>
      <c r="B929" s="521"/>
    </row>
    <row r="930" spans="1:2" x14ac:dyDescent="0.25">
      <c r="A930" s="521"/>
      <c r="B930" s="521"/>
    </row>
    <row r="931" spans="1:2" x14ac:dyDescent="0.25">
      <c r="A931" s="521"/>
      <c r="B931" s="521"/>
    </row>
    <row r="932" spans="1:2" x14ac:dyDescent="0.25">
      <c r="A932" s="521"/>
      <c r="B932" s="521"/>
    </row>
    <row r="933" spans="1:2" x14ac:dyDescent="0.25">
      <c r="A933" s="521"/>
      <c r="B933" s="521"/>
    </row>
    <row r="934" spans="1:2" x14ac:dyDescent="0.25">
      <c r="A934" s="521"/>
      <c r="B934" s="521"/>
    </row>
    <row r="935" spans="1:2" x14ac:dyDescent="0.25">
      <c r="A935" s="521"/>
      <c r="B935" s="521"/>
    </row>
    <row r="936" spans="1:2" x14ac:dyDescent="0.25">
      <c r="A936" s="521"/>
      <c r="B936" s="521"/>
    </row>
    <row r="937" spans="1:2" x14ac:dyDescent="0.25">
      <c r="A937" s="521"/>
      <c r="B937" s="521"/>
    </row>
    <row r="938" spans="1:2" x14ac:dyDescent="0.25">
      <c r="A938" s="521"/>
      <c r="B938" s="521"/>
    </row>
    <row r="939" spans="1:2" x14ac:dyDescent="0.25">
      <c r="A939" s="521"/>
      <c r="B939" s="521"/>
    </row>
    <row r="940" spans="1:2" x14ac:dyDescent="0.25">
      <c r="A940" s="521"/>
      <c r="B940" s="521"/>
    </row>
    <row r="941" spans="1:2" x14ac:dyDescent="0.25">
      <c r="A941" s="521"/>
      <c r="B941" s="521"/>
    </row>
    <row r="942" spans="1:2" x14ac:dyDescent="0.25">
      <c r="A942" s="521"/>
      <c r="B942" s="521"/>
    </row>
    <row r="943" spans="1:2" x14ac:dyDescent="0.25">
      <c r="A943" s="521"/>
      <c r="B943" s="521"/>
    </row>
    <row r="944" spans="1:2" x14ac:dyDescent="0.25">
      <c r="A944" s="521"/>
      <c r="B944" s="521"/>
    </row>
    <row r="945" spans="1:2" x14ac:dyDescent="0.25">
      <c r="A945" s="521"/>
      <c r="B945" s="521"/>
    </row>
    <row r="946" spans="1:2" x14ac:dyDescent="0.25">
      <c r="A946" s="521"/>
      <c r="B946" s="521"/>
    </row>
    <row r="947" spans="1:2" x14ac:dyDescent="0.25">
      <c r="A947" s="521"/>
      <c r="B947" s="521"/>
    </row>
    <row r="948" spans="1:2" x14ac:dyDescent="0.25">
      <c r="A948" s="521"/>
      <c r="B948" s="521"/>
    </row>
    <row r="949" spans="1:2" x14ac:dyDescent="0.25">
      <c r="A949" s="521"/>
      <c r="B949" s="521"/>
    </row>
    <row r="950" spans="1:2" x14ac:dyDescent="0.25">
      <c r="A950" s="521"/>
      <c r="B950" s="521"/>
    </row>
    <row r="951" spans="1:2" x14ac:dyDescent="0.25">
      <c r="A951" s="521"/>
      <c r="B951" s="521"/>
    </row>
    <row r="952" spans="1:2" x14ac:dyDescent="0.25">
      <c r="A952" s="521"/>
      <c r="B952" s="521"/>
    </row>
    <row r="953" spans="1:2" x14ac:dyDescent="0.25">
      <c r="A953" s="521"/>
      <c r="B953" s="521"/>
    </row>
    <row r="954" spans="1:2" x14ac:dyDescent="0.25">
      <c r="A954" s="521"/>
      <c r="B954" s="521"/>
    </row>
    <row r="955" spans="1:2" x14ac:dyDescent="0.25">
      <c r="A955" s="521"/>
      <c r="B955" s="521"/>
    </row>
    <row r="956" spans="1:2" x14ac:dyDescent="0.25">
      <c r="A956" s="521"/>
      <c r="B956" s="521"/>
    </row>
    <row r="957" spans="1:2" x14ac:dyDescent="0.25">
      <c r="A957" s="521"/>
      <c r="B957" s="521"/>
    </row>
    <row r="958" spans="1:2" x14ac:dyDescent="0.25">
      <c r="A958" s="521"/>
      <c r="B958" s="521"/>
    </row>
    <row r="959" spans="1:2" x14ac:dyDescent="0.25">
      <c r="A959" s="521"/>
      <c r="B959" s="521"/>
    </row>
    <row r="960" spans="1:2" x14ac:dyDescent="0.25">
      <c r="A960" s="521"/>
      <c r="B960" s="521"/>
    </row>
    <row r="961" spans="1:2" x14ac:dyDescent="0.25">
      <c r="A961" s="521"/>
      <c r="B961" s="521"/>
    </row>
    <row r="962" spans="1:2" x14ac:dyDescent="0.25">
      <c r="A962" s="521"/>
      <c r="B962" s="521"/>
    </row>
    <row r="963" spans="1:2" x14ac:dyDescent="0.25">
      <c r="A963" s="521"/>
      <c r="B963" s="521"/>
    </row>
    <row r="964" spans="1:2" x14ac:dyDescent="0.25">
      <c r="A964" s="521"/>
      <c r="B964" s="521"/>
    </row>
    <row r="965" spans="1:2" x14ac:dyDescent="0.25">
      <c r="A965" s="521"/>
      <c r="B965" s="521"/>
    </row>
    <row r="966" spans="1:2" x14ac:dyDescent="0.25">
      <c r="A966" s="521"/>
      <c r="B966" s="521"/>
    </row>
    <row r="967" spans="1:2" x14ac:dyDescent="0.25">
      <c r="A967" s="521"/>
      <c r="B967" s="521"/>
    </row>
    <row r="968" spans="1:2" x14ac:dyDescent="0.25">
      <c r="A968" s="521"/>
      <c r="B968" s="521"/>
    </row>
    <row r="969" spans="1:2" x14ac:dyDescent="0.25">
      <c r="A969" s="521"/>
      <c r="B969" s="521"/>
    </row>
    <row r="970" spans="1:2" x14ac:dyDescent="0.25">
      <c r="A970" s="521"/>
      <c r="B970" s="521"/>
    </row>
    <row r="971" spans="1:2" x14ac:dyDescent="0.25">
      <c r="A971" s="521"/>
      <c r="B971" s="521"/>
    </row>
    <row r="972" spans="1:2" x14ac:dyDescent="0.25">
      <c r="A972" s="521"/>
      <c r="B972" s="521"/>
    </row>
    <row r="973" spans="1:2" x14ac:dyDescent="0.25">
      <c r="A973" s="521"/>
      <c r="B973" s="521"/>
    </row>
    <row r="974" spans="1:2" x14ac:dyDescent="0.25">
      <c r="A974" s="521"/>
      <c r="B974" s="521"/>
    </row>
    <row r="975" spans="1:2" x14ac:dyDescent="0.25">
      <c r="A975" s="521"/>
      <c r="B975" s="521"/>
    </row>
    <row r="976" spans="1:2" x14ac:dyDescent="0.25">
      <c r="A976" s="521"/>
      <c r="B976" s="521"/>
    </row>
    <row r="977" spans="1:2" x14ac:dyDescent="0.25">
      <c r="A977" s="521"/>
      <c r="B977" s="521"/>
    </row>
    <row r="978" spans="1:2" x14ac:dyDescent="0.25">
      <c r="A978" s="521"/>
      <c r="B978" s="521"/>
    </row>
    <row r="979" spans="1:2" x14ac:dyDescent="0.25">
      <c r="A979" s="521"/>
      <c r="B979" s="521"/>
    </row>
    <row r="980" spans="1:2" x14ac:dyDescent="0.25">
      <c r="A980" s="521"/>
      <c r="B980" s="521"/>
    </row>
    <row r="981" spans="1:2" x14ac:dyDescent="0.25">
      <c r="A981" s="521"/>
      <c r="B981" s="521"/>
    </row>
    <row r="982" spans="1:2" x14ac:dyDescent="0.25">
      <c r="A982" s="521"/>
      <c r="B982" s="521"/>
    </row>
    <row r="983" spans="1:2" x14ac:dyDescent="0.25">
      <c r="A983" s="521"/>
      <c r="B983" s="521"/>
    </row>
    <row r="984" spans="1:2" x14ac:dyDescent="0.25">
      <c r="A984" s="521"/>
      <c r="B984" s="521"/>
    </row>
    <row r="985" spans="1:2" x14ac:dyDescent="0.25">
      <c r="A985" s="521"/>
      <c r="B985" s="521"/>
    </row>
    <row r="986" spans="1:2" x14ac:dyDescent="0.25">
      <c r="A986" s="521"/>
      <c r="B986" s="521"/>
    </row>
    <row r="987" spans="1:2" x14ac:dyDescent="0.25">
      <c r="A987" s="521"/>
      <c r="B987" s="521"/>
    </row>
    <row r="988" spans="1:2" x14ac:dyDescent="0.25">
      <c r="A988" s="521"/>
      <c r="B988" s="521"/>
    </row>
    <row r="989" spans="1:2" x14ac:dyDescent="0.25">
      <c r="A989" s="521"/>
      <c r="B989" s="521"/>
    </row>
    <row r="990" spans="1:2" x14ac:dyDescent="0.25">
      <c r="A990" s="521"/>
      <c r="B990" s="521"/>
    </row>
    <row r="991" spans="1:2" x14ac:dyDescent="0.25">
      <c r="A991" s="521"/>
      <c r="B991" s="521"/>
    </row>
    <row r="992" spans="1:2" x14ac:dyDescent="0.25">
      <c r="A992" s="521"/>
      <c r="B992" s="521"/>
    </row>
    <row r="993" spans="1:2" x14ac:dyDescent="0.25">
      <c r="A993" s="521"/>
      <c r="B993" s="521"/>
    </row>
    <row r="994" spans="1:2" x14ac:dyDescent="0.25">
      <c r="A994" s="521"/>
      <c r="B994" s="521"/>
    </row>
    <row r="995" spans="1:2" x14ac:dyDescent="0.25">
      <c r="A995" s="521"/>
      <c r="B995" s="521"/>
    </row>
    <row r="996" spans="1:2" x14ac:dyDescent="0.25">
      <c r="A996" s="521"/>
      <c r="B996" s="521"/>
    </row>
    <row r="997" spans="1:2" x14ac:dyDescent="0.25">
      <c r="A997" s="521"/>
      <c r="B997" s="521"/>
    </row>
    <row r="998" spans="1:2" x14ac:dyDescent="0.25">
      <c r="A998" s="521"/>
      <c r="B998" s="521"/>
    </row>
    <row r="999" spans="1:2" x14ac:dyDescent="0.25">
      <c r="A999" s="521"/>
      <c r="B999" s="521"/>
    </row>
    <row r="1000" spans="1:2" x14ac:dyDescent="0.25">
      <c r="A1000" s="521"/>
      <c r="B1000" s="521"/>
    </row>
    <row r="1001" spans="1:2" x14ac:dyDescent="0.25">
      <c r="A1001" s="521"/>
      <c r="B1001" s="521"/>
    </row>
    <row r="1002" spans="1:2" x14ac:dyDescent="0.25">
      <c r="A1002" s="521"/>
      <c r="B1002" s="521"/>
    </row>
    <row r="1003" spans="1:2" x14ac:dyDescent="0.25">
      <c r="A1003" s="521"/>
      <c r="B1003" s="521"/>
    </row>
    <row r="1004" spans="1:2" x14ac:dyDescent="0.25">
      <c r="A1004" s="521"/>
      <c r="B1004" s="521"/>
    </row>
    <row r="1005" spans="1:2" x14ac:dyDescent="0.25">
      <c r="A1005" s="521"/>
      <c r="B1005" s="521"/>
    </row>
    <row r="1006" spans="1:2" x14ac:dyDescent="0.25">
      <c r="A1006" s="521"/>
      <c r="B1006" s="521"/>
    </row>
    <row r="1007" spans="1:2" x14ac:dyDescent="0.25">
      <c r="A1007" s="521"/>
      <c r="B1007" s="521"/>
    </row>
    <row r="1008" spans="1:2" x14ac:dyDescent="0.25">
      <c r="A1008" s="521"/>
      <c r="B1008" s="521"/>
    </row>
    <row r="1009" spans="1:2" x14ac:dyDescent="0.25">
      <c r="A1009" s="521"/>
      <c r="B1009" s="521"/>
    </row>
    <row r="1010" spans="1:2" x14ac:dyDescent="0.25">
      <c r="A1010" s="521"/>
      <c r="B1010" s="521"/>
    </row>
    <row r="1011" spans="1:2" x14ac:dyDescent="0.25">
      <c r="A1011" s="521"/>
      <c r="B1011" s="521"/>
    </row>
    <row r="1012" spans="1:2" x14ac:dyDescent="0.25">
      <c r="A1012" s="521"/>
      <c r="B1012" s="521"/>
    </row>
    <row r="1013" spans="1:2" x14ac:dyDescent="0.25">
      <c r="A1013" s="521"/>
      <c r="B1013" s="521"/>
    </row>
    <row r="1014" spans="1:2" x14ac:dyDescent="0.25">
      <c r="A1014" s="521"/>
      <c r="B1014" s="521"/>
    </row>
    <row r="1015" spans="1:2" x14ac:dyDescent="0.25">
      <c r="A1015" s="521"/>
      <c r="B1015" s="521"/>
    </row>
    <row r="1016" spans="1:2" x14ac:dyDescent="0.25">
      <c r="A1016" s="521"/>
      <c r="B1016" s="521"/>
    </row>
    <row r="1017" spans="1:2" x14ac:dyDescent="0.25">
      <c r="A1017" s="521"/>
      <c r="B1017" s="521"/>
    </row>
    <row r="1018" spans="1:2" x14ac:dyDescent="0.25">
      <c r="A1018" s="521"/>
      <c r="B1018" s="521"/>
    </row>
    <row r="1019" spans="1:2" x14ac:dyDescent="0.25">
      <c r="A1019" s="521"/>
      <c r="B1019" s="521"/>
    </row>
    <row r="1020" spans="1:2" x14ac:dyDescent="0.25">
      <c r="A1020" s="521"/>
      <c r="B1020" s="521"/>
    </row>
    <row r="1021" spans="1:2" x14ac:dyDescent="0.25">
      <c r="A1021" s="521"/>
      <c r="B1021" s="521"/>
    </row>
    <row r="1022" spans="1:2" x14ac:dyDescent="0.25">
      <c r="A1022" s="521"/>
      <c r="B1022" s="521"/>
    </row>
    <row r="1023" spans="1:2" x14ac:dyDescent="0.25">
      <c r="A1023" s="521"/>
      <c r="B1023" s="521"/>
    </row>
    <row r="1024" spans="1:2" x14ac:dyDescent="0.25">
      <c r="A1024" s="521"/>
      <c r="B1024" s="521"/>
    </row>
    <row r="1025" spans="1:2" x14ac:dyDescent="0.25">
      <c r="A1025" s="521"/>
      <c r="B1025" s="521"/>
    </row>
    <row r="1026" spans="1:2" x14ac:dyDescent="0.25">
      <c r="A1026" s="521"/>
      <c r="B1026" s="521"/>
    </row>
    <row r="1027" spans="1:2" x14ac:dyDescent="0.25">
      <c r="A1027" s="521"/>
      <c r="B1027" s="521"/>
    </row>
    <row r="1028" spans="1:2" x14ac:dyDescent="0.25">
      <c r="A1028" s="521"/>
      <c r="B1028" s="521"/>
    </row>
    <row r="1029" spans="1:2" x14ac:dyDescent="0.25">
      <c r="A1029" s="521"/>
      <c r="B1029" s="521"/>
    </row>
    <row r="1030" spans="1:2" x14ac:dyDescent="0.25">
      <c r="A1030" s="521"/>
      <c r="B1030" s="521"/>
    </row>
    <row r="1031" spans="1:2" x14ac:dyDescent="0.25">
      <c r="A1031" s="521"/>
      <c r="B1031" s="521"/>
    </row>
    <row r="1032" spans="1:2" x14ac:dyDescent="0.25">
      <c r="A1032" s="521"/>
      <c r="B1032" s="521"/>
    </row>
    <row r="1033" spans="1:2" x14ac:dyDescent="0.25">
      <c r="A1033" s="521"/>
      <c r="B1033" s="521"/>
    </row>
    <row r="1034" spans="1:2" x14ac:dyDescent="0.25">
      <c r="A1034" s="521"/>
      <c r="B1034" s="521"/>
    </row>
    <row r="1035" spans="1:2" x14ac:dyDescent="0.25">
      <c r="A1035" s="521"/>
      <c r="B1035" s="521"/>
    </row>
    <row r="1036" spans="1:2" x14ac:dyDescent="0.25">
      <c r="A1036" s="521"/>
      <c r="B1036" s="521"/>
    </row>
    <row r="1037" spans="1:2" x14ac:dyDescent="0.25">
      <c r="A1037" s="521"/>
      <c r="B1037" s="521"/>
    </row>
    <row r="1038" spans="1:2" x14ac:dyDescent="0.25">
      <c r="A1038" s="521"/>
      <c r="B1038" s="521"/>
    </row>
    <row r="1039" spans="1:2" x14ac:dyDescent="0.25">
      <c r="A1039" s="521"/>
      <c r="B1039" s="521"/>
    </row>
    <row r="1040" spans="1:2" x14ac:dyDescent="0.25">
      <c r="A1040" s="521"/>
      <c r="B1040" s="521"/>
    </row>
    <row r="1041" spans="1:2" x14ac:dyDescent="0.25">
      <c r="A1041" s="521"/>
      <c r="B1041" s="521"/>
    </row>
    <row r="1042" spans="1:2" x14ac:dyDescent="0.25">
      <c r="A1042" s="521"/>
      <c r="B1042" s="521"/>
    </row>
    <row r="1043" spans="1:2" x14ac:dyDescent="0.25">
      <c r="A1043" s="521"/>
      <c r="B1043" s="521"/>
    </row>
    <row r="1044" spans="1:2" x14ac:dyDescent="0.25">
      <c r="A1044" s="521"/>
      <c r="B1044" s="521"/>
    </row>
    <row r="1045" spans="1:2" x14ac:dyDescent="0.25">
      <c r="A1045" s="521"/>
      <c r="B1045" s="521"/>
    </row>
    <row r="1046" spans="1:2" x14ac:dyDescent="0.25">
      <c r="A1046" s="521"/>
      <c r="B1046" s="521"/>
    </row>
    <row r="1047" spans="1:2" x14ac:dyDescent="0.25">
      <c r="A1047" s="521"/>
      <c r="B1047" s="521"/>
    </row>
    <row r="1048" spans="1:2" x14ac:dyDescent="0.25">
      <c r="A1048" s="521"/>
      <c r="B1048" s="521"/>
    </row>
    <row r="1049" spans="1:2" x14ac:dyDescent="0.25">
      <c r="A1049" s="521"/>
      <c r="B1049" s="521"/>
    </row>
    <row r="1050" spans="1:2" x14ac:dyDescent="0.25">
      <c r="A1050" s="521"/>
      <c r="B1050" s="521"/>
    </row>
    <row r="1051" spans="1:2" x14ac:dyDescent="0.25">
      <c r="A1051" s="521"/>
      <c r="B1051" s="521"/>
    </row>
    <row r="1052" spans="1:2" x14ac:dyDescent="0.25">
      <c r="A1052" s="521"/>
      <c r="B1052" s="521"/>
    </row>
    <row r="1053" spans="1:2" x14ac:dyDescent="0.25">
      <c r="A1053" s="521"/>
      <c r="B1053" s="521"/>
    </row>
    <row r="1054" spans="1:2" x14ac:dyDescent="0.25">
      <c r="A1054" s="521"/>
      <c r="B1054" s="521"/>
    </row>
    <row r="1055" spans="1:2" x14ac:dyDescent="0.25">
      <c r="A1055" s="521"/>
      <c r="B1055" s="521"/>
    </row>
    <row r="1056" spans="1:2" x14ac:dyDescent="0.25">
      <c r="A1056" s="521"/>
      <c r="B1056" s="521"/>
    </row>
    <row r="1057" spans="1:2" x14ac:dyDescent="0.25">
      <c r="A1057" s="521"/>
      <c r="B1057" s="521"/>
    </row>
    <row r="1058" spans="1:2" x14ac:dyDescent="0.25">
      <c r="A1058" s="521"/>
      <c r="B1058" s="521"/>
    </row>
    <row r="1059" spans="1:2" x14ac:dyDescent="0.25">
      <c r="A1059" s="521"/>
      <c r="B1059" s="521"/>
    </row>
    <row r="1060" spans="1:2" x14ac:dyDescent="0.25">
      <c r="A1060" s="521"/>
      <c r="B1060" s="521"/>
    </row>
    <row r="1061" spans="1:2" x14ac:dyDescent="0.25">
      <c r="A1061" s="521"/>
      <c r="B1061" s="521"/>
    </row>
    <row r="1062" spans="1:2" x14ac:dyDescent="0.25">
      <c r="A1062" s="521"/>
      <c r="B1062" s="521"/>
    </row>
    <row r="1063" spans="1:2" x14ac:dyDescent="0.25">
      <c r="A1063" s="521"/>
      <c r="B1063" s="521"/>
    </row>
    <row r="1064" spans="1:2" x14ac:dyDescent="0.25">
      <c r="A1064" s="521"/>
      <c r="B1064" s="521"/>
    </row>
    <row r="1065" spans="1:2" x14ac:dyDescent="0.25">
      <c r="A1065" s="521"/>
      <c r="B1065" s="521"/>
    </row>
    <row r="1066" spans="1:2" x14ac:dyDescent="0.25">
      <c r="A1066" s="521"/>
      <c r="B1066" s="521"/>
    </row>
    <row r="1067" spans="1:2" x14ac:dyDescent="0.25">
      <c r="A1067" s="521"/>
      <c r="B1067" s="521"/>
    </row>
    <row r="1068" spans="1:2" x14ac:dyDescent="0.25">
      <c r="A1068" s="521"/>
      <c r="B1068" s="521"/>
    </row>
    <row r="1069" spans="1:2" x14ac:dyDescent="0.25">
      <c r="A1069" s="521"/>
      <c r="B1069" s="521"/>
    </row>
    <row r="1070" spans="1:2" x14ac:dyDescent="0.25">
      <c r="A1070" s="521"/>
      <c r="B1070" s="521"/>
    </row>
    <row r="1071" spans="1:2" x14ac:dyDescent="0.25">
      <c r="A1071" s="521"/>
      <c r="B1071" s="521"/>
    </row>
    <row r="1072" spans="1:2" x14ac:dyDescent="0.25">
      <c r="A1072" s="521"/>
      <c r="B1072" s="521"/>
    </row>
    <row r="1073" spans="1:2" x14ac:dyDescent="0.25">
      <c r="A1073" s="521"/>
      <c r="B1073" s="521"/>
    </row>
    <row r="1074" spans="1:2" x14ac:dyDescent="0.25">
      <c r="A1074" s="521"/>
      <c r="B1074" s="521"/>
    </row>
    <row r="1075" spans="1:2" x14ac:dyDescent="0.25">
      <c r="A1075" s="521"/>
      <c r="B1075" s="521"/>
    </row>
    <row r="1076" spans="1:2" x14ac:dyDescent="0.25">
      <c r="A1076" s="521"/>
      <c r="B1076" s="521"/>
    </row>
    <row r="1077" spans="1:2" x14ac:dyDescent="0.25">
      <c r="A1077" s="521"/>
      <c r="B1077" s="521"/>
    </row>
    <row r="1078" spans="1:2" x14ac:dyDescent="0.25">
      <c r="A1078" s="521"/>
      <c r="B1078" s="521"/>
    </row>
    <row r="1079" spans="1:2" x14ac:dyDescent="0.25">
      <c r="A1079" s="521"/>
      <c r="B1079" s="521"/>
    </row>
    <row r="1080" spans="1:2" x14ac:dyDescent="0.25">
      <c r="A1080" s="521"/>
      <c r="B1080" s="521"/>
    </row>
    <row r="1081" spans="1:2" x14ac:dyDescent="0.25">
      <c r="A1081" s="521"/>
      <c r="B1081" s="521"/>
    </row>
    <row r="1082" spans="1:2" x14ac:dyDescent="0.25">
      <c r="A1082" s="521"/>
      <c r="B1082" s="521"/>
    </row>
    <row r="1083" spans="1:2" x14ac:dyDescent="0.25">
      <c r="A1083" s="521"/>
      <c r="B1083" s="521"/>
    </row>
    <row r="1084" spans="1:2" x14ac:dyDescent="0.25">
      <c r="A1084" s="521"/>
      <c r="B1084" s="521"/>
    </row>
    <row r="1085" spans="1:2" x14ac:dyDescent="0.25">
      <c r="A1085" s="521"/>
      <c r="B1085" s="521"/>
    </row>
    <row r="1086" spans="1:2" x14ac:dyDescent="0.25">
      <c r="A1086" s="521"/>
      <c r="B1086" s="521"/>
    </row>
    <row r="1087" spans="1:2" x14ac:dyDescent="0.25">
      <c r="A1087" s="521"/>
      <c r="B1087" s="521"/>
    </row>
    <row r="1088" spans="1:2" x14ac:dyDescent="0.25">
      <c r="A1088" s="521"/>
      <c r="B1088" s="521"/>
    </row>
    <row r="1089" spans="1:2" x14ac:dyDescent="0.25">
      <c r="A1089" s="521"/>
      <c r="B1089" s="521"/>
    </row>
    <row r="1090" spans="1:2" x14ac:dyDescent="0.25">
      <c r="A1090" s="521"/>
      <c r="B1090" s="521"/>
    </row>
    <row r="1091" spans="1:2" x14ac:dyDescent="0.25">
      <c r="A1091" s="521"/>
      <c r="B1091" s="521"/>
    </row>
    <row r="1092" spans="1:2" x14ac:dyDescent="0.25">
      <c r="A1092" s="521"/>
      <c r="B1092" s="521"/>
    </row>
    <row r="1093" spans="1:2" x14ac:dyDescent="0.25">
      <c r="A1093" s="521"/>
      <c r="B1093" s="521"/>
    </row>
    <row r="1094" spans="1:2" x14ac:dyDescent="0.25">
      <c r="A1094" s="521"/>
      <c r="B1094" s="521"/>
    </row>
    <row r="1095" spans="1:2" x14ac:dyDescent="0.25">
      <c r="A1095" s="521"/>
      <c r="B1095" s="521"/>
    </row>
    <row r="1096" spans="1:2" x14ac:dyDescent="0.25">
      <c r="A1096" s="521"/>
      <c r="B1096" s="521"/>
    </row>
    <row r="1097" spans="1:2" x14ac:dyDescent="0.25">
      <c r="A1097" s="521"/>
      <c r="B1097" s="521"/>
    </row>
    <row r="1098" spans="1:2" x14ac:dyDescent="0.25">
      <c r="A1098" s="521"/>
      <c r="B1098" s="521"/>
    </row>
    <row r="1099" spans="1:2" x14ac:dyDescent="0.25">
      <c r="A1099" s="521"/>
      <c r="B1099" s="521"/>
    </row>
    <row r="1100" spans="1:2" x14ac:dyDescent="0.25">
      <c r="A1100" s="521"/>
      <c r="B1100" s="521"/>
    </row>
    <row r="1101" spans="1:2" x14ac:dyDescent="0.25">
      <c r="A1101" s="521"/>
      <c r="B1101" s="521"/>
    </row>
    <row r="1102" spans="1:2" x14ac:dyDescent="0.25">
      <c r="A1102" s="521"/>
      <c r="B1102" s="521"/>
    </row>
    <row r="1103" spans="1:2" x14ac:dyDescent="0.25">
      <c r="A1103" s="521"/>
      <c r="B1103" s="521"/>
    </row>
    <row r="1104" spans="1:2" x14ac:dyDescent="0.25">
      <c r="A1104" s="521"/>
      <c r="B1104" s="521"/>
    </row>
    <row r="1105" spans="1:2" x14ac:dyDescent="0.25">
      <c r="A1105" s="521"/>
      <c r="B1105" s="521"/>
    </row>
    <row r="1106" spans="1:2" x14ac:dyDescent="0.25">
      <c r="A1106" s="521"/>
      <c r="B1106" s="521"/>
    </row>
    <row r="1107" spans="1:2" x14ac:dyDescent="0.25">
      <c r="A1107" s="521"/>
      <c r="B1107" s="521"/>
    </row>
    <row r="1108" spans="1:2" x14ac:dyDescent="0.25">
      <c r="A1108" s="521"/>
      <c r="B1108" s="521"/>
    </row>
    <row r="1109" spans="1:2" x14ac:dyDescent="0.25">
      <c r="A1109" s="521"/>
      <c r="B1109" s="521"/>
    </row>
    <row r="1110" spans="1:2" x14ac:dyDescent="0.25">
      <c r="A1110" s="521"/>
      <c r="B1110" s="521"/>
    </row>
    <row r="1111" spans="1:2" x14ac:dyDescent="0.25">
      <c r="A1111" s="521"/>
      <c r="B1111" s="521"/>
    </row>
    <row r="1112" spans="1:2" x14ac:dyDescent="0.25">
      <c r="A1112" s="521"/>
      <c r="B1112" s="521"/>
    </row>
    <row r="1113" spans="1:2" x14ac:dyDescent="0.25">
      <c r="A1113" s="521"/>
      <c r="B1113" s="521"/>
    </row>
    <row r="1114" spans="1:2" x14ac:dyDescent="0.25">
      <c r="A1114" s="521"/>
      <c r="B1114" s="521"/>
    </row>
    <row r="1115" spans="1:2" x14ac:dyDescent="0.25">
      <c r="A1115" s="521"/>
      <c r="B1115" s="521"/>
    </row>
    <row r="1116" spans="1:2" x14ac:dyDescent="0.25">
      <c r="A1116" s="521"/>
      <c r="B1116" s="521"/>
    </row>
    <row r="1117" spans="1:2" x14ac:dyDescent="0.25">
      <c r="A1117" s="521"/>
      <c r="B1117" s="521"/>
    </row>
    <row r="1118" spans="1:2" x14ac:dyDescent="0.25">
      <c r="A1118" s="521"/>
      <c r="B1118" s="521"/>
    </row>
    <row r="1119" spans="1:2" x14ac:dyDescent="0.25">
      <c r="A1119" s="521"/>
      <c r="B1119" s="521"/>
    </row>
    <row r="1120" spans="1:2" x14ac:dyDescent="0.25">
      <c r="A1120" s="521"/>
      <c r="B1120" s="521"/>
    </row>
    <row r="1121" spans="1:2" x14ac:dyDescent="0.25">
      <c r="A1121" s="521"/>
      <c r="B1121" s="521"/>
    </row>
    <row r="1122" spans="1:2" x14ac:dyDescent="0.25">
      <c r="A1122" s="521"/>
      <c r="B1122" s="521"/>
    </row>
    <row r="1123" spans="1:2" x14ac:dyDescent="0.25">
      <c r="A1123" s="521"/>
      <c r="B1123" s="521"/>
    </row>
    <row r="1124" spans="1:2" x14ac:dyDescent="0.25">
      <c r="A1124" s="521"/>
      <c r="B1124" s="521"/>
    </row>
    <row r="1125" spans="1:2" x14ac:dyDescent="0.25">
      <c r="A1125" s="521"/>
      <c r="B1125" s="521"/>
    </row>
    <row r="1126" spans="1:2" x14ac:dyDescent="0.25">
      <c r="A1126" s="521"/>
      <c r="B1126" s="521"/>
    </row>
    <row r="1127" spans="1:2" x14ac:dyDescent="0.25">
      <c r="A1127" s="521"/>
      <c r="B1127" s="521"/>
    </row>
    <row r="1128" spans="1:2" x14ac:dyDescent="0.25">
      <c r="A1128" s="521"/>
      <c r="B1128" s="521"/>
    </row>
    <row r="1129" spans="1:2" x14ac:dyDescent="0.25">
      <c r="A1129" s="521"/>
      <c r="B1129" s="521"/>
    </row>
    <row r="1130" spans="1:2" x14ac:dyDescent="0.25">
      <c r="A1130" s="521"/>
      <c r="B1130" s="521"/>
    </row>
    <row r="1131" spans="1:2" x14ac:dyDescent="0.25">
      <c r="A1131" s="521"/>
      <c r="B1131" s="521"/>
    </row>
    <row r="1132" spans="1:2" x14ac:dyDescent="0.25">
      <c r="A1132" s="521"/>
      <c r="B1132" s="521"/>
    </row>
    <row r="1133" spans="1:2" x14ac:dyDescent="0.25">
      <c r="A1133" s="521"/>
      <c r="B1133" s="521"/>
    </row>
    <row r="1134" spans="1:2" x14ac:dyDescent="0.25">
      <c r="A1134" s="521"/>
      <c r="B1134" s="521"/>
    </row>
    <row r="1135" spans="1:2" x14ac:dyDescent="0.25">
      <c r="A1135" s="521"/>
      <c r="B1135" s="521"/>
    </row>
    <row r="1136" spans="1:2" x14ac:dyDescent="0.25">
      <c r="A1136" s="521"/>
      <c r="B1136" s="521"/>
    </row>
    <row r="1137" spans="1:2" x14ac:dyDescent="0.25">
      <c r="A1137" s="521"/>
      <c r="B1137" s="521"/>
    </row>
    <row r="1138" spans="1:2" x14ac:dyDescent="0.25">
      <c r="A1138" s="521"/>
      <c r="B1138" s="521"/>
    </row>
    <row r="1139" spans="1:2" x14ac:dyDescent="0.25">
      <c r="A1139" s="521"/>
      <c r="B1139" s="521"/>
    </row>
    <row r="1140" spans="1:2" x14ac:dyDescent="0.25">
      <c r="A1140" s="521"/>
      <c r="B1140" s="521"/>
    </row>
    <row r="1141" spans="1:2" x14ac:dyDescent="0.25">
      <c r="A1141" s="521"/>
      <c r="B1141" s="521"/>
    </row>
    <row r="1142" spans="1:2" x14ac:dyDescent="0.25">
      <c r="A1142" s="521"/>
      <c r="B1142" s="521"/>
    </row>
    <row r="1143" spans="1:2" x14ac:dyDescent="0.25">
      <c r="A1143" s="521"/>
      <c r="B1143" s="521"/>
    </row>
    <row r="1144" spans="1:2" x14ac:dyDescent="0.25">
      <c r="A1144" s="521"/>
      <c r="B1144" s="521"/>
    </row>
    <row r="1145" spans="1:2" x14ac:dyDescent="0.25">
      <c r="A1145" s="521"/>
      <c r="B1145" s="521"/>
    </row>
    <row r="1146" spans="1:2" x14ac:dyDescent="0.25">
      <c r="A1146" s="521"/>
      <c r="B1146" s="521"/>
    </row>
    <row r="1147" spans="1:2" x14ac:dyDescent="0.25">
      <c r="A1147" s="521"/>
      <c r="B1147" s="521"/>
    </row>
    <row r="1148" spans="1:2" x14ac:dyDescent="0.25">
      <c r="A1148" s="521"/>
      <c r="B1148" s="521"/>
    </row>
    <row r="1149" spans="1:2" x14ac:dyDescent="0.25">
      <c r="A1149" s="521"/>
      <c r="B1149" s="521"/>
    </row>
    <row r="1150" spans="1:2" x14ac:dyDescent="0.25">
      <c r="A1150" s="521"/>
      <c r="B1150" s="521"/>
    </row>
    <row r="1151" spans="1:2" x14ac:dyDescent="0.25">
      <c r="A1151" s="521"/>
      <c r="B1151" s="521"/>
    </row>
    <row r="1152" spans="1:2" x14ac:dyDescent="0.25">
      <c r="A1152" s="521"/>
      <c r="B1152" s="521"/>
    </row>
    <row r="1153" spans="1:2" x14ac:dyDescent="0.25">
      <c r="A1153" s="521"/>
      <c r="B1153" s="521"/>
    </row>
    <row r="1154" spans="1:2" x14ac:dyDescent="0.25">
      <c r="A1154" s="521"/>
      <c r="B1154" s="521"/>
    </row>
    <row r="1155" spans="1:2" x14ac:dyDescent="0.25">
      <c r="A1155" s="521"/>
      <c r="B1155" s="521"/>
    </row>
    <row r="1156" spans="1:2" x14ac:dyDescent="0.25">
      <c r="A1156" s="521"/>
      <c r="B1156" s="521"/>
    </row>
    <row r="1157" spans="1:2" x14ac:dyDescent="0.25">
      <c r="A1157" s="521"/>
      <c r="B1157" s="521"/>
    </row>
    <row r="1158" spans="1:2" x14ac:dyDescent="0.25">
      <c r="A1158" s="521"/>
      <c r="B1158" s="521"/>
    </row>
    <row r="1159" spans="1:2" x14ac:dyDescent="0.25">
      <c r="A1159" s="521"/>
      <c r="B1159" s="521"/>
    </row>
    <row r="1160" spans="1:2" x14ac:dyDescent="0.25">
      <c r="A1160" s="521"/>
      <c r="B1160" s="521"/>
    </row>
    <row r="1161" spans="1:2" x14ac:dyDescent="0.25">
      <c r="A1161" s="521"/>
      <c r="B1161" s="521"/>
    </row>
    <row r="1162" spans="1:2" x14ac:dyDescent="0.25">
      <c r="A1162" s="521"/>
      <c r="B1162" s="521"/>
    </row>
    <row r="1163" spans="1:2" x14ac:dyDescent="0.25">
      <c r="A1163" s="521"/>
      <c r="B1163" s="521"/>
    </row>
    <row r="1164" spans="1:2" x14ac:dyDescent="0.25">
      <c r="A1164" s="521"/>
      <c r="B1164" s="521"/>
    </row>
    <row r="1165" spans="1:2" x14ac:dyDescent="0.25">
      <c r="A1165" s="521"/>
      <c r="B1165" s="521"/>
    </row>
    <row r="1166" spans="1:2" x14ac:dyDescent="0.25">
      <c r="A1166" s="521"/>
      <c r="B1166" s="521"/>
    </row>
    <row r="1167" spans="1:2" x14ac:dyDescent="0.25">
      <c r="A1167" s="521"/>
      <c r="B1167" s="521"/>
    </row>
    <row r="1168" spans="1:2" x14ac:dyDescent="0.25">
      <c r="A1168" s="521"/>
      <c r="B1168" s="521"/>
    </row>
    <row r="1169" spans="1:2" x14ac:dyDescent="0.25">
      <c r="A1169" s="521"/>
      <c r="B1169" s="521"/>
    </row>
    <row r="1170" spans="1:2" x14ac:dyDescent="0.25">
      <c r="A1170" s="521"/>
      <c r="B1170" s="521"/>
    </row>
    <row r="1171" spans="1:2" x14ac:dyDescent="0.25">
      <c r="A1171" s="521"/>
      <c r="B1171" s="521"/>
    </row>
    <row r="1172" spans="1:2" x14ac:dyDescent="0.25">
      <c r="A1172" s="521"/>
      <c r="B1172" s="521"/>
    </row>
    <row r="1173" spans="1:2" x14ac:dyDescent="0.25">
      <c r="A1173" s="521"/>
      <c r="B1173" s="521"/>
    </row>
    <row r="1174" spans="1:2" x14ac:dyDescent="0.25">
      <c r="A1174" s="521"/>
      <c r="B1174" s="521"/>
    </row>
    <row r="1175" spans="1:2" x14ac:dyDescent="0.25">
      <c r="A1175" s="521"/>
      <c r="B1175" s="521"/>
    </row>
    <row r="1176" spans="1:2" x14ac:dyDescent="0.25">
      <c r="A1176" s="521"/>
      <c r="B1176" s="521"/>
    </row>
    <row r="1177" spans="1:2" x14ac:dyDescent="0.25">
      <c r="A1177" s="521"/>
      <c r="B1177" s="521"/>
    </row>
    <row r="1178" spans="1:2" x14ac:dyDescent="0.25">
      <c r="A1178" s="521"/>
      <c r="B1178" s="521"/>
    </row>
    <row r="1179" spans="1:2" x14ac:dyDescent="0.25">
      <c r="A1179" s="521"/>
      <c r="B1179" s="521"/>
    </row>
    <row r="1180" spans="1:2" x14ac:dyDescent="0.25">
      <c r="A1180" s="521"/>
      <c r="B1180" s="521"/>
    </row>
    <row r="1181" spans="1:2" x14ac:dyDescent="0.25">
      <c r="A1181" s="521"/>
      <c r="B1181" s="521"/>
    </row>
    <row r="1182" spans="1:2" x14ac:dyDescent="0.25">
      <c r="A1182" s="521"/>
      <c r="B1182" s="521"/>
    </row>
    <row r="1183" spans="1:2" x14ac:dyDescent="0.25">
      <c r="A1183" s="521"/>
      <c r="B1183" s="521"/>
    </row>
    <row r="1184" spans="1:2" x14ac:dyDescent="0.25">
      <c r="A1184" s="521"/>
      <c r="B1184" s="521"/>
    </row>
    <row r="1185" spans="1:2" x14ac:dyDescent="0.25">
      <c r="A1185" s="521"/>
      <c r="B1185" s="521"/>
    </row>
    <row r="1186" spans="1:2" x14ac:dyDescent="0.25">
      <c r="A1186" s="521"/>
      <c r="B1186" s="521"/>
    </row>
    <row r="1187" spans="1:2" x14ac:dyDescent="0.25">
      <c r="A1187" s="521"/>
      <c r="B1187" s="521"/>
    </row>
    <row r="1188" spans="1:2" x14ac:dyDescent="0.25">
      <c r="A1188" s="521"/>
      <c r="B1188" s="521"/>
    </row>
    <row r="1189" spans="1:2" x14ac:dyDescent="0.25">
      <c r="A1189" s="521"/>
      <c r="B1189" s="521"/>
    </row>
    <row r="1190" spans="1:2" x14ac:dyDescent="0.25">
      <c r="A1190" s="521"/>
      <c r="B1190" s="521"/>
    </row>
    <row r="1191" spans="1:2" x14ac:dyDescent="0.25">
      <c r="A1191" s="521"/>
      <c r="B1191" s="521"/>
    </row>
    <row r="1192" spans="1:2" x14ac:dyDescent="0.25">
      <c r="A1192" s="521"/>
      <c r="B1192" s="521"/>
    </row>
    <row r="1193" spans="1:2" x14ac:dyDescent="0.25">
      <c r="A1193" s="521"/>
      <c r="B1193" s="521"/>
    </row>
    <row r="1194" spans="1:2" x14ac:dyDescent="0.25">
      <c r="A1194" s="521"/>
      <c r="B1194" s="521"/>
    </row>
    <row r="1195" spans="1:2" x14ac:dyDescent="0.25">
      <c r="A1195" s="521"/>
      <c r="B1195" s="521"/>
    </row>
    <row r="1196" spans="1:2" x14ac:dyDescent="0.25">
      <c r="A1196" s="521"/>
      <c r="B1196" s="521"/>
    </row>
    <row r="1197" spans="1:2" x14ac:dyDescent="0.25">
      <c r="A1197" s="521"/>
      <c r="B1197" s="521"/>
    </row>
    <row r="1198" spans="1:2" x14ac:dyDescent="0.25">
      <c r="A1198" s="521"/>
      <c r="B1198" s="521"/>
    </row>
    <row r="1199" spans="1:2" x14ac:dyDescent="0.25">
      <c r="A1199" s="521"/>
      <c r="B1199" s="521"/>
    </row>
    <row r="1200" spans="1:2" x14ac:dyDescent="0.25">
      <c r="A1200" s="521"/>
      <c r="B1200" s="521"/>
    </row>
    <row r="1201" spans="1:2" x14ac:dyDescent="0.25">
      <c r="A1201" s="521"/>
      <c r="B1201" s="521"/>
    </row>
    <row r="1202" spans="1:2" x14ac:dyDescent="0.25">
      <c r="A1202" s="521"/>
      <c r="B1202" s="521"/>
    </row>
    <row r="1203" spans="1:2" x14ac:dyDescent="0.25">
      <c r="A1203" s="521"/>
      <c r="B1203" s="521"/>
    </row>
    <row r="1204" spans="1:2" x14ac:dyDescent="0.25">
      <c r="A1204" s="521"/>
      <c r="B1204" s="521"/>
    </row>
    <row r="1205" spans="1:2" x14ac:dyDescent="0.25">
      <c r="A1205" s="521"/>
      <c r="B1205" s="521"/>
    </row>
    <row r="1206" spans="1:2" x14ac:dyDescent="0.25">
      <c r="A1206" s="521"/>
      <c r="B1206" s="521"/>
    </row>
    <row r="1207" spans="1:2" x14ac:dyDescent="0.25">
      <c r="A1207" s="521"/>
      <c r="B1207" s="521"/>
    </row>
    <row r="1208" spans="1:2" x14ac:dyDescent="0.25">
      <c r="A1208" s="521"/>
      <c r="B1208" s="521"/>
    </row>
    <row r="1209" spans="1:2" x14ac:dyDescent="0.25">
      <c r="A1209" s="521"/>
      <c r="B1209" s="521"/>
    </row>
    <row r="1210" spans="1:2" x14ac:dyDescent="0.25">
      <c r="A1210" s="521"/>
      <c r="B1210" s="521"/>
    </row>
    <row r="1211" spans="1:2" x14ac:dyDescent="0.25">
      <c r="A1211" s="521"/>
      <c r="B1211" s="521"/>
    </row>
    <row r="1212" spans="1:2" x14ac:dyDescent="0.25">
      <c r="A1212" s="521"/>
      <c r="B1212" s="521"/>
    </row>
    <row r="1213" spans="1:2" x14ac:dyDescent="0.25">
      <c r="A1213" s="521"/>
      <c r="B1213" s="521"/>
    </row>
    <row r="1214" spans="1:2" x14ac:dyDescent="0.25">
      <c r="A1214" s="521"/>
      <c r="B1214" s="521"/>
    </row>
    <row r="1215" spans="1:2" x14ac:dyDescent="0.25">
      <c r="A1215" s="521"/>
      <c r="B1215" s="521"/>
    </row>
    <row r="1216" spans="1:2" x14ac:dyDescent="0.25">
      <c r="A1216" s="521"/>
      <c r="B1216" s="521"/>
    </row>
    <row r="1217" spans="1:2" x14ac:dyDescent="0.25">
      <c r="A1217" s="521"/>
      <c r="B1217" s="521"/>
    </row>
    <row r="1218" spans="1:2" x14ac:dyDescent="0.25">
      <c r="A1218" s="521"/>
      <c r="B1218" s="521"/>
    </row>
    <row r="1219" spans="1:2" x14ac:dyDescent="0.25">
      <c r="A1219" s="521"/>
      <c r="B1219" s="521"/>
    </row>
    <row r="1220" spans="1:2" x14ac:dyDescent="0.25">
      <c r="A1220" s="521"/>
      <c r="B1220" s="521"/>
    </row>
    <row r="1221" spans="1:2" x14ac:dyDescent="0.25">
      <c r="A1221" s="521"/>
      <c r="B1221" s="521"/>
    </row>
    <row r="1222" spans="1:2" x14ac:dyDescent="0.25">
      <c r="A1222" s="521"/>
      <c r="B1222" s="521"/>
    </row>
    <row r="1223" spans="1:2" x14ac:dyDescent="0.25">
      <c r="A1223" s="521"/>
      <c r="B1223" s="521"/>
    </row>
    <row r="1224" spans="1:2" x14ac:dyDescent="0.25">
      <c r="A1224" s="521"/>
      <c r="B1224" s="521"/>
    </row>
    <row r="1225" spans="1:2" x14ac:dyDescent="0.25">
      <c r="A1225" s="521"/>
      <c r="B1225" s="521"/>
    </row>
    <row r="1226" spans="1:2" x14ac:dyDescent="0.25">
      <c r="A1226" s="521"/>
      <c r="B1226" s="521"/>
    </row>
    <row r="1227" spans="1:2" x14ac:dyDescent="0.25">
      <c r="A1227" s="521"/>
      <c r="B1227" s="521"/>
    </row>
    <row r="1228" spans="1:2" x14ac:dyDescent="0.25">
      <c r="A1228" s="521"/>
      <c r="B1228" s="521"/>
    </row>
    <row r="1229" spans="1:2" x14ac:dyDescent="0.25">
      <c r="A1229" s="521"/>
      <c r="B1229" s="521"/>
    </row>
    <row r="1230" spans="1:2" x14ac:dyDescent="0.25">
      <c r="A1230" s="521"/>
      <c r="B1230" s="521"/>
    </row>
    <row r="1231" spans="1:2" x14ac:dyDescent="0.25">
      <c r="A1231" s="521"/>
      <c r="B1231" s="521"/>
    </row>
    <row r="1232" spans="1:2" x14ac:dyDescent="0.25">
      <c r="A1232" s="521"/>
      <c r="B1232" s="521"/>
    </row>
    <row r="1233" spans="1:2" x14ac:dyDescent="0.25">
      <c r="A1233" s="521"/>
      <c r="B1233" s="521"/>
    </row>
    <row r="1234" spans="1:2" x14ac:dyDescent="0.25">
      <c r="A1234" s="521"/>
      <c r="B1234" s="521"/>
    </row>
    <row r="1235" spans="1:2" x14ac:dyDescent="0.25">
      <c r="A1235" s="521"/>
      <c r="B1235" s="521"/>
    </row>
    <row r="1236" spans="1:2" x14ac:dyDescent="0.25">
      <c r="A1236" s="521"/>
      <c r="B1236" s="521"/>
    </row>
    <row r="1237" spans="1:2" x14ac:dyDescent="0.25">
      <c r="A1237" s="521"/>
      <c r="B1237" s="521"/>
    </row>
    <row r="1238" spans="1:2" x14ac:dyDescent="0.25">
      <c r="A1238" s="521"/>
      <c r="B1238" s="521"/>
    </row>
    <row r="1239" spans="1:2" x14ac:dyDescent="0.25">
      <c r="A1239" s="521"/>
      <c r="B1239" s="521"/>
    </row>
    <row r="1240" spans="1:2" x14ac:dyDescent="0.25">
      <c r="A1240" s="521"/>
      <c r="B1240" s="521"/>
    </row>
    <row r="1241" spans="1:2" x14ac:dyDescent="0.25">
      <c r="A1241" s="521"/>
      <c r="B1241" s="521"/>
    </row>
    <row r="1242" spans="1:2" x14ac:dyDescent="0.25">
      <c r="A1242" s="521"/>
      <c r="B1242" s="521"/>
    </row>
    <row r="1243" spans="1:2" x14ac:dyDescent="0.25">
      <c r="A1243" s="521"/>
      <c r="B1243" s="521"/>
    </row>
    <row r="1244" spans="1:2" x14ac:dyDescent="0.25">
      <c r="A1244" s="521"/>
      <c r="B1244" s="521"/>
    </row>
    <row r="1245" spans="1:2" x14ac:dyDescent="0.25">
      <c r="A1245" s="521"/>
      <c r="B1245" s="521"/>
    </row>
    <row r="1246" spans="1:2" x14ac:dyDescent="0.25">
      <c r="A1246" s="521"/>
      <c r="B1246" s="521"/>
    </row>
    <row r="1247" spans="1:2" x14ac:dyDescent="0.25">
      <c r="A1247" s="521"/>
      <c r="B1247" s="521"/>
    </row>
    <row r="1248" spans="1:2" x14ac:dyDescent="0.25">
      <c r="A1248" s="521"/>
      <c r="B1248" s="521"/>
    </row>
    <row r="1249" spans="1:2" x14ac:dyDescent="0.25">
      <c r="A1249" s="521"/>
      <c r="B1249" s="521"/>
    </row>
    <row r="1250" spans="1:2" x14ac:dyDescent="0.25">
      <c r="A1250" s="521"/>
      <c r="B1250" s="521"/>
    </row>
    <row r="1251" spans="1:2" x14ac:dyDescent="0.25">
      <c r="A1251" s="521"/>
      <c r="B1251" s="521"/>
    </row>
    <row r="1252" spans="1:2" x14ac:dyDescent="0.25">
      <c r="A1252" s="521"/>
      <c r="B1252" s="521"/>
    </row>
    <row r="1253" spans="1:2" x14ac:dyDescent="0.25">
      <c r="A1253" s="521"/>
      <c r="B1253" s="521"/>
    </row>
    <row r="1254" spans="1:2" x14ac:dyDescent="0.25">
      <c r="A1254" s="521"/>
      <c r="B1254" s="521"/>
    </row>
    <row r="1255" spans="1:2" x14ac:dyDescent="0.25">
      <c r="A1255" s="521"/>
      <c r="B1255" s="521"/>
    </row>
    <row r="1256" spans="1:2" x14ac:dyDescent="0.25">
      <c r="A1256" s="521"/>
      <c r="B1256" s="521"/>
    </row>
    <row r="1257" spans="1:2" x14ac:dyDescent="0.25">
      <c r="A1257" s="521"/>
      <c r="B1257" s="521"/>
    </row>
    <row r="1258" spans="1:2" x14ac:dyDescent="0.25">
      <c r="A1258" s="521"/>
      <c r="B1258" s="521"/>
    </row>
    <row r="1259" spans="1:2" x14ac:dyDescent="0.25">
      <c r="A1259" s="521"/>
      <c r="B1259" s="521"/>
    </row>
    <row r="1260" spans="1:2" x14ac:dyDescent="0.25">
      <c r="A1260" s="521"/>
      <c r="B1260" s="521"/>
    </row>
    <row r="1261" spans="1:2" x14ac:dyDescent="0.25">
      <c r="A1261" s="521"/>
      <c r="B1261" s="521"/>
    </row>
    <row r="1262" spans="1:2" x14ac:dyDescent="0.25">
      <c r="A1262" s="521"/>
      <c r="B1262" s="521"/>
    </row>
    <row r="1263" spans="1:2" x14ac:dyDescent="0.25">
      <c r="A1263" s="521"/>
      <c r="B1263" s="521"/>
    </row>
    <row r="1264" spans="1:2" x14ac:dyDescent="0.25">
      <c r="A1264" s="521"/>
      <c r="B1264" s="521"/>
    </row>
    <row r="1265" spans="1:2" x14ac:dyDescent="0.25">
      <c r="A1265" s="521"/>
      <c r="B1265" s="521"/>
    </row>
    <row r="1266" spans="1:2" x14ac:dyDescent="0.25">
      <c r="A1266" s="521"/>
      <c r="B1266" s="521"/>
    </row>
    <row r="1267" spans="1:2" x14ac:dyDescent="0.25">
      <c r="A1267" s="521"/>
      <c r="B1267" s="521"/>
    </row>
    <row r="1268" spans="1:2" x14ac:dyDescent="0.25">
      <c r="A1268" s="521"/>
      <c r="B1268" s="521"/>
    </row>
    <row r="1269" spans="1:2" x14ac:dyDescent="0.25">
      <c r="A1269" s="521"/>
      <c r="B1269" s="521"/>
    </row>
    <row r="1270" spans="1:2" x14ac:dyDescent="0.25">
      <c r="A1270" s="521"/>
      <c r="B1270" s="521"/>
    </row>
    <row r="1271" spans="1:2" x14ac:dyDescent="0.25">
      <c r="A1271" s="521"/>
      <c r="B1271" s="521"/>
    </row>
    <row r="1272" spans="1:2" x14ac:dyDescent="0.25">
      <c r="A1272" s="521"/>
      <c r="B1272" s="521"/>
    </row>
    <row r="1273" spans="1:2" x14ac:dyDescent="0.25">
      <c r="A1273" s="521"/>
      <c r="B1273" s="521"/>
    </row>
    <row r="1274" spans="1:2" x14ac:dyDescent="0.25">
      <c r="A1274" s="521"/>
      <c r="B1274" s="521"/>
    </row>
    <row r="1275" spans="1:2" x14ac:dyDescent="0.25">
      <c r="A1275" s="521"/>
      <c r="B1275" s="521"/>
    </row>
    <row r="1276" spans="1:2" x14ac:dyDescent="0.25">
      <c r="A1276" s="521"/>
      <c r="B1276" s="521"/>
    </row>
    <row r="1277" spans="1:2" x14ac:dyDescent="0.25">
      <c r="A1277" s="521"/>
      <c r="B1277" s="521"/>
    </row>
    <row r="1278" spans="1:2" x14ac:dyDescent="0.25">
      <c r="A1278" s="521"/>
      <c r="B1278" s="521"/>
    </row>
    <row r="1279" spans="1:2" x14ac:dyDescent="0.25">
      <c r="A1279" s="521"/>
      <c r="B1279" s="521"/>
    </row>
    <row r="1280" spans="1:2" x14ac:dyDescent="0.25">
      <c r="A1280" s="521"/>
      <c r="B1280" s="521"/>
    </row>
    <row r="1281" spans="1:2" x14ac:dyDescent="0.25">
      <c r="A1281" s="521"/>
      <c r="B1281" s="521"/>
    </row>
    <row r="1282" spans="1:2" x14ac:dyDescent="0.25">
      <c r="A1282" s="521"/>
      <c r="B1282" s="521"/>
    </row>
    <row r="1283" spans="1:2" x14ac:dyDescent="0.25">
      <c r="A1283" s="521"/>
      <c r="B1283" s="521"/>
    </row>
    <row r="1284" spans="1:2" x14ac:dyDescent="0.25">
      <c r="A1284" s="521"/>
      <c r="B1284" s="521"/>
    </row>
    <row r="1285" spans="1:2" x14ac:dyDescent="0.25">
      <c r="A1285" s="521"/>
      <c r="B1285" s="521"/>
    </row>
    <row r="1286" spans="1:2" x14ac:dyDescent="0.25">
      <c r="A1286" s="521"/>
      <c r="B1286" s="521"/>
    </row>
    <row r="1287" spans="1:2" x14ac:dyDescent="0.25">
      <c r="A1287" s="521"/>
      <c r="B1287" s="521"/>
    </row>
    <row r="1288" spans="1:2" x14ac:dyDescent="0.25">
      <c r="A1288" s="521"/>
      <c r="B1288" s="521"/>
    </row>
    <row r="1289" spans="1:2" x14ac:dyDescent="0.25">
      <c r="A1289" s="521"/>
      <c r="B1289" s="521"/>
    </row>
    <row r="1290" spans="1:2" x14ac:dyDescent="0.25">
      <c r="A1290" s="521"/>
      <c r="B1290" s="521"/>
    </row>
    <row r="1291" spans="1:2" x14ac:dyDescent="0.25">
      <c r="A1291" s="521"/>
      <c r="B1291" s="521"/>
    </row>
    <row r="1292" spans="1:2" x14ac:dyDescent="0.25">
      <c r="A1292" s="521"/>
      <c r="B1292" s="521"/>
    </row>
    <row r="1293" spans="1:2" x14ac:dyDescent="0.25">
      <c r="A1293" s="521"/>
      <c r="B1293" s="521"/>
    </row>
    <row r="1294" spans="1:2" x14ac:dyDescent="0.25">
      <c r="A1294" s="521"/>
      <c r="B1294" s="521"/>
    </row>
    <row r="1295" spans="1:2" x14ac:dyDescent="0.25">
      <c r="A1295" s="521"/>
      <c r="B1295" s="521"/>
    </row>
    <row r="1296" spans="1:2" x14ac:dyDescent="0.25">
      <c r="A1296" s="521"/>
      <c r="B1296" s="521"/>
    </row>
    <row r="1297" spans="1:2" x14ac:dyDescent="0.25">
      <c r="A1297" s="521"/>
      <c r="B1297" s="521"/>
    </row>
    <row r="1298" spans="1:2" x14ac:dyDescent="0.25">
      <c r="A1298" s="521"/>
      <c r="B1298" s="521"/>
    </row>
    <row r="1299" spans="1:2" x14ac:dyDescent="0.25">
      <c r="A1299" s="521"/>
      <c r="B1299" s="521"/>
    </row>
    <row r="1300" spans="1:2" x14ac:dyDescent="0.25">
      <c r="A1300" s="521"/>
      <c r="B1300" s="521"/>
    </row>
    <row r="1301" spans="1:2" x14ac:dyDescent="0.25">
      <c r="A1301" s="521"/>
      <c r="B1301" s="521"/>
    </row>
    <row r="1302" spans="1:2" x14ac:dyDescent="0.25">
      <c r="A1302" s="521"/>
      <c r="B1302" s="521"/>
    </row>
    <row r="1303" spans="1:2" x14ac:dyDescent="0.25">
      <c r="A1303" s="521"/>
      <c r="B1303" s="521"/>
    </row>
    <row r="1304" spans="1:2" x14ac:dyDescent="0.25">
      <c r="A1304" s="521"/>
      <c r="B1304" s="521"/>
    </row>
    <row r="1305" spans="1:2" x14ac:dyDescent="0.25">
      <c r="A1305" s="521"/>
      <c r="B1305" s="521"/>
    </row>
    <row r="1306" spans="1:2" x14ac:dyDescent="0.25">
      <c r="A1306" s="521"/>
      <c r="B1306" s="521"/>
    </row>
    <row r="1307" spans="1:2" x14ac:dyDescent="0.25">
      <c r="A1307" s="521"/>
      <c r="B1307" s="521"/>
    </row>
    <row r="1308" spans="1:2" x14ac:dyDescent="0.25">
      <c r="A1308" s="521"/>
      <c r="B1308" s="521"/>
    </row>
    <row r="1309" spans="1:2" x14ac:dyDescent="0.25">
      <c r="A1309" s="521"/>
      <c r="B1309" s="521"/>
    </row>
    <row r="1310" spans="1:2" x14ac:dyDescent="0.25">
      <c r="A1310" s="521"/>
      <c r="B1310" s="521"/>
    </row>
    <row r="1311" spans="1:2" x14ac:dyDescent="0.25">
      <c r="A1311" s="521"/>
      <c r="B1311" s="521"/>
    </row>
    <row r="1312" spans="1:2" x14ac:dyDescent="0.25">
      <c r="A1312" s="521"/>
      <c r="B1312" s="521"/>
    </row>
    <row r="1313" spans="1:2" x14ac:dyDescent="0.25">
      <c r="A1313" s="521"/>
      <c r="B1313" s="521"/>
    </row>
    <row r="1314" spans="1:2" x14ac:dyDescent="0.25">
      <c r="A1314" s="521"/>
      <c r="B1314" s="521"/>
    </row>
    <row r="1315" spans="1:2" x14ac:dyDescent="0.25">
      <c r="A1315" s="521"/>
      <c r="B1315" s="521"/>
    </row>
    <row r="1316" spans="1:2" x14ac:dyDescent="0.25">
      <c r="A1316" s="521"/>
      <c r="B1316" s="521"/>
    </row>
    <row r="1317" spans="1:2" x14ac:dyDescent="0.25">
      <c r="A1317" s="521"/>
      <c r="B1317" s="521"/>
    </row>
    <row r="1318" spans="1:2" x14ac:dyDescent="0.25">
      <c r="A1318" s="521"/>
      <c r="B1318" s="521"/>
    </row>
    <row r="1319" spans="1:2" x14ac:dyDescent="0.25">
      <c r="A1319" s="521"/>
      <c r="B1319" s="521"/>
    </row>
    <row r="1320" spans="1:2" x14ac:dyDescent="0.25">
      <c r="A1320" s="521"/>
      <c r="B1320" s="521"/>
    </row>
    <row r="1321" spans="1:2" x14ac:dyDescent="0.25">
      <c r="A1321" s="521"/>
      <c r="B1321" s="521"/>
    </row>
    <row r="1322" spans="1:2" x14ac:dyDescent="0.25">
      <c r="A1322" s="521"/>
      <c r="B1322" s="521"/>
    </row>
    <row r="1323" spans="1:2" x14ac:dyDescent="0.25">
      <c r="A1323" s="521"/>
      <c r="B1323" s="521"/>
    </row>
    <row r="1324" spans="1:2" x14ac:dyDescent="0.25">
      <c r="A1324" s="521"/>
      <c r="B1324" s="521"/>
    </row>
    <row r="1325" spans="1:2" x14ac:dyDescent="0.25">
      <c r="A1325" s="521"/>
      <c r="B1325" s="521"/>
    </row>
    <row r="1326" spans="1:2" x14ac:dyDescent="0.25">
      <c r="A1326" s="521"/>
      <c r="B1326" s="521"/>
    </row>
    <row r="1327" spans="1:2" x14ac:dyDescent="0.25">
      <c r="A1327" s="521"/>
      <c r="B1327" s="521"/>
    </row>
    <row r="1328" spans="1:2" x14ac:dyDescent="0.25">
      <c r="A1328" s="521"/>
      <c r="B1328" s="521"/>
    </row>
    <row r="1329" spans="1:2" x14ac:dyDescent="0.25">
      <c r="A1329" s="521"/>
      <c r="B1329" s="521"/>
    </row>
    <row r="1330" spans="1:2" x14ac:dyDescent="0.25">
      <c r="A1330" s="521"/>
      <c r="B1330" s="521"/>
    </row>
    <row r="1331" spans="1:2" x14ac:dyDescent="0.25">
      <c r="A1331" s="521"/>
      <c r="B1331" s="521"/>
    </row>
    <row r="1332" spans="1:2" x14ac:dyDescent="0.25">
      <c r="A1332" s="521"/>
      <c r="B1332" s="521"/>
    </row>
    <row r="1333" spans="1:2" x14ac:dyDescent="0.25">
      <c r="A1333" s="521"/>
      <c r="B1333" s="521"/>
    </row>
    <row r="1334" spans="1:2" x14ac:dyDescent="0.25">
      <c r="A1334" s="521"/>
      <c r="B1334" s="521"/>
    </row>
    <row r="1335" spans="1:2" x14ac:dyDescent="0.25">
      <c r="A1335" s="521"/>
      <c r="B1335" s="521"/>
    </row>
    <row r="1336" spans="1:2" x14ac:dyDescent="0.25">
      <c r="A1336" s="521"/>
      <c r="B1336" s="521"/>
    </row>
    <row r="1337" spans="1:2" x14ac:dyDescent="0.25">
      <c r="A1337" s="521"/>
      <c r="B1337" s="521"/>
    </row>
    <row r="1338" spans="1:2" x14ac:dyDescent="0.25">
      <c r="A1338" s="521"/>
      <c r="B1338" s="521"/>
    </row>
    <row r="1339" spans="1:2" x14ac:dyDescent="0.25">
      <c r="A1339" s="521"/>
      <c r="B1339" s="521"/>
    </row>
    <row r="1340" spans="1:2" x14ac:dyDescent="0.25">
      <c r="A1340" s="521"/>
      <c r="B1340" s="521"/>
    </row>
    <row r="1341" spans="1:2" x14ac:dyDescent="0.25">
      <c r="A1341" s="521"/>
      <c r="B1341" s="521"/>
    </row>
    <row r="1342" spans="1:2" x14ac:dyDescent="0.25">
      <c r="A1342" s="521"/>
      <c r="B1342" s="521"/>
    </row>
    <row r="1343" spans="1:2" x14ac:dyDescent="0.25">
      <c r="A1343" s="521"/>
      <c r="B1343" s="521"/>
    </row>
    <row r="1344" spans="1:2" x14ac:dyDescent="0.25">
      <c r="A1344" s="521"/>
      <c r="B1344" s="521"/>
    </row>
    <row r="1345" spans="1:2" x14ac:dyDescent="0.25">
      <c r="A1345" s="521"/>
      <c r="B1345" s="521"/>
    </row>
    <row r="1346" spans="1:2" x14ac:dyDescent="0.25">
      <c r="A1346" s="521"/>
      <c r="B1346" s="521"/>
    </row>
    <row r="1347" spans="1:2" x14ac:dyDescent="0.25">
      <c r="A1347" s="521"/>
      <c r="B1347" s="521"/>
    </row>
    <row r="1348" spans="1:2" x14ac:dyDescent="0.25">
      <c r="A1348" s="521"/>
      <c r="B1348" s="521"/>
    </row>
    <row r="1349" spans="1:2" x14ac:dyDescent="0.25">
      <c r="A1349" s="521"/>
      <c r="B1349" s="521"/>
    </row>
    <row r="1350" spans="1:2" x14ac:dyDescent="0.25">
      <c r="A1350" s="521"/>
      <c r="B1350" s="521"/>
    </row>
    <row r="1351" spans="1:2" x14ac:dyDescent="0.25">
      <c r="A1351" s="521"/>
      <c r="B1351" s="521"/>
    </row>
    <row r="1352" spans="1:2" x14ac:dyDescent="0.25">
      <c r="A1352" s="521"/>
      <c r="B1352" s="521"/>
    </row>
    <row r="1353" spans="1:2" x14ac:dyDescent="0.25">
      <c r="A1353" s="521"/>
      <c r="B1353" s="521"/>
    </row>
    <row r="1354" spans="1:2" x14ac:dyDescent="0.25">
      <c r="A1354" s="521"/>
      <c r="B1354" s="521"/>
    </row>
    <row r="1355" spans="1:2" x14ac:dyDescent="0.25">
      <c r="A1355" s="521"/>
      <c r="B1355" s="521"/>
    </row>
    <row r="1356" spans="1:2" x14ac:dyDescent="0.25">
      <c r="A1356" s="521"/>
      <c r="B1356" s="521"/>
    </row>
    <row r="1357" spans="1:2" x14ac:dyDescent="0.25">
      <c r="A1357" s="521"/>
      <c r="B1357" s="521"/>
    </row>
    <row r="1358" spans="1:2" x14ac:dyDescent="0.25">
      <c r="A1358" s="521"/>
      <c r="B1358" s="521"/>
    </row>
    <row r="1359" spans="1:2" x14ac:dyDescent="0.25">
      <c r="A1359" s="521"/>
      <c r="B1359" s="521"/>
    </row>
    <row r="1360" spans="1:2" x14ac:dyDescent="0.25">
      <c r="A1360" s="521"/>
      <c r="B1360" s="521"/>
    </row>
    <row r="1361" spans="1:2" x14ac:dyDescent="0.25">
      <c r="A1361" s="521"/>
      <c r="B1361" s="521"/>
    </row>
    <row r="1362" spans="1:2" x14ac:dyDescent="0.25">
      <c r="A1362" s="521"/>
      <c r="B1362" s="521"/>
    </row>
    <row r="1363" spans="1:2" x14ac:dyDescent="0.25">
      <c r="A1363" s="521"/>
      <c r="B1363" s="521"/>
    </row>
    <row r="1364" spans="1:2" x14ac:dyDescent="0.25">
      <c r="A1364" s="521"/>
      <c r="B1364" s="521"/>
    </row>
    <row r="1365" spans="1:2" x14ac:dyDescent="0.25">
      <c r="A1365" s="521"/>
      <c r="B1365" s="521"/>
    </row>
    <row r="1366" spans="1:2" x14ac:dyDescent="0.25">
      <c r="A1366" s="521"/>
      <c r="B1366" s="521"/>
    </row>
    <row r="1367" spans="1:2" x14ac:dyDescent="0.25">
      <c r="A1367" s="521"/>
      <c r="B1367" s="521"/>
    </row>
    <row r="1368" spans="1:2" x14ac:dyDescent="0.25">
      <c r="A1368" s="521"/>
      <c r="B1368" s="521"/>
    </row>
    <row r="1369" spans="1:2" x14ac:dyDescent="0.25">
      <c r="A1369" s="521"/>
      <c r="B1369" s="521"/>
    </row>
    <row r="1370" spans="1:2" x14ac:dyDescent="0.25">
      <c r="A1370" s="521"/>
      <c r="B1370" s="521"/>
    </row>
    <row r="1371" spans="1:2" x14ac:dyDescent="0.25">
      <c r="A1371" s="521"/>
      <c r="B1371" s="521"/>
    </row>
    <row r="1372" spans="1:2" x14ac:dyDescent="0.25">
      <c r="A1372" s="521"/>
      <c r="B1372" s="521"/>
    </row>
    <row r="1373" spans="1:2" x14ac:dyDescent="0.25">
      <c r="A1373" s="521"/>
      <c r="B1373" s="521"/>
    </row>
    <row r="1374" spans="1:2" x14ac:dyDescent="0.25">
      <c r="A1374" s="521"/>
      <c r="B1374" s="521"/>
    </row>
    <row r="1375" spans="1:2" x14ac:dyDescent="0.25">
      <c r="A1375" s="521"/>
      <c r="B1375" s="521"/>
    </row>
    <row r="1376" spans="1:2" x14ac:dyDescent="0.25">
      <c r="A1376" s="521"/>
      <c r="B1376" s="521"/>
    </row>
    <row r="1377" spans="1:2" x14ac:dyDescent="0.25">
      <c r="A1377" s="521"/>
      <c r="B1377" s="521"/>
    </row>
    <row r="1378" spans="1:2" x14ac:dyDescent="0.25">
      <c r="A1378" s="521"/>
      <c r="B1378" s="521"/>
    </row>
    <row r="1379" spans="1:2" x14ac:dyDescent="0.25">
      <c r="A1379" s="521"/>
      <c r="B1379" s="521"/>
    </row>
    <row r="1380" spans="1:2" x14ac:dyDescent="0.25">
      <c r="A1380" s="521"/>
      <c r="B1380" s="521"/>
    </row>
    <row r="1381" spans="1:2" x14ac:dyDescent="0.25">
      <c r="A1381" s="521"/>
      <c r="B1381" s="521"/>
    </row>
    <row r="1382" spans="1:2" x14ac:dyDescent="0.25">
      <c r="A1382" s="521"/>
      <c r="B1382" s="521"/>
    </row>
    <row r="1383" spans="1:2" x14ac:dyDescent="0.25">
      <c r="A1383" s="521"/>
      <c r="B1383" s="521"/>
    </row>
    <row r="1384" spans="1:2" x14ac:dyDescent="0.25">
      <c r="A1384" s="521"/>
      <c r="B1384" s="521"/>
    </row>
    <row r="1385" spans="1:2" x14ac:dyDescent="0.25">
      <c r="A1385" s="521"/>
      <c r="B1385" s="521"/>
    </row>
    <row r="1386" spans="1:2" x14ac:dyDescent="0.25">
      <c r="A1386" s="521"/>
      <c r="B1386" s="521"/>
    </row>
    <row r="1387" spans="1:2" x14ac:dyDescent="0.25">
      <c r="A1387" s="521"/>
      <c r="B1387" s="521"/>
    </row>
    <row r="1388" spans="1:2" x14ac:dyDescent="0.25">
      <c r="A1388" s="521"/>
      <c r="B1388" s="521"/>
    </row>
    <row r="1389" spans="1:2" x14ac:dyDescent="0.25">
      <c r="A1389" s="521"/>
      <c r="B1389" s="521"/>
    </row>
    <row r="1390" spans="1:2" x14ac:dyDescent="0.25">
      <c r="A1390" s="521"/>
      <c r="B1390" s="521"/>
    </row>
    <row r="1391" spans="1:2" x14ac:dyDescent="0.25">
      <c r="A1391" s="521"/>
      <c r="B1391" s="521"/>
    </row>
    <row r="1392" spans="1:2" x14ac:dyDescent="0.25">
      <c r="A1392" s="521"/>
      <c r="B1392" s="521"/>
    </row>
    <row r="1393" spans="1:2" x14ac:dyDescent="0.25">
      <c r="A1393" s="521"/>
      <c r="B1393" s="521"/>
    </row>
    <row r="1394" spans="1:2" x14ac:dyDescent="0.25">
      <c r="A1394" s="521"/>
      <c r="B1394" s="521"/>
    </row>
    <row r="1395" spans="1:2" x14ac:dyDescent="0.25">
      <c r="A1395" s="521"/>
      <c r="B1395" s="521"/>
    </row>
    <row r="1396" spans="1:2" x14ac:dyDescent="0.25">
      <c r="A1396" s="521"/>
      <c r="B1396" s="521"/>
    </row>
    <row r="1397" spans="1:2" x14ac:dyDescent="0.25">
      <c r="A1397" s="521"/>
      <c r="B1397" s="521"/>
    </row>
    <row r="1398" spans="1:2" x14ac:dyDescent="0.25">
      <c r="A1398" s="521"/>
      <c r="B1398" s="521"/>
    </row>
    <row r="1399" spans="1:2" x14ac:dyDescent="0.25">
      <c r="A1399" s="521"/>
      <c r="B1399" s="521"/>
    </row>
    <row r="1400" spans="1:2" x14ac:dyDescent="0.25">
      <c r="A1400" s="521"/>
      <c r="B1400" s="521"/>
    </row>
    <row r="1401" spans="1:2" x14ac:dyDescent="0.25">
      <c r="A1401" s="521"/>
      <c r="B1401" s="521"/>
    </row>
    <row r="1402" spans="1:2" x14ac:dyDescent="0.25">
      <c r="A1402" s="521"/>
      <c r="B1402" s="521"/>
    </row>
    <row r="1403" spans="1:2" x14ac:dyDescent="0.25">
      <c r="A1403" s="521"/>
      <c r="B1403" s="521"/>
    </row>
    <row r="1404" spans="1:2" x14ac:dyDescent="0.25">
      <c r="A1404" s="521"/>
      <c r="B1404" s="521"/>
    </row>
    <row r="1405" spans="1:2" x14ac:dyDescent="0.25">
      <c r="A1405" s="521"/>
      <c r="B1405" s="521"/>
    </row>
    <row r="1406" spans="1:2" x14ac:dyDescent="0.25">
      <c r="A1406" s="521"/>
      <c r="B1406" s="521"/>
    </row>
    <row r="1407" spans="1:2" x14ac:dyDescent="0.25">
      <c r="A1407" s="521"/>
      <c r="B1407" s="521"/>
    </row>
    <row r="1408" spans="1:2" x14ac:dyDescent="0.25">
      <c r="A1408" s="521"/>
      <c r="B1408" s="521"/>
    </row>
    <row r="1409" spans="1:2" x14ac:dyDescent="0.25">
      <c r="A1409" s="521"/>
      <c r="B1409" s="521"/>
    </row>
    <row r="1410" spans="1:2" x14ac:dyDescent="0.25">
      <c r="A1410" s="521"/>
      <c r="B1410" s="521"/>
    </row>
    <row r="1411" spans="1:2" x14ac:dyDescent="0.25">
      <c r="A1411" s="521"/>
      <c r="B1411" s="521"/>
    </row>
    <row r="1412" spans="1:2" x14ac:dyDescent="0.25">
      <c r="A1412" s="521"/>
      <c r="B1412" s="521"/>
    </row>
    <row r="1413" spans="1:2" x14ac:dyDescent="0.25">
      <c r="A1413" s="521"/>
      <c r="B1413" s="521"/>
    </row>
    <row r="1414" spans="1:2" x14ac:dyDescent="0.25">
      <c r="A1414" s="521"/>
      <c r="B1414" s="521"/>
    </row>
    <row r="1415" spans="1:2" x14ac:dyDescent="0.25">
      <c r="A1415" s="521"/>
      <c r="B1415" s="521"/>
    </row>
    <row r="1416" spans="1:2" x14ac:dyDescent="0.25">
      <c r="A1416" s="521"/>
      <c r="B1416" s="521"/>
    </row>
    <row r="1417" spans="1:2" x14ac:dyDescent="0.25">
      <c r="A1417" s="521"/>
      <c r="B1417" s="521"/>
    </row>
    <row r="1418" spans="1:2" x14ac:dyDescent="0.25">
      <c r="A1418" s="521"/>
      <c r="B1418" s="521"/>
    </row>
    <row r="1419" spans="1:2" x14ac:dyDescent="0.25">
      <c r="A1419" s="521"/>
      <c r="B1419" s="521"/>
    </row>
    <row r="1420" spans="1:2" x14ac:dyDescent="0.25">
      <c r="A1420" s="521"/>
      <c r="B1420" s="521"/>
    </row>
    <row r="1421" spans="1:2" x14ac:dyDescent="0.25">
      <c r="A1421" s="521"/>
      <c r="B1421" s="521"/>
    </row>
    <row r="1422" spans="1:2" x14ac:dyDescent="0.25">
      <c r="A1422" s="521"/>
      <c r="B1422" s="521"/>
    </row>
    <row r="1423" spans="1:2" x14ac:dyDescent="0.25">
      <c r="A1423" s="521"/>
      <c r="B1423" s="521"/>
    </row>
    <row r="1424" spans="1:2" x14ac:dyDescent="0.25">
      <c r="A1424" s="521"/>
      <c r="B1424" s="521"/>
    </row>
    <row r="1425" spans="1:2" x14ac:dyDescent="0.25">
      <c r="A1425" s="521"/>
      <c r="B1425" s="521"/>
    </row>
    <row r="1426" spans="1:2" x14ac:dyDescent="0.25">
      <c r="A1426" s="521"/>
      <c r="B1426" s="521"/>
    </row>
    <row r="1427" spans="1:2" x14ac:dyDescent="0.25">
      <c r="A1427" s="521"/>
      <c r="B1427" s="521"/>
    </row>
    <row r="1428" spans="1:2" x14ac:dyDescent="0.25">
      <c r="A1428" s="521"/>
      <c r="B1428" s="521"/>
    </row>
    <row r="1429" spans="1:2" x14ac:dyDescent="0.25">
      <c r="A1429" s="521"/>
      <c r="B1429" s="521"/>
    </row>
    <row r="1430" spans="1:2" x14ac:dyDescent="0.25">
      <c r="A1430" s="521"/>
      <c r="B1430" s="521"/>
    </row>
    <row r="1431" spans="1:2" x14ac:dyDescent="0.25">
      <c r="A1431" s="521"/>
      <c r="B1431" s="521"/>
    </row>
    <row r="1432" spans="1:2" x14ac:dyDescent="0.25">
      <c r="A1432" s="521"/>
      <c r="B1432" s="521"/>
    </row>
    <row r="1433" spans="1:2" x14ac:dyDescent="0.25">
      <c r="A1433" s="521"/>
      <c r="B1433" s="521"/>
    </row>
    <row r="1434" spans="1:2" x14ac:dyDescent="0.25">
      <c r="A1434" s="521"/>
      <c r="B1434" s="521"/>
    </row>
    <row r="1435" spans="1:2" x14ac:dyDescent="0.25">
      <c r="A1435" s="521"/>
      <c r="B1435" s="521"/>
    </row>
    <row r="1436" spans="1:2" x14ac:dyDescent="0.25">
      <c r="A1436" s="521"/>
      <c r="B1436" s="521"/>
    </row>
    <row r="1437" spans="1:2" x14ac:dyDescent="0.25">
      <c r="A1437" s="521"/>
      <c r="B1437" s="521"/>
    </row>
    <row r="1438" spans="1:2" x14ac:dyDescent="0.25">
      <c r="A1438" s="521"/>
      <c r="B1438" s="521"/>
    </row>
    <row r="1439" spans="1:2" x14ac:dyDescent="0.25">
      <c r="A1439" s="521"/>
      <c r="B1439" s="521"/>
    </row>
    <row r="1440" spans="1:2" x14ac:dyDescent="0.25">
      <c r="A1440" s="521"/>
      <c r="B1440" s="521"/>
    </row>
    <row r="1441" spans="1:2" x14ac:dyDescent="0.25">
      <c r="A1441" s="521"/>
      <c r="B1441" s="521"/>
    </row>
    <row r="1442" spans="1:2" x14ac:dyDescent="0.25">
      <c r="A1442" s="521"/>
      <c r="B1442" s="521"/>
    </row>
    <row r="1443" spans="1:2" x14ac:dyDescent="0.25">
      <c r="A1443" s="521"/>
      <c r="B1443" s="521"/>
    </row>
    <row r="1444" spans="1:2" x14ac:dyDescent="0.25">
      <c r="A1444" s="521"/>
      <c r="B1444" s="521"/>
    </row>
    <row r="1445" spans="1:2" x14ac:dyDescent="0.25">
      <c r="A1445" s="521"/>
      <c r="B1445" s="521"/>
    </row>
    <row r="1446" spans="1:2" x14ac:dyDescent="0.25">
      <c r="A1446" s="521"/>
      <c r="B1446" s="521"/>
    </row>
    <row r="1447" spans="1:2" x14ac:dyDescent="0.25">
      <c r="A1447" s="521"/>
      <c r="B1447" s="521"/>
    </row>
    <row r="1448" spans="1:2" x14ac:dyDescent="0.25">
      <c r="A1448" s="521"/>
      <c r="B1448" s="521"/>
    </row>
    <row r="1449" spans="1:2" x14ac:dyDescent="0.25">
      <c r="A1449" s="521"/>
      <c r="B1449" s="521"/>
    </row>
    <row r="1450" spans="1:2" x14ac:dyDescent="0.25">
      <c r="A1450" s="521"/>
      <c r="B1450" s="521"/>
    </row>
    <row r="1451" spans="1:2" x14ac:dyDescent="0.25">
      <c r="A1451" s="521"/>
      <c r="B1451" s="521"/>
    </row>
    <row r="1452" spans="1:2" x14ac:dyDescent="0.25">
      <c r="A1452" s="521"/>
      <c r="B1452" s="521"/>
    </row>
    <row r="1453" spans="1:2" x14ac:dyDescent="0.25">
      <c r="A1453" s="521"/>
      <c r="B1453" s="521"/>
    </row>
    <row r="1454" spans="1:2" x14ac:dyDescent="0.25">
      <c r="A1454" s="521"/>
      <c r="B1454" s="521"/>
    </row>
    <row r="1455" spans="1:2" x14ac:dyDescent="0.25">
      <c r="A1455" s="521"/>
      <c r="B1455" s="521"/>
    </row>
    <row r="1456" spans="1:2" x14ac:dyDescent="0.25">
      <c r="A1456" s="521"/>
      <c r="B1456" s="521"/>
    </row>
    <row r="1457" spans="1:2" x14ac:dyDescent="0.25">
      <c r="A1457" s="521"/>
      <c r="B1457" s="521"/>
    </row>
    <row r="1458" spans="1:2" x14ac:dyDescent="0.25">
      <c r="A1458" s="521"/>
      <c r="B1458" s="521"/>
    </row>
    <row r="1459" spans="1:2" x14ac:dyDescent="0.25">
      <c r="A1459" s="521"/>
      <c r="B1459" s="521"/>
    </row>
    <row r="1460" spans="1:2" x14ac:dyDescent="0.25">
      <c r="A1460" s="521"/>
      <c r="B1460" s="521"/>
    </row>
    <row r="1461" spans="1:2" x14ac:dyDescent="0.25">
      <c r="A1461" s="521"/>
      <c r="B1461" s="521"/>
    </row>
    <row r="1462" spans="1:2" x14ac:dyDescent="0.25">
      <c r="A1462" s="521"/>
      <c r="B1462" s="521"/>
    </row>
    <row r="1463" spans="1:2" x14ac:dyDescent="0.25">
      <c r="A1463" s="521"/>
      <c r="B1463" s="521"/>
    </row>
    <row r="1464" spans="1:2" x14ac:dyDescent="0.25">
      <c r="A1464" s="521"/>
      <c r="B1464" s="521"/>
    </row>
    <row r="1465" spans="1:2" x14ac:dyDescent="0.25">
      <c r="A1465" s="521"/>
      <c r="B1465" s="521"/>
    </row>
    <row r="1466" spans="1:2" x14ac:dyDescent="0.25">
      <c r="A1466" s="521"/>
      <c r="B1466" s="521"/>
    </row>
    <row r="1467" spans="1:2" x14ac:dyDescent="0.25">
      <c r="A1467" s="521"/>
      <c r="B1467" s="521"/>
    </row>
    <row r="1468" spans="1:2" x14ac:dyDescent="0.25">
      <c r="A1468" s="521"/>
      <c r="B1468" s="521"/>
    </row>
    <row r="1469" spans="1:2" x14ac:dyDescent="0.25">
      <c r="A1469" s="521"/>
      <c r="B1469" s="521"/>
    </row>
    <row r="1470" spans="1:2" x14ac:dyDescent="0.25">
      <c r="A1470" s="521"/>
      <c r="B1470" s="521"/>
    </row>
    <row r="1471" spans="1:2" x14ac:dyDescent="0.25">
      <c r="A1471" s="521"/>
      <c r="B1471" s="521"/>
    </row>
    <row r="1472" spans="1:2" x14ac:dyDescent="0.25">
      <c r="A1472" s="521"/>
      <c r="B1472" s="521"/>
    </row>
    <row r="1473" spans="1:2" x14ac:dyDescent="0.25">
      <c r="A1473" s="521"/>
      <c r="B1473" s="521"/>
    </row>
    <row r="1474" spans="1:2" x14ac:dyDescent="0.25">
      <c r="A1474" s="521"/>
      <c r="B1474" s="521"/>
    </row>
    <row r="1475" spans="1:2" x14ac:dyDescent="0.25">
      <c r="A1475" s="521"/>
      <c r="B1475" s="521"/>
    </row>
    <row r="1476" spans="1:2" x14ac:dyDescent="0.25">
      <c r="A1476" s="521"/>
      <c r="B1476" s="521"/>
    </row>
    <row r="1477" spans="1:2" x14ac:dyDescent="0.25">
      <c r="A1477" s="521"/>
      <c r="B1477" s="521"/>
    </row>
    <row r="1478" spans="1:2" x14ac:dyDescent="0.25">
      <c r="A1478" s="521"/>
      <c r="B1478" s="521"/>
    </row>
    <row r="1479" spans="1:2" x14ac:dyDescent="0.25">
      <c r="A1479" s="521"/>
      <c r="B1479" s="521"/>
    </row>
    <row r="1480" spans="1:2" x14ac:dyDescent="0.25">
      <c r="A1480" s="521"/>
      <c r="B1480" s="521"/>
    </row>
    <row r="1481" spans="1:2" x14ac:dyDescent="0.25">
      <c r="A1481" s="521"/>
      <c r="B1481" s="521"/>
    </row>
    <row r="1482" spans="1:2" x14ac:dyDescent="0.25">
      <c r="A1482" s="521"/>
      <c r="B1482" s="521"/>
    </row>
    <row r="1483" spans="1:2" x14ac:dyDescent="0.25">
      <c r="A1483" s="521"/>
      <c r="B1483" s="521"/>
    </row>
    <row r="1484" spans="1:2" x14ac:dyDescent="0.25">
      <c r="A1484" s="521"/>
      <c r="B1484" s="521"/>
    </row>
    <row r="1485" spans="1:2" x14ac:dyDescent="0.25">
      <c r="A1485" s="521"/>
      <c r="B1485" s="521"/>
    </row>
    <row r="1486" spans="1:2" x14ac:dyDescent="0.25">
      <c r="A1486" s="521"/>
      <c r="B1486" s="521"/>
    </row>
    <row r="1487" spans="1:2" x14ac:dyDescent="0.25">
      <c r="A1487" s="521"/>
      <c r="B1487" s="521"/>
    </row>
    <row r="1488" spans="1:2" x14ac:dyDescent="0.25">
      <c r="A1488" s="521"/>
      <c r="B1488" s="521"/>
    </row>
    <row r="1489" spans="1:2" x14ac:dyDescent="0.25">
      <c r="A1489" s="521"/>
      <c r="B1489" s="521"/>
    </row>
    <row r="1490" spans="1:2" x14ac:dyDescent="0.25">
      <c r="A1490" s="521"/>
      <c r="B1490" s="521"/>
    </row>
    <row r="1491" spans="1:2" x14ac:dyDescent="0.25">
      <c r="A1491" s="521"/>
      <c r="B1491" s="521"/>
    </row>
    <row r="1492" spans="1:2" x14ac:dyDescent="0.25">
      <c r="A1492" s="521"/>
      <c r="B1492" s="521"/>
    </row>
    <row r="1493" spans="1:2" x14ac:dyDescent="0.25">
      <c r="A1493" s="521"/>
      <c r="B1493" s="521"/>
    </row>
    <row r="1494" spans="1:2" x14ac:dyDescent="0.25">
      <c r="A1494" s="521"/>
      <c r="B1494" s="521"/>
    </row>
    <row r="1495" spans="1:2" x14ac:dyDescent="0.25">
      <c r="A1495" s="521"/>
      <c r="B1495" s="521"/>
    </row>
    <row r="1496" spans="1:2" x14ac:dyDescent="0.25">
      <c r="A1496" s="521"/>
      <c r="B1496" s="521"/>
    </row>
    <row r="1497" spans="1:2" x14ac:dyDescent="0.25">
      <c r="A1497" s="521"/>
      <c r="B1497" s="521"/>
    </row>
    <row r="1498" spans="1:2" x14ac:dyDescent="0.25">
      <c r="A1498" s="521"/>
      <c r="B1498" s="521"/>
    </row>
    <row r="1499" spans="1:2" x14ac:dyDescent="0.25">
      <c r="A1499" s="521"/>
      <c r="B1499" s="521"/>
    </row>
    <row r="1500" spans="1:2" x14ac:dyDescent="0.25">
      <c r="A1500" s="521"/>
      <c r="B1500" s="521"/>
    </row>
    <row r="1501" spans="1:2" x14ac:dyDescent="0.25">
      <c r="A1501" s="521"/>
      <c r="B1501" s="521"/>
    </row>
    <row r="1502" spans="1:2" x14ac:dyDescent="0.25">
      <c r="A1502" s="521"/>
      <c r="B1502" s="521"/>
    </row>
    <row r="1503" spans="1:2" x14ac:dyDescent="0.25">
      <c r="A1503" s="521"/>
      <c r="B1503" s="521"/>
    </row>
    <row r="1504" spans="1:2" x14ac:dyDescent="0.25">
      <c r="A1504" s="521"/>
      <c r="B1504" s="521"/>
    </row>
    <row r="1505" spans="1:2" x14ac:dyDescent="0.25">
      <c r="A1505" s="521"/>
      <c r="B1505" s="521"/>
    </row>
    <row r="1506" spans="1:2" x14ac:dyDescent="0.25">
      <c r="A1506" s="521"/>
      <c r="B1506" s="521"/>
    </row>
    <row r="1507" spans="1:2" x14ac:dyDescent="0.25">
      <c r="A1507" s="521"/>
      <c r="B1507" s="521"/>
    </row>
    <row r="1508" spans="1:2" x14ac:dyDescent="0.25">
      <c r="A1508" s="521"/>
      <c r="B1508" s="521"/>
    </row>
    <row r="1509" spans="1:2" x14ac:dyDescent="0.25">
      <c r="A1509" s="521"/>
      <c r="B1509" s="521"/>
    </row>
    <row r="1510" spans="1:2" x14ac:dyDescent="0.25">
      <c r="A1510" s="521"/>
      <c r="B1510" s="521"/>
    </row>
    <row r="1511" spans="1:2" x14ac:dyDescent="0.25">
      <c r="A1511" s="521"/>
      <c r="B1511" s="521"/>
    </row>
    <row r="1512" spans="1:2" x14ac:dyDescent="0.25">
      <c r="A1512" s="521"/>
      <c r="B1512" s="521"/>
    </row>
    <row r="1513" spans="1:2" x14ac:dyDescent="0.25">
      <c r="A1513" s="521"/>
      <c r="B1513" s="521"/>
    </row>
    <row r="1514" spans="1:2" x14ac:dyDescent="0.25">
      <c r="A1514" s="521"/>
      <c r="B1514" s="521"/>
    </row>
    <row r="1515" spans="1:2" x14ac:dyDescent="0.25">
      <c r="A1515" s="521"/>
      <c r="B1515" s="521"/>
    </row>
    <row r="1516" spans="1:2" x14ac:dyDescent="0.25">
      <c r="A1516" s="521"/>
      <c r="B1516" s="521"/>
    </row>
    <row r="1517" spans="1:2" x14ac:dyDescent="0.25">
      <c r="A1517" s="521"/>
      <c r="B1517" s="521"/>
    </row>
    <row r="1518" spans="1:2" x14ac:dyDescent="0.25">
      <c r="A1518" s="521"/>
      <c r="B1518" s="521"/>
    </row>
    <row r="1519" spans="1:2" x14ac:dyDescent="0.25">
      <c r="A1519" s="521"/>
      <c r="B1519" s="521"/>
    </row>
    <row r="1520" spans="1:2" x14ac:dyDescent="0.25">
      <c r="A1520" s="521"/>
      <c r="B1520" s="521"/>
    </row>
    <row r="1521" spans="1:2" x14ac:dyDescent="0.25">
      <c r="A1521" s="521"/>
      <c r="B1521" s="521"/>
    </row>
    <row r="1522" spans="1:2" x14ac:dyDescent="0.25">
      <c r="A1522" s="521"/>
      <c r="B1522" s="521"/>
    </row>
    <row r="1523" spans="1:2" x14ac:dyDescent="0.25">
      <c r="A1523" s="521"/>
      <c r="B1523" s="521"/>
    </row>
    <row r="1524" spans="1:2" x14ac:dyDescent="0.25">
      <c r="A1524" s="521"/>
      <c r="B1524" s="521"/>
    </row>
    <row r="1525" spans="1:2" x14ac:dyDescent="0.25">
      <c r="A1525" s="521"/>
      <c r="B1525" s="521"/>
    </row>
    <row r="1526" spans="1:2" x14ac:dyDescent="0.25">
      <c r="A1526" s="521"/>
      <c r="B1526" s="521"/>
    </row>
    <row r="1527" spans="1:2" x14ac:dyDescent="0.25">
      <c r="A1527" s="521"/>
      <c r="B1527" s="521"/>
    </row>
    <row r="1528" spans="1:2" x14ac:dyDescent="0.25">
      <c r="A1528" s="521"/>
      <c r="B1528" s="521"/>
    </row>
    <row r="1529" spans="1:2" x14ac:dyDescent="0.25">
      <c r="A1529" s="521"/>
      <c r="B1529" s="521"/>
    </row>
    <row r="1530" spans="1:2" x14ac:dyDescent="0.25">
      <c r="A1530" s="521"/>
      <c r="B1530" s="521"/>
    </row>
    <row r="1531" spans="1:2" x14ac:dyDescent="0.25">
      <c r="A1531" s="521"/>
      <c r="B1531" s="521"/>
    </row>
    <row r="1532" spans="1:2" x14ac:dyDescent="0.25">
      <c r="A1532" s="521"/>
      <c r="B1532" s="521"/>
    </row>
    <row r="1533" spans="1:2" x14ac:dyDescent="0.25">
      <c r="A1533" s="521"/>
      <c r="B1533" s="521"/>
    </row>
    <row r="1534" spans="1:2" x14ac:dyDescent="0.25">
      <c r="A1534" s="521"/>
      <c r="B1534" s="521"/>
    </row>
    <row r="1535" spans="1:2" x14ac:dyDescent="0.25">
      <c r="A1535" s="521"/>
      <c r="B1535" s="521"/>
    </row>
    <row r="1536" spans="1:2" x14ac:dyDescent="0.25">
      <c r="A1536" s="521"/>
      <c r="B1536" s="521"/>
    </row>
    <row r="1537" spans="1:2" x14ac:dyDescent="0.25">
      <c r="A1537" s="521"/>
      <c r="B1537" s="521"/>
    </row>
    <row r="1538" spans="1:2" x14ac:dyDescent="0.25">
      <c r="A1538" s="521"/>
      <c r="B1538" s="521"/>
    </row>
    <row r="1539" spans="1:2" x14ac:dyDescent="0.25">
      <c r="A1539" s="521"/>
      <c r="B1539" s="521"/>
    </row>
    <row r="1540" spans="1:2" x14ac:dyDescent="0.25">
      <c r="A1540" s="521"/>
      <c r="B1540" s="521"/>
    </row>
    <row r="1541" spans="1:2" x14ac:dyDescent="0.25">
      <c r="A1541" s="521"/>
      <c r="B1541" s="521"/>
    </row>
    <row r="1542" spans="1:2" x14ac:dyDescent="0.25">
      <c r="A1542" s="521"/>
      <c r="B1542" s="521"/>
    </row>
    <row r="1543" spans="1:2" x14ac:dyDescent="0.25">
      <c r="A1543" s="521"/>
      <c r="B1543" s="521"/>
    </row>
    <row r="1544" spans="1:2" x14ac:dyDescent="0.25">
      <c r="A1544" s="521"/>
      <c r="B1544" s="521"/>
    </row>
    <row r="1545" spans="1:2" x14ac:dyDescent="0.25">
      <c r="A1545" s="521"/>
      <c r="B1545" s="521"/>
    </row>
    <row r="1546" spans="1:2" x14ac:dyDescent="0.25">
      <c r="A1546" s="521"/>
      <c r="B1546" s="521"/>
    </row>
    <row r="1547" spans="1:2" x14ac:dyDescent="0.25">
      <c r="A1547" s="521"/>
      <c r="B1547" s="521"/>
    </row>
    <row r="1548" spans="1:2" x14ac:dyDescent="0.25">
      <c r="A1548" s="521"/>
      <c r="B1548" s="521"/>
    </row>
    <row r="1549" spans="1:2" x14ac:dyDescent="0.25">
      <c r="A1549" s="521"/>
      <c r="B1549" s="521"/>
    </row>
    <row r="1550" spans="1:2" x14ac:dyDescent="0.25">
      <c r="A1550" s="521"/>
      <c r="B1550" s="521"/>
    </row>
    <row r="1551" spans="1:2" x14ac:dyDescent="0.25">
      <c r="A1551" s="521"/>
      <c r="B1551" s="521"/>
    </row>
    <row r="1552" spans="1:2" x14ac:dyDescent="0.25">
      <c r="A1552" s="521"/>
      <c r="B1552" s="521"/>
    </row>
    <row r="1553" spans="1:2" x14ac:dyDescent="0.25">
      <c r="A1553" s="521"/>
      <c r="B1553" s="521"/>
    </row>
    <row r="1554" spans="1:2" x14ac:dyDescent="0.25">
      <c r="A1554" s="521"/>
      <c r="B1554" s="521"/>
    </row>
    <row r="1555" spans="1:2" x14ac:dyDescent="0.25">
      <c r="A1555" s="521"/>
      <c r="B1555" s="521"/>
    </row>
    <row r="1556" spans="1:2" x14ac:dyDescent="0.25">
      <c r="A1556" s="521"/>
      <c r="B1556" s="521"/>
    </row>
    <row r="1557" spans="1:2" x14ac:dyDescent="0.25">
      <c r="A1557" s="521"/>
      <c r="B1557" s="521"/>
    </row>
    <row r="1558" spans="1:2" x14ac:dyDescent="0.25">
      <c r="A1558" s="521"/>
      <c r="B1558" s="521"/>
    </row>
    <row r="1559" spans="1:2" x14ac:dyDescent="0.25">
      <c r="A1559" s="521"/>
      <c r="B1559" s="521"/>
    </row>
    <row r="1560" spans="1:2" x14ac:dyDescent="0.25">
      <c r="A1560" s="521"/>
      <c r="B1560" s="521"/>
    </row>
    <row r="1561" spans="1:2" x14ac:dyDescent="0.25">
      <c r="A1561" s="521"/>
      <c r="B1561" s="521"/>
    </row>
    <row r="1562" spans="1:2" x14ac:dyDescent="0.25">
      <c r="A1562" s="521"/>
      <c r="B1562" s="521"/>
    </row>
    <row r="1563" spans="1:2" x14ac:dyDescent="0.25">
      <c r="A1563" s="521"/>
      <c r="B1563" s="521"/>
    </row>
    <row r="1564" spans="1:2" x14ac:dyDescent="0.25">
      <c r="A1564" s="521"/>
      <c r="B1564" s="521"/>
    </row>
    <row r="1565" spans="1:2" x14ac:dyDescent="0.25">
      <c r="A1565" s="521"/>
      <c r="B1565" s="521"/>
    </row>
    <row r="1566" spans="1:2" x14ac:dyDescent="0.25">
      <c r="A1566" s="521"/>
      <c r="B1566" s="521"/>
    </row>
    <row r="1567" spans="1:2" x14ac:dyDescent="0.25">
      <c r="A1567" s="521"/>
      <c r="B1567" s="521"/>
    </row>
    <row r="1568" spans="1:2" x14ac:dyDescent="0.25">
      <c r="A1568" s="521"/>
      <c r="B1568" s="521"/>
    </row>
    <row r="1569" spans="1:2" x14ac:dyDescent="0.25">
      <c r="A1569" s="521"/>
      <c r="B1569" s="521"/>
    </row>
    <row r="1570" spans="1:2" x14ac:dyDescent="0.25">
      <c r="A1570" s="521"/>
      <c r="B1570" s="521"/>
    </row>
    <row r="1571" spans="1:2" x14ac:dyDescent="0.25">
      <c r="A1571" s="521"/>
      <c r="B1571" s="521"/>
    </row>
    <row r="1572" spans="1:2" x14ac:dyDescent="0.25">
      <c r="A1572" s="521"/>
      <c r="B1572" s="521"/>
    </row>
    <row r="1573" spans="1:2" x14ac:dyDescent="0.25">
      <c r="A1573" s="521"/>
      <c r="B1573" s="521"/>
    </row>
    <row r="1574" spans="1:2" x14ac:dyDescent="0.25">
      <c r="A1574" s="521"/>
      <c r="B1574" s="521"/>
    </row>
    <row r="1575" spans="1:2" x14ac:dyDescent="0.25">
      <c r="A1575" s="521"/>
      <c r="B1575" s="521"/>
    </row>
    <row r="1576" spans="1:2" x14ac:dyDescent="0.25">
      <c r="A1576" s="521"/>
      <c r="B1576" s="521"/>
    </row>
    <row r="1577" spans="1:2" x14ac:dyDescent="0.25">
      <c r="A1577" s="521"/>
      <c r="B1577" s="521"/>
    </row>
    <row r="1578" spans="1:2" x14ac:dyDescent="0.25">
      <c r="A1578" s="521"/>
      <c r="B1578" s="521"/>
    </row>
    <row r="1579" spans="1:2" x14ac:dyDescent="0.25">
      <c r="A1579" s="521"/>
      <c r="B1579" s="521"/>
    </row>
    <row r="1580" spans="1:2" x14ac:dyDescent="0.25">
      <c r="A1580" s="521"/>
      <c r="B1580" s="521"/>
    </row>
    <row r="1581" spans="1:2" x14ac:dyDescent="0.25">
      <c r="A1581" s="521"/>
      <c r="B1581" s="521"/>
    </row>
    <row r="1582" spans="1:2" x14ac:dyDescent="0.25">
      <c r="A1582" s="521"/>
      <c r="B1582" s="521"/>
    </row>
    <row r="1583" spans="1:2" x14ac:dyDescent="0.25">
      <c r="A1583" s="521"/>
      <c r="B1583" s="521"/>
    </row>
    <row r="1584" spans="1:2" x14ac:dyDescent="0.25">
      <c r="A1584" s="521"/>
      <c r="B1584" s="521"/>
    </row>
    <row r="1585" spans="1:2" x14ac:dyDescent="0.25">
      <c r="A1585" s="521"/>
      <c r="B1585" s="521"/>
    </row>
    <row r="1586" spans="1:2" x14ac:dyDescent="0.25">
      <c r="A1586" s="521"/>
      <c r="B1586" s="521"/>
    </row>
    <row r="1587" spans="1:2" x14ac:dyDescent="0.25">
      <c r="A1587" s="521"/>
      <c r="B1587" s="521"/>
    </row>
    <row r="1588" spans="1:2" x14ac:dyDescent="0.25">
      <c r="A1588" s="521"/>
      <c r="B1588" s="521"/>
    </row>
    <row r="1589" spans="1:2" x14ac:dyDescent="0.25">
      <c r="A1589" s="521"/>
      <c r="B1589" s="521"/>
    </row>
    <row r="1590" spans="1:2" x14ac:dyDescent="0.25">
      <c r="A1590" s="521"/>
      <c r="B1590" s="521"/>
    </row>
    <row r="1591" spans="1:2" x14ac:dyDescent="0.25">
      <c r="A1591" s="521"/>
      <c r="B1591" s="521"/>
    </row>
    <row r="1592" spans="1:2" x14ac:dyDescent="0.25">
      <c r="A1592" s="521"/>
      <c r="B1592" s="521"/>
    </row>
    <row r="1593" spans="1:2" x14ac:dyDescent="0.25">
      <c r="A1593" s="521"/>
      <c r="B1593" s="521"/>
    </row>
    <row r="1594" spans="1:2" x14ac:dyDescent="0.25">
      <c r="A1594" s="521"/>
      <c r="B1594" s="521"/>
    </row>
    <row r="1595" spans="1:2" x14ac:dyDescent="0.25">
      <c r="A1595" s="521"/>
      <c r="B1595" s="521"/>
    </row>
    <row r="1596" spans="1:2" x14ac:dyDescent="0.25">
      <c r="A1596" s="521"/>
      <c r="B1596" s="521"/>
    </row>
    <row r="1597" spans="1:2" x14ac:dyDescent="0.25">
      <c r="A1597" s="521"/>
      <c r="B1597" s="521"/>
    </row>
    <row r="1598" spans="1:2" x14ac:dyDescent="0.25">
      <c r="A1598" s="521"/>
      <c r="B1598" s="521"/>
    </row>
    <row r="1599" spans="1:2" x14ac:dyDescent="0.25">
      <c r="A1599" s="521"/>
      <c r="B1599" s="521"/>
    </row>
    <row r="1600" spans="1:2" x14ac:dyDescent="0.25">
      <c r="A1600" s="521"/>
      <c r="B1600" s="521"/>
    </row>
    <row r="1601" spans="1:2" x14ac:dyDescent="0.25">
      <c r="A1601" s="521"/>
      <c r="B1601" s="521"/>
    </row>
    <row r="1602" spans="1:2" x14ac:dyDescent="0.25">
      <c r="A1602" s="521"/>
      <c r="B1602" s="521"/>
    </row>
    <row r="1603" spans="1:2" x14ac:dyDescent="0.25">
      <c r="A1603" s="521"/>
      <c r="B1603" s="521"/>
    </row>
    <row r="1604" spans="1:2" x14ac:dyDescent="0.25">
      <c r="A1604" s="521"/>
      <c r="B1604" s="521"/>
    </row>
    <row r="1605" spans="1:2" x14ac:dyDescent="0.25">
      <c r="A1605" s="521"/>
      <c r="B1605" s="521"/>
    </row>
    <row r="1606" spans="1:2" x14ac:dyDescent="0.25">
      <c r="A1606" s="521"/>
      <c r="B1606" s="521"/>
    </row>
    <row r="1607" spans="1:2" x14ac:dyDescent="0.25">
      <c r="A1607" s="521"/>
      <c r="B1607" s="521"/>
    </row>
    <row r="1608" spans="1:2" x14ac:dyDescent="0.25">
      <c r="A1608" s="521"/>
      <c r="B1608" s="521"/>
    </row>
    <row r="1609" spans="1:2" x14ac:dyDescent="0.25">
      <c r="A1609" s="521"/>
      <c r="B1609" s="521"/>
    </row>
    <row r="1610" spans="1:2" x14ac:dyDescent="0.25">
      <c r="A1610" s="521"/>
      <c r="B1610" s="521"/>
    </row>
    <row r="1611" spans="1:2" x14ac:dyDescent="0.25">
      <c r="A1611" s="521"/>
      <c r="B1611" s="521"/>
    </row>
    <row r="1612" spans="1:2" x14ac:dyDescent="0.25">
      <c r="A1612" s="521"/>
      <c r="B1612" s="521"/>
    </row>
    <row r="1613" spans="1:2" x14ac:dyDescent="0.25">
      <c r="A1613" s="521"/>
      <c r="B1613" s="521"/>
    </row>
    <row r="1614" spans="1:2" x14ac:dyDescent="0.25">
      <c r="A1614" s="521"/>
      <c r="B1614" s="521"/>
    </row>
    <row r="1615" spans="1:2" x14ac:dyDescent="0.25">
      <c r="A1615" s="521"/>
      <c r="B1615" s="521"/>
    </row>
    <row r="1616" spans="1:2" x14ac:dyDescent="0.25">
      <c r="A1616" s="521"/>
      <c r="B1616" s="521"/>
    </row>
    <row r="1617" spans="1:2" x14ac:dyDescent="0.25">
      <c r="A1617" s="521"/>
      <c r="B1617" s="521"/>
    </row>
    <row r="1618" spans="1:2" x14ac:dyDescent="0.25">
      <c r="A1618" s="521"/>
      <c r="B1618" s="521"/>
    </row>
    <row r="1619" spans="1:2" x14ac:dyDescent="0.25">
      <c r="A1619" s="521"/>
      <c r="B1619" s="521"/>
    </row>
    <row r="1620" spans="1:2" x14ac:dyDescent="0.25">
      <c r="A1620" s="521"/>
      <c r="B1620" s="521"/>
    </row>
    <row r="1621" spans="1:2" x14ac:dyDescent="0.25">
      <c r="A1621" s="521"/>
      <c r="B1621" s="521"/>
    </row>
    <row r="1622" spans="1:2" x14ac:dyDescent="0.25">
      <c r="A1622" s="521"/>
      <c r="B1622" s="521"/>
    </row>
    <row r="1623" spans="1:2" x14ac:dyDescent="0.25">
      <c r="A1623" s="521"/>
      <c r="B1623" s="521"/>
    </row>
    <row r="1624" spans="1:2" x14ac:dyDescent="0.25">
      <c r="A1624" s="521"/>
      <c r="B1624" s="521"/>
    </row>
    <row r="1625" spans="1:2" x14ac:dyDescent="0.25">
      <c r="A1625" s="521"/>
      <c r="B1625" s="521"/>
    </row>
    <row r="1626" spans="1:2" x14ac:dyDescent="0.25">
      <c r="A1626" s="521"/>
      <c r="B1626" s="521"/>
    </row>
    <row r="1627" spans="1:2" x14ac:dyDescent="0.25">
      <c r="A1627" s="521"/>
      <c r="B1627" s="521"/>
    </row>
    <row r="1628" spans="1:2" x14ac:dyDescent="0.25">
      <c r="A1628" s="521"/>
      <c r="B1628" s="521"/>
    </row>
    <row r="1629" spans="1:2" x14ac:dyDescent="0.25">
      <c r="A1629" s="521"/>
      <c r="B1629" s="521"/>
    </row>
    <row r="1630" spans="1:2" x14ac:dyDescent="0.25">
      <c r="A1630" s="521"/>
      <c r="B1630" s="521"/>
    </row>
    <row r="1631" spans="1:2" x14ac:dyDescent="0.25">
      <c r="A1631" s="521"/>
      <c r="B1631" s="521"/>
    </row>
    <row r="1632" spans="1:2" x14ac:dyDescent="0.25">
      <c r="A1632" s="521"/>
      <c r="B1632" s="521"/>
    </row>
    <row r="1633" spans="1:2" x14ac:dyDescent="0.25">
      <c r="A1633" s="521"/>
      <c r="B1633" s="521"/>
    </row>
    <row r="1634" spans="1:2" x14ac:dyDescent="0.25">
      <c r="A1634" s="521"/>
      <c r="B1634" s="521"/>
    </row>
    <row r="1635" spans="1:2" x14ac:dyDescent="0.25">
      <c r="A1635" s="521"/>
      <c r="B1635" s="521"/>
    </row>
    <row r="1636" spans="1:2" x14ac:dyDescent="0.25">
      <c r="A1636" s="521"/>
      <c r="B1636" s="521"/>
    </row>
    <row r="1637" spans="1:2" x14ac:dyDescent="0.25">
      <c r="A1637" s="521"/>
      <c r="B1637" s="521"/>
    </row>
    <row r="1638" spans="1:2" x14ac:dyDescent="0.25">
      <c r="A1638" s="521"/>
      <c r="B1638" s="521"/>
    </row>
    <row r="1639" spans="1:2" x14ac:dyDescent="0.25">
      <c r="A1639" s="521"/>
      <c r="B1639" s="521"/>
    </row>
    <row r="1640" spans="1:2" x14ac:dyDescent="0.25">
      <c r="A1640" s="521"/>
      <c r="B1640" s="521"/>
    </row>
    <row r="1641" spans="1:2" x14ac:dyDescent="0.25">
      <c r="A1641" s="521"/>
      <c r="B1641" s="521"/>
    </row>
    <row r="1642" spans="1:2" x14ac:dyDescent="0.25">
      <c r="A1642" s="521"/>
      <c r="B1642" s="521"/>
    </row>
    <row r="1643" spans="1:2" x14ac:dyDescent="0.25">
      <c r="A1643" s="521"/>
      <c r="B1643" s="521"/>
    </row>
    <row r="1644" spans="1:2" x14ac:dyDescent="0.25">
      <c r="A1644" s="521"/>
      <c r="B1644" s="521"/>
    </row>
    <row r="1645" spans="1:2" x14ac:dyDescent="0.25">
      <c r="A1645" s="521"/>
      <c r="B1645" s="521"/>
    </row>
    <row r="1646" spans="1:2" x14ac:dyDescent="0.25">
      <c r="A1646" s="521"/>
      <c r="B1646" s="521"/>
    </row>
    <row r="1647" spans="1:2" x14ac:dyDescent="0.25">
      <c r="A1647" s="521"/>
      <c r="B1647" s="521"/>
    </row>
    <row r="1648" spans="1:2" x14ac:dyDescent="0.25">
      <c r="A1648" s="521"/>
      <c r="B1648" s="521"/>
    </row>
    <row r="1649" spans="1:2" x14ac:dyDescent="0.25">
      <c r="A1649" s="521"/>
      <c r="B1649" s="521"/>
    </row>
    <row r="1650" spans="1:2" x14ac:dyDescent="0.25">
      <c r="A1650" s="521"/>
      <c r="B1650" s="521"/>
    </row>
    <row r="1651" spans="1:2" x14ac:dyDescent="0.25">
      <c r="A1651" s="521"/>
      <c r="B1651" s="521"/>
    </row>
    <row r="1652" spans="1:2" x14ac:dyDescent="0.25">
      <c r="A1652" s="521"/>
      <c r="B1652" s="521"/>
    </row>
    <row r="1653" spans="1:2" x14ac:dyDescent="0.25">
      <c r="A1653" s="521"/>
      <c r="B1653" s="521"/>
    </row>
    <row r="1654" spans="1:2" x14ac:dyDescent="0.25">
      <c r="A1654" s="521"/>
      <c r="B1654" s="521"/>
    </row>
    <row r="1655" spans="1:2" x14ac:dyDescent="0.25">
      <c r="A1655" s="521"/>
      <c r="B1655" s="521"/>
    </row>
    <row r="1656" spans="1:2" x14ac:dyDescent="0.25">
      <c r="A1656" s="521"/>
      <c r="B1656" s="521"/>
    </row>
    <row r="1657" spans="1:2" x14ac:dyDescent="0.25">
      <c r="A1657" s="521"/>
      <c r="B1657" s="521"/>
    </row>
    <row r="1658" spans="1:2" x14ac:dyDescent="0.25">
      <c r="A1658" s="521"/>
      <c r="B1658" s="521"/>
    </row>
    <row r="1659" spans="1:2" x14ac:dyDescent="0.25">
      <c r="A1659" s="521"/>
      <c r="B1659" s="521"/>
    </row>
    <row r="1660" spans="1:2" x14ac:dyDescent="0.25">
      <c r="A1660" s="521"/>
      <c r="B1660" s="521"/>
    </row>
    <row r="1661" spans="1:2" x14ac:dyDescent="0.25">
      <c r="A1661" s="521"/>
      <c r="B1661" s="521"/>
    </row>
    <row r="1662" spans="1:2" x14ac:dyDescent="0.25">
      <c r="A1662" s="521"/>
      <c r="B1662" s="521"/>
    </row>
    <row r="1663" spans="1:2" x14ac:dyDescent="0.25">
      <c r="A1663" s="521"/>
      <c r="B1663" s="521"/>
    </row>
    <row r="1664" spans="1:2" x14ac:dyDescent="0.25">
      <c r="A1664" s="521"/>
      <c r="B1664" s="521"/>
    </row>
    <row r="1665" spans="1:2" x14ac:dyDescent="0.25">
      <c r="A1665" s="521"/>
      <c r="B1665" s="521"/>
    </row>
    <row r="1666" spans="1:2" x14ac:dyDescent="0.25">
      <c r="A1666" s="521"/>
      <c r="B1666" s="521"/>
    </row>
    <row r="1667" spans="1:2" x14ac:dyDescent="0.25">
      <c r="A1667" s="521"/>
      <c r="B1667" s="521"/>
    </row>
    <row r="1668" spans="1:2" x14ac:dyDescent="0.25">
      <c r="A1668" s="521"/>
      <c r="B1668" s="521"/>
    </row>
    <row r="1669" spans="1:2" x14ac:dyDescent="0.25">
      <c r="A1669" s="521"/>
      <c r="B1669" s="521"/>
    </row>
    <row r="1670" spans="1:2" x14ac:dyDescent="0.25">
      <c r="A1670" s="521"/>
      <c r="B1670" s="521"/>
    </row>
    <row r="1671" spans="1:2" x14ac:dyDescent="0.25">
      <c r="A1671" s="521"/>
      <c r="B1671" s="521"/>
    </row>
    <row r="1672" spans="1:2" x14ac:dyDescent="0.25">
      <c r="A1672" s="521"/>
      <c r="B1672" s="521"/>
    </row>
    <row r="1673" spans="1:2" x14ac:dyDescent="0.25">
      <c r="A1673" s="521"/>
      <c r="B1673" s="521"/>
    </row>
    <row r="1674" spans="1:2" x14ac:dyDescent="0.25">
      <c r="A1674" s="521"/>
      <c r="B1674" s="521"/>
    </row>
    <row r="1675" spans="1:2" x14ac:dyDescent="0.25">
      <c r="A1675" s="521"/>
      <c r="B1675" s="521"/>
    </row>
    <row r="1676" spans="1:2" x14ac:dyDescent="0.25">
      <c r="A1676" s="521"/>
      <c r="B1676" s="521"/>
    </row>
    <row r="1677" spans="1:2" x14ac:dyDescent="0.25">
      <c r="A1677" s="521"/>
      <c r="B1677" s="521"/>
    </row>
    <row r="1678" spans="1:2" x14ac:dyDescent="0.25">
      <c r="A1678" s="521"/>
      <c r="B1678" s="521"/>
    </row>
    <row r="1679" spans="1:2" x14ac:dyDescent="0.25">
      <c r="A1679" s="521"/>
      <c r="B1679" s="521"/>
    </row>
    <row r="1680" spans="1:2" x14ac:dyDescent="0.25">
      <c r="A1680" s="521"/>
      <c r="B1680" s="521"/>
    </row>
    <row r="1681" spans="1:2" x14ac:dyDescent="0.25">
      <c r="A1681" s="521"/>
      <c r="B1681" s="521"/>
    </row>
    <row r="1682" spans="1:2" x14ac:dyDescent="0.25">
      <c r="A1682" s="521"/>
      <c r="B1682" s="521"/>
    </row>
    <row r="1683" spans="1:2" x14ac:dyDescent="0.25">
      <c r="A1683" s="521"/>
      <c r="B1683" s="521"/>
    </row>
    <row r="1684" spans="1:2" x14ac:dyDescent="0.25">
      <c r="A1684" s="521"/>
      <c r="B1684" s="521"/>
    </row>
    <row r="1685" spans="1:2" x14ac:dyDescent="0.25">
      <c r="A1685" s="521"/>
      <c r="B1685" s="521"/>
    </row>
    <row r="1686" spans="1:2" x14ac:dyDescent="0.25">
      <c r="A1686" s="521"/>
      <c r="B1686" s="521"/>
    </row>
    <row r="1687" spans="1:2" x14ac:dyDescent="0.25">
      <c r="A1687" s="521"/>
      <c r="B1687" s="521"/>
    </row>
    <row r="1688" spans="1:2" x14ac:dyDescent="0.25">
      <c r="A1688" s="521"/>
      <c r="B1688" s="521"/>
    </row>
    <row r="1689" spans="1:2" x14ac:dyDescent="0.25">
      <c r="A1689" s="521"/>
      <c r="B1689" s="521"/>
    </row>
    <row r="1690" spans="1:2" x14ac:dyDescent="0.25">
      <c r="A1690" s="521"/>
      <c r="B1690" s="521"/>
    </row>
    <row r="1691" spans="1:2" x14ac:dyDescent="0.25">
      <c r="A1691" s="521"/>
      <c r="B1691" s="521"/>
    </row>
    <row r="1692" spans="1:2" x14ac:dyDescent="0.25">
      <c r="A1692" s="521"/>
      <c r="B1692" s="521"/>
    </row>
    <row r="1693" spans="1:2" x14ac:dyDescent="0.25">
      <c r="A1693" s="521"/>
      <c r="B1693" s="521"/>
    </row>
    <row r="1694" spans="1:2" x14ac:dyDescent="0.25">
      <c r="A1694" s="521"/>
      <c r="B1694" s="521"/>
    </row>
    <row r="1695" spans="1:2" x14ac:dyDescent="0.25">
      <c r="A1695" s="521"/>
      <c r="B1695" s="521"/>
    </row>
    <row r="1696" spans="1:2" x14ac:dyDescent="0.25">
      <c r="A1696" s="521"/>
      <c r="B1696" s="521"/>
    </row>
    <row r="1697" spans="1:2" x14ac:dyDescent="0.25">
      <c r="A1697" s="521"/>
      <c r="B1697" s="521"/>
    </row>
    <row r="1698" spans="1:2" x14ac:dyDescent="0.25">
      <c r="A1698" s="521"/>
      <c r="B1698" s="521"/>
    </row>
    <row r="1699" spans="1:2" x14ac:dyDescent="0.25">
      <c r="A1699" s="521"/>
      <c r="B1699" s="521"/>
    </row>
    <row r="1700" spans="1:2" x14ac:dyDescent="0.25">
      <c r="A1700" s="521"/>
      <c r="B1700" s="521"/>
    </row>
    <row r="1701" spans="1:2" x14ac:dyDescent="0.25">
      <c r="A1701" s="521"/>
      <c r="B1701" s="521"/>
    </row>
    <row r="1702" spans="1:2" x14ac:dyDescent="0.25">
      <c r="A1702" s="521"/>
      <c r="B1702" s="521"/>
    </row>
    <row r="1703" spans="1:2" x14ac:dyDescent="0.25">
      <c r="A1703" s="521"/>
      <c r="B1703" s="521"/>
    </row>
    <row r="1704" spans="1:2" x14ac:dyDescent="0.25">
      <c r="A1704" s="521"/>
      <c r="B1704" s="521"/>
    </row>
    <row r="1705" spans="1:2" x14ac:dyDescent="0.25">
      <c r="A1705" s="521"/>
      <c r="B1705" s="521"/>
    </row>
    <row r="1706" spans="1:2" x14ac:dyDescent="0.25">
      <c r="A1706" s="521"/>
      <c r="B1706" s="521"/>
    </row>
    <row r="1707" spans="1:2" x14ac:dyDescent="0.25">
      <c r="A1707" s="521"/>
      <c r="B1707" s="521"/>
    </row>
    <row r="1708" spans="1:2" x14ac:dyDescent="0.25">
      <c r="A1708" s="521"/>
      <c r="B1708" s="521"/>
    </row>
    <row r="1709" spans="1:2" x14ac:dyDescent="0.25">
      <c r="A1709" s="521"/>
      <c r="B1709" s="521"/>
    </row>
    <row r="1710" spans="1:2" x14ac:dyDescent="0.25">
      <c r="A1710" s="521"/>
      <c r="B1710" s="521"/>
    </row>
    <row r="1711" spans="1:2" x14ac:dyDescent="0.25">
      <c r="A1711" s="521"/>
      <c r="B1711" s="521"/>
    </row>
    <row r="1712" spans="1:2" x14ac:dyDescent="0.25">
      <c r="A1712" s="521"/>
      <c r="B1712" s="521"/>
    </row>
    <row r="1713" spans="1:2" x14ac:dyDescent="0.25">
      <c r="A1713" s="521"/>
      <c r="B1713" s="521"/>
    </row>
    <row r="1714" spans="1:2" x14ac:dyDescent="0.25">
      <c r="A1714" s="521"/>
      <c r="B1714" s="521"/>
    </row>
    <row r="1715" spans="1:2" x14ac:dyDescent="0.25">
      <c r="A1715" s="521"/>
      <c r="B1715" s="521"/>
    </row>
    <row r="1716" spans="1:2" x14ac:dyDescent="0.25">
      <c r="A1716" s="521"/>
      <c r="B1716" s="521"/>
    </row>
    <row r="1717" spans="1:2" x14ac:dyDescent="0.25">
      <c r="A1717" s="521"/>
      <c r="B1717" s="521"/>
    </row>
    <row r="1718" spans="1:2" x14ac:dyDescent="0.25">
      <c r="A1718" s="521"/>
      <c r="B1718" s="521"/>
    </row>
    <row r="1719" spans="1:2" x14ac:dyDescent="0.25">
      <c r="A1719" s="521"/>
      <c r="B1719" s="521"/>
    </row>
    <row r="1720" spans="1:2" x14ac:dyDescent="0.25">
      <c r="A1720" s="521"/>
      <c r="B1720" s="521"/>
    </row>
    <row r="1721" spans="1:2" x14ac:dyDescent="0.25">
      <c r="A1721" s="521"/>
      <c r="B1721" s="521"/>
    </row>
    <row r="1722" spans="1:2" x14ac:dyDescent="0.25">
      <c r="A1722" s="521"/>
      <c r="B1722" s="521"/>
    </row>
    <row r="1723" spans="1:2" x14ac:dyDescent="0.25">
      <c r="A1723" s="521"/>
      <c r="B1723" s="521"/>
    </row>
    <row r="1724" spans="1:2" x14ac:dyDescent="0.25">
      <c r="A1724" s="521"/>
      <c r="B1724" s="521"/>
    </row>
    <row r="1725" spans="1:2" x14ac:dyDescent="0.25">
      <c r="A1725" s="521"/>
      <c r="B1725" s="521"/>
    </row>
    <row r="1726" spans="1:2" x14ac:dyDescent="0.25">
      <c r="A1726" s="521"/>
      <c r="B1726" s="521"/>
    </row>
    <row r="1727" spans="1:2" x14ac:dyDescent="0.25">
      <c r="A1727" s="521"/>
      <c r="B1727" s="521"/>
    </row>
    <row r="1728" spans="1:2" x14ac:dyDescent="0.25">
      <c r="A1728" s="521"/>
      <c r="B1728" s="521"/>
    </row>
    <row r="1729" spans="1:2" x14ac:dyDescent="0.25">
      <c r="A1729" s="521"/>
      <c r="B1729" s="521"/>
    </row>
    <row r="1730" spans="1:2" x14ac:dyDescent="0.25">
      <c r="A1730" s="521"/>
      <c r="B1730" s="521"/>
    </row>
    <row r="1731" spans="1:2" x14ac:dyDescent="0.25">
      <c r="A1731" s="521"/>
      <c r="B1731" s="521"/>
    </row>
    <row r="1732" spans="1:2" x14ac:dyDescent="0.25">
      <c r="A1732" s="521"/>
      <c r="B1732" s="521"/>
    </row>
    <row r="1733" spans="1:2" x14ac:dyDescent="0.25">
      <c r="A1733" s="521"/>
      <c r="B1733" s="521"/>
    </row>
    <row r="1734" spans="1:2" x14ac:dyDescent="0.25">
      <c r="A1734" s="521"/>
      <c r="B1734" s="521"/>
    </row>
    <row r="1735" spans="1:2" x14ac:dyDescent="0.25">
      <c r="A1735" s="521"/>
      <c r="B1735" s="521"/>
    </row>
    <row r="1736" spans="1:2" x14ac:dyDescent="0.25">
      <c r="A1736" s="521"/>
      <c r="B1736" s="521"/>
    </row>
    <row r="1737" spans="1:2" x14ac:dyDescent="0.25">
      <c r="A1737" s="521"/>
      <c r="B1737" s="521"/>
    </row>
    <row r="1738" spans="1:2" x14ac:dyDescent="0.25">
      <c r="A1738" s="521"/>
      <c r="B1738" s="521"/>
    </row>
    <row r="1739" spans="1:2" x14ac:dyDescent="0.25">
      <c r="A1739" s="521"/>
      <c r="B1739" s="521"/>
    </row>
    <row r="1740" spans="1:2" x14ac:dyDescent="0.25">
      <c r="A1740" s="521"/>
      <c r="B1740" s="521"/>
    </row>
    <row r="1741" spans="1:2" x14ac:dyDescent="0.25">
      <c r="A1741" s="521"/>
      <c r="B1741" s="521"/>
    </row>
    <row r="1742" spans="1:2" x14ac:dyDescent="0.25">
      <c r="A1742" s="521"/>
      <c r="B1742" s="521"/>
    </row>
    <row r="1743" spans="1:2" x14ac:dyDescent="0.25">
      <c r="A1743" s="521"/>
      <c r="B1743" s="521"/>
    </row>
    <row r="1744" spans="1:2" x14ac:dyDescent="0.25">
      <c r="A1744" s="521"/>
      <c r="B1744" s="521"/>
    </row>
    <row r="1745" spans="1:2" x14ac:dyDescent="0.25">
      <c r="A1745" s="521"/>
      <c r="B1745" s="521"/>
    </row>
    <row r="1746" spans="1:2" x14ac:dyDescent="0.25">
      <c r="A1746" s="521"/>
      <c r="B1746" s="521"/>
    </row>
    <row r="1747" spans="1:2" x14ac:dyDescent="0.25">
      <c r="A1747" s="521"/>
      <c r="B1747" s="521"/>
    </row>
    <row r="1748" spans="1:2" x14ac:dyDescent="0.25">
      <c r="A1748" s="521"/>
      <c r="B1748" s="521"/>
    </row>
    <row r="1749" spans="1:2" x14ac:dyDescent="0.25">
      <c r="A1749" s="521"/>
      <c r="B1749" s="521"/>
    </row>
    <row r="1750" spans="1:2" x14ac:dyDescent="0.25">
      <c r="A1750" s="521"/>
      <c r="B1750" s="521"/>
    </row>
    <row r="1751" spans="1:2" x14ac:dyDescent="0.25">
      <c r="A1751" s="521"/>
      <c r="B1751" s="521"/>
    </row>
    <row r="1752" spans="1:2" x14ac:dyDescent="0.25">
      <c r="A1752" s="521"/>
      <c r="B1752" s="521"/>
    </row>
    <row r="1753" spans="1:2" x14ac:dyDescent="0.25">
      <c r="A1753" s="521"/>
      <c r="B1753" s="521"/>
    </row>
    <row r="1754" spans="1:2" x14ac:dyDescent="0.25">
      <c r="A1754" s="521"/>
      <c r="B1754" s="521"/>
    </row>
    <row r="1755" spans="1:2" x14ac:dyDescent="0.25">
      <c r="A1755" s="521"/>
      <c r="B1755" s="521"/>
    </row>
    <row r="1756" spans="1:2" x14ac:dyDescent="0.25">
      <c r="A1756" s="521"/>
      <c r="B1756" s="521"/>
    </row>
    <row r="1757" spans="1:2" x14ac:dyDescent="0.25">
      <c r="A1757" s="521"/>
      <c r="B1757" s="521"/>
    </row>
    <row r="1758" spans="1:2" x14ac:dyDescent="0.25">
      <c r="A1758" s="521"/>
      <c r="B1758" s="521"/>
    </row>
    <row r="1759" spans="1:2" x14ac:dyDescent="0.25">
      <c r="A1759" s="521"/>
      <c r="B1759" s="521"/>
    </row>
    <row r="1760" spans="1:2" x14ac:dyDescent="0.25">
      <c r="A1760" s="521"/>
      <c r="B1760" s="521"/>
    </row>
    <row r="1761" spans="1:2" x14ac:dyDescent="0.25">
      <c r="A1761" s="521"/>
      <c r="B1761" s="521"/>
    </row>
    <row r="1762" spans="1:2" x14ac:dyDescent="0.25">
      <c r="A1762" s="521"/>
      <c r="B1762" s="521"/>
    </row>
    <row r="1763" spans="1:2" x14ac:dyDescent="0.25">
      <c r="A1763" s="521"/>
      <c r="B1763" s="521"/>
    </row>
    <row r="1764" spans="1:2" x14ac:dyDescent="0.25">
      <c r="A1764" s="521"/>
      <c r="B1764" s="521"/>
    </row>
    <row r="1765" spans="1:2" x14ac:dyDescent="0.25">
      <c r="A1765" s="521"/>
      <c r="B1765" s="521"/>
    </row>
    <row r="1766" spans="1:2" x14ac:dyDescent="0.25">
      <c r="A1766" s="521"/>
      <c r="B1766" s="521"/>
    </row>
    <row r="1767" spans="1:2" x14ac:dyDescent="0.25">
      <c r="A1767" s="521"/>
      <c r="B1767" s="521"/>
    </row>
    <row r="1768" spans="1:2" x14ac:dyDescent="0.25">
      <c r="A1768" s="521"/>
      <c r="B1768" s="521"/>
    </row>
    <row r="1769" spans="1:2" x14ac:dyDescent="0.25">
      <c r="A1769" s="521"/>
      <c r="B1769" s="521"/>
    </row>
    <row r="1770" spans="1:2" x14ac:dyDescent="0.25">
      <c r="A1770" s="521"/>
      <c r="B1770" s="521"/>
    </row>
    <row r="1771" spans="1:2" x14ac:dyDescent="0.25">
      <c r="A1771" s="521"/>
      <c r="B1771" s="521"/>
    </row>
    <row r="1772" spans="1:2" x14ac:dyDescent="0.25">
      <c r="A1772" s="521"/>
      <c r="B1772" s="521"/>
    </row>
    <row r="1773" spans="1:2" x14ac:dyDescent="0.25">
      <c r="A1773" s="521"/>
      <c r="B1773" s="521"/>
    </row>
    <row r="1774" spans="1:2" x14ac:dyDescent="0.25">
      <c r="A1774" s="521"/>
      <c r="B1774" s="521"/>
    </row>
    <row r="1775" spans="1:2" x14ac:dyDescent="0.25">
      <c r="A1775" s="521"/>
      <c r="B1775" s="521"/>
    </row>
    <row r="1776" spans="1:2" x14ac:dyDescent="0.25">
      <c r="A1776" s="521"/>
      <c r="B1776" s="521"/>
    </row>
    <row r="1777" spans="1:2" x14ac:dyDescent="0.25">
      <c r="A1777" s="521"/>
      <c r="B1777" s="521"/>
    </row>
    <row r="1778" spans="1:2" x14ac:dyDescent="0.25">
      <c r="A1778" s="521"/>
      <c r="B1778" s="521"/>
    </row>
    <row r="1779" spans="1:2" x14ac:dyDescent="0.25">
      <c r="A1779" s="521"/>
      <c r="B1779" s="521"/>
    </row>
    <row r="1780" spans="1:2" x14ac:dyDescent="0.25">
      <c r="A1780" s="521"/>
      <c r="B1780" s="521"/>
    </row>
    <row r="1781" spans="1:2" x14ac:dyDescent="0.25">
      <c r="A1781" s="521"/>
      <c r="B1781" s="521"/>
    </row>
    <row r="1782" spans="1:2" x14ac:dyDescent="0.25">
      <c r="A1782" s="521"/>
      <c r="B1782" s="521"/>
    </row>
    <row r="1783" spans="1:2" x14ac:dyDescent="0.25">
      <c r="A1783" s="521"/>
      <c r="B1783" s="521"/>
    </row>
    <row r="1784" spans="1:2" x14ac:dyDescent="0.25">
      <c r="A1784" s="521"/>
      <c r="B1784" s="521"/>
    </row>
    <row r="1785" spans="1:2" x14ac:dyDescent="0.25">
      <c r="A1785" s="521"/>
      <c r="B1785" s="521"/>
    </row>
    <row r="1786" spans="1:2" x14ac:dyDescent="0.25">
      <c r="A1786" s="521"/>
      <c r="B1786" s="521"/>
    </row>
    <row r="1787" spans="1:2" x14ac:dyDescent="0.25">
      <c r="A1787" s="521"/>
      <c r="B1787" s="521"/>
    </row>
    <row r="1788" spans="1:2" x14ac:dyDescent="0.25">
      <c r="A1788" s="521"/>
      <c r="B1788" s="521"/>
    </row>
    <row r="1789" spans="1:2" x14ac:dyDescent="0.25">
      <c r="A1789" s="521"/>
      <c r="B1789" s="521"/>
    </row>
    <row r="1790" spans="1:2" x14ac:dyDescent="0.25">
      <c r="A1790" s="521"/>
      <c r="B1790" s="521"/>
    </row>
    <row r="1791" spans="1:2" x14ac:dyDescent="0.25">
      <c r="A1791" s="521"/>
      <c r="B1791" s="521"/>
    </row>
    <row r="1792" spans="1:2" x14ac:dyDescent="0.25">
      <c r="A1792" s="521"/>
      <c r="B1792" s="521"/>
    </row>
    <row r="1793" spans="1:2" x14ac:dyDescent="0.25">
      <c r="A1793" s="521"/>
      <c r="B1793" s="521"/>
    </row>
    <row r="1794" spans="1:2" x14ac:dyDescent="0.25">
      <c r="A1794" s="521"/>
      <c r="B1794" s="521"/>
    </row>
    <row r="1795" spans="1:2" x14ac:dyDescent="0.25">
      <c r="A1795" s="521"/>
      <c r="B1795" s="521"/>
    </row>
    <row r="1796" spans="1:2" x14ac:dyDescent="0.25">
      <c r="A1796" s="521"/>
      <c r="B1796" s="521"/>
    </row>
    <row r="1797" spans="1:2" x14ac:dyDescent="0.25">
      <c r="A1797" s="521"/>
      <c r="B1797" s="521"/>
    </row>
    <row r="1798" spans="1:2" x14ac:dyDescent="0.25">
      <c r="A1798" s="521"/>
      <c r="B1798" s="521"/>
    </row>
    <row r="1799" spans="1:2" x14ac:dyDescent="0.25">
      <c r="A1799" s="521"/>
      <c r="B1799" s="521"/>
    </row>
    <row r="1800" spans="1:2" x14ac:dyDescent="0.25">
      <c r="A1800" s="521"/>
      <c r="B1800" s="521"/>
    </row>
    <row r="1801" spans="1:2" x14ac:dyDescent="0.25">
      <c r="A1801" s="521"/>
      <c r="B1801" s="521"/>
    </row>
    <row r="1802" spans="1:2" x14ac:dyDescent="0.25">
      <c r="A1802" s="521"/>
      <c r="B1802" s="521"/>
    </row>
    <row r="1803" spans="1:2" x14ac:dyDescent="0.25">
      <c r="A1803" s="521"/>
      <c r="B1803" s="521"/>
    </row>
    <row r="1804" spans="1:2" x14ac:dyDescent="0.25">
      <c r="A1804" s="521"/>
      <c r="B1804" s="521"/>
    </row>
    <row r="1805" spans="1:2" x14ac:dyDescent="0.25">
      <c r="A1805" s="521"/>
      <c r="B1805" s="521"/>
    </row>
    <row r="1806" spans="1:2" x14ac:dyDescent="0.25">
      <c r="A1806" s="521"/>
      <c r="B1806" s="521"/>
    </row>
    <row r="1807" spans="1:2" x14ac:dyDescent="0.25">
      <c r="A1807" s="521"/>
      <c r="B1807" s="521"/>
    </row>
    <row r="1808" spans="1:2" x14ac:dyDescent="0.25">
      <c r="A1808" s="521"/>
      <c r="B1808" s="521"/>
    </row>
    <row r="1809" spans="1:2" x14ac:dyDescent="0.25">
      <c r="A1809" s="521"/>
      <c r="B1809" s="521"/>
    </row>
    <row r="1810" spans="1:2" x14ac:dyDescent="0.25">
      <c r="A1810" s="521"/>
      <c r="B1810" s="521"/>
    </row>
    <row r="1811" spans="1:2" x14ac:dyDescent="0.25">
      <c r="A1811" s="521"/>
      <c r="B1811" s="521"/>
    </row>
    <row r="1812" spans="1:2" x14ac:dyDescent="0.25">
      <c r="A1812" s="521"/>
      <c r="B1812" s="521"/>
    </row>
    <row r="1813" spans="1:2" x14ac:dyDescent="0.25">
      <c r="A1813" s="521"/>
      <c r="B1813" s="521"/>
    </row>
    <row r="1814" spans="1:2" x14ac:dyDescent="0.25">
      <c r="A1814" s="521"/>
      <c r="B1814" s="521"/>
    </row>
    <row r="1815" spans="1:2" x14ac:dyDescent="0.25">
      <c r="A1815" s="521"/>
      <c r="B1815" s="521"/>
    </row>
    <row r="1816" spans="1:2" x14ac:dyDescent="0.25">
      <c r="A1816" s="521"/>
      <c r="B1816" s="521"/>
    </row>
    <row r="1817" spans="1:2" x14ac:dyDescent="0.25">
      <c r="A1817" s="521"/>
      <c r="B1817" s="521"/>
    </row>
    <row r="1818" spans="1:2" x14ac:dyDescent="0.25">
      <c r="A1818" s="521"/>
      <c r="B1818" s="521"/>
    </row>
    <row r="1819" spans="1:2" x14ac:dyDescent="0.25">
      <c r="A1819" s="521"/>
      <c r="B1819" s="521"/>
    </row>
    <row r="1820" spans="1:2" x14ac:dyDescent="0.25">
      <c r="A1820" s="521"/>
      <c r="B1820" s="521"/>
    </row>
    <row r="1821" spans="1:2" x14ac:dyDescent="0.25">
      <c r="A1821" s="521"/>
      <c r="B1821" s="521"/>
    </row>
    <row r="1822" spans="1:2" x14ac:dyDescent="0.25">
      <c r="A1822" s="521"/>
      <c r="B1822" s="521"/>
    </row>
    <row r="1823" spans="1:2" x14ac:dyDescent="0.25">
      <c r="A1823" s="521"/>
      <c r="B1823" s="521"/>
    </row>
    <row r="1824" spans="1:2" x14ac:dyDescent="0.25">
      <c r="A1824" s="521"/>
      <c r="B1824" s="521"/>
    </row>
    <row r="1825" spans="1:2" x14ac:dyDescent="0.25">
      <c r="A1825" s="521"/>
      <c r="B1825" s="521"/>
    </row>
    <row r="1826" spans="1:2" x14ac:dyDescent="0.25">
      <c r="A1826" s="521"/>
      <c r="B1826" s="521"/>
    </row>
    <row r="1827" spans="1:2" x14ac:dyDescent="0.25">
      <c r="A1827" s="521"/>
      <c r="B1827" s="521"/>
    </row>
    <row r="1828" spans="1:2" x14ac:dyDescent="0.25">
      <c r="A1828" s="521"/>
      <c r="B1828" s="521"/>
    </row>
    <row r="1829" spans="1:2" x14ac:dyDescent="0.25">
      <c r="A1829" s="521"/>
      <c r="B1829" s="521"/>
    </row>
    <row r="1830" spans="1:2" x14ac:dyDescent="0.25">
      <c r="A1830" s="521"/>
      <c r="B1830" s="521"/>
    </row>
    <row r="1831" spans="1:2" x14ac:dyDescent="0.25">
      <c r="A1831" s="521"/>
      <c r="B1831" s="521"/>
    </row>
    <row r="1832" spans="1:2" x14ac:dyDescent="0.25">
      <c r="A1832" s="521"/>
      <c r="B1832" s="521"/>
    </row>
    <row r="1833" spans="1:2" x14ac:dyDescent="0.25">
      <c r="A1833" s="521"/>
      <c r="B1833" s="521"/>
    </row>
    <row r="1834" spans="1:2" x14ac:dyDescent="0.25">
      <c r="A1834" s="521"/>
      <c r="B1834" s="521"/>
    </row>
    <row r="1835" spans="1:2" x14ac:dyDescent="0.25">
      <c r="A1835" s="521"/>
      <c r="B1835" s="521"/>
    </row>
    <row r="1836" spans="1:2" x14ac:dyDescent="0.25">
      <c r="A1836" s="521"/>
      <c r="B1836" s="521"/>
    </row>
    <row r="1837" spans="1:2" x14ac:dyDescent="0.25">
      <c r="A1837" s="521"/>
      <c r="B1837" s="521"/>
    </row>
    <row r="1838" spans="1:2" x14ac:dyDescent="0.25">
      <c r="A1838" s="521"/>
      <c r="B1838" s="521"/>
    </row>
    <row r="1839" spans="1:2" x14ac:dyDescent="0.25">
      <c r="A1839" s="521"/>
      <c r="B1839" s="521"/>
    </row>
    <row r="1840" spans="1:2" x14ac:dyDescent="0.25">
      <c r="A1840" s="521"/>
      <c r="B1840" s="521"/>
    </row>
    <row r="1841" spans="1:2" x14ac:dyDescent="0.25">
      <c r="A1841" s="521"/>
      <c r="B1841" s="521"/>
    </row>
    <row r="1842" spans="1:2" x14ac:dyDescent="0.25">
      <c r="A1842" s="521"/>
      <c r="B1842" s="521"/>
    </row>
    <row r="1843" spans="1:2" x14ac:dyDescent="0.25">
      <c r="A1843" s="521"/>
      <c r="B1843" s="521"/>
    </row>
    <row r="1844" spans="1:2" x14ac:dyDescent="0.25">
      <c r="A1844" s="521"/>
      <c r="B1844" s="521"/>
    </row>
    <row r="1845" spans="1:2" x14ac:dyDescent="0.25">
      <c r="A1845" s="521"/>
      <c r="B1845" s="521"/>
    </row>
    <row r="1846" spans="1:2" x14ac:dyDescent="0.25">
      <c r="A1846" s="521"/>
      <c r="B1846" s="521"/>
    </row>
    <row r="1847" spans="1:2" x14ac:dyDescent="0.25">
      <c r="A1847" s="521"/>
      <c r="B1847" s="521"/>
    </row>
    <row r="1848" spans="1:2" x14ac:dyDescent="0.25">
      <c r="A1848" s="521"/>
      <c r="B1848" s="521"/>
    </row>
    <row r="1849" spans="1:2" x14ac:dyDescent="0.25">
      <c r="A1849" s="521"/>
      <c r="B1849" s="521"/>
    </row>
    <row r="1850" spans="1:2" x14ac:dyDescent="0.25">
      <c r="A1850" s="521"/>
      <c r="B1850" s="521"/>
    </row>
    <row r="1851" spans="1:2" x14ac:dyDescent="0.25">
      <c r="A1851" s="521"/>
      <c r="B1851" s="521"/>
    </row>
    <row r="1852" spans="1:2" x14ac:dyDescent="0.25">
      <c r="A1852" s="521"/>
      <c r="B1852" s="521"/>
    </row>
    <row r="1853" spans="1:2" x14ac:dyDescent="0.25">
      <c r="A1853" s="521"/>
      <c r="B1853" s="521"/>
    </row>
    <row r="1854" spans="1:2" x14ac:dyDescent="0.25">
      <c r="A1854" s="521"/>
      <c r="B1854" s="521"/>
    </row>
    <row r="1855" spans="1:2" x14ac:dyDescent="0.25">
      <c r="A1855" s="521"/>
      <c r="B1855" s="521"/>
    </row>
    <row r="1856" spans="1:2" x14ac:dyDescent="0.25">
      <c r="A1856" s="521"/>
      <c r="B1856" s="521"/>
    </row>
    <row r="1857" spans="1:2" x14ac:dyDescent="0.25">
      <c r="A1857" s="521"/>
      <c r="B1857" s="521"/>
    </row>
    <row r="1858" spans="1:2" x14ac:dyDescent="0.25">
      <c r="A1858" s="521"/>
      <c r="B1858" s="521"/>
    </row>
    <row r="1859" spans="1:2" x14ac:dyDescent="0.25">
      <c r="A1859" s="521"/>
      <c r="B1859" s="521"/>
    </row>
    <row r="1860" spans="1:2" x14ac:dyDescent="0.25">
      <c r="A1860" s="521"/>
      <c r="B1860" s="521"/>
    </row>
    <row r="1861" spans="1:2" x14ac:dyDescent="0.25">
      <c r="A1861" s="521"/>
      <c r="B1861" s="521"/>
    </row>
    <row r="1862" spans="1:2" x14ac:dyDescent="0.25">
      <c r="A1862" s="521"/>
      <c r="B1862" s="521"/>
    </row>
    <row r="1863" spans="1:2" x14ac:dyDescent="0.25">
      <c r="A1863" s="521"/>
      <c r="B1863" s="521"/>
    </row>
    <row r="1864" spans="1:2" x14ac:dyDescent="0.25">
      <c r="A1864" s="521"/>
      <c r="B1864" s="521"/>
    </row>
    <row r="1865" spans="1:2" x14ac:dyDescent="0.25">
      <c r="A1865" s="521"/>
      <c r="B1865" s="521"/>
    </row>
    <row r="1866" spans="1:2" x14ac:dyDescent="0.25">
      <c r="A1866" s="521"/>
      <c r="B1866" s="521"/>
    </row>
    <row r="1867" spans="1:2" x14ac:dyDescent="0.25">
      <c r="A1867" s="521"/>
      <c r="B1867" s="521"/>
    </row>
    <row r="1868" spans="1:2" x14ac:dyDescent="0.25">
      <c r="A1868" s="521"/>
      <c r="B1868" s="521"/>
    </row>
    <row r="1869" spans="1:2" x14ac:dyDescent="0.25">
      <c r="A1869" s="521"/>
      <c r="B1869" s="521"/>
    </row>
    <row r="1870" spans="1:2" x14ac:dyDescent="0.25">
      <c r="A1870" s="521"/>
      <c r="B1870" s="521"/>
    </row>
    <row r="1871" spans="1:2" x14ac:dyDescent="0.25">
      <c r="A1871" s="521"/>
      <c r="B1871" s="521"/>
    </row>
    <row r="1872" spans="1:2" x14ac:dyDescent="0.25">
      <c r="A1872" s="521"/>
      <c r="B1872" s="521"/>
    </row>
    <row r="1873" spans="1:2" x14ac:dyDescent="0.25">
      <c r="A1873" s="521"/>
      <c r="B1873" s="521"/>
    </row>
    <row r="1874" spans="1:2" x14ac:dyDescent="0.25">
      <c r="A1874" s="521"/>
      <c r="B1874" s="521"/>
    </row>
    <row r="1875" spans="1:2" x14ac:dyDescent="0.25">
      <c r="A1875" s="521"/>
      <c r="B1875" s="521"/>
    </row>
    <row r="1876" spans="1:2" x14ac:dyDescent="0.25">
      <c r="A1876" s="521"/>
      <c r="B1876" s="521"/>
    </row>
    <row r="1877" spans="1:2" x14ac:dyDescent="0.25">
      <c r="A1877" s="521"/>
      <c r="B1877" s="521"/>
    </row>
    <row r="1878" spans="1:2" x14ac:dyDescent="0.25">
      <c r="A1878" s="521"/>
      <c r="B1878" s="521"/>
    </row>
    <row r="1879" spans="1:2" x14ac:dyDescent="0.25">
      <c r="A1879" s="521"/>
      <c r="B1879" s="521"/>
    </row>
    <row r="1880" spans="1:2" x14ac:dyDescent="0.25">
      <c r="A1880" s="521"/>
      <c r="B1880" s="521"/>
    </row>
    <row r="1881" spans="1:2" x14ac:dyDescent="0.25">
      <c r="A1881" s="521"/>
      <c r="B1881" s="521"/>
    </row>
    <row r="1882" spans="1:2" x14ac:dyDescent="0.25">
      <c r="A1882" s="521"/>
      <c r="B1882" s="521"/>
    </row>
    <row r="1883" spans="1:2" x14ac:dyDescent="0.25">
      <c r="A1883" s="521"/>
      <c r="B1883" s="521"/>
    </row>
    <row r="1884" spans="1:2" x14ac:dyDescent="0.25">
      <c r="A1884" s="521"/>
      <c r="B1884" s="521"/>
    </row>
    <row r="1885" spans="1:2" x14ac:dyDescent="0.25">
      <c r="A1885" s="521"/>
      <c r="B1885" s="521"/>
    </row>
    <row r="1886" spans="1:2" x14ac:dyDescent="0.25">
      <c r="A1886" s="521"/>
      <c r="B1886" s="521"/>
    </row>
    <row r="1887" spans="1:2" x14ac:dyDescent="0.25">
      <c r="A1887" s="521"/>
      <c r="B1887" s="521"/>
    </row>
    <row r="1888" spans="1:2" x14ac:dyDescent="0.25">
      <c r="A1888" s="521"/>
      <c r="B1888" s="521"/>
    </row>
    <row r="1889" spans="1:2" x14ac:dyDescent="0.25">
      <c r="A1889" s="521"/>
      <c r="B1889" s="521"/>
    </row>
    <row r="1890" spans="1:2" x14ac:dyDescent="0.25">
      <c r="A1890" s="521"/>
      <c r="B1890" s="521"/>
    </row>
    <row r="1891" spans="1:2" x14ac:dyDescent="0.25">
      <c r="A1891" s="521"/>
      <c r="B1891" s="521"/>
    </row>
    <row r="1892" spans="1:2" x14ac:dyDescent="0.25">
      <c r="A1892" s="521"/>
      <c r="B1892" s="521"/>
    </row>
    <row r="1893" spans="1:2" x14ac:dyDescent="0.25">
      <c r="A1893" s="521"/>
      <c r="B1893" s="521"/>
    </row>
    <row r="1894" spans="1:2" x14ac:dyDescent="0.25">
      <c r="A1894" s="521"/>
      <c r="B1894" s="521"/>
    </row>
    <row r="1895" spans="1:2" x14ac:dyDescent="0.25">
      <c r="A1895" s="521"/>
      <c r="B1895" s="521"/>
    </row>
    <row r="1896" spans="1:2" x14ac:dyDescent="0.25">
      <c r="A1896" s="521"/>
      <c r="B1896" s="521"/>
    </row>
    <row r="1897" spans="1:2" x14ac:dyDescent="0.25">
      <c r="A1897" s="521"/>
      <c r="B1897" s="521"/>
    </row>
    <row r="1898" spans="1:2" x14ac:dyDescent="0.25">
      <c r="A1898" s="521"/>
      <c r="B1898" s="521"/>
    </row>
    <row r="1899" spans="1:2" x14ac:dyDescent="0.25">
      <c r="A1899" s="521"/>
      <c r="B1899" s="521"/>
    </row>
    <row r="1900" spans="1:2" x14ac:dyDescent="0.25">
      <c r="A1900" s="521"/>
      <c r="B1900" s="521"/>
    </row>
    <row r="1901" spans="1:2" x14ac:dyDescent="0.25">
      <c r="A1901" s="521"/>
      <c r="B1901" s="521"/>
    </row>
    <row r="1902" spans="1:2" x14ac:dyDescent="0.25">
      <c r="A1902" s="521"/>
      <c r="B1902" s="521"/>
    </row>
    <row r="1903" spans="1:2" x14ac:dyDescent="0.25">
      <c r="A1903" s="521"/>
      <c r="B1903" s="521"/>
    </row>
    <row r="1904" spans="1:2" x14ac:dyDescent="0.25">
      <c r="A1904" s="521"/>
      <c r="B1904" s="521"/>
    </row>
    <row r="1905" spans="1:2" x14ac:dyDescent="0.25">
      <c r="A1905" s="521"/>
      <c r="B1905" s="521"/>
    </row>
    <row r="1906" spans="1:2" x14ac:dyDescent="0.25">
      <c r="A1906" s="521"/>
      <c r="B1906" s="521"/>
    </row>
    <row r="1907" spans="1:2" x14ac:dyDescent="0.25">
      <c r="A1907" s="521"/>
      <c r="B1907" s="521"/>
    </row>
    <row r="1908" spans="1:2" x14ac:dyDescent="0.25">
      <c r="A1908" s="521"/>
      <c r="B1908" s="521"/>
    </row>
    <row r="1909" spans="1:2" x14ac:dyDescent="0.25">
      <c r="A1909" s="521"/>
      <c r="B1909" s="521"/>
    </row>
    <row r="1910" spans="1:2" x14ac:dyDescent="0.25">
      <c r="A1910" s="521"/>
      <c r="B1910" s="521"/>
    </row>
    <row r="1911" spans="1:2" x14ac:dyDescent="0.25">
      <c r="A1911" s="521"/>
      <c r="B1911" s="521"/>
    </row>
    <row r="1912" spans="1:2" x14ac:dyDescent="0.25">
      <c r="A1912" s="521"/>
      <c r="B1912" s="521"/>
    </row>
    <row r="1913" spans="1:2" x14ac:dyDescent="0.25">
      <c r="A1913" s="521"/>
      <c r="B1913" s="521"/>
    </row>
    <row r="1914" spans="1:2" x14ac:dyDescent="0.25">
      <c r="A1914" s="521"/>
      <c r="B1914" s="521"/>
    </row>
    <row r="1915" spans="1:2" x14ac:dyDescent="0.25">
      <c r="A1915" s="521"/>
      <c r="B1915" s="521"/>
    </row>
    <row r="1916" spans="1:2" x14ac:dyDescent="0.25">
      <c r="A1916" s="521"/>
      <c r="B1916" s="521"/>
    </row>
    <row r="1917" spans="1:2" x14ac:dyDescent="0.25">
      <c r="A1917" s="521"/>
      <c r="B1917" s="521"/>
    </row>
    <row r="1918" spans="1:2" x14ac:dyDescent="0.25">
      <c r="A1918" s="521"/>
      <c r="B1918" s="521"/>
    </row>
    <row r="1919" spans="1:2" x14ac:dyDescent="0.25">
      <c r="A1919" s="521"/>
      <c r="B1919" s="521"/>
    </row>
    <row r="1920" spans="1:2" x14ac:dyDescent="0.25">
      <c r="A1920" s="521"/>
      <c r="B1920" s="521"/>
    </row>
    <row r="1921" spans="1:2" x14ac:dyDescent="0.25">
      <c r="A1921" s="521"/>
      <c r="B1921" s="521"/>
    </row>
    <row r="1922" spans="1:2" x14ac:dyDescent="0.25">
      <c r="A1922" s="521"/>
      <c r="B1922" s="521"/>
    </row>
    <row r="1923" spans="1:2" x14ac:dyDescent="0.25">
      <c r="A1923" s="521"/>
      <c r="B1923" s="521"/>
    </row>
    <row r="1924" spans="1:2" x14ac:dyDescent="0.25">
      <c r="A1924" s="521"/>
      <c r="B1924" s="521"/>
    </row>
    <row r="1925" spans="1:2" x14ac:dyDescent="0.25">
      <c r="A1925" s="521"/>
      <c r="B1925" s="521"/>
    </row>
    <row r="1926" spans="1:2" x14ac:dyDescent="0.25">
      <c r="A1926" s="521"/>
      <c r="B1926" s="521"/>
    </row>
    <row r="1927" spans="1:2" x14ac:dyDescent="0.25">
      <c r="A1927" s="521"/>
      <c r="B1927" s="521"/>
    </row>
    <row r="1928" spans="1:2" x14ac:dyDescent="0.25">
      <c r="A1928" s="521"/>
      <c r="B1928" s="521"/>
    </row>
    <row r="1929" spans="1:2" x14ac:dyDescent="0.25">
      <c r="A1929" s="521"/>
      <c r="B1929" s="521"/>
    </row>
    <row r="1930" spans="1:2" x14ac:dyDescent="0.25">
      <c r="A1930" s="521"/>
      <c r="B1930" s="521"/>
    </row>
    <row r="1931" spans="1:2" x14ac:dyDescent="0.25">
      <c r="A1931" s="521"/>
      <c r="B1931" s="521"/>
    </row>
    <row r="1932" spans="1:2" x14ac:dyDescent="0.25">
      <c r="A1932" s="521"/>
      <c r="B1932" s="521"/>
    </row>
    <row r="1933" spans="1:2" x14ac:dyDescent="0.25">
      <c r="A1933" s="521"/>
      <c r="B1933" s="521"/>
    </row>
    <row r="1934" spans="1:2" x14ac:dyDescent="0.25">
      <c r="A1934" s="521"/>
      <c r="B1934" s="521"/>
    </row>
    <row r="1935" spans="1:2" x14ac:dyDescent="0.25">
      <c r="A1935" s="521"/>
      <c r="B1935" s="521"/>
    </row>
    <row r="1936" spans="1:2" x14ac:dyDescent="0.25">
      <c r="A1936" s="521"/>
      <c r="B1936" s="521"/>
    </row>
    <row r="1937" spans="1:2" x14ac:dyDescent="0.25">
      <c r="A1937" s="521"/>
      <c r="B1937" s="521"/>
    </row>
    <row r="1938" spans="1:2" x14ac:dyDescent="0.25">
      <c r="A1938" s="521"/>
      <c r="B1938" s="521"/>
    </row>
    <row r="1939" spans="1:2" x14ac:dyDescent="0.25">
      <c r="A1939" s="521"/>
      <c r="B1939" s="521"/>
    </row>
    <row r="1940" spans="1:2" x14ac:dyDescent="0.25">
      <c r="A1940" s="521"/>
      <c r="B1940" s="521"/>
    </row>
    <row r="1941" spans="1:2" x14ac:dyDescent="0.25">
      <c r="A1941" s="521"/>
      <c r="B1941" s="521"/>
    </row>
    <row r="1942" spans="1:2" x14ac:dyDescent="0.25">
      <c r="A1942" s="521"/>
      <c r="B1942" s="521"/>
    </row>
    <row r="1943" spans="1:2" x14ac:dyDescent="0.25">
      <c r="A1943" s="521"/>
      <c r="B1943" s="521"/>
    </row>
    <row r="1944" spans="1:2" x14ac:dyDescent="0.25">
      <c r="A1944" s="521"/>
      <c r="B1944" s="521"/>
    </row>
    <row r="1945" spans="1:2" x14ac:dyDescent="0.25">
      <c r="A1945" s="521"/>
      <c r="B1945" s="521"/>
    </row>
    <row r="1946" spans="1:2" x14ac:dyDescent="0.25">
      <c r="A1946" s="521"/>
      <c r="B1946" s="521"/>
    </row>
    <row r="1947" spans="1:2" x14ac:dyDescent="0.25">
      <c r="A1947" s="521"/>
      <c r="B1947" s="521"/>
    </row>
    <row r="1948" spans="1:2" x14ac:dyDescent="0.25">
      <c r="A1948" s="521"/>
      <c r="B1948" s="521"/>
    </row>
    <row r="1949" spans="1:2" x14ac:dyDescent="0.25">
      <c r="A1949" s="521"/>
      <c r="B1949" s="521"/>
    </row>
    <row r="1950" spans="1:2" x14ac:dyDescent="0.25">
      <c r="A1950" s="521"/>
      <c r="B1950" s="521"/>
    </row>
    <row r="1951" spans="1:2" x14ac:dyDescent="0.25">
      <c r="A1951" s="521"/>
      <c r="B1951" s="521"/>
    </row>
    <row r="1952" spans="1:2" x14ac:dyDescent="0.25">
      <c r="A1952" s="521"/>
      <c r="B1952" s="521"/>
    </row>
    <row r="1953" spans="1:2" x14ac:dyDescent="0.25">
      <c r="A1953" s="521"/>
      <c r="B1953" s="521"/>
    </row>
    <row r="1954" spans="1:2" x14ac:dyDescent="0.25">
      <c r="A1954" s="521"/>
      <c r="B1954" s="521"/>
    </row>
    <row r="1955" spans="1:2" x14ac:dyDescent="0.25">
      <c r="A1955" s="521"/>
      <c r="B1955" s="521"/>
    </row>
    <row r="1956" spans="1:2" x14ac:dyDescent="0.25">
      <c r="A1956" s="521"/>
      <c r="B1956" s="521"/>
    </row>
    <row r="1957" spans="1:2" x14ac:dyDescent="0.25">
      <c r="A1957" s="521"/>
      <c r="B1957" s="521"/>
    </row>
    <row r="1958" spans="1:2" x14ac:dyDescent="0.25">
      <c r="A1958" s="521"/>
      <c r="B1958" s="521"/>
    </row>
    <row r="1959" spans="1:2" x14ac:dyDescent="0.25">
      <c r="A1959" s="521"/>
      <c r="B1959" s="521"/>
    </row>
    <row r="1960" spans="1:2" x14ac:dyDescent="0.25">
      <c r="A1960" s="521"/>
      <c r="B1960" s="521"/>
    </row>
    <row r="1961" spans="1:2" x14ac:dyDescent="0.25">
      <c r="A1961" s="521"/>
      <c r="B1961" s="521"/>
    </row>
    <row r="1962" spans="1:2" x14ac:dyDescent="0.25">
      <c r="A1962" s="521"/>
      <c r="B1962" s="521"/>
    </row>
    <row r="1963" spans="1:2" x14ac:dyDescent="0.25">
      <c r="A1963" s="521"/>
      <c r="B1963" s="521"/>
    </row>
    <row r="1964" spans="1:2" x14ac:dyDescent="0.25">
      <c r="A1964" s="521"/>
      <c r="B1964" s="521"/>
    </row>
    <row r="1965" spans="1:2" x14ac:dyDescent="0.25">
      <c r="A1965" s="521"/>
      <c r="B1965" s="521"/>
    </row>
    <row r="1966" spans="1:2" x14ac:dyDescent="0.25">
      <c r="A1966" s="521"/>
      <c r="B1966" s="521"/>
    </row>
    <row r="1967" spans="1:2" x14ac:dyDescent="0.25">
      <c r="A1967" s="521"/>
      <c r="B1967" s="521"/>
    </row>
    <row r="1968" spans="1:2" x14ac:dyDescent="0.25">
      <c r="A1968" s="521"/>
      <c r="B1968" s="521"/>
    </row>
    <row r="1969" spans="1:2" x14ac:dyDescent="0.25">
      <c r="A1969" s="521"/>
      <c r="B1969" s="521"/>
    </row>
    <row r="1970" spans="1:2" x14ac:dyDescent="0.25">
      <c r="A1970" s="521"/>
      <c r="B1970" s="521"/>
    </row>
    <row r="1971" spans="1:2" x14ac:dyDescent="0.25">
      <c r="A1971" s="521"/>
      <c r="B1971" s="521"/>
    </row>
    <row r="1972" spans="1:2" x14ac:dyDescent="0.25">
      <c r="A1972" s="521"/>
      <c r="B1972" s="521"/>
    </row>
    <row r="1973" spans="1:2" x14ac:dyDescent="0.25">
      <c r="A1973" s="521"/>
      <c r="B1973" s="521"/>
    </row>
    <row r="1974" spans="1:2" x14ac:dyDescent="0.25">
      <c r="A1974" s="521"/>
      <c r="B1974" s="521"/>
    </row>
    <row r="1975" spans="1:2" x14ac:dyDescent="0.25">
      <c r="A1975" s="521"/>
      <c r="B1975" s="521"/>
    </row>
    <row r="1976" spans="1:2" x14ac:dyDescent="0.25">
      <c r="A1976" s="521"/>
      <c r="B1976" s="521"/>
    </row>
    <row r="1977" spans="1:2" x14ac:dyDescent="0.25">
      <c r="A1977" s="521"/>
      <c r="B1977" s="521"/>
    </row>
    <row r="1978" spans="1:2" x14ac:dyDescent="0.25">
      <c r="A1978" s="521"/>
      <c r="B1978" s="521"/>
    </row>
    <row r="1979" spans="1:2" x14ac:dyDescent="0.25">
      <c r="A1979" s="521"/>
      <c r="B1979" s="521"/>
    </row>
    <row r="1980" spans="1:2" x14ac:dyDescent="0.25">
      <c r="A1980" s="521"/>
      <c r="B1980" s="521"/>
    </row>
    <row r="1981" spans="1:2" x14ac:dyDescent="0.25">
      <c r="A1981" s="521"/>
      <c r="B1981" s="521"/>
    </row>
    <row r="1982" spans="1:2" x14ac:dyDescent="0.25">
      <c r="A1982" s="521"/>
      <c r="B1982" s="521"/>
    </row>
    <row r="1983" spans="1:2" x14ac:dyDescent="0.25">
      <c r="A1983" s="521"/>
      <c r="B1983" s="521"/>
    </row>
    <row r="1984" spans="1:2" x14ac:dyDescent="0.25">
      <c r="A1984" s="521"/>
      <c r="B1984" s="521"/>
    </row>
    <row r="1985" spans="1:2" x14ac:dyDescent="0.25">
      <c r="A1985" s="521"/>
      <c r="B1985" s="521"/>
    </row>
    <row r="1986" spans="1:2" x14ac:dyDescent="0.25">
      <c r="A1986" s="521"/>
      <c r="B1986" s="521"/>
    </row>
    <row r="1987" spans="1:2" x14ac:dyDescent="0.25">
      <c r="A1987" s="521"/>
      <c r="B1987" s="521"/>
    </row>
    <row r="1988" spans="1:2" x14ac:dyDescent="0.25">
      <c r="A1988" s="521"/>
      <c r="B1988" s="521"/>
    </row>
    <row r="1989" spans="1:2" x14ac:dyDescent="0.25">
      <c r="A1989" s="521"/>
      <c r="B1989" s="521"/>
    </row>
    <row r="1990" spans="1:2" x14ac:dyDescent="0.25">
      <c r="A1990" s="521"/>
      <c r="B1990" s="521"/>
    </row>
    <row r="1991" spans="1:2" x14ac:dyDescent="0.25">
      <c r="A1991" s="521"/>
      <c r="B1991" s="521"/>
    </row>
    <row r="1992" spans="1:2" x14ac:dyDescent="0.25">
      <c r="A1992" s="521"/>
      <c r="B1992" s="521"/>
    </row>
    <row r="1993" spans="1:2" x14ac:dyDescent="0.25">
      <c r="A1993" s="521"/>
      <c r="B1993" s="521"/>
    </row>
    <row r="1994" spans="1:2" x14ac:dyDescent="0.25">
      <c r="A1994" s="521"/>
      <c r="B1994" s="521"/>
    </row>
    <row r="1995" spans="1:2" x14ac:dyDescent="0.25">
      <c r="A1995" s="521"/>
      <c r="B1995" s="521"/>
    </row>
    <row r="1996" spans="1:2" x14ac:dyDescent="0.25">
      <c r="A1996" s="521"/>
      <c r="B1996" s="521"/>
    </row>
    <row r="1997" spans="1:2" x14ac:dyDescent="0.25">
      <c r="A1997" s="521"/>
      <c r="B1997" s="521"/>
    </row>
    <row r="1998" spans="1:2" x14ac:dyDescent="0.25">
      <c r="A1998" s="521"/>
      <c r="B1998" s="521"/>
    </row>
    <row r="1999" spans="1:2" x14ac:dyDescent="0.25">
      <c r="A1999" s="521"/>
      <c r="B1999" s="521"/>
    </row>
    <row r="2000" spans="1:2" x14ac:dyDescent="0.25">
      <c r="A2000" s="521"/>
      <c r="B2000" s="521"/>
    </row>
    <row r="2001" spans="1:2" x14ac:dyDescent="0.25">
      <c r="A2001" s="521"/>
      <c r="B2001" s="521"/>
    </row>
    <row r="2002" spans="1:2" x14ac:dyDescent="0.25">
      <c r="A2002" s="521"/>
      <c r="B2002" s="521"/>
    </row>
    <row r="2003" spans="1:2" x14ac:dyDescent="0.25">
      <c r="A2003" s="521"/>
      <c r="B2003" s="521"/>
    </row>
    <row r="2004" spans="1:2" x14ac:dyDescent="0.25">
      <c r="A2004" s="521"/>
      <c r="B2004" s="521"/>
    </row>
    <row r="2005" spans="1:2" x14ac:dyDescent="0.25">
      <c r="A2005" s="521"/>
      <c r="B2005" s="521"/>
    </row>
    <row r="2006" spans="1:2" x14ac:dyDescent="0.25">
      <c r="A2006" s="521"/>
      <c r="B2006" s="521"/>
    </row>
    <row r="2007" spans="1:2" x14ac:dyDescent="0.25">
      <c r="A2007" s="521"/>
      <c r="B2007" s="521"/>
    </row>
    <row r="2008" spans="1:2" x14ac:dyDescent="0.25">
      <c r="A2008" s="521"/>
      <c r="B2008" s="521"/>
    </row>
    <row r="2009" spans="1:2" x14ac:dyDescent="0.25">
      <c r="A2009" s="521"/>
      <c r="B2009" s="521"/>
    </row>
    <row r="2010" spans="1:2" x14ac:dyDescent="0.25">
      <c r="A2010" s="521"/>
      <c r="B2010" s="521"/>
    </row>
    <row r="2011" spans="1:2" x14ac:dyDescent="0.25">
      <c r="A2011" s="521"/>
      <c r="B2011" s="521"/>
    </row>
    <row r="2012" spans="1:2" x14ac:dyDescent="0.25">
      <c r="A2012" s="521"/>
      <c r="B2012" s="521"/>
    </row>
    <row r="2013" spans="1:2" x14ac:dyDescent="0.25">
      <c r="A2013" s="521"/>
      <c r="B2013" s="521"/>
    </row>
    <row r="2014" spans="1:2" x14ac:dyDescent="0.25">
      <c r="A2014" s="521"/>
      <c r="B2014" s="521"/>
    </row>
    <row r="2015" spans="1:2" x14ac:dyDescent="0.25">
      <c r="A2015" s="521"/>
      <c r="B2015" s="521"/>
    </row>
    <row r="2016" spans="1:2" x14ac:dyDescent="0.25">
      <c r="A2016" s="521"/>
      <c r="B2016" s="521"/>
    </row>
    <row r="2017" spans="1:2" x14ac:dyDescent="0.25">
      <c r="A2017" s="521"/>
      <c r="B2017" s="521"/>
    </row>
    <row r="2018" spans="1:2" x14ac:dyDescent="0.25">
      <c r="A2018" s="521"/>
      <c r="B2018" s="521"/>
    </row>
    <row r="2019" spans="1:2" x14ac:dyDescent="0.25">
      <c r="A2019" s="521"/>
      <c r="B2019" s="521"/>
    </row>
    <row r="2020" spans="1:2" x14ac:dyDescent="0.25">
      <c r="A2020" s="521"/>
      <c r="B2020" s="521"/>
    </row>
    <row r="2021" spans="1:2" x14ac:dyDescent="0.25">
      <c r="A2021" s="521"/>
      <c r="B2021" s="521"/>
    </row>
    <row r="2022" spans="1:2" x14ac:dyDescent="0.25">
      <c r="A2022" s="521"/>
      <c r="B2022" s="521"/>
    </row>
    <row r="2023" spans="1:2" x14ac:dyDescent="0.25">
      <c r="A2023" s="521"/>
      <c r="B2023" s="521"/>
    </row>
    <row r="2024" spans="1:2" x14ac:dyDescent="0.25">
      <c r="A2024" s="521"/>
      <c r="B2024" s="521"/>
    </row>
    <row r="2025" spans="1:2" x14ac:dyDescent="0.25">
      <c r="A2025" s="521"/>
      <c r="B2025" s="521"/>
    </row>
    <row r="2026" spans="1:2" x14ac:dyDescent="0.25">
      <c r="A2026" s="521"/>
      <c r="B2026" s="521"/>
    </row>
    <row r="2027" spans="1:2" x14ac:dyDescent="0.25">
      <c r="A2027" s="521"/>
      <c r="B2027" s="521"/>
    </row>
    <row r="2028" spans="1:2" x14ac:dyDescent="0.25">
      <c r="A2028" s="521"/>
      <c r="B2028" s="521"/>
    </row>
    <row r="2029" spans="1:2" x14ac:dyDescent="0.25">
      <c r="A2029" s="521"/>
      <c r="B2029" s="521"/>
    </row>
    <row r="2030" spans="1:2" x14ac:dyDescent="0.25">
      <c r="A2030" s="521"/>
      <c r="B2030" s="521"/>
    </row>
    <row r="2031" spans="1:2" x14ac:dyDescent="0.25">
      <c r="A2031" s="521"/>
      <c r="B2031" s="521"/>
    </row>
    <row r="2032" spans="1:2" x14ac:dyDescent="0.25">
      <c r="A2032" s="521"/>
      <c r="B2032" s="521"/>
    </row>
    <row r="2033" spans="1:2" x14ac:dyDescent="0.25">
      <c r="A2033" s="521"/>
      <c r="B2033" s="521"/>
    </row>
    <row r="2034" spans="1:2" x14ac:dyDescent="0.25">
      <c r="A2034" s="521"/>
      <c r="B2034" s="521"/>
    </row>
    <row r="2035" spans="1:2" x14ac:dyDescent="0.25">
      <c r="A2035" s="521"/>
      <c r="B2035" s="521"/>
    </row>
    <row r="2036" spans="1:2" x14ac:dyDescent="0.25">
      <c r="A2036" s="521"/>
      <c r="B2036" s="521"/>
    </row>
    <row r="2037" spans="1:2" x14ac:dyDescent="0.25">
      <c r="A2037" s="521"/>
      <c r="B2037" s="521"/>
    </row>
    <row r="2038" spans="1:2" x14ac:dyDescent="0.25">
      <c r="A2038" s="521"/>
      <c r="B2038" s="521"/>
    </row>
    <row r="2039" spans="1:2" x14ac:dyDescent="0.25">
      <c r="A2039" s="521"/>
      <c r="B2039" s="521"/>
    </row>
    <row r="2040" spans="1:2" x14ac:dyDescent="0.25">
      <c r="A2040" s="521"/>
      <c r="B2040" s="521"/>
    </row>
    <row r="2041" spans="1:2" x14ac:dyDescent="0.25">
      <c r="A2041" s="521"/>
      <c r="B2041" s="521"/>
    </row>
    <row r="2042" spans="1:2" x14ac:dyDescent="0.25">
      <c r="A2042" s="521"/>
      <c r="B2042" s="521"/>
    </row>
    <row r="2043" spans="1:2" x14ac:dyDescent="0.25">
      <c r="A2043" s="521"/>
      <c r="B2043" s="521"/>
    </row>
    <row r="2044" spans="1:2" x14ac:dyDescent="0.25">
      <c r="A2044" s="521"/>
      <c r="B2044" s="521"/>
    </row>
    <row r="2045" spans="1:2" x14ac:dyDescent="0.25">
      <c r="A2045" s="521"/>
      <c r="B2045" s="521"/>
    </row>
    <row r="2046" spans="1:2" x14ac:dyDescent="0.25">
      <c r="A2046" s="521"/>
      <c r="B2046" s="521"/>
    </row>
    <row r="2047" spans="1:2" x14ac:dyDescent="0.25">
      <c r="A2047" s="521"/>
      <c r="B2047" s="521"/>
    </row>
    <row r="2048" spans="1:2" x14ac:dyDescent="0.25">
      <c r="A2048" s="521"/>
      <c r="B2048" s="521"/>
    </row>
    <row r="2049" spans="1:2" x14ac:dyDescent="0.25">
      <c r="A2049" s="521"/>
      <c r="B2049" s="521"/>
    </row>
    <row r="2050" spans="1:2" x14ac:dyDescent="0.25">
      <c r="A2050" s="521"/>
      <c r="B2050" s="521"/>
    </row>
    <row r="2051" spans="1:2" x14ac:dyDescent="0.25">
      <c r="A2051" s="521"/>
      <c r="B2051" s="521"/>
    </row>
    <row r="2052" spans="1:2" x14ac:dyDescent="0.25">
      <c r="A2052" s="521"/>
      <c r="B2052" s="521"/>
    </row>
    <row r="2053" spans="1:2" x14ac:dyDescent="0.25">
      <c r="A2053" s="521"/>
      <c r="B2053" s="521"/>
    </row>
    <row r="2054" spans="1:2" x14ac:dyDescent="0.25">
      <c r="A2054" s="521"/>
      <c r="B2054" s="521"/>
    </row>
    <row r="2055" spans="1:2" x14ac:dyDescent="0.25">
      <c r="A2055" s="521"/>
      <c r="B2055" s="521"/>
    </row>
    <row r="2056" spans="1:2" x14ac:dyDescent="0.25">
      <c r="A2056" s="521"/>
      <c r="B2056" s="521"/>
    </row>
    <row r="2057" spans="1:2" x14ac:dyDescent="0.25">
      <c r="A2057" s="521"/>
      <c r="B2057" s="521"/>
    </row>
    <row r="2058" spans="1:2" x14ac:dyDescent="0.25">
      <c r="A2058" s="521"/>
      <c r="B2058" s="521"/>
    </row>
    <row r="2059" spans="1:2" x14ac:dyDescent="0.25">
      <c r="A2059" s="521"/>
      <c r="B2059" s="521"/>
    </row>
    <row r="2060" spans="1:2" x14ac:dyDescent="0.25">
      <c r="A2060" s="521"/>
      <c r="B2060" s="521"/>
    </row>
    <row r="2061" spans="1:2" x14ac:dyDescent="0.25">
      <c r="A2061" s="521"/>
      <c r="B2061" s="521"/>
    </row>
    <row r="2062" spans="1:2" x14ac:dyDescent="0.25">
      <c r="A2062" s="521"/>
      <c r="B2062" s="521"/>
    </row>
    <row r="2063" spans="1:2" x14ac:dyDescent="0.25">
      <c r="A2063" s="521"/>
      <c r="B2063" s="521"/>
    </row>
    <row r="2064" spans="1:2" x14ac:dyDescent="0.25">
      <c r="A2064" s="521"/>
      <c r="B2064" s="521"/>
    </row>
    <row r="2065" spans="1:2" x14ac:dyDescent="0.25">
      <c r="A2065" s="521"/>
      <c r="B2065" s="521"/>
    </row>
    <row r="2066" spans="1:2" x14ac:dyDescent="0.25">
      <c r="A2066" s="521"/>
      <c r="B2066" s="521"/>
    </row>
    <row r="2067" spans="1:2" x14ac:dyDescent="0.25">
      <c r="A2067" s="521"/>
      <c r="B2067" s="521"/>
    </row>
    <row r="2068" spans="1:2" x14ac:dyDescent="0.25">
      <c r="A2068" s="521"/>
      <c r="B2068" s="521"/>
    </row>
    <row r="2069" spans="1:2" x14ac:dyDescent="0.25">
      <c r="A2069" s="521"/>
      <c r="B2069" s="521"/>
    </row>
    <row r="2070" spans="1:2" x14ac:dyDescent="0.25">
      <c r="A2070" s="521"/>
      <c r="B2070" s="521"/>
    </row>
    <row r="2071" spans="1:2" x14ac:dyDescent="0.25">
      <c r="A2071" s="521"/>
      <c r="B2071" s="521"/>
    </row>
    <row r="2072" spans="1:2" x14ac:dyDescent="0.25">
      <c r="A2072" s="521"/>
      <c r="B2072" s="521"/>
    </row>
    <row r="2073" spans="1:2" x14ac:dyDescent="0.25">
      <c r="A2073" s="521"/>
      <c r="B2073" s="521"/>
    </row>
    <row r="2074" spans="1:2" x14ac:dyDescent="0.25">
      <c r="A2074" s="521"/>
      <c r="B2074" s="521"/>
    </row>
    <row r="2075" spans="1:2" x14ac:dyDescent="0.25">
      <c r="A2075" s="521"/>
      <c r="B2075" s="521"/>
    </row>
    <row r="2076" spans="1:2" x14ac:dyDescent="0.25">
      <c r="A2076" s="521"/>
      <c r="B2076" s="521"/>
    </row>
    <row r="2077" spans="1:2" x14ac:dyDescent="0.25">
      <c r="A2077" s="521"/>
      <c r="B2077" s="521"/>
    </row>
    <row r="2078" spans="1:2" x14ac:dyDescent="0.25">
      <c r="A2078" s="521"/>
      <c r="B2078" s="521"/>
    </row>
    <row r="2079" spans="1:2" x14ac:dyDescent="0.25">
      <c r="A2079" s="521"/>
      <c r="B2079" s="521"/>
    </row>
    <row r="2080" spans="1:2" x14ac:dyDescent="0.25">
      <c r="A2080" s="521"/>
      <c r="B2080" s="521"/>
    </row>
    <row r="2081" spans="1:2" x14ac:dyDescent="0.25">
      <c r="A2081" s="521"/>
      <c r="B2081" s="521"/>
    </row>
    <row r="2082" spans="1:2" x14ac:dyDescent="0.25">
      <c r="A2082" s="521"/>
      <c r="B2082" s="521"/>
    </row>
    <row r="2083" spans="1:2" x14ac:dyDescent="0.25">
      <c r="A2083" s="521"/>
      <c r="B2083" s="521"/>
    </row>
    <row r="2084" spans="1:2" x14ac:dyDescent="0.25">
      <c r="A2084" s="521"/>
      <c r="B2084" s="521"/>
    </row>
    <row r="2085" spans="1:2" x14ac:dyDescent="0.25">
      <c r="A2085" s="521"/>
      <c r="B2085" s="521"/>
    </row>
    <row r="2086" spans="1:2" x14ac:dyDescent="0.25">
      <c r="A2086" s="521"/>
      <c r="B2086" s="521"/>
    </row>
    <row r="2087" spans="1:2" x14ac:dyDescent="0.25">
      <c r="A2087" s="521"/>
      <c r="B2087" s="521"/>
    </row>
    <row r="2088" spans="1:2" x14ac:dyDescent="0.25">
      <c r="A2088" s="521"/>
      <c r="B2088" s="521"/>
    </row>
    <row r="2089" spans="1:2" x14ac:dyDescent="0.25">
      <c r="A2089" s="521"/>
      <c r="B2089" s="521"/>
    </row>
    <row r="2090" spans="1:2" x14ac:dyDescent="0.25">
      <c r="A2090" s="521"/>
      <c r="B2090" s="521"/>
    </row>
    <row r="2091" spans="1:2" x14ac:dyDescent="0.25">
      <c r="A2091" s="521"/>
      <c r="B2091" s="521"/>
    </row>
    <row r="2092" spans="1:2" x14ac:dyDescent="0.25">
      <c r="A2092" s="521"/>
      <c r="B2092" s="521"/>
    </row>
    <row r="2093" spans="1:2" x14ac:dyDescent="0.25">
      <c r="A2093" s="521"/>
      <c r="B2093" s="521"/>
    </row>
    <row r="2094" spans="1:2" x14ac:dyDescent="0.25">
      <c r="A2094" s="521"/>
      <c r="B2094" s="521"/>
    </row>
    <row r="2095" spans="1:2" x14ac:dyDescent="0.25">
      <c r="A2095" s="521"/>
      <c r="B2095" s="521"/>
    </row>
    <row r="2096" spans="1:2" x14ac:dyDescent="0.25">
      <c r="A2096" s="521"/>
      <c r="B2096" s="521"/>
    </row>
    <row r="2097" spans="1:2" x14ac:dyDescent="0.25">
      <c r="A2097" s="521"/>
      <c r="B2097" s="521"/>
    </row>
    <row r="2098" spans="1:2" x14ac:dyDescent="0.25">
      <c r="A2098" s="521"/>
      <c r="B2098" s="521"/>
    </row>
    <row r="2099" spans="1:2" x14ac:dyDescent="0.25">
      <c r="A2099" s="521"/>
      <c r="B2099" s="521"/>
    </row>
    <row r="2100" spans="1:2" x14ac:dyDescent="0.25">
      <c r="A2100" s="521"/>
      <c r="B2100" s="521"/>
    </row>
    <row r="2101" spans="1:2" x14ac:dyDescent="0.25">
      <c r="A2101" s="521"/>
      <c r="B2101" s="521"/>
    </row>
    <row r="2102" spans="1:2" x14ac:dyDescent="0.25">
      <c r="A2102" s="521"/>
      <c r="B2102" s="521"/>
    </row>
    <row r="2103" spans="1:2" x14ac:dyDescent="0.25">
      <c r="A2103" s="521"/>
      <c r="B2103" s="521"/>
    </row>
    <row r="2104" spans="1:2" x14ac:dyDescent="0.25">
      <c r="A2104" s="521"/>
      <c r="B2104" s="521"/>
    </row>
    <row r="2105" spans="1:2" x14ac:dyDescent="0.25">
      <c r="A2105" s="521"/>
      <c r="B2105" s="521"/>
    </row>
    <row r="2106" spans="1:2" x14ac:dyDescent="0.25">
      <c r="A2106" s="521"/>
      <c r="B2106" s="521"/>
    </row>
    <row r="2107" spans="1:2" x14ac:dyDescent="0.25">
      <c r="A2107" s="521"/>
      <c r="B2107" s="521"/>
    </row>
    <row r="2108" spans="1:2" x14ac:dyDescent="0.25">
      <c r="A2108" s="521"/>
      <c r="B2108" s="521"/>
    </row>
    <row r="2109" spans="1:2" x14ac:dyDescent="0.25">
      <c r="A2109" s="521"/>
      <c r="B2109" s="521"/>
    </row>
    <row r="2110" spans="1:2" x14ac:dyDescent="0.25">
      <c r="A2110" s="521"/>
      <c r="B2110" s="521"/>
    </row>
    <row r="2111" spans="1:2" x14ac:dyDescent="0.25">
      <c r="A2111" s="521"/>
      <c r="B2111" s="521"/>
    </row>
    <row r="2112" spans="1:2" x14ac:dyDescent="0.25">
      <c r="A2112" s="521"/>
      <c r="B2112" s="521"/>
    </row>
    <row r="2113" spans="1:2" x14ac:dyDescent="0.25">
      <c r="A2113" s="521"/>
      <c r="B2113" s="521"/>
    </row>
    <row r="2114" spans="1:2" x14ac:dyDescent="0.25">
      <c r="A2114" s="521"/>
      <c r="B2114" s="521"/>
    </row>
    <row r="2115" spans="1:2" x14ac:dyDescent="0.25">
      <c r="A2115" s="521"/>
      <c r="B2115" s="521"/>
    </row>
    <row r="2116" spans="1:2" x14ac:dyDescent="0.25">
      <c r="A2116" s="521"/>
      <c r="B2116" s="521"/>
    </row>
    <row r="2117" spans="1:2" x14ac:dyDescent="0.25">
      <c r="A2117" s="521"/>
      <c r="B2117" s="521"/>
    </row>
    <row r="2118" spans="1:2" x14ac:dyDescent="0.25">
      <c r="A2118" s="521"/>
      <c r="B2118" s="521"/>
    </row>
    <row r="2119" spans="1:2" x14ac:dyDescent="0.25">
      <c r="A2119" s="521"/>
      <c r="B2119" s="521"/>
    </row>
    <row r="2120" spans="1:2" x14ac:dyDescent="0.25">
      <c r="A2120" s="521"/>
      <c r="B2120" s="521"/>
    </row>
    <row r="2121" spans="1:2" x14ac:dyDescent="0.25">
      <c r="A2121" s="521"/>
      <c r="B2121" s="521"/>
    </row>
    <row r="2122" spans="1:2" x14ac:dyDescent="0.25">
      <c r="A2122" s="521"/>
      <c r="B2122" s="521"/>
    </row>
    <row r="2123" spans="1:2" x14ac:dyDescent="0.25">
      <c r="A2123" s="521"/>
      <c r="B2123" s="521"/>
    </row>
    <row r="2124" spans="1:2" x14ac:dyDescent="0.25">
      <c r="A2124" s="521"/>
      <c r="B2124" s="521"/>
    </row>
    <row r="2125" spans="1:2" x14ac:dyDescent="0.25">
      <c r="A2125" s="521"/>
      <c r="B2125" s="521"/>
    </row>
    <row r="2126" spans="1:2" x14ac:dyDescent="0.25">
      <c r="A2126" s="521"/>
      <c r="B2126" s="521"/>
    </row>
    <row r="2127" spans="1:2" x14ac:dyDescent="0.25">
      <c r="A2127" s="521"/>
      <c r="B2127" s="521"/>
    </row>
    <row r="2128" spans="1:2" x14ac:dyDescent="0.25">
      <c r="A2128" s="521"/>
      <c r="B2128" s="521"/>
    </row>
    <row r="2129" spans="1:2" x14ac:dyDescent="0.25">
      <c r="A2129" s="521"/>
      <c r="B2129" s="521"/>
    </row>
    <row r="2130" spans="1:2" x14ac:dyDescent="0.25">
      <c r="A2130" s="521"/>
      <c r="B2130" s="521"/>
    </row>
    <row r="2131" spans="1:2" x14ac:dyDescent="0.25">
      <c r="A2131" s="521"/>
      <c r="B2131" s="521"/>
    </row>
    <row r="2132" spans="1:2" x14ac:dyDescent="0.25">
      <c r="A2132" s="521"/>
      <c r="B2132" s="521"/>
    </row>
    <row r="2133" spans="1:2" x14ac:dyDescent="0.25">
      <c r="A2133" s="521"/>
      <c r="B2133" s="521"/>
    </row>
    <row r="2134" spans="1:2" x14ac:dyDescent="0.25">
      <c r="A2134" s="521"/>
      <c r="B2134" s="521"/>
    </row>
    <row r="2135" spans="1:2" x14ac:dyDescent="0.25">
      <c r="A2135" s="521"/>
      <c r="B2135" s="521"/>
    </row>
    <row r="2136" spans="1:2" x14ac:dyDescent="0.25">
      <c r="A2136" s="521"/>
      <c r="B2136" s="521"/>
    </row>
    <row r="2137" spans="1:2" x14ac:dyDescent="0.25">
      <c r="A2137" s="521"/>
      <c r="B2137" s="521"/>
    </row>
    <row r="2138" spans="1:2" x14ac:dyDescent="0.25">
      <c r="A2138" s="521"/>
      <c r="B2138" s="521"/>
    </row>
    <row r="2139" spans="1:2" x14ac:dyDescent="0.25">
      <c r="A2139" s="521"/>
      <c r="B2139" s="521"/>
    </row>
    <row r="2140" spans="1:2" x14ac:dyDescent="0.25">
      <c r="A2140" s="521"/>
      <c r="B2140" s="521"/>
    </row>
    <row r="2141" spans="1:2" x14ac:dyDescent="0.25">
      <c r="A2141" s="521"/>
      <c r="B2141" s="521"/>
    </row>
    <row r="2142" spans="1:2" x14ac:dyDescent="0.25">
      <c r="A2142" s="521"/>
      <c r="B2142" s="521"/>
    </row>
    <row r="2143" spans="1:2" x14ac:dyDescent="0.25">
      <c r="A2143" s="521"/>
      <c r="B2143" s="521"/>
    </row>
    <row r="2144" spans="1:2" x14ac:dyDescent="0.25">
      <c r="A2144" s="521"/>
      <c r="B2144" s="521"/>
    </row>
    <row r="2145" spans="1:2" x14ac:dyDescent="0.25">
      <c r="A2145" s="521"/>
      <c r="B2145" s="521"/>
    </row>
    <row r="2146" spans="1:2" x14ac:dyDescent="0.25">
      <c r="A2146" s="521"/>
      <c r="B2146" s="521"/>
    </row>
    <row r="2147" spans="1:2" x14ac:dyDescent="0.25">
      <c r="A2147" s="521"/>
      <c r="B2147" s="521"/>
    </row>
    <row r="2148" spans="1:2" x14ac:dyDescent="0.25">
      <c r="A2148" s="521"/>
      <c r="B2148" s="521"/>
    </row>
    <row r="2149" spans="1:2" x14ac:dyDescent="0.25">
      <c r="A2149" s="521"/>
      <c r="B2149" s="521"/>
    </row>
    <row r="2150" spans="1:2" x14ac:dyDescent="0.25">
      <c r="A2150" s="521"/>
      <c r="B2150" s="521"/>
    </row>
    <row r="2151" spans="1:2" x14ac:dyDescent="0.25">
      <c r="A2151" s="521"/>
      <c r="B2151" s="521"/>
    </row>
    <row r="2152" spans="1:2" x14ac:dyDescent="0.25">
      <c r="A2152" s="521"/>
      <c r="B2152" s="521"/>
    </row>
    <row r="2153" spans="1:2" x14ac:dyDescent="0.25">
      <c r="A2153" s="521"/>
      <c r="B2153" s="521"/>
    </row>
    <row r="2154" spans="1:2" x14ac:dyDescent="0.25">
      <c r="A2154" s="521"/>
      <c r="B2154" s="521"/>
    </row>
    <row r="2155" spans="1:2" x14ac:dyDescent="0.25">
      <c r="A2155" s="521"/>
      <c r="B2155" s="521"/>
    </row>
    <row r="2156" spans="1:2" x14ac:dyDescent="0.25">
      <c r="A2156" s="521"/>
      <c r="B2156" s="521"/>
    </row>
    <row r="2157" spans="1:2" x14ac:dyDescent="0.25">
      <c r="A2157" s="521"/>
      <c r="B2157" s="521"/>
    </row>
    <row r="2158" spans="1:2" x14ac:dyDescent="0.25">
      <c r="A2158" s="521"/>
      <c r="B2158" s="521"/>
    </row>
    <row r="2159" spans="1:2" x14ac:dyDescent="0.25">
      <c r="A2159" s="521"/>
      <c r="B2159" s="521"/>
    </row>
    <row r="2160" spans="1:2" x14ac:dyDescent="0.25">
      <c r="A2160" s="521"/>
      <c r="B2160" s="521"/>
    </row>
    <row r="2161" spans="1:2" x14ac:dyDescent="0.25">
      <c r="A2161" s="521"/>
      <c r="B2161" s="521"/>
    </row>
    <row r="2162" spans="1:2" x14ac:dyDescent="0.25">
      <c r="A2162" s="521"/>
      <c r="B2162" s="521"/>
    </row>
    <row r="2163" spans="1:2" x14ac:dyDescent="0.25">
      <c r="A2163" s="521"/>
      <c r="B2163" s="521"/>
    </row>
    <row r="2164" spans="1:2" x14ac:dyDescent="0.25">
      <c r="A2164" s="521"/>
      <c r="B2164" s="521"/>
    </row>
    <row r="2165" spans="1:2" x14ac:dyDescent="0.25">
      <c r="A2165" s="521"/>
      <c r="B2165" s="521"/>
    </row>
    <row r="2166" spans="1:2" x14ac:dyDescent="0.25">
      <c r="A2166" s="521"/>
      <c r="B2166" s="521"/>
    </row>
    <row r="2167" spans="1:2" x14ac:dyDescent="0.25">
      <c r="A2167" s="521"/>
      <c r="B2167" s="521"/>
    </row>
    <row r="2168" spans="1:2" x14ac:dyDescent="0.25">
      <c r="A2168" s="521"/>
      <c r="B2168" s="521"/>
    </row>
    <row r="2169" spans="1:2" x14ac:dyDescent="0.25">
      <c r="A2169" s="521"/>
      <c r="B2169" s="521"/>
    </row>
    <row r="2170" spans="1:2" x14ac:dyDescent="0.25">
      <c r="A2170" s="521"/>
      <c r="B2170" s="521"/>
    </row>
    <row r="2171" spans="1:2" x14ac:dyDescent="0.25">
      <c r="A2171" s="521"/>
      <c r="B2171" s="521"/>
    </row>
    <row r="2172" spans="1:2" x14ac:dyDescent="0.25">
      <c r="A2172" s="521"/>
      <c r="B2172" s="521"/>
    </row>
    <row r="2173" spans="1:2" x14ac:dyDescent="0.25">
      <c r="A2173" s="521"/>
      <c r="B2173" s="521"/>
    </row>
    <row r="2174" spans="1:2" x14ac:dyDescent="0.25">
      <c r="A2174" s="521"/>
      <c r="B2174" s="521"/>
    </row>
    <row r="2175" spans="1:2" x14ac:dyDescent="0.25">
      <c r="A2175" s="521"/>
      <c r="B2175" s="521"/>
    </row>
    <row r="2176" spans="1:2" x14ac:dyDescent="0.25">
      <c r="A2176" s="521"/>
      <c r="B2176" s="521"/>
    </row>
    <row r="2177" spans="1:2" x14ac:dyDescent="0.25">
      <c r="A2177" s="521"/>
      <c r="B2177" s="521"/>
    </row>
    <row r="2178" spans="1:2" x14ac:dyDescent="0.25">
      <c r="A2178" s="521"/>
      <c r="B2178" s="521"/>
    </row>
    <row r="2179" spans="1:2" x14ac:dyDescent="0.25">
      <c r="A2179" s="521"/>
      <c r="B2179" s="521"/>
    </row>
    <row r="2180" spans="1:2" x14ac:dyDescent="0.25">
      <c r="A2180" s="521"/>
      <c r="B2180" s="521"/>
    </row>
    <row r="2181" spans="1:2" x14ac:dyDescent="0.25">
      <c r="A2181" s="521"/>
      <c r="B2181" s="521"/>
    </row>
    <row r="2182" spans="1:2" x14ac:dyDescent="0.25">
      <c r="A2182" s="521"/>
      <c r="B2182" s="521"/>
    </row>
    <row r="2183" spans="1:2" x14ac:dyDescent="0.25">
      <c r="A2183" s="521"/>
      <c r="B2183" s="521"/>
    </row>
    <row r="2184" spans="1:2" x14ac:dyDescent="0.25">
      <c r="A2184" s="521"/>
      <c r="B2184" s="521"/>
    </row>
    <row r="2185" spans="1:2" x14ac:dyDescent="0.25">
      <c r="A2185" s="521"/>
      <c r="B2185" s="521"/>
    </row>
    <row r="2186" spans="1:2" x14ac:dyDescent="0.25">
      <c r="A2186" s="521"/>
      <c r="B2186" s="521"/>
    </row>
    <row r="2187" spans="1:2" x14ac:dyDescent="0.25">
      <c r="A2187" s="521"/>
      <c r="B2187" s="521"/>
    </row>
    <row r="2188" spans="1:2" x14ac:dyDescent="0.25">
      <c r="A2188" s="521"/>
      <c r="B2188" s="521"/>
    </row>
    <row r="2189" spans="1:2" x14ac:dyDescent="0.25">
      <c r="A2189" s="521"/>
      <c r="B2189" s="521"/>
    </row>
    <row r="2190" spans="1:2" x14ac:dyDescent="0.25">
      <c r="A2190" s="521"/>
      <c r="B2190" s="521"/>
    </row>
    <row r="2191" spans="1:2" x14ac:dyDescent="0.25">
      <c r="A2191" s="521"/>
      <c r="B2191" s="521"/>
    </row>
    <row r="2192" spans="1:2" x14ac:dyDescent="0.25">
      <c r="A2192" s="521"/>
      <c r="B2192" s="521"/>
    </row>
    <row r="2193" spans="1:2" x14ac:dyDescent="0.25">
      <c r="A2193" s="521"/>
      <c r="B2193" s="521"/>
    </row>
    <row r="2194" spans="1:2" x14ac:dyDescent="0.25">
      <c r="A2194" s="521"/>
      <c r="B2194" s="521"/>
    </row>
    <row r="2195" spans="1:2" x14ac:dyDescent="0.25">
      <c r="A2195" s="521"/>
      <c r="B2195" s="521"/>
    </row>
    <row r="2196" spans="1:2" x14ac:dyDescent="0.25">
      <c r="A2196" s="521"/>
      <c r="B2196" s="521"/>
    </row>
    <row r="2197" spans="1:2" x14ac:dyDescent="0.25">
      <c r="A2197" s="521"/>
      <c r="B2197" s="521"/>
    </row>
    <row r="2198" spans="1:2" x14ac:dyDescent="0.25">
      <c r="A2198" s="521"/>
      <c r="B2198" s="521"/>
    </row>
    <row r="2199" spans="1:2" x14ac:dyDescent="0.25">
      <c r="A2199" s="521"/>
      <c r="B2199" s="521"/>
    </row>
    <row r="2200" spans="1:2" x14ac:dyDescent="0.25">
      <c r="A2200" s="521"/>
      <c r="B2200" s="521"/>
    </row>
    <row r="2201" spans="1:2" x14ac:dyDescent="0.25">
      <c r="A2201" s="521"/>
      <c r="B2201" s="521"/>
    </row>
    <row r="2202" spans="1:2" x14ac:dyDescent="0.25">
      <c r="A2202" s="521"/>
      <c r="B2202" s="521"/>
    </row>
    <row r="2203" spans="1:2" x14ac:dyDescent="0.25">
      <c r="A2203" s="521"/>
      <c r="B2203" s="521"/>
    </row>
    <row r="2204" spans="1:2" x14ac:dyDescent="0.25">
      <c r="A2204" s="521"/>
      <c r="B2204" s="521"/>
    </row>
    <row r="2205" spans="1:2" x14ac:dyDescent="0.25">
      <c r="A2205" s="521"/>
      <c r="B2205" s="521"/>
    </row>
    <row r="2206" spans="1:2" x14ac:dyDescent="0.25">
      <c r="A2206" s="521"/>
      <c r="B2206" s="521"/>
    </row>
    <row r="2207" spans="1:2" x14ac:dyDescent="0.25">
      <c r="A2207" s="521"/>
      <c r="B2207" s="521"/>
    </row>
    <row r="2208" spans="1:2" x14ac:dyDescent="0.25">
      <c r="A2208" s="521"/>
      <c r="B2208" s="521"/>
    </row>
    <row r="2209" spans="1:2" x14ac:dyDescent="0.25">
      <c r="A2209" s="521"/>
      <c r="B2209" s="521"/>
    </row>
    <row r="2210" spans="1:2" x14ac:dyDescent="0.25">
      <c r="A2210" s="521"/>
      <c r="B2210" s="521"/>
    </row>
    <row r="2211" spans="1:2" x14ac:dyDescent="0.25">
      <c r="A2211" s="521"/>
      <c r="B2211" s="521"/>
    </row>
    <row r="2212" spans="1:2" x14ac:dyDescent="0.25">
      <c r="A2212" s="521"/>
      <c r="B2212" s="521"/>
    </row>
    <row r="2213" spans="1:2" x14ac:dyDescent="0.25">
      <c r="A2213" s="521"/>
      <c r="B2213" s="521"/>
    </row>
    <row r="2214" spans="1:2" x14ac:dyDescent="0.25">
      <c r="A2214" s="521"/>
      <c r="B2214" s="521"/>
    </row>
    <row r="2215" spans="1:2" x14ac:dyDescent="0.25">
      <c r="A2215" s="521"/>
      <c r="B2215" s="521"/>
    </row>
    <row r="2216" spans="1:2" x14ac:dyDescent="0.25">
      <c r="A2216" s="521"/>
      <c r="B2216" s="521"/>
    </row>
    <row r="2217" spans="1:2" x14ac:dyDescent="0.25">
      <c r="A2217" s="521"/>
      <c r="B2217" s="521"/>
    </row>
    <row r="2218" spans="1:2" x14ac:dyDescent="0.25">
      <c r="A2218" s="521"/>
      <c r="B2218" s="521"/>
    </row>
    <row r="2219" spans="1:2" x14ac:dyDescent="0.25">
      <c r="A2219" s="521"/>
      <c r="B2219" s="521"/>
    </row>
    <row r="2220" spans="1:2" x14ac:dyDescent="0.25">
      <c r="A2220" s="521"/>
      <c r="B2220" s="521"/>
    </row>
    <row r="2221" spans="1:2" x14ac:dyDescent="0.25">
      <c r="A2221" s="521"/>
      <c r="B2221" s="521"/>
    </row>
    <row r="2222" spans="1:2" x14ac:dyDescent="0.25">
      <c r="A2222" s="521"/>
      <c r="B2222" s="521"/>
    </row>
    <row r="2223" spans="1:2" x14ac:dyDescent="0.25">
      <c r="A2223" s="521"/>
      <c r="B2223" s="521"/>
    </row>
    <row r="2224" spans="1:2" x14ac:dyDescent="0.25">
      <c r="A2224" s="521"/>
      <c r="B2224" s="521"/>
    </row>
    <row r="2225" spans="1:2" x14ac:dyDescent="0.25">
      <c r="A2225" s="521"/>
      <c r="B2225" s="521"/>
    </row>
    <row r="2226" spans="1:2" x14ac:dyDescent="0.25">
      <c r="A2226" s="521"/>
      <c r="B2226" s="521"/>
    </row>
    <row r="2227" spans="1:2" x14ac:dyDescent="0.25">
      <c r="A2227" s="521"/>
      <c r="B2227" s="521"/>
    </row>
    <row r="2228" spans="1:2" x14ac:dyDescent="0.25">
      <c r="A2228" s="521"/>
      <c r="B2228" s="521"/>
    </row>
    <row r="2229" spans="1:2" x14ac:dyDescent="0.25">
      <c r="A2229" s="521"/>
      <c r="B2229" s="521"/>
    </row>
    <row r="2230" spans="1:2" x14ac:dyDescent="0.25">
      <c r="A2230" s="521"/>
      <c r="B2230" s="521"/>
    </row>
    <row r="2231" spans="1:2" x14ac:dyDescent="0.25">
      <c r="A2231" s="521"/>
      <c r="B2231" s="521"/>
    </row>
    <row r="2232" spans="1:2" x14ac:dyDescent="0.25">
      <c r="A2232" s="521"/>
      <c r="B2232" s="521"/>
    </row>
    <row r="2233" spans="1:2" x14ac:dyDescent="0.25">
      <c r="A2233" s="521"/>
      <c r="B2233" s="521"/>
    </row>
    <row r="2234" spans="1:2" x14ac:dyDescent="0.25">
      <c r="A2234" s="521"/>
      <c r="B2234" s="521"/>
    </row>
    <row r="2235" spans="1:2" x14ac:dyDescent="0.25">
      <c r="A2235" s="521"/>
      <c r="B2235" s="521"/>
    </row>
    <row r="2236" spans="1:2" x14ac:dyDescent="0.25">
      <c r="A2236" s="521"/>
      <c r="B2236" s="521"/>
    </row>
    <row r="2237" spans="1:2" x14ac:dyDescent="0.25">
      <c r="A2237" s="521"/>
      <c r="B2237" s="521"/>
    </row>
    <row r="2238" spans="1:2" x14ac:dyDescent="0.25">
      <c r="A2238" s="521"/>
      <c r="B2238" s="521"/>
    </row>
    <row r="2239" spans="1:2" x14ac:dyDescent="0.25">
      <c r="A2239" s="521"/>
      <c r="B2239" s="521"/>
    </row>
    <row r="2240" spans="1:2" x14ac:dyDescent="0.25">
      <c r="A2240" s="521"/>
      <c r="B2240" s="521"/>
    </row>
    <row r="2241" spans="1:2" x14ac:dyDescent="0.25">
      <c r="A2241" s="521"/>
      <c r="B2241" s="521"/>
    </row>
    <row r="2242" spans="1:2" x14ac:dyDescent="0.25">
      <c r="A2242" s="521"/>
      <c r="B2242" s="521"/>
    </row>
    <row r="2243" spans="1:2" x14ac:dyDescent="0.25">
      <c r="A2243" s="521"/>
      <c r="B2243" s="521"/>
    </row>
    <row r="2244" spans="1:2" x14ac:dyDescent="0.25">
      <c r="A2244" s="521"/>
      <c r="B2244" s="521"/>
    </row>
    <row r="2245" spans="1:2" x14ac:dyDescent="0.25">
      <c r="A2245" s="521"/>
      <c r="B2245" s="521"/>
    </row>
    <row r="2246" spans="1:2" x14ac:dyDescent="0.25">
      <c r="A2246" s="521"/>
      <c r="B2246" s="521"/>
    </row>
    <row r="2247" spans="1:2" x14ac:dyDescent="0.25">
      <c r="A2247" s="521"/>
      <c r="B2247" s="521"/>
    </row>
    <row r="2248" spans="1:2" x14ac:dyDescent="0.25">
      <c r="A2248" s="521"/>
      <c r="B2248" s="521"/>
    </row>
    <row r="2249" spans="1:2" x14ac:dyDescent="0.25">
      <c r="A2249" s="521"/>
      <c r="B2249" s="521"/>
    </row>
    <row r="2250" spans="1:2" x14ac:dyDescent="0.25">
      <c r="A2250" s="521"/>
      <c r="B2250" s="521"/>
    </row>
    <row r="2251" spans="1:2" x14ac:dyDescent="0.25">
      <c r="A2251" s="521"/>
      <c r="B2251" s="521"/>
    </row>
    <row r="2252" spans="1:2" x14ac:dyDescent="0.25">
      <c r="A2252" s="521"/>
      <c r="B2252" s="521"/>
    </row>
    <row r="2253" spans="1:2" x14ac:dyDescent="0.25">
      <c r="A2253" s="521"/>
      <c r="B2253" s="521"/>
    </row>
    <row r="2254" spans="1:2" x14ac:dyDescent="0.25">
      <c r="A2254" s="521"/>
      <c r="B2254" s="521"/>
    </row>
    <row r="2255" spans="1:2" x14ac:dyDescent="0.25">
      <c r="A2255" s="521"/>
      <c r="B2255" s="521"/>
    </row>
    <row r="2256" spans="1:2" x14ac:dyDescent="0.25">
      <c r="A2256" s="521"/>
      <c r="B2256" s="521"/>
    </row>
    <row r="2257" spans="1:2" x14ac:dyDescent="0.25">
      <c r="A2257" s="521"/>
      <c r="B2257" s="521"/>
    </row>
    <row r="2258" spans="1:2" x14ac:dyDescent="0.25">
      <c r="A2258" s="521"/>
      <c r="B2258" s="521"/>
    </row>
    <row r="2259" spans="1:2" x14ac:dyDescent="0.25">
      <c r="A2259" s="521"/>
      <c r="B2259" s="521"/>
    </row>
    <row r="2260" spans="1:2" x14ac:dyDescent="0.25">
      <c r="A2260" s="521"/>
      <c r="B2260" s="521"/>
    </row>
    <row r="2261" spans="1:2" x14ac:dyDescent="0.25">
      <c r="A2261" s="521"/>
      <c r="B2261" s="521"/>
    </row>
    <row r="2262" spans="1:2" x14ac:dyDescent="0.25">
      <c r="A2262" s="521"/>
      <c r="B2262" s="521"/>
    </row>
    <row r="2263" spans="1:2" x14ac:dyDescent="0.25">
      <c r="A2263" s="521"/>
      <c r="B2263" s="521"/>
    </row>
    <row r="2264" spans="1:2" x14ac:dyDescent="0.25">
      <c r="A2264" s="521"/>
      <c r="B2264" s="521"/>
    </row>
    <row r="2265" spans="1:2" x14ac:dyDescent="0.25">
      <c r="A2265" s="521"/>
      <c r="B2265" s="521"/>
    </row>
    <row r="2266" spans="1:2" x14ac:dyDescent="0.25">
      <c r="A2266" s="521"/>
      <c r="B2266" s="521"/>
    </row>
    <row r="2267" spans="1:2" x14ac:dyDescent="0.25">
      <c r="A2267" s="521"/>
      <c r="B2267" s="521"/>
    </row>
    <row r="2268" spans="1:2" x14ac:dyDescent="0.25">
      <c r="A2268" s="521"/>
      <c r="B2268" s="521"/>
    </row>
    <row r="2269" spans="1:2" x14ac:dyDescent="0.25">
      <c r="A2269" s="521"/>
      <c r="B2269" s="521"/>
    </row>
    <row r="2270" spans="1:2" x14ac:dyDescent="0.25">
      <c r="A2270" s="521"/>
      <c r="B2270" s="521"/>
    </row>
    <row r="2271" spans="1:2" x14ac:dyDescent="0.25">
      <c r="A2271" s="521"/>
      <c r="B2271" s="521"/>
    </row>
    <row r="2272" spans="1:2" x14ac:dyDescent="0.25">
      <c r="A2272" s="521"/>
      <c r="B2272" s="521"/>
    </row>
    <row r="2273" spans="1:2" x14ac:dyDescent="0.25">
      <c r="A2273" s="521"/>
      <c r="B2273" s="521"/>
    </row>
    <row r="2274" spans="1:2" x14ac:dyDescent="0.25">
      <c r="A2274" s="521"/>
      <c r="B2274" s="521"/>
    </row>
    <row r="2275" spans="1:2" x14ac:dyDescent="0.25">
      <c r="A2275" s="521"/>
      <c r="B2275" s="521"/>
    </row>
    <row r="2276" spans="1:2" x14ac:dyDescent="0.25">
      <c r="A2276" s="521"/>
      <c r="B2276" s="521"/>
    </row>
    <row r="2277" spans="1:2" x14ac:dyDescent="0.25">
      <c r="A2277" s="521"/>
      <c r="B2277" s="521"/>
    </row>
    <row r="2278" spans="1:2" x14ac:dyDescent="0.25">
      <c r="A2278" s="521"/>
      <c r="B2278" s="521"/>
    </row>
    <row r="2279" spans="1:2" x14ac:dyDescent="0.25">
      <c r="A2279" s="521"/>
      <c r="B2279" s="521"/>
    </row>
    <row r="2280" spans="1:2" x14ac:dyDescent="0.25">
      <c r="A2280" s="521"/>
      <c r="B2280" s="521"/>
    </row>
    <row r="2281" spans="1:2" x14ac:dyDescent="0.25">
      <c r="A2281" s="521"/>
      <c r="B2281" s="521"/>
    </row>
    <row r="2282" spans="1:2" x14ac:dyDescent="0.25">
      <c r="A2282" s="521"/>
      <c r="B2282" s="521"/>
    </row>
    <row r="2283" spans="1:2" x14ac:dyDescent="0.25">
      <c r="A2283" s="521"/>
      <c r="B2283" s="521"/>
    </row>
    <row r="2284" spans="1:2" x14ac:dyDescent="0.25">
      <c r="A2284" s="521"/>
      <c r="B2284" s="521"/>
    </row>
    <row r="2285" spans="1:2" x14ac:dyDescent="0.25">
      <c r="A2285" s="521"/>
      <c r="B2285" s="521"/>
    </row>
    <row r="2286" spans="1:2" x14ac:dyDescent="0.25">
      <c r="A2286" s="521"/>
      <c r="B2286" s="521"/>
    </row>
    <row r="2287" spans="1:2" x14ac:dyDescent="0.25">
      <c r="A2287" s="521"/>
      <c r="B2287" s="521"/>
    </row>
    <row r="2288" spans="1:2" x14ac:dyDescent="0.25">
      <c r="A2288" s="521"/>
      <c r="B2288" s="521"/>
    </row>
    <row r="2289" spans="1:2" x14ac:dyDescent="0.25">
      <c r="A2289" s="521"/>
      <c r="B2289" s="521"/>
    </row>
    <row r="2290" spans="1:2" x14ac:dyDescent="0.25">
      <c r="A2290" s="521"/>
      <c r="B2290" s="521"/>
    </row>
    <row r="2291" spans="1:2" x14ac:dyDescent="0.25">
      <c r="A2291" s="521"/>
      <c r="B2291" s="521"/>
    </row>
    <row r="2292" spans="1:2" x14ac:dyDescent="0.25">
      <c r="A2292" s="521"/>
      <c r="B2292" s="521"/>
    </row>
    <row r="2293" spans="1:2" x14ac:dyDescent="0.25">
      <c r="A2293" s="521"/>
      <c r="B2293" s="521"/>
    </row>
    <row r="2294" spans="1:2" x14ac:dyDescent="0.25">
      <c r="A2294" s="521"/>
      <c r="B2294" s="521"/>
    </row>
    <row r="2295" spans="1:2" x14ac:dyDescent="0.25">
      <c r="A2295" s="521"/>
      <c r="B2295" s="521"/>
    </row>
    <row r="2296" spans="1:2" x14ac:dyDescent="0.25">
      <c r="A2296" s="521"/>
      <c r="B2296" s="521"/>
    </row>
    <row r="2297" spans="1:2" x14ac:dyDescent="0.25">
      <c r="A2297" s="521"/>
      <c r="B2297" s="521"/>
    </row>
    <row r="2298" spans="1:2" x14ac:dyDescent="0.25">
      <c r="A2298" s="521"/>
      <c r="B2298" s="521"/>
    </row>
    <row r="2299" spans="1:2" x14ac:dyDescent="0.25">
      <c r="A2299" s="521"/>
      <c r="B2299" s="521"/>
    </row>
    <row r="2300" spans="1:2" x14ac:dyDescent="0.25">
      <c r="A2300" s="521"/>
      <c r="B2300" s="521"/>
    </row>
    <row r="2301" spans="1:2" x14ac:dyDescent="0.25">
      <c r="A2301" s="521"/>
      <c r="B2301" s="521"/>
    </row>
    <row r="2302" spans="1:2" x14ac:dyDescent="0.25">
      <c r="A2302" s="521"/>
      <c r="B2302" s="521"/>
    </row>
    <row r="2303" spans="1:2" x14ac:dyDescent="0.25">
      <c r="A2303" s="521"/>
      <c r="B2303" s="521"/>
    </row>
    <row r="2304" spans="1:2" x14ac:dyDescent="0.25">
      <c r="A2304" s="521"/>
      <c r="B2304" s="521"/>
    </row>
    <row r="2305" spans="1:2" x14ac:dyDescent="0.25">
      <c r="A2305" s="521"/>
      <c r="B2305" s="521"/>
    </row>
    <row r="2306" spans="1:2" x14ac:dyDescent="0.25">
      <c r="A2306" s="521"/>
      <c r="B2306" s="521"/>
    </row>
    <row r="2307" spans="1:2" x14ac:dyDescent="0.25">
      <c r="A2307" s="521"/>
      <c r="B2307" s="521"/>
    </row>
    <row r="2308" spans="1:2" x14ac:dyDescent="0.25">
      <c r="A2308" s="521"/>
      <c r="B2308" s="521"/>
    </row>
    <row r="2309" spans="1:2" x14ac:dyDescent="0.25">
      <c r="A2309" s="521"/>
      <c r="B2309" s="521"/>
    </row>
    <row r="2310" spans="1:2" x14ac:dyDescent="0.25">
      <c r="A2310" s="521"/>
      <c r="B2310" s="521"/>
    </row>
    <row r="2311" spans="1:2" x14ac:dyDescent="0.25">
      <c r="A2311" s="521"/>
      <c r="B2311" s="521"/>
    </row>
    <row r="2312" spans="1:2" x14ac:dyDescent="0.25">
      <c r="A2312" s="521"/>
      <c r="B2312" s="521"/>
    </row>
    <row r="2313" spans="1:2" x14ac:dyDescent="0.25">
      <c r="A2313" s="521"/>
      <c r="B2313" s="521"/>
    </row>
    <row r="2314" spans="1:2" x14ac:dyDescent="0.25">
      <c r="A2314" s="521"/>
      <c r="B2314" s="521"/>
    </row>
    <row r="2315" spans="1:2" x14ac:dyDescent="0.25">
      <c r="A2315" s="521"/>
      <c r="B2315" s="521"/>
    </row>
    <row r="2316" spans="1:2" x14ac:dyDescent="0.25">
      <c r="A2316" s="521"/>
      <c r="B2316" s="521"/>
    </row>
    <row r="2317" spans="1:2" x14ac:dyDescent="0.25">
      <c r="A2317" s="521"/>
      <c r="B2317" s="521"/>
    </row>
    <row r="2318" spans="1:2" x14ac:dyDescent="0.25">
      <c r="A2318" s="521"/>
      <c r="B2318" s="521"/>
    </row>
    <row r="2319" spans="1:2" x14ac:dyDescent="0.25">
      <c r="A2319" s="521"/>
      <c r="B2319" s="521"/>
    </row>
    <row r="2320" spans="1:2" x14ac:dyDescent="0.25">
      <c r="A2320" s="521"/>
      <c r="B2320" s="521"/>
    </row>
    <row r="2321" spans="1:2" x14ac:dyDescent="0.25">
      <c r="A2321" s="521"/>
      <c r="B2321" s="521"/>
    </row>
    <row r="2322" spans="1:2" x14ac:dyDescent="0.25">
      <c r="A2322" s="521"/>
      <c r="B2322" s="521"/>
    </row>
    <row r="2323" spans="1:2" x14ac:dyDescent="0.25">
      <c r="A2323" s="521"/>
      <c r="B2323" s="521"/>
    </row>
    <row r="2324" spans="1:2" x14ac:dyDescent="0.25">
      <c r="A2324" s="521"/>
      <c r="B2324" s="521"/>
    </row>
    <row r="2325" spans="1:2" x14ac:dyDescent="0.25">
      <c r="A2325" s="521"/>
      <c r="B2325" s="521"/>
    </row>
    <row r="2326" spans="1:2" x14ac:dyDescent="0.25">
      <c r="A2326" s="521"/>
      <c r="B2326" s="521"/>
    </row>
    <row r="2327" spans="1:2" x14ac:dyDescent="0.25">
      <c r="A2327" s="521"/>
      <c r="B2327" s="521"/>
    </row>
    <row r="2328" spans="1:2" x14ac:dyDescent="0.25">
      <c r="A2328" s="521"/>
      <c r="B2328" s="521"/>
    </row>
    <row r="2329" spans="1:2" x14ac:dyDescent="0.25">
      <c r="A2329" s="521"/>
      <c r="B2329" s="521"/>
    </row>
    <row r="2330" spans="1:2" x14ac:dyDescent="0.25">
      <c r="A2330" s="521"/>
      <c r="B2330" s="521"/>
    </row>
    <row r="2331" spans="1:2" x14ac:dyDescent="0.25">
      <c r="A2331" s="521"/>
      <c r="B2331" s="521"/>
    </row>
    <row r="2332" spans="1:2" x14ac:dyDescent="0.25">
      <c r="A2332" s="521"/>
      <c r="B2332" s="521"/>
    </row>
    <row r="2333" spans="1:2" x14ac:dyDescent="0.25">
      <c r="A2333" s="521"/>
      <c r="B2333" s="521"/>
    </row>
    <row r="2334" spans="1:2" x14ac:dyDescent="0.25">
      <c r="A2334" s="521"/>
      <c r="B2334" s="521"/>
    </row>
    <row r="2335" spans="1:2" x14ac:dyDescent="0.25">
      <c r="A2335" s="521"/>
      <c r="B2335" s="521"/>
    </row>
    <row r="2336" spans="1:2" x14ac:dyDescent="0.25">
      <c r="A2336" s="521"/>
      <c r="B2336" s="521"/>
    </row>
    <row r="2337" spans="1:2" x14ac:dyDescent="0.25">
      <c r="A2337" s="521"/>
      <c r="B2337" s="521"/>
    </row>
    <row r="2338" spans="1:2" x14ac:dyDescent="0.25">
      <c r="A2338" s="521"/>
      <c r="B2338" s="521"/>
    </row>
    <row r="2339" spans="1:2" x14ac:dyDescent="0.25">
      <c r="A2339" s="521"/>
      <c r="B2339" s="521"/>
    </row>
    <row r="2340" spans="1:2" x14ac:dyDescent="0.25">
      <c r="A2340" s="521"/>
      <c r="B2340" s="521"/>
    </row>
    <row r="2341" spans="1:2" x14ac:dyDescent="0.25">
      <c r="A2341" s="521"/>
      <c r="B2341" s="521"/>
    </row>
    <row r="2342" spans="1:2" x14ac:dyDescent="0.25">
      <c r="A2342" s="521"/>
      <c r="B2342" s="521"/>
    </row>
    <row r="2343" spans="1:2" x14ac:dyDescent="0.25">
      <c r="A2343" s="521"/>
      <c r="B2343" s="521"/>
    </row>
    <row r="2344" spans="1:2" x14ac:dyDescent="0.25">
      <c r="A2344" s="521"/>
      <c r="B2344" s="521"/>
    </row>
    <row r="2345" spans="1:2" x14ac:dyDescent="0.25">
      <c r="A2345" s="521"/>
      <c r="B2345" s="521"/>
    </row>
    <row r="2346" spans="1:2" x14ac:dyDescent="0.25">
      <c r="A2346" s="521"/>
      <c r="B2346" s="521"/>
    </row>
    <row r="2347" spans="1:2" x14ac:dyDescent="0.25">
      <c r="A2347" s="521"/>
      <c r="B2347" s="521"/>
    </row>
    <row r="2348" spans="1:2" x14ac:dyDescent="0.25">
      <c r="A2348" s="521"/>
      <c r="B2348" s="521"/>
    </row>
    <row r="2349" spans="1:2" x14ac:dyDescent="0.25">
      <c r="A2349" s="521"/>
      <c r="B2349" s="521"/>
    </row>
    <row r="2350" spans="1:2" x14ac:dyDescent="0.25">
      <c r="A2350" s="521"/>
      <c r="B2350" s="521"/>
    </row>
    <row r="2351" spans="1:2" x14ac:dyDescent="0.25">
      <c r="A2351" s="521"/>
      <c r="B2351" s="521"/>
    </row>
    <row r="2352" spans="1:2" x14ac:dyDescent="0.25">
      <c r="A2352" s="521"/>
      <c r="B2352" s="521"/>
    </row>
    <row r="2353" spans="1:2" x14ac:dyDescent="0.25">
      <c r="A2353" s="521"/>
      <c r="B2353" s="521"/>
    </row>
    <row r="2354" spans="1:2" x14ac:dyDescent="0.25">
      <c r="A2354" s="521"/>
      <c r="B2354" s="521"/>
    </row>
    <row r="2355" spans="1:2" x14ac:dyDescent="0.25">
      <c r="A2355" s="521"/>
      <c r="B2355" s="521"/>
    </row>
    <row r="2356" spans="1:2" x14ac:dyDescent="0.25">
      <c r="A2356" s="521"/>
      <c r="B2356" s="521"/>
    </row>
    <row r="2357" spans="1:2" x14ac:dyDescent="0.25">
      <c r="A2357" s="521"/>
      <c r="B2357" s="521"/>
    </row>
    <row r="2358" spans="1:2" x14ac:dyDescent="0.25">
      <c r="A2358" s="521"/>
      <c r="B2358" s="521"/>
    </row>
    <row r="2359" spans="1:2" x14ac:dyDescent="0.25">
      <c r="A2359" s="521"/>
      <c r="B2359" s="521"/>
    </row>
    <row r="2360" spans="1:2" x14ac:dyDescent="0.25">
      <c r="A2360" s="521"/>
      <c r="B2360" s="521"/>
    </row>
    <row r="2361" spans="1:2" x14ac:dyDescent="0.25">
      <c r="A2361" s="521"/>
      <c r="B2361" s="521"/>
    </row>
    <row r="2362" spans="1:2" x14ac:dyDescent="0.25">
      <c r="A2362" s="521"/>
      <c r="B2362" s="521"/>
    </row>
    <row r="2363" spans="1:2" x14ac:dyDescent="0.25">
      <c r="A2363" s="521"/>
      <c r="B2363" s="521"/>
    </row>
    <row r="2364" spans="1:2" x14ac:dyDescent="0.25">
      <c r="A2364" s="521"/>
      <c r="B2364" s="521"/>
    </row>
    <row r="2365" spans="1:2" x14ac:dyDescent="0.25">
      <c r="A2365" s="521"/>
      <c r="B2365" s="521"/>
    </row>
    <row r="2366" spans="1:2" x14ac:dyDescent="0.25">
      <c r="A2366" s="521"/>
      <c r="B2366" s="521"/>
    </row>
    <row r="2367" spans="1:2" x14ac:dyDescent="0.25">
      <c r="A2367" s="521"/>
      <c r="B2367" s="521"/>
    </row>
    <row r="2368" spans="1:2" x14ac:dyDescent="0.25">
      <c r="A2368" s="521"/>
      <c r="B2368" s="521"/>
    </row>
    <row r="2369" spans="1:2" x14ac:dyDescent="0.25">
      <c r="A2369" s="521"/>
      <c r="B2369" s="521"/>
    </row>
    <row r="2370" spans="1:2" x14ac:dyDescent="0.25">
      <c r="A2370" s="521"/>
      <c r="B2370" s="521"/>
    </row>
    <row r="2371" spans="1:2" x14ac:dyDescent="0.25">
      <c r="A2371" s="521"/>
      <c r="B2371" s="521"/>
    </row>
    <row r="2372" spans="1:2" x14ac:dyDescent="0.25">
      <c r="A2372" s="521"/>
      <c r="B2372" s="521"/>
    </row>
    <row r="2373" spans="1:2" x14ac:dyDescent="0.25">
      <c r="A2373" s="521"/>
      <c r="B2373" s="521"/>
    </row>
    <row r="2374" spans="1:2" x14ac:dyDescent="0.25">
      <c r="A2374" s="521"/>
      <c r="B2374" s="521"/>
    </row>
    <row r="2375" spans="1:2" x14ac:dyDescent="0.25">
      <c r="A2375" s="521"/>
      <c r="B2375" s="521"/>
    </row>
    <row r="2376" spans="1:2" x14ac:dyDescent="0.25">
      <c r="A2376" s="521"/>
      <c r="B2376" s="521"/>
    </row>
    <row r="2377" spans="1:2" x14ac:dyDescent="0.25">
      <c r="A2377" s="521"/>
      <c r="B2377" s="521"/>
    </row>
    <row r="2378" spans="1:2" x14ac:dyDescent="0.25">
      <c r="A2378" s="521"/>
      <c r="B2378" s="521"/>
    </row>
    <row r="2379" spans="1:2" x14ac:dyDescent="0.25">
      <c r="A2379" s="521"/>
      <c r="B2379" s="521"/>
    </row>
    <row r="2380" spans="1:2" x14ac:dyDescent="0.25">
      <c r="A2380" s="521"/>
      <c r="B2380" s="521"/>
    </row>
    <row r="2381" spans="1:2" x14ac:dyDescent="0.25">
      <c r="A2381" s="521"/>
      <c r="B2381" s="521"/>
    </row>
    <row r="2382" spans="1:2" x14ac:dyDescent="0.25">
      <c r="A2382" s="521"/>
      <c r="B2382" s="521"/>
    </row>
    <row r="2383" spans="1:2" x14ac:dyDescent="0.25">
      <c r="A2383" s="521"/>
      <c r="B2383" s="521"/>
    </row>
    <row r="2384" spans="1:2" x14ac:dyDescent="0.25">
      <c r="A2384" s="521"/>
      <c r="B2384" s="521"/>
    </row>
    <row r="2385" spans="1:2" x14ac:dyDescent="0.25">
      <c r="A2385" s="521"/>
      <c r="B2385" s="521"/>
    </row>
    <row r="2386" spans="1:2" x14ac:dyDescent="0.25">
      <c r="A2386" s="521"/>
      <c r="B2386" s="521"/>
    </row>
    <row r="2387" spans="1:2" x14ac:dyDescent="0.25">
      <c r="A2387" s="521"/>
      <c r="B2387" s="521"/>
    </row>
    <row r="2388" spans="1:2" x14ac:dyDescent="0.25">
      <c r="A2388" s="521"/>
      <c r="B2388" s="521"/>
    </row>
    <row r="2389" spans="1:2" x14ac:dyDescent="0.25">
      <c r="A2389" s="521"/>
      <c r="B2389" s="521"/>
    </row>
    <row r="2390" spans="1:2" x14ac:dyDescent="0.25">
      <c r="A2390" s="521"/>
      <c r="B2390" s="521"/>
    </row>
    <row r="2391" spans="1:2" x14ac:dyDescent="0.25">
      <c r="A2391" s="521"/>
      <c r="B2391" s="521"/>
    </row>
    <row r="2392" spans="1:2" x14ac:dyDescent="0.25">
      <c r="A2392" s="521"/>
      <c r="B2392" s="521"/>
    </row>
    <row r="2393" spans="1:2" x14ac:dyDescent="0.25">
      <c r="A2393" s="521"/>
      <c r="B2393" s="521"/>
    </row>
    <row r="2394" spans="1:2" x14ac:dyDescent="0.25">
      <c r="A2394" s="521"/>
      <c r="B2394" s="521"/>
    </row>
    <row r="2395" spans="1:2" x14ac:dyDescent="0.25">
      <c r="A2395" s="521"/>
      <c r="B2395" s="521"/>
    </row>
    <row r="2396" spans="1:2" x14ac:dyDescent="0.25">
      <c r="A2396" s="521"/>
      <c r="B2396" s="521"/>
    </row>
    <row r="2397" spans="1:2" x14ac:dyDescent="0.25">
      <c r="A2397" s="521"/>
      <c r="B2397" s="521"/>
    </row>
    <row r="2398" spans="1:2" x14ac:dyDescent="0.25">
      <c r="A2398" s="521"/>
      <c r="B2398" s="521"/>
    </row>
    <row r="2399" spans="1:2" x14ac:dyDescent="0.25">
      <c r="A2399" s="521"/>
      <c r="B2399" s="521"/>
    </row>
    <row r="2400" spans="1:2" x14ac:dyDescent="0.25">
      <c r="A2400" s="521"/>
      <c r="B2400" s="521"/>
    </row>
    <row r="2401" spans="1:2" x14ac:dyDescent="0.25">
      <c r="A2401" s="521"/>
      <c r="B2401" s="521"/>
    </row>
    <row r="2402" spans="1:2" x14ac:dyDescent="0.25">
      <c r="A2402" s="521"/>
      <c r="B2402" s="521"/>
    </row>
    <row r="2403" spans="1:2" x14ac:dyDescent="0.25">
      <c r="A2403" s="521"/>
      <c r="B2403" s="521"/>
    </row>
    <row r="2404" spans="1:2" x14ac:dyDescent="0.25">
      <c r="A2404" s="521"/>
      <c r="B2404" s="521"/>
    </row>
    <row r="2405" spans="1:2" x14ac:dyDescent="0.25">
      <c r="A2405" s="521"/>
      <c r="B2405" s="521"/>
    </row>
    <row r="2406" spans="1:2" x14ac:dyDescent="0.25">
      <c r="A2406" s="521"/>
      <c r="B2406" s="521"/>
    </row>
    <row r="2407" spans="1:2" x14ac:dyDescent="0.25">
      <c r="A2407" s="521"/>
      <c r="B2407" s="521"/>
    </row>
    <row r="2408" spans="1:2" x14ac:dyDescent="0.25">
      <c r="A2408" s="521"/>
      <c r="B2408" s="521"/>
    </row>
    <row r="2409" spans="1:2" x14ac:dyDescent="0.25">
      <c r="A2409" s="521"/>
      <c r="B2409" s="521"/>
    </row>
    <row r="2410" spans="1:2" x14ac:dyDescent="0.25">
      <c r="A2410" s="521"/>
      <c r="B2410" s="521"/>
    </row>
    <row r="2411" spans="1:2" x14ac:dyDescent="0.25">
      <c r="A2411" s="521"/>
      <c r="B2411" s="521"/>
    </row>
    <row r="2412" spans="1:2" x14ac:dyDescent="0.25">
      <c r="A2412" s="521"/>
      <c r="B2412" s="521"/>
    </row>
    <row r="2413" spans="1:2" x14ac:dyDescent="0.25">
      <c r="A2413" s="521"/>
      <c r="B2413" s="521"/>
    </row>
    <row r="2414" spans="1:2" x14ac:dyDescent="0.25">
      <c r="A2414" s="521"/>
      <c r="B2414" s="521"/>
    </row>
    <row r="2415" spans="1:2" x14ac:dyDescent="0.25">
      <c r="A2415" s="521"/>
      <c r="B2415" s="521"/>
    </row>
    <row r="2416" spans="1:2" x14ac:dyDescent="0.25">
      <c r="A2416" s="521"/>
      <c r="B2416" s="521"/>
    </row>
    <row r="2417" spans="1:2" x14ac:dyDescent="0.25">
      <c r="A2417" s="521"/>
      <c r="B2417" s="521"/>
    </row>
    <row r="2418" spans="1:2" x14ac:dyDescent="0.25">
      <c r="A2418" s="521"/>
      <c r="B2418" s="521"/>
    </row>
    <row r="2419" spans="1:2" x14ac:dyDescent="0.25">
      <c r="A2419" s="521"/>
      <c r="B2419" s="521"/>
    </row>
    <row r="2420" spans="1:2" x14ac:dyDescent="0.25">
      <c r="A2420" s="521"/>
      <c r="B2420" s="521"/>
    </row>
    <row r="2421" spans="1:2" x14ac:dyDescent="0.25">
      <c r="A2421" s="521"/>
      <c r="B2421" s="521"/>
    </row>
    <row r="2422" spans="1:2" x14ac:dyDescent="0.25">
      <c r="A2422" s="521"/>
      <c r="B2422" s="521"/>
    </row>
    <row r="2423" spans="1:2" x14ac:dyDescent="0.25">
      <c r="A2423" s="521"/>
      <c r="B2423" s="521"/>
    </row>
    <row r="2424" spans="1:2" x14ac:dyDescent="0.25">
      <c r="A2424" s="521"/>
      <c r="B2424" s="521"/>
    </row>
    <row r="2425" spans="1:2" x14ac:dyDescent="0.25">
      <c r="A2425" s="521"/>
      <c r="B2425" s="521"/>
    </row>
    <row r="2426" spans="1:2" x14ac:dyDescent="0.25">
      <c r="A2426" s="521"/>
      <c r="B2426" s="521"/>
    </row>
    <row r="2427" spans="1:2" x14ac:dyDescent="0.25">
      <c r="A2427" s="521"/>
      <c r="B2427" s="521"/>
    </row>
    <row r="2428" spans="1:2" x14ac:dyDescent="0.25">
      <c r="A2428" s="521"/>
      <c r="B2428" s="521"/>
    </row>
    <row r="2429" spans="1:2" x14ac:dyDescent="0.25">
      <c r="A2429" s="521"/>
      <c r="B2429" s="521"/>
    </row>
    <row r="2430" spans="1:2" x14ac:dyDescent="0.25">
      <c r="A2430" s="521"/>
      <c r="B2430" s="521"/>
    </row>
    <row r="2431" spans="1:2" x14ac:dyDescent="0.25">
      <c r="A2431" s="521"/>
      <c r="B2431" s="521"/>
    </row>
    <row r="2432" spans="1:2" x14ac:dyDescent="0.25">
      <c r="A2432" s="521"/>
      <c r="B2432" s="521"/>
    </row>
    <row r="2433" spans="1:2" x14ac:dyDescent="0.25">
      <c r="A2433" s="521"/>
      <c r="B2433" s="521"/>
    </row>
    <row r="2434" spans="1:2" x14ac:dyDescent="0.25">
      <c r="A2434" s="521"/>
      <c r="B2434" s="521"/>
    </row>
    <row r="2435" spans="1:2" x14ac:dyDescent="0.25">
      <c r="A2435" s="521"/>
      <c r="B2435" s="521"/>
    </row>
    <row r="2436" spans="1:2" x14ac:dyDescent="0.25">
      <c r="A2436" s="521"/>
      <c r="B2436" s="521"/>
    </row>
    <row r="2437" spans="1:2" x14ac:dyDescent="0.25">
      <c r="A2437" s="521"/>
      <c r="B2437" s="521"/>
    </row>
    <row r="2438" spans="1:2" x14ac:dyDescent="0.25">
      <c r="A2438" s="521"/>
      <c r="B2438" s="521"/>
    </row>
    <row r="2439" spans="1:2" x14ac:dyDescent="0.25">
      <c r="A2439" s="521"/>
      <c r="B2439" s="521"/>
    </row>
    <row r="2440" spans="1:2" x14ac:dyDescent="0.25">
      <c r="A2440" s="521"/>
      <c r="B2440" s="521"/>
    </row>
    <row r="2441" spans="1:2" x14ac:dyDescent="0.25">
      <c r="A2441" s="521"/>
      <c r="B2441" s="521"/>
    </row>
    <row r="2442" spans="1:2" x14ac:dyDescent="0.25">
      <c r="A2442" s="521"/>
      <c r="B2442" s="521"/>
    </row>
    <row r="2443" spans="1:2" x14ac:dyDescent="0.25">
      <c r="A2443" s="521"/>
      <c r="B2443" s="521"/>
    </row>
    <row r="2444" spans="1:2" x14ac:dyDescent="0.25">
      <c r="A2444" s="521"/>
      <c r="B2444" s="521"/>
    </row>
    <row r="2445" spans="1:2" x14ac:dyDescent="0.25">
      <c r="A2445" s="521"/>
      <c r="B2445" s="521"/>
    </row>
    <row r="2446" spans="1:2" x14ac:dyDescent="0.25">
      <c r="A2446" s="521"/>
      <c r="B2446" s="521"/>
    </row>
    <row r="2447" spans="1:2" x14ac:dyDescent="0.25">
      <c r="A2447" s="521"/>
      <c r="B2447" s="521"/>
    </row>
    <row r="2448" spans="1:2" x14ac:dyDescent="0.25">
      <c r="A2448" s="521"/>
      <c r="B2448" s="521"/>
    </row>
    <row r="2449" spans="1:2" x14ac:dyDescent="0.25">
      <c r="A2449" s="521"/>
      <c r="B2449" s="521"/>
    </row>
    <row r="2450" spans="1:2" x14ac:dyDescent="0.25">
      <c r="A2450" s="521"/>
      <c r="B2450" s="521"/>
    </row>
    <row r="2451" spans="1:2" x14ac:dyDescent="0.25">
      <c r="A2451" s="521"/>
      <c r="B2451" s="521"/>
    </row>
    <row r="2452" spans="1:2" x14ac:dyDescent="0.25">
      <c r="A2452" s="521"/>
      <c r="B2452" s="521"/>
    </row>
    <row r="2453" spans="1:2" x14ac:dyDescent="0.25">
      <c r="A2453" s="521"/>
      <c r="B2453" s="521"/>
    </row>
    <row r="2454" spans="1:2" x14ac:dyDescent="0.25">
      <c r="A2454" s="521"/>
      <c r="B2454" s="521"/>
    </row>
    <row r="2455" spans="1:2" x14ac:dyDescent="0.25">
      <c r="A2455" s="521"/>
      <c r="B2455" s="521"/>
    </row>
    <row r="2456" spans="1:2" x14ac:dyDescent="0.25">
      <c r="A2456" s="521"/>
      <c r="B2456" s="521"/>
    </row>
    <row r="2457" spans="1:2" x14ac:dyDescent="0.25">
      <c r="A2457" s="521"/>
      <c r="B2457" s="521"/>
    </row>
    <row r="2458" spans="1:2" x14ac:dyDescent="0.25">
      <c r="A2458" s="521"/>
      <c r="B2458" s="521"/>
    </row>
    <row r="2459" spans="1:2" x14ac:dyDescent="0.25">
      <c r="A2459" s="521"/>
      <c r="B2459" s="521"/>
    </row>
    <row r="2460" spans="1:2" x14ac:dyDescent="0.25">
      <c r="A2460" s="521"/>
      <c r="B2460" s="521"/>
    </row>
    <row r="2461" spans="1:2" x14ac:dyDescent="0.25">
      <c r="A2461" s="521"/>
      <c r="B2461" s="521"/>
    </row>
    <row r="2462" spans="1:2" x14ac:dyDescent="0.25">
      <c r="A2462" s="521"/>
      <c r="B2462" s="521"/>
    </row>
    <row r="2463" spans="1:2" x14ac:dyDescent="0.25">
      <c r="A2463" s="521"/>
      <c r="B2463" s="521"/>
    </row>
    <row r="2464" spans="1:2" x14ac:dyDescent="0.25">
      <c r="A2464" s="521"/>
      <c r="B2464" s="521"/>
    </row>
    <row r="2465" spans="1:2" x14ac:dyDescent="0.25">
      <c r="A2465" s="521"/>
      <c r="B2465" s="521"/>
    </row>
    <row r="2466" spans="1:2" x14ac:dyDescent="0.25">
      <c r="A2466" s="521"/>
      <c r="B2466" s="521"/>
    </row>
    <row r="2467" spans="1:2" x14ac:dyDescent="0.25">
      <c r="A2467" s="521"/>
      <c r="B2467" s="521"/>
    </row>
    <row r="2468" spans="1:2" x14ac:dyDescent="0.25">
      <c r="A2468" s="521"/>
      <c r="B2468" s="521"/>
    </row>
    <row r="2469" spans="1:2" x14ac:dyDescent="0.25">
      <c r="A2469" s="521"/>
      <c r="B2469" s="521"/>
    </row>
    <row r="2470" spans="1:2" x14ac:dyDescent="0.25">
      <c r="A2470" s="521"/>
      <c r="B2470" s="521"/>
    </row>
    <row r="2471" spans="1:2" x14ac:dyDescent="0.25">
      <c r="A2471" s="521"/>
      <c r="B2471" s="521"/>
    </row>
    <row r="2472" spans="1:2" x14ac:dyDescent="0.25">
      <c r="A2472" s="521"/>
      <c r="B2472" s="521"/>
    </row>
    <row r="2473" spans="1:2" x14ac:dyDescent="0.25">
      <c r="A2473" s="521"/>
      <c r="B2473" s="521"/>
    </row>
    <row r="2474" spans="1:2" x14ac:dyDescent="0.25">
      <c r="A2474" s="521"/>
      <c r="B2474" s="521"/>
    </row>
    <row r="2475" spans="1:2" x14ac:dyDescent="0.25">
      <c r="A2475" s="521"/>
      <c r="B2475" s="521"/>
    </row>
    <row r="2476" spans="1:2" x14ac:dyDescent="0.25">
      <c r="A2476" s="521"/>
      <c r="B2476" s="521"/>
    </row>
    <row r="2477" spans="1:2" x14ac:dyDescent="0.25">
      <c r="A2477" s="521"/>
      <c r="B2477" s="521"/>
    </row>
    <row r="2478" spans="1:2" x14ac:dyDescent="0.25">
      <c r="A2478" s="521"/>
      <c r="B2478" s="521"/>
    </row>
    <row r="2479" spans="1:2" x14ac:dyDescent="0.25">
      <c r="A2479" s="521"/>
      <c r="B2479" s="521"/>
    </row>
    <row r="2480" spans="1:2" x14ac:dyDescent="0.25">
      <c r="A2480" s="521"/>
      <c r="B2480" s="521"/>
    </row>
    <row r="2481" spans="1:2" x14ac:dyDescent="0.25">
      <c r="A2481" s="521"/>
      <c r="B2481" s="521"/>
    </row>
    <row r="2482" spans="1:2" x14ac:dyDescent="0.25">
      <c r="A2482" s="521"/>
      <c r="B2482" s="521"/>
    </row>
    <row r="2483" spans="1:2" x14ac:dyDescent="0.25">
      <c r="A2483" s="521"/>
      <c r="B2483" s="521"/>
    </row>
    <row r="2484" spans="1:2" x14ac:dyDescent="0.25">
      <c r="A2484" s="521"/>
      <c r="B2484" s="521"/>
    </row>
    <row r="2485" spans="1:2" x14ac:dyDescent="0.25">
      <c r="A2485" s="521"/>
      <c r="B2485" s="521"/>
    </row>
    <row r="2486" spans="1:2" x14ac:dyDescent="0.25">
      <c r="A2486" s="521"/>
      <c r="B2486" s="521"/>
    </row>
    <row r="2487" spans="1:2" x14ac:dyDescent="0.25">
      <c r="A2487" s="521"/>
      <c r="B2487" s="521"/>
    </row>
    <row r="2488" spans="1:2" x14ac:dyDescent="0.25">
      <c r="A2488" s="521"/>
      <c r="B2488" s="521"/>
    </row>
    <row r="2489" spans="1:2" x14ac:dyDescent="0.25">
      <c r="A2489" s="521"/>
      <c r="B2489" s="521"/>
    </row>
    <row r="2490" spans="1:2" x14ac:dyDescent="0.25">
      <c r="A2490" s="521"/>
      <c r="B2490" s="521"/>
    </row>
    <row r="2491" spans="1:2" x14ac:dyDescent="0.25">
      <c r="A2491" s="521"/>
      <c r="B2491" s="521"/>
    </row>
    <row r="2492" spans="1:2" x14ac:dyDescent="0.25">
      <c r="A2492" s="521"/>
      <c r="B2492" s="521"/>
    </row>
    <row r="2493" spans="1:2" x14ac:dyDescent="0.25">
      <c r="A2493" s="521"/>
      <c r="B2493" s="521"/>
    </row>
    <row r="2494" spans="1:2" x14ac:dyDescent="0.25">
      <c r="A2494" s="521"/>
      <c r="B2494" s="521"/>
    </row>
    <row r="2495" spans="1:2" x14ac:dyDescent="0.25">
      <c r="A2495" s="521"/>
      <c r="B2495" s="521"/>
    </row>
    <row r="2496" spans="1:2" x14ac:dyDescent="0.25">
      <c r="A2496" s="521"/>
      <c r="B2496" s="521"/>
    </row>
    <row r="2497" spans="1:2" x14ac:dyDescent="0.25">
      <c r="A2497" s="521"/>
      <c r="B2497" s="521"/>
    </row>
    <row r="2498" spans="1:2" x14ac:dyDescent="0.25">
      <c r="A2498" s="521"/>
      <c r="B2498" s="521"/>
    </row>
    <row r="2499" spans="1:2" x14ac:dyDescent="0.25">
      <c r="A2499" s="521"/>
      <c r="B2499" s="521"/>
    </row>
    <row r="2500" spans="1:2" x14ac:dyDescent="0.25">
      <c r="A2500" s="521"/>
      <c r="B2500" s="521"/>
    </row>
    <row r="2501" spans="1:2" x14ac:dyDescent="0.25">
      <c r="A2501" s="521"/>
      <c r="B2501" s="521"/>
    </row>
    <row r="2502" spans="1:2" x14ac:dyDescent="0.25">
      <c r="A2502" s="521"/>
      <c r="B2502" s="521"/>
    </row>
    <row r="2503" spans="1:2" x14ac:dyDescent="0.25">
      <c r="A2503" s="521"/>
      <c r="B2503" s="521"/>
    </row>
    <row r="2504" spans="1:2" x14ac:dyDescent="0.25">
      <c r="A2504" s="521"/>
      <c r="B2504" s="521"/>
    </row>
    <row r="2505" spans="1:2" x14ac:dyDescent="0.25">
      <c r="A2505" s="521"/>
      <c r="B2505" s="521"/>
    </row>
    <row r="2506" spans="1:2" x14ac:dyDescent="0.25">
      <c r="A2506" s="521"/>
      <c r="B2506" s="521"/>
    </row>
    <row r="2507" spans="1:2" x14ac:dyDescent="0.25">
      <c r="A2507" s="521"/>
      <c r="B2507" s="521"/>
    </row>
    <row r="2508" spans="1:2" x14ac:dyDescent="0.25">
      <c r="A2508" s="521"/>
      <c r="B2508" s="521"/>
    </row>
    <row r="2509" spans="1:2" x14ac:dyDescent="0.25">
      <c r="A2509" s="521"/>
      <c r="B2509" s="521"/>
    </row>
    <row r="2510" spans="1:2" x14ac:dyDescent="0.25">
      <c r="A2510" s="521"/>
      <c r="B2510" s="521"/>
    </row>
    <row r="2511" spans="1:2" x14ac:dyDescent="0.25">
      <c r="A2511" s="521"/>
      <c r="B2511" s="521"/>
    </row>
    <row r="2512" spans="1:2" x14ac:dyDescent="0.25">
      <c r="A2512" s="521"/>
      <c r="B2512" s="521"/>
    </row>
    <row r="2513" spans="1:2" x14ac:dyDescent="0.25">
      <c r="A2513" s="521"/>
      <c r="B2513" s="521"/>
    </row>
    <row r="2514" spans="1:2" x14ac:dyDescent="0.25">
      <c r="A2514" s="521"/>
      <c r="B2514" s="521"/>
    </row>
    <row r="2515" spans="1:2" x14ac:dyDescent="0.25">
      <c r="A2515" s="521"/>
      <c r="B2515" s="521"/>
    </row>
    <row r="2516" spans="1:2" x14ac:dyDescent="0.25">
      <c r="A2516" s="521"/>
      <c r="B2516" s="521"/>
    </row>
    <row r="2517" spans="1:2" x14ac:dyDescent="0.25">
      <c r="A2517" s="521"/>
      <c r="B2517" s="521"/>
    </row>
    <row r="2518" spans="1:2" x14ac:dyDescent="0.25">
      <c r="A2518" s="521"/>
      <c r="B2518" s="521"/>
    </row>
    <row r="2519" spans="1:2" x14ac:dyDescent="0.25">
      <c r="A2519" s="521"/>
      <c r="B2519" s="521"/>
    </row>
    <row r="2520" spans="1:2" x14ac:dyDescent="0.25">
      <c r="A2520" s="521"/>
      <c r="B2520" s="521"/>
    </row>
    <row r="2521" spans="1:2" x14ac:dyDescent="0.25">
      <c r="A2521" s="521"/>
      <c r="B2521" s="521"/>
    </row>
    <row r="2522" spans="1:2" x14ac:dyDescent="0.25">
      <c r="A2522" s="521"/>
      <c r="B2522" s="521"/>
    </row>
    <row r="2523" spans="1:2" x14ac:dyDescent="0.25">
      <c r="A2523" s="521"/>
      <c r="B2523" s="521"/>
    </row>
    <row r="2524" spans="1:2" x14ac:dyDescent="0.25">
      <c r="A2524" s="521"/>
      <c r="B2524" s="521"/>
    </row>
    <row r="2525" spans="1:2" x14ac:dyDescent="0.25">
      <c r="A2525" s="521"/>
      <c r="B2525" s="521"/>
    </row>
    <row r="2526" spans="1:2" x14ac:dyDescent="0.25">
      <c r="A2526" s="521"/>
      <c r="B2526" s="521"/>
    </row>
    <row r="2527" spans="1:2" x14ac:dyDescent="0.25">
      <c r="A2527" s="521"/>
      <c r="B2527" s="521"/>
    </row>
    <row r="2528" spans="1:2" x14ac:dyDescent="0.25">
      <c r="A2528" s="521"/>
      <c r="B2528" s="521"/>
    </row>
    <row r="2529" spans="1:2" x14ac:dyDescent="0.25">
      <c r="A2529" s="521"/>
      <c r="B2529" s="521"/>
    </row>
    <row r="2530" spans="1:2" x14ac:dyDescent="0.25">
      <c r="A2530" s="521"/>
      <c r="B2530" s="521"/>
    </row>
    <row r="2531" spans="1:2" x14ac:dyDescent="0.25">
      <c r="A2531" s="521"/>
      <c r="B2531" s="521"/>
    </row>
    <row r="2532" spans="1:2" x14ac:dyDescent="0.25">
      <c r="A2532" s="521"/>
      <c r="B2532" s="521"/>
    </row>
    <row r="2533" spans="1:2" x14ac:dyDescent="0.25">
      <c r="A2533" s="521"/>
      <c r="B2533" s="521"/>
    </row>
    <row r="2534" spans="1:2" x14ac:dyDescent="0.25">
      <c r="A2534" s="521"/>
      <c r="B2534" s="521"/>
    </row>
    <row r="2535" spans="1:2" x14ac:dyDescent="0.25">
      <c r="A2535" s="521"/>
      <c r="B2535" s="521"/>
    </row>
    <row r="2536" spans="1:2" x14ac:dyDescent="0.25">
      <c r="A2536" s="521"/>
      <c r="B2536" s="521"/>
    </row>
    <row r="2537" spans="1:2" x14ac:dyDescent="0.25">
      <c r="A2537" s="521"/>
      <c r="B2537" s="521"/>
    </row>
    <row r="2538" spans="1:2" x14ac:dyDescent="0.25">
      <c r="A2538" s="521"/>
      <c r="B2538" s="521"/>
    </row>
    <row r="2539" spans="1:2" x14ac:dyDescent="0.25">
      <c r="A2539" s="521"/>
      <c r="B2539" s="521"/>
    </row>
    <row r="2540" spans="1:2" x14ac:dyDescent="0.25">
      <c r="A2540" s="521"/>
      <c r="B2540" s="521"/>
    </row>
    <row r="2541" spans="1:2" x14ac:dyDescent="0.25">
      <c r="A2541" s="521"/>
      <c r="B2541" s="521"/>
    </row>
    <row r="2542" spans="1:2" x14ac:dyDescent="0.25">
      <c r="A2542" s="521"/>
      <c r="B2542" s="521"/>
    </row>
    <row r="2543" spans="1:2" x14ac:dyDescent="0.25">
      <c r="A2543" s="521"/>
      <c r="B2543" s="521"/>
    </row>
    <row r="2544" spans="1:2" x14ac:dyDescent="0.25">
      <c r="A2544" s="521"/>
      <c r="B2544" s="521"/>
    </row>
    <row r="2545" spans="1:2" x14ac:dyDescent="0.25">
      <c r="A2545" s="521"/>
      <c r="B2545" s="521"/>
    </row>
    <row r="2546" spans="1:2" x14ac:dyDescent="0.25">
      <c r="A2546" s="521"/>
      <c r="B2546" s="521"/>
    </row>
    <row r="2547" spans="1:2" x14ac:dyDescent="0.25">
      <c r="A2547" s="521"/>
      <c r="B2547" s="521"/>
    </row>
    <row r="2548" spans="1:2" x14ac:dyDescent="0.25">
      <c r="A2548" s="521"/>
      <c r="B2548" s="521"/>
    </row>
    <row r="2549" spans="1:2" x14ac:dyDescent="0.25">
      <c r="A2549" s="521"/>
      <c r="B2549" s="521"/>
    </row>
    <row r="2550" spans="1:2" x14ac:dyDescent="0.25">
      <c r="A2550" s="521"/>
      <c r="B2550" s="521"/>
    </row>
    <row r="2551" spans="1:2" x14ac:dyDescent="0.25">
      <c r="A2551" s="521"/>
      <c r="B2551" s="521"/>
    </row>
    <row r="2552" spans="1:2" x14ac:dyDescent="0.25">
      <c r="A2552" s="521"/>
      <c r="B2552" s="521"/>
    </row>
    <row r="2553" spans="1:2" x14ac:dyDescent="0.25">
      <c r="A2553" s="521"/>
      <c r="B2553" s="521"/>
    </row>
    <row r="2554" spans="1:2" x14ac:dyDescent="0.25">
      <c r="A2554" s="521"/>
      <c r="B2554" s="521"/>
    </row>
    <row r="2555" spans="1:2" x14ac:dyDescent="0.25">
      <c r="A2555" s="521"/>
      <c r="B2555" s="521"/>
    </row>
    <row r="2556" spans="1:2" x14ac:dyDescent="0.25">
      <c r="A2556" s="521"/>
      <c r="B2556" s="521"/>
    </row>
    <row r="2557" spans="1:2" x14ac:dyDescent="0.25">
      <c r="A2557" s="521"/>
      <c r="B2557" s="521"/>
    </row>
    <row r="2558" spans="1:2" x14ac:dyDescent="0.25">
      <c r="A2558" s="521"/>
      <c r="B2558" s="521"/>
    </row>
    <row r="2559" spans="1:2" x14ac:dyDescent="0.25">
      <c r="A2559" s="521"/>
      <c r="B2559" s="521"/>
    </row>
    <row r="2560" spans="1:2" x14ac:dyDescent="0.25">
      <c r="A2560" s="521"/>
      <c r="B2560" s="521"/>
    </row>
    <row r="2561" spans="1:2" x14ac:dyDescent="0.25">
      <c r="A2561" s="521"/>
      <c r="B2561" s="521"/>
    </row>
    <row r="2562" spans="1:2" x14ac:dyDescent="0.25">
      <c r="A2562" s="521"/>
      <c r="B2562" s="521"/>
    </row>
    <row r="2563" spans="1:2" x14ac:dyDescent="0.25">
      <c r="A2563" s="521"/>
      <c r="B2563" s="521"/>
    </row>
    <row r="2564" spans="1:2" x14ac:dyDescent="0.25">
      <c r="A2564" s="521"/>
      <c r="B2564" s="521"/>
    </row>
    <row r="2565" spans="1:2" x14ac:dyDescent="0.25">
      <c r="A2565" s="521"/>
      <c r="B2565" s="521"/>
    </row>
    <row r="2566" spans="1:2" x14ac:dyDescent="0.25">
      <c r="A2566" s="521"/>
      <c r="B2566" s="521"/>
    </row>
    <row r="2567" spans="1:2" x14ac:dyDescent="0.25">
      <c r="A2567" s="521"/>
      <c r="B2567" s="521"/>
    </row>
    <row r="2568" spans="1:2" x14ac:dyDescent="0.25">
      <c r="A2568" s="521"/>
      <c r="B2568" s="521"/>
    </row>
    <row r="2569" spans="1:2" x14ac:dyDescent="0.25">
      <c r="A2569" s="521"/>
      <c r="B2569" s="521"/>
    </row>
    <row r="2570" spans="1:2" x14ac:dyDescent="0.25">
      <c r="A2570" s="521"/>
      <c r="B2570" s="521"/>
    </row>
    <row r="2571" spans="1:2" x14ac:dyDescent="0.25">
      <c r="A2571" s="521"/>
      <c r="B2571" s="521"/>
    </row>
    <row r="2572" spans="1:2" x14ac:dyDescent="0.25">
      <c r="A2572" s="521"/>
      <c r="B2572" s="521"/>
    </row>
    <row r="2573" spans="1:2" x14ac:dyDescent="0.25">
      <c r="A2573" s="521"/>
      <c r="B2573" s="521"/>
    </row>
    <row r="2574" spans="1:2" x14ac:dyDescent="0.25">
      <c r="A2574" s="521"/>
      <c r="B2574" s="521"/>
    </row>
    <row r="2575" spans="1:2" x14ac:dyDescent="0.25">
      <c r="A2575" s="521"/>
      <c r="B2575" s="521"/>
    </row>
    <row r="2576" spans="1:2" x14ac:dyDescent="0.25">
      <c r="A2576" s="521"/>
      <c r="B2576" s="521"/>
    </row>
    <row r="2577" spans="1:2" x14ac:dyDescent="0.25">
      <c r="A2577" s="521"/>
      <c r="B2577" s="521"/>
    </row>
    <row r="2578" spans="1:2" x14ac:dyDescent="0.25">
      <c r="A2578" s="521"/>
      <c r="B2578" s="521"/>
    </row>
    <row r="2579" spans="1:2" x14ac:dyDescent="0.25">
      <c r="A2579" s="521"/>
      <c r="B2579" s="521"/>
    </row>
    <row r="2580" spans="1:2" x14ac:dyDescent="0.25">
      <c r="A2580" s="521"/>
      <c r="B2580" s="521"/>
    </row>
    <row r="2581" spans="1:2" x14ac:dyDescent="0.25">
      <c r="A2581" s="521"/>
      <c r="B2581" s="521"/>
    </row>
    <row r="2582" spans="1:2" x14ac:dyDescent="0.25">
      <c r="A2582" s="521"/>
      <c r="B2582" s="521"/>
    </row>
    <row r="2583" spans="1:2" x14ac:dyDescent="0.25">
      <c r="A2583" s="521"/>
      <c r="B2583" s="521"/>
    </row>
    <row r="2584" spans="1:2" x14ac:dyDescent="0.25">
      <c r="A2584" s="521"/>
      <c r="B2584" s="521"/>
    </row>
    <row r="2585" spans="1:2" x14ac:dyDescent="0.25">
      <c r="A2585" s="521"/>
      <c r="B2585" s="521"/>
    </row>
    <row r="2586" spans="1:2" x14ac:dyDescent="0.25">
      <c r="A2586" s="521"/>
      <c r="B2586" s="521"/>
    </row>
    <row r="2587" spans="1:2" x14ac:dyDescent="0.25">
      <c r="A2587" s="521"/>
      <c r="B2587" s="521"/>
    </row>
    <row r="2588" spans="1:2" x14ac:dyDescent="0.25">
      <c r="A2588" s="521"/>
      <c r="B2588" s="521"/>
    </row>
    <row r="2589" spans="1:2" x14ac:dyDescent="0.25">
      <c r="A2589" s="521"/>
      <c r="B2589" s="521"/>
    </row>
    <row r="2590" spans="1:2" x14ac:dyDescent="0.25">
      <c r="A2590" s="521"/>
      <c r="B2590" s="521"/>
    </row>
    <row r="2591" spans="1:2" x14ac:dyDescent="0.25">
      <c r="A2591" s="521"/>
      <c r="B2591" s="521"/>
    </row>
    <row r="2592" spans="1:2" x14ac:dyDescent="0.25">
      <c r="A2592" s="521"/>
      <c r="B2592" s="521"/>
    </row>
    <row r="2593" spans="1:2" x14ac:dyDescent="0.25">
      <c r="A2593" s="521"/>
      <c r="B2593" s="521"/>
    </row>
    <row r="2594" spans="1:2" x14ac:dyDescent="0.25">
      <c r="A2594" s="521"/>
      <c r="B2594" s="521"/>
    </row>
    <row r="2595" spans="1:2" x14ac:dyDescent="0.25">
      <c r="A2595" s="521"/>
      <c r="B2595" s="521"/>
    </row>
    <row r="2596" spans="1:2" x14ac:dyDescent="0.25">
      <c r="A2596" s="521"/>
      <c r="B2596" s="521"/>
    </row>
    <row r="2597" spans="1:2" x14ac:dyDescent="0.25">
      <c r="A2597" s="521"/>
      <c r="B2597" s="521"/>
    </row>
    <row r="2598" spans="1:2" x14ac:dyDescent="0.25">
      <c r="A2598" s="521"/>
      <c r="B2598" s="521"/>
    </row>
    <row r="2599" spans="1:2" x14ac:dyDescent="0.25">
      <c r="A2599" s="521"/>
      <c r="B2599" s="521"/>
    </row>
    <row r="2600" spans="1:2" x14ac:dyDescent="0.25">
      <c r="A2600" s="521"/>
      <c r="B2600" s="521"/>
    </row>
    <row r="2601" spans="1:2" x14ac:dyDescent="0.25">
      <c r="A2601" s="521"/>
      <c r="B2601" s="521"/>
    </row>
    <row r="2602" spans="1:2" x14ac:dyDescent="0.25">
      <c r="A2602" s="521"/>
      <c r="B2602" s="521"/>
    </row>
    <row r="2603" spans="1:2" x14ac:dyDescent="0.25">
      <c r="A2603" s="521"/>
      <c r="B2603" s="521"/>
    </row>
    <row r="2604" spans="1:2" x14ac:dyDescent="0.25">
      <c r="A2604" s="521"/>
      <c r="B2604" s="521"/>
    </row>
    <row r="2605" spans="1:2" x14ac:dyDescent="0.25">
      <c r="A2605" s="521"/>
      <c r="B2605" s="521"/>
    </row>
    <row r="2606" spans="1:2" x14ac:dyDescent="0.25">
      <c r="A2606" s="521"/>
      <c r="B2606" s="521"/>
    </row>
    <row r="2607" spans="1:2" x14ac:dyDescent="0.25">
      <c r="A2607" s="521"/>
      <c r="B2607" s="521"/>
    </row>
    <row r="2608" spans="1:2" x14ac:dyDescent="0.25">
      <c r="A2608" s="521"/>
      <c r="B2608" s="521"/>
    </row>
    <row r="2609" spans="1:2" x14ac:dyDescent="0.25">
      <c r="A2609" s="521"/>
      <c r="B2609" s="521"/>
    </row>
    <row r="2610" spans="1:2" x14ac:dyDescent="0.25">
      <c r="A2610" s="521"/>
      <c r="B2610" s="521"/>
    </row>
    <row r="2611" spans="1:2" x14ac:dyDescent="0.25">
      <c r="A2611" s="521"/>
      <c r="B2611" s="521"/>
    </row>
    <row r="2612" spans="1:2" x14ac:dyDescent="0.25">
      <c r="A2612" s="521"/>
      <c r="B2612" s="521"/>
    </row>
    <row r="2613" spans="1:2" x14ac:dyDescent="0.25">
      <c r="A2613" s="521"/>
      <c r="B2613" s="521"/>
    </row>
    <row r="2614" spans="1:2" x14ac:dyDescent="0.25">
      <c r="A2614" s="521"/>
      <c r="B2614" s="521"/>
    </row>
    <row r="2615" spans="1:2" x14ac:dyDescent="0.25">
      <c r="A2615" s="521"/>
      <c r="B2615" s="521"/>
    </row>
    <row r="2616" spans="1:2" x14ac:dyDescent="0.25">
      <c r="A2616" s="521"/>
      <c r="B2616" s="521"/>
    </row>
    <row r="2617" spans="1:2" x14ac:dyDescent="0.25">
      <c r="A2617" s="521"/>
      <c r="B2617" s="521"/>
    </row>
    <row r="2618" spans="1:2" x14ac:dyDescent="0.25">
      <c r="A2618" s="521"/>
      <c r="B2618" s="521"/>
    </row>
    <row r="2619" spans="1:2" x14ac:dyDescent="0.25">
      <c r="A2619" s="521"/>
      <c r="B2619" s="521"/>
    </row>
    <row r="2620" spans="1:2" x14ac:dyDescent="0.25">
      <c r="A2620" s="521"/>
      <c r="B2620" s="521"/>
    </row>
    <row r="2621" spans="1:2" x14ac:dyDescent="0.25">
      <c r="A2621" s="521"/>
      <c r="B2621" s="521"/>
    </row>
    <row r="2622" spans="1:2" x14ac:dyDescent="0.25">
      <c r="A2622" s="521"/>
      <c r="B2622" s="521"/>
    </row>
    <row r="2623" spans="1:2" x14ac:dyDescent="0.25">
      <c r="A2623" s="521"/>
      <c r="B2623" s="521"/>
    </row>
    <row r="2624" spans="1:2" x14ac:dyDescent="0.25">
      <c r="A2624" s="521"/>
      <c r="B2624" s="521"/>
    </row>
    <row r="2625" spans="1:2" x14ac:dyDescent="0.25">
      <c r="A2625" s="521"/>
      <c r="B2625" s="521"/>
    </row>
    <row r="2626" spans="1:2" x14ac:dyDescent="0.25">
      <c r="A2626" s="521"/>
      <c r="B2626" s="521"/>
    </row>
    <row r="2627" spans="1:2" x14ac:dyDescent="0.25">
      <c r="A2627" s="521"/>
      <c r="B2627" s="521"/>
    </row>
    <row r="2628" spans="1:2" x14ac:dyDescent="0.25">
      <c r="A2628" s="521"/>
      <c r="B2628" s="521"/>
    </row>
    <row r="2629" spans="1:2" x14ac:dyDescent="0.25">
      <c r="A2629" s="521"/>
      <c r="B2629" s="521"/>
    </row>
    <row r="2630" spans="1:2" x14ac:dyDescent="0.25">
      <c r="A2630" s="521"/>
      <c r="B2630" s="521"/>
    </row>
    <row r="2631" spans="1:2" x14ac:dyDescent="0.25">
      <c r="A2631" s="521"/>
      <c r="B2631" s="521"/>
    </row>
    <row r="2632" spans="1:2" x14ac:dyDescent="0.25">
      <c r="A2632" s="521"/>
      <c r="B2632" s="521"/>
    </row>
    <row r="2633" spans="1:2" x14ac:dyDescent="0.25">
      <c r="A2633" s="521"/>
      <c r="B2633" s="521"/>
    </row>
    <row r="2634" spans="1:2" x14ac:dyDescent="0.25">
      <c r="A2634" s="521"/>
      <c r="B2634" s="521"/>
    </row>
    <row r="2635" spans="1:2" x14ac:dyDescent="0.25">
      <c r="A2635" s="521"/>
      <c r="B2635" s="521"/>
    </row>
    <row r="2636" spans="1:2" x14ac:dyDescent="0.25">
      <c r="A2636" s="521"/>
      <c r="B2636" s="521"/>
    </row>
    <row r="2637" spans="1:2" x14ac:dyDescent="0.25">
      <c r="A2637" s="521"/>
      <c r="B2637" s="521"/>
    </row>
    <row r="2638" spans="1:2" x14ac:dyDescent="0.25">
      <c r="A2638" s="521"/>
      <c r="B2638" s="521"/>
    </row>
    <row r="2639" spans="1:2" x14ac:dyDescent="0.25">
      <c r="A2639" s="521"/>
      <c r="B2639" s="521"/>
    </row>
    <row r="2640" spans="1:2" x14ac:dyDescent="0.25">
      <c r="A2640" s="521"/>
      <c r="B2640" s="521"/>
    </row>
    <row r="2641" spans="1:2" x14ac:dyDescent="0.25">
      <c r="A2641" s="521"/>
      <c r="B2641" s="521"/>
    </row>
    <row r="2642" spans="1:2" x14ac:dyDescent="0.25">
      <c r="A2642" s="521"/>
      <c r="B2642" s="521"/>
    </row>
    <row r="2643" spans="1:2" x14ac:dyDescent="0.25">
      <c r="A2643" s="521"/>
      <c r="B2643" s="521"/>
    </row>
    <row r="2644" spans="1:2" x14ac:dyDescent="0.25">
      <c r="A2644" s="521"/>
      <c r="B2644" s="521"/>
    </row>
    <row r="2645" spans="1:2" x14ac:dyDescent="0.25">
      <c r="A2645" s="521"/>
      <c r="B2645" s="521"/>
    </row>
    <row r="2646" spans="1:2" x14ac:dyDescent="0.25">
      <c r="A2646" s="521"/>
      <c r="B2646" s="521"/>
    </row>
    <row r="2647" spans="1:2" x14ac:dyDescent="0.25">
      <c r="A2647" s="521"/>
      <c r="B2647" s="521"/>
    </row>
    <row r="2648" spans="1:2" x14ac:dyDescent="0.25">
      <c r="A2648" s="521"/>
      <c r="B2648" s="521"/>
    </row>
    <row r="2649" spans="1:2" x14ac:dyDescent="0.25">
      <c r="A2649" s="521"/>
      <c r="B2649" s="521"/>
    </row>
    <row r="2650" spans="1:2" x14ac:dyDescent="0.25">
      <c r="A2650" s="521"/>
      <c r="B2650" s="521"/>
    </row>
    <row r="2651" spans="1:2" x14ac:dyDescent="0.25">
      <c r="A2651" s="521"/>
      <c r="B2651" s="521"/>
    </row>
    <row r="2652" spans="1:2" x14ac:dyDescent="0.25">
      <c r="A2652" s="521"/>
      <c r="B2652" s="521"/>
    </row>
    <row r="2653" spans="1:2" x14ac:dyDescent="0.25">
      <c r="A2653" s="521"/>
      <c r="B2653" s="521"/>
    </row>
    <row r="2654" spans="1:2" x14ac:dyDescent="0.25">
      <c r="A2654" s="521"/>
      <c r="B2654" s="521"/>
    </row>
    <row r="2655" spans="1:2" x14ac:dyDescent="0.25">
      <c r="A2655" s="521"/>
      <c r="B2655" s="521"/>
    </row>
    <row r="2656" spans="1:2" x14ac:dyDescent="0.25">
      <c r="A2656" s="521"/>
      <c r="B2656" s="521"/>
    </row>
    <row r="2657" spans="1:2" x14ac:dyDescent="0.25">
      <c r="A2657" s="521"/>
      <c r="B2657" s="521"/>
    </row>
    <row r="2658" spans="1:2" x14ac:dyDescent="0.25">
      <c r="A2658" s="521"/>
      <c r="B2658" s="521"/>
    </row>
    <row r="2659" spans="1:2" x14ac:dyDescent="0.25">
      <c r="A2659" s="521"/>
      <c r="B2659" s="521"/>
    </row>
    <row r="2660" spans="1:2" x14ac:dyDescent="0.25">
      <c r="A2660" s="521"/>
      <c r="B2660" s="521"/>
    </row>
    <row r="2661" spans="1:2" x14ac:dyDescent="0.25">
      <c r="A2661" s="521"/>
      <c r="B2661" s="521"/>
    </row>
    <row r="2662" spans="1:2" x14ac:dyDescent="0.25">
      <c r="A2662" s="521"/>
      <c r="B2662" s="521"/>
    </row>
    <row r="2663" spans="1:2" x14ac:dyDescent="0.25">
      <c r="A2663" s="521"/>
      <c r="B2663" s="521"/>
    </row>
    <row r="2664" spans="1:2" x14ac:dyDescent="0.25">
      <c r="A2664" s="521"/>
      <c r="B2664" s="521"/>
    </row>
    <row r="2665" spans="1:2" x14ac:dyDescent="0.25">
      <c r="A2665" s="521"/>
      <c r="B2665" s="521"/>
    </row>
    <row r="2666" spans="1:2" x14ac:dyDescent="0.25">
      <c r="A2666" s="521"/>
      <c r="B2666" s="521"/>
    </row>
    <row r="2667" spans="1:2" x14ac:dyDescent="0.25">
      <c r="A2667" s="521"/>
      <c r="B2667" s="521"/>
    </row>
    <row r="2668" spans="1:2" x14ac:dyDescent="0.25">
      <c r="A2668" s="521"/>
      <c r="B2668" s="521"/>
    </row>
    <row r="2669" spans="1:2" x14ac:dyDescent="0.25">
      <c r="A2669" s="521"/>
      <c r="B2669" s="521"/>
    </row>
    <row r="2670" spans="1:2" x14ac:dyDescent="0.25">
      <c r="A2670" s="521"/>
      <c r="B2670" s="521"/>
    </row>
    <row r="2671" spans="1:2" x14ac:dyDescent="0.25">
      <c r="A2671" s="521"/>
      <c r="B2671" s="521"/>
    </row>
    <row r="2672" spans="1:2" x14ac:dyDescent="0.25">
      <c r="A2672" s="521"/>
      <c r="B2672" s="521"/>
    </row>
    <row r="2673" spans="1:2" x14ac:dyDescent="0.25">
      <c r="A2673" s="521"/>
      <c r="B2673" s="521"/>
    </row>
    <row r="2674" spans="1:2" x14ac:dyDescent="0.25">
      <c r="A2674" s="521"/>
      <c r="B2674" s="521"/>
    </row>
    <row r="2675" spans="1:2" x14ac:dyDescent="0.25">
      <c r="A2675" s="521"/>
      <c r="B2675" s="521"/>
    </row>
    <row r="2676" spans="1:2" x14ac:dyDescent="0.25">
      <c r="A2676" s="521"/>
      <c r="B2676" s="521"/>
    </row>
    <row r="2677" spans="1:2" x14ac:dyDescent="0.25">
      <c r="A2677" s="521"/>
      <c r="B2677" s="521"/>
    </row>
    <row r="2678" spans="1:2" x14ac:dyDescent="0.25">
      <c r="A2678" s="521"/>
      <c r="B2678" s="521"/>
    </row>
    <row r="2679" spans="1:2" x14ac:dyDescent="0.25">
      <c r="A2679" s="521"/>
      <c r="B2679" s="521"/>
    </row>
    <row r="2680" spans="1:2" x14ac:dyDescent="0.25">
      <c r="A2680" s="521"/>
      <c r="B2680" s="521"/>
    </row>
    <row r="2681" spans="1:2" x14ac:dyDescent="0.25">
      <c r="A2681" s="521"/>
      <c r="B2681" s="521"/>
    </row>
    <row r="2682" spans="1:2" x14ac:dyDescent="0.25">
      <c r="A2682" s="521"/>
      <c r="B2682" s="521"/>
    </row>
    <row r="2683" spans="1:2" x14ac:dyDescent="0.25">
      <c r="A2683" s="521"/>
      <c r="B2683" s="521"/>
    </row>
    <row r="2684" spans="1:2" x14ac:dyDescent="0.25">
      <c r="A2684" s="521"/>
      <c r="B2684" s="521"/>
    </row>
    <row r="2685" spans="1:2" x14ac:dyDescent="0.25">
      <c r="A2685" s="521"/>
      <c r="B2685" s="521"/>
    </row>
    <row r="2686" spans="1:2" x14ac:dyDescent="0.25">
      <c r="A2686" s="521"/>
      <c r="B2686" s="521"/>
    </row>
    <row r="2687" spans="1:2" x14ac:dyDescent="0.25">
      <c r="A2687" s="521"/>
      <c r="B2687" s="521"/>
    </row>
    <row r="2688" spans="1:2" x14ac:dyDescent="0.25">
      <c r="A2688" s="521"/>
      <c r="B2688" s="521"/>
    </row>
    <row r="2689" spans="1:2" x14ac:dyDescent="0.25">
      <c r="A2689" s="521"/>
      <c r="B2689" s="521"/>
    </row>
    <row r="2690" spans="1:2" x14ac:dyDescent="0.25">
      <c r="A2690" s="521"/>
      <c r="B2690" s="521"/>
    </row>
    <row r="2691" spans="1:2" x14ac:dyDescent="0.25">
      <c r="A2691" s="521"/>
      <c r="B2691" s="521"/>
    </row>
    <row r="2692" spans="1:2" x14ac:dyDescent="0.25">
      <c r="A2692" s="521"/>
      <c r="B2692" s="521"/>
    </row>
    <row r="2693" spans="1:2" x14ac:dyDescent="0.25">
      <c r="A2693" s="521"/>
      <c r="B2693" s="521"/>
    </row>
    <row r="2694" spans="1:2" x14ac:dyDescent="0.25">
      <c r="A2694" s="521"/>
      <c r="B2694" s="521"/>
    </row>
    <row r="2695" spans="1:2" x14ac:dyDescent="0.25">
      <c r="A2695" s="521"/>
      <c r="B2695" s="521"/>
    </row>
    <row r="2696" spans="1:2" x14ac:dyDescent="0.25">
      <c r="A2696" s="521"/>
      <c r="B2696" s="521"/>
    </row>
    <row r="2697" spans="1:2" x14ac:dyDescent="0.25">
      <c r="A2697" s="521"/>
      <c r="B2697" s="521"/>
    </row>
    <row r="2698" spans="1:2" x14ac:dyDescent="0.25">
      <c r="A2698" s="521"/>
      <c r="B2698" s="521"/>
    </row>
    <row r="2699" spans="1:2" x14ac:dyDescent="0.25">
      <c r="A2699" s="521"/>
      <c r="B2699" s="521"/>
    </row>
    <row r="2700" spans="1:2" x14ac:dyDescent="0.25">
      <c r="A2700" s="521"/>
      <c r="B2700" s="521"/>
    </row>
    <row r="2701" spans="1:2" x14ac:dyDescent="0.25">
      <c r="A2701" s="521"/>
      <c r="B2701" s="521"/>
    </row>
    <row r="2702" spans="1:2" x14ac:dyDescent="0.25">
      <c r="A2702" s="521"/>
      <c r="B2702" s="521"/>
    </row>
    <row r="2703" spans="1:2" x14ac:dyDescent="0.25">
      <c r="A2703" s="521"/>
      <c r="B2703" s="521"/>
    </row>
    <row r="2704" spans="1:2" x14ac:dyDescent="0.25">
      <c r="A2704" s="521"/>
      <c r="B2704" s="521"/>
    </row>
    <row r="2705" spans="1:2" x14ac:dyDescent="0.25">
      <c r="A2705" s="521"/>
      <c r="B2705" s="521"/>
    </row>
    <row r="2706" spans="1:2" x14ac:dyDescent="0.25">
      <c r="A2706" s="521"/>
      <c r="B2706" s="521"/>
    </row>
    <row r="2707" spans="1:2" x14ac:dyDescent="0.25">
      <c r="A2707" s="521"/>
      <c r="B2707" s="521"/>
    </row>
    <row r="2708" spans="1:2" x14ac:dyDescent="0.25">
      <c r="A2708" s="521"/>
      <c r="B2708" s="521"/>
    </row>
    <row r="2709" spans="1:2" x14ac:dyDescent="0.25">
      <c r="A2709" s="521"/>
      <c r="B2709" s="521"/>
    </row>
    <row r="2710" spans="1:2" x14ac:dyDescent="0.25">
      <c r="A2710" s="521"/>
      <c r="B2710" s="521"/>
    </row>
    <row r="2711" spans="1:2" x14ac:dyDescent="0.25">
      <c r="A2711" s="521"/>
      <c r="B2711" s="521"/>
    </row>
    <row r="2712" spans="1:2" x14ac:dyDescent="0.25">
      <c r="A2712" s="521"/>
      <c r="B2712" s="521"/>
    </row>
    <row r="2713" spans="1:2" x14ac:dyDescent="0.25">
      <c r="A2713" s="521"/>
      <c r="B2713" s="521"/>
    </row>
    <row r="2714" spans="1:2" x14ac:dyDescent="0.25">
      <c r="A2714" s="521"/>
      <c r="B2714" s="521"/>
    </row>
    <row r="2715" spans="1:2" x14ac:dyDescent="0.25">
      <c r="A2715" s="521"/>
      <c r="B2715" s="521"/>
    </row>
    <row r="2716" spans="1:2" x14ac:dyDescent="0.25">
      <c r="A2716" s="521"/>
      <c r="B2716" s="521"/>
    </row>
    <row r="2717" spans="1:2" x14ac:dyDescent="0.25">
      <c r="A2717" s="521"/>
      <c r="B2717" s="521"/>
    </row>
    <row r="2718" spans="1:2" x14ac:dyDescent="0.25">
      <c r="A2718" s="521"/>
      <c r="B2718" s="521"/>
    </row>
    <row r="2719" spans="1:2" x14ac:dyDescent="0.25">
      <c r="A2719" s="521"/>
      <c r="B2719" s="521"/>
    </row>
    <row r="2720" spans="1:2" x14ac:dyDescent="0.25">
      <c r="A2720" s="521"/>
      <c r="B2720" s="521"/>
    </row>
    <row r="2721" spans="1:2" x14ac:dyDescent="0.25">
      <c r="A2721" s="521"/>
      <c r="B2721" s="521"/>
    </row>
    <row r="2722" spans="1:2" x14ac:dyDescent="0.25">
      <c r="A2722" s="521"/>
      <c r="B2722" s="521"/>
    </row>
    <row r="2723" spans="1:2" x14ac:dyDescent="0.25">
      <c r="A2723" s="521"/>
      <c r="B2723" s="521"/>
    </row>
    <row r="2724" spans="1:2" x14ac:dyDescent="0.25">
      <c r="A2724" s="521"/>
      <c r="B2724" s="521"/>
    </row>
    <row r="2725" spans="1:2" x14ac:dyDescent="0.25">
      <c r="A2725" s="521"/>
      <c r="B2725" s="521"/>
    </row>
    <row r="2726" spans="1:2" x14ac:dyDescent="0.25">
      <c r="A2726" s="521"/>
      <c r="B2726" s="521"/>
    </row>
    <row r="2727" spans="1:2" x14ac:dyDescent="0.25">
      <c r="A2727" s="521"/>
      <c r="B2727" s="521"/>
    </row>
    <row r="2728" spans="1:2" x14ac:dyDescent="0.25">
      <c r="A2728" s="521"/>
      <c r="B2728" s="521"/>
    </row>
    <row r="2729" spans="1:2" x14ac:dyDescent="0.25">
      <c r="A2729" s="521"/>
      <c r="B2729" s="521"/>
    </row>
    <row r="2730" spans="1:2" x14ac:dyDescent="0.25">
      <c r="A2730" s="521"/>
      <c r="B2730" s="521"/>
    </row>
    <row r="2731" spans="1:2" x14ac:dyDescent="0.25">
      <c r="A2731" s="521"/>
      <c r="B2731" s="521"/>
    </row>
    <row r="2732" spans="1:2" x14ac:dyDescent="0.25">
      <c r="A2732" s="521"/>
      <c r="B2732" s="521"/>
    </row>
    <row r="2733" spans="1:2" x14ac:dyDescent="0.25">
      <c r="A2733" s="521"/>
      <c r="B2733" s="521"/>
    </row>
    <row r="2734" spans="1:2" x14ac:dyDescent="0.25">
      <c r="A2734" s="521"/>
      <c r="B2734" s="521"/>
    </row>
    <row r="2735" spans="1:2" x14ac:dyDescent="0.25">
      <c r="A2735" s="521"/>
      <c r="B2735" s="521"/>
    </row>
    <row r="2736" spans="1:2" x14ac:dyDescent="0.25">
      <c r="A2736" s="521"/>
      <c r="B2736" s="521"/>
    </row>
    <row r="2737" spans="1:2" x14ac:dyDescent="0.25">
      <c r="A2737" s="521"/>
      <c r="B2737" s="521"/>
    </row>
    <row r="2738" spans="1:2" x14ac:dyDescent="0.25">
      <c r="A2738" s="521"/>
      <c r="B2738" s="521"/>
    </row>
    <row r="2739" spans="1:2" x14ac:dyDescent="0.25">
      <c r="A2739" s="521"/>
      <c r="B2739" s="521"/>
    </row>
    <row r="2740" spans="1:2" x14ac:dyDescent="0.25">
      <c r="A2740" s="521"/>
      <c r="B2740" s="521"/>
    </row>
    <row r="2741" spans="1:2" x14ac:dyDescent="0.25">
      <c r="A2741" s="521"/>
      <c r="B2741" s="521"/>
    </row>
    <row r="2742" spans="1:2" x14ac:dyDescent="0.25">
      <c r="A2742" s="521"/>
      <c r="B2742" s="521"/>
    </row>
    <row r="2743" spans="1:2" x14ac:dyDescent="0.25">
      <c r="A2743" s="521"/>
      <c r="B2743" s="521"/>
    </row>
    <row r="2744" spans="1:2" x14ac:dyDescent="0.25">
      <c r="A2744" s="521"/>
      <c r="B2744" s="521"/>
    </row>
    <row r="2745" spans="1:2" x14ac:dyDescent="0.25">
      <c r="A2745" s="521"/>
      <c r="B2745" s="521"/>
    </row>
    <row r="2746" spans="1:2" x14ac:dyDescent="0.25">
      <c r="A2746" s="521"/>
      <c r="B2746" s="521"/>
    </row>
    <row r="2747" spans="1:2" x14ac:dyDescent="0.25">
      <c r="A2747" s="521"/>
      <c r="B2747" s="521"/>
    </row>
    <row r="2748" spans="1:2" x14ac:dyDescent="0.25">
      <c r="A2748" s="521"/>
      <c r="B2748" s="521"/>
    </row>
    <row r="2749" spans="1:2" x14ac:dyDescent="0.25">
      <c r="A2749" s="521"/>
      <c r="B2749" s="521"/>
    </row>
    <row r="2750" spans="1:2" x14ac:dyDescent="0.25">
      <c r="A2750" s="521"/>
      <c r="B2750" s="521"/>
    </row>
    <row r="2751" spans="1:2" x14ac:dyDescent="0.25">
      <c r="A2751" s="521"/>
      <c r="B2751" s="521"/>
    </row>
    <row r="2752" spans="1:2" x14ac:dyDescent="0.25">
      <c r="A2752" s="521"/>
      <c r="B2752" s="521"/>
    </row>
    <row r="2753" spans="1:2" x14ac:dyDescent="0.25">
      <c r="A2753" s="521"/>
      <c r="B2753" s="521"/>
    </row>
    <row r="2754" spans="1:2" x14ac:dyDescent="0.25">
      <c r="A2754" s="521"/>
      <c r="B2754" s="521"/>
    </row>
    <row r="2755" spans="1:2" x14ac:dyDescent="0.25">
      <c r="A2755" s="521"/>
      <c r="B2755" s="521"/>
    </row>
    <row r="2756" spans="1:2" x14ac:dyDescent="0.25">
      <c r="A2756" s="521"/>
      <c r="B2756" s="521"/>
    </row>
    <row r="2757" spans="1:2" x14ac:dyDescent="0.25">
      <c r="A2757" s="521"/>
      <c r="B2757" s="521"/>
    </row>
    <row r="2758" spans="1:2" x14ac:dyDescent="0.25">
      <c r="A2758" s="521"/>
      <c r="B2758" s="521"/>
    </row>
    <row r="2759" spans="1:2" x14ac:dyDescent="0.25">
      <c r="A2759" s="521"/>
      <c r="B2759" s="521"/>
    </row>
    <row r="2760" spans="1:2" x14ac:dyDescent="0.25">
      <c r="A2760" s="521"/>
      <c r="B2760" s="521"/>
    </row>
    <row r="2761" spans="1:2" x14ac:dyDescent="0.25">
      <c r="A2761" s="521"/>
      <c r="B2761" s="521"/>
    </row>
    <row r="2762" spans="1:2" x14ac:dyDescent="0.25">
      <c r="A2762" s="521"/>
      <c r="B2762" s="521"/>
    </row>
    <row r="2763" spans="1:2" x14ac:dyDescent="0.25">
      <c r="A2763" s="521"/>
      <c r="B2763" s="521"/>
    </row>
    <row r="2764" spans="1:2" x14ac:dyDescent="0.25">
      <c r="A2764" s="521"/>
      <c r="B2764" s="521"/>
    </row>
    <row r="2765" spans="1:2" x14ac:dyDescent="0.25">
      <c r="A2765" s="521"/>
      <c r="B2765" s="521"/>
    </row>
    <row r="2766" spans="1:2" x14ac:dyDescent="0.25">
      <c r="A2766" s="521"/>
      <c r="B2766" s="521"/>
    </row>
    <row r="2767" spans="1:2" x14ac:dyDescent="0.25">
      <c r="A2767" s="521"/>
      <c r="B2767" s="521"/>
    </row>
    <row r="2768" spans="1:2" x14ac:dyDescent="0.25">
      <c r="A2768" s="521"/>
      <c r="B2768" s="521"/>
    </row>
    <row r="2769" spans="1:2" x14ac:dyDescent="0.25">
      <c r="A2769" s="521"/>
      <c r="B2769" s="521"/>
    </row>
    <row r="2770" spans="1:2" x14ac:dyDescent="0.25">
      <c r="A2770" s="521"/>
      <c r="B2770" s="521"/>
    </row>
    <row r="2771" spans="1:2" x14ac:dyDescent="0.25">
      <c r="A2771" s="521"/>
      <c r="B2771" s="521"/>
    </row>
    <row r="2772" spans="1:2" x14ac:dyDescent="0.25">
      <c r="A2772" s="521"/>
      <c r="B2772" s="521"/>
    </row>
    <row r="2773" spans="1:2" x14ac:dyDescent="0.25">
      <c r="A2773" s="521"/>
      <c r="B2773" s="521"/>
    </row>
    <row r="2774" spans="1:2" x14ac:dyDescent="0.25">
      <c r="A2774" s="521"/>
      <c r="B2774" s="521"/>
    </row>
    <row r="2775" spans="1:2" x14ac:dyDescent="0.25">
      <c r="A2775" s="521"/>
      <c r="B2775" s="521"/>
    </row>
    <row r="2776" spans="1:2" x14ac:dyDescent="0.25">
      <c r="A2776" s="521"/>
      <c r="B2776" s="521"/>
    </row>
    <row r="2777" spans="1:2" x14ac:dyDescent="0.25">
      <c r="A2777" s="521"/>
      <c r="B2777" s="521"/>
    </row>
    <row r="2778" spans="1:2" x14ac:dyDescent="0.25">
      <c r="A2778" s="521"/>
      <c r="B2778" s="521"/>
    </row>
    <row r="2779" spans="1:2" x14ac:dyDescent="0.25">
      <c r="A2779" s="521"/>
      <c r="B2779" s="521"/>
    </row>
    <row r="2780" spans="1:2" x14ac:dyDescent="0.25">
      <c r="A2780" s="521"/>
      <c r="B2780" s="521"/>
    </row>
    <row r="2781" spans="1:2" x14ac:dyDescent="0.25">
      <c r="A2781" s="521"/>
      <c r="B2781" s="521"/>
    </row>
    <row r="2782" spans="1:2" x14ac:dyDescent="0.25">
      <c r="A2782" s="521"/>
      <c r="B2782" s="521"/>
    </row>
    <row r="2783" spans="1:2" x14ac:dyDescent="0.25">
      <c r="A2783" s="521"/>
      <c r="B2783" s="521"/>
    </row>
    <row r="2784" spans="1:2" x14ac:dyDescent="0.25">
      <c r="A2784" s="521"/>
      <c r="B2784" s="521"/>
    </row>
    <row r="2785" spans="1:2" x14ac:dyDescent="0.25">
      <c r="A2785" s="521"/>
      <c r="B2785" s="521"/>
    </row>
    <row r="2786" spans="1:2" x14ac:dyDescent="0.25">
      <c r="A2786" s="521"/>
      <c r="B2786" s="521"/>
    </row>
    <row r="2787" spans="1:2" x14ac:dyDescent="0.25">
      <c r="A2787" s="521"/>
      <c r="B2787" s="521"/>
    </row>
    <row r="2788" spans="1:2" x14ac:dyDescent="0.25">
      <c r="A2788" s="521"/>
      <c r="B2788" s="521"/>
    </row>
    <row r="2789" spans="1:2" x14ac:dyDescent="0.25">
      <c r="A2789" s="521"/>
      <c r="B2789" s="521"/>
    </row>
    <row r="2790" spans="1:2" x14ac:dyDescent="0.25">
      <c r="A2790" s="521"/>
      <c r="B2790" s="521"/>
    </row>
    <row r="2791" spans="1:2" x14ac:dyDescent="0.25">
      <c r="A2791" s="521"/>
      <c r="B2791" s="521"/>
    </row>
    <row r="2792" spans="1:2" x14ac:dyDescent="0.25">
      <c r="A2792" s="521"/>
      <c r="B2792" s="521"/>
    </row>
    <row r="2793" spans="1:2" x14ac:dyDescent="0.25">
      <c r="A2793" s="521"/>
      <c r="B2793" s="521"/>
    </row>
    <row r="2794" spans="1:2" x14ac:dyDescent="0.25">
      <c r="A2794" s="521"/>
      <c r="B2794" s="521"/>
    </row>
    <row r="2795" spans="1:2" x14ac:dyDescent="0.25">
      <c r="A2795" s="521"/>
      <c r="B2795" s="521"/>
    </row>
    <row r="2796" spans="1:2" x14ac:dyDescent="0.25">
      <c r="A2796" s="521"/>
      <c r="B2796" s="521"/>
    </row>
    <row r="2797" spans="1:2" x14ac:dyDescent="0.25">
      <c r="A2797" s="521"/>
      <c r="B2797" s="521"/>
    </row>
    <row r="2798" spans="1:2" x14ac:dyDescent="0.25">
      <c r="A2798" s="521"/>
      <c r="B2798" s="521"/>
    </row>
    <row r="2799" spans="1:2" x14ac:dyDescent="0.25">
      <c r="A2799" s="521"/>
      <c r="B2799" s="521"/>
    </row>
    <row r="2800" spans="1:2" x14ac:dyDescent="0.25">
      <c r="A2800" s="521"/>
      <c r="B2800" s="521"/>
    </row>
    <row r="2801" spans="1:2" x14ac:dyDescent="0.25">
      <c r="A2801" s="521"/>
      <c r="B2801" s="521"/>
    </row>
    <row r="2802" spans="1:2" x14ac:dyDescent="0.25">
      <c r="A2802" s="521"/>
      <c r="B2802" s="521"/>
    </row>
    <row r="2803" spans="1:2" x14ac:dyDescent="0.25">
      <c r="A2803" s="521"/>
      <c r="B2803" s="521"/>
    </row>
    <row r="2804" spans="1:2" x14ac:dyDescent="0.25">
      <c r="A2804" s="521"/>
      <c r="B2804" s="521"/>
    </row>
    <row r="2805" spans="1:2" x14ac:dyDescent="0.25">
      <c r="A2805" s="521"/>
      <c r="B2805" s="521"/>
    </row>
    <row r="2806" spans="1:2" x14ac:dyDescent="0.25">
      <c r="A2806" s="521"/>
      <c r="B2806" s="521"/>
    </row>
    <row r="2807" spans="1:2" x14ac:dyDescent="0.25">
      <c r="A2807" s="521"/>
      <c r="B2807" s="521"/>
    </row>
    <row r="2808" spans="1:2" x14ac:dyDescent="0.25">
      <c r="A2808" s="521"/>
      <c r="B2808" s="521"/>
    </row>
    <row r="2809" spans="1:2" x14ac:dyDescent="0.25">
      <c r="A2809" s="521"/>
      <c r="B2809" s="521"/>
    </row>
    <row r="2810" spans="1:2" x14ac:dyDescent="0.25">
      <c r="A2810" s="521"/>
      <c r="B2810" s="521"/>
    </row>
    <row r="2811" spans="1:2" x14ac:dyDescent="0.25">
      <c r="A2811" s="521"/>
      <c r="B2811" s="521"/>
    </row>
    <row r="2812" spans="1:2" x14ac:dyDescent="0.25">
      <c r="A2812" s="521"/>
      <c r="B2812" s="521"/>
    </row>
    <row r="2813" spans="1:2" x14ac:dyDescent="0.25">
      <c r="A2813" s="521"/>
      <c r="B2813" s="521"/>
    </row>
    <row r="2814" spans="1:2" x14ac:dyDescent="0.25">
      <c r="A2814" s="521"/>
      <c r="B2814" s="521"/>
    </row>
    <row r="2815" spans="1:2" x14ac:dyDescent="0.25">
      <c r="A2815" s="521"/>
      <c r="B2815" s="521"/>
    </row>
    <row r="2816" spans="1:2" x14ac:dyDescent="0.25">
      <c r="A2816" s="521"/>
      <c r="B2816" s="521"/>
    </row>
    <row r="2817" spans="1:2" x14ac:dyDescent="0.25">
      <c r="A2817" s="521"/>
      <c r="B2817" s="521"/>
    </row>
    <row r="2818" spans="1:2" x14ac:dyDescent="0.25">
      <c r="A2818" s="521"/>
      <c r="B2818" s="521"/>
    </row>
    <row r="2819" spans="1:2" x14ac:dyDescent="0.25">
      <c r="A2819" s="521"/>
      <c r="B2819" s="521"/>
    </row>
    <row r="2820" spans="1:2" x14ac:dyDescent="0.25">
      <c r="A2820" s="521"/>
      <c r="B2820" s="521"/>
    </row>
    <row r="2821" spans="1:2" x14ac:dyDescent="0.25">
      <c r="A2821" s="521"/>
      <c r="B2821" s="521"/>
    </row>
    <row r="2822" spans="1:2" x14ac:dyDescent="0.25">
      <c r="A2822" s="521"/>
      <c r="B2822" s="521"/>
    </row>
    <row r="2823" spans="1:2" x14ac:dyDescent="0.25">
      <c r="A2823" s="521"/>
      <c r="B2823" s="521"/>
    </row>
    <row r="2824" spans="1:2" x14ac:dyDescent="0.25">
      <c r="A2824" s="521"/>
      <c r="B2824" s="521"/>
    </row>
    <row r="2825" spans="1:2" x14ac:dyDescent="0.25">
      <c r="A2825" s="521"/>
      <c r="B2825" s="521"/>
    </row>
    <row r="2826" spans="1:2" x14ac:dyDescent="0.25">
      <c r="A2826" s="521"/>
      <c r="B2826" s="521"/>
    </row>
    <row r="2827" spans="1:2" x14ac:dyDescent="0.25">
      <c r="A2827" s="521"/>
      <c r="B2827" s="521"/>
    </row>
    <row r="2828" spans="1:2" x14ac:dyDescent="0.25">
      <c r="A2828" s="521"/>
      <c r="B2828" s="521"/>
    </row>
    <row r="2829" spans="1:2" x14ac:dyDescent="0.25">
      <c r="A2829" s="521"/>
      <c r="B2829" s="521"/>
    </row>
    <row r="2830" spans="1:2" x14ac:dyDescent="0.25">
      <c r="A2830" s="521"/>
      <c r="B2830" s="521"/>
    </row>
    <row r="2831" spans="1:2" x14ac:dyDescent="0.25">
      <c r="A2831" s="521"/>
      <c r="B2831" s="521"/>
    </row>
    <row r="2832" spans="1:2" x14ac:dyDescent="0.25">
      <c r="A2832" s="521"/>
      <c r="B2832" s="521"/>
    </row>
    <row r="2833" spans="1:2" x14ac:dyDescent="0.25">
      <c r="A2833" s="521"/>
      <c r="B2833" s="521"/>
    </row>
    <row r="2834" spans="1:2" x14ac:dyDescent="0.25">
      <c r="A2834" s="521"/>
      <c r="B2834" s="521"/>
    </row>
    <row r="2835" spans="1:2" x14ac:dyDescent="0.25">
      <c r="A2835" s="521"/>
      <c r="B2835" s="521"/>
    </row>
    <row r="2836" spans="1:2" x14ac:dyDescent="0.25">
      <c r="A2836" s="521"/>
      <c r="B2836" s="521"/>
    </row>
    <row r="2837" spans="1:2" x14ac:dyDescent="0.25">
      <c r="A2837" s="521"/>
      <c r="B2837" s="521"/>
    </row>
    <row r="2838" spans="1:2" x14ac:dyDescent="0.25">
      <c r="A2838" s="521"/>
      <c r="B2838" s="521"/>
    </row>
    <row r="2839" spans="1:2" x14ac:dyDescent="0.25">
      <c r="A2839" s="521"/>
      <c r="B2839" s="521"/>
    </row>
    <row r="2840" spans="1:2" x14ac:dyDescent="0.25">
      <c r="A2840" s="521"/>
      <c r="B2840" s="521"/>
    </row>
    <row r="2841" spans="1:2" x14ac:dyDescent="0.25">
      <c r="A2841" s="521"/>
      <c r="B2841" s="521"/>
    </row>
    <row r="2842" spans="1:2" x14ac:dyDescent="0.25">
      <c r="A2842" s="521"/>
      <c r="B2842" s="521"/>
    </row>
    <row r="2843" spans="1:2" x14ac:dyDescent="0.25">
      <c r="A2843" s="521"/>
      <c r="B2843" s="521"/>
    </row>
    <row r="2844" spans="1:2" x14ac:dyDescent="0.25">
      <c r="A2844" s="521"/>
      <c r="B2844" s="521"/>
    </row>
    <row r="2845" spans="1:2" x14ac:dyDescent="0.25">
      <c r="A2845" s="521"/>
      <c r="B2845" s="521"/>
    </row>
    <row r="2846" spans="1:2" x14ac:dyDescent="0.25">
      <c r="A2846" s="521"/>
      <c r="B2846" s="521"/>
    </row>
    <row r="2847" spans="1:2" x14ac:dyDescent="0.25">
      <c r="A2847" s="521"/>
      <c r="B2847" s="521"/>
    </row>
    <row r="2848" spans="1:2" x14ac:dyDescent="0.25">
      <c r="A2848" s="521"/>
      <c r="B2848" s="521"/>
    </row>
    <row r="2849" spans="1:2" x14ac:dyDescent="0.25">
      <c r="A2849" s="521"/>
      <c r="B2849" s="521"/>
    </row>
    <row r="2850" spans="1:2" x14ac:dyDescent="0.25">
      <c r="A2850" s="521"/>
      <c r="B2850" s="521"/>
    </row>
    <row r="2851" spans="1:2" x14ac:dyDescent="0.25">
      <c r="A2851" s="521"/>
      <c r="B2851" s="521"/>
    </row>
    <row r="2852" spans="1:2" x14ac:dyDescent="0.25">
      <c r="A2852" s="521"/>
      <c r="B2852" s="521"/>
    </row>
    <row r="2853" spans="1:2" x14ac:dyDescent="0.25">
      <c r="A2853" s="521"/>
      <c r="B2853" s="521"/>
    </row>
    <row r="2854" spans="1:2" x14ac:dyDescent="0.25">
      <c r="A2854" s="521"/>
      <c r="B2854" s="521"/>
    </row>
    <row r="2855" spans="1:2" x14ac:dyDescent="0.25">
      <c r="A2855" s="521"/>
      <c r="B2855" s="521"/>
    </row>
    <row r="2856" spans="1:2" x14ac:dyDescent="0.25">
      <c r="A2856" s="521"/>
      <c r="B2856" s="521"/>
    </row>
    <row r="2857" spans="1:2" x14ac:dyDescent="0.25">
      <c r="A2857" s="521"/>
      <c r="B2857" s="521"/>
    </row>
    <row r="2858" spans="1:2" x14ac:dyDescent="0.25">
      <c r="A2858" s="521"/>
      <c r="B2858" s="521"/>
    </row>
    <row r="2859" spans="1:2" x14ac:dyDescent="0.25">
      <c r="A2859" s="521"/>
      <c r="B2859" s="521"/>
    </row>
    <row r="2860" spans="1:2" x14ac:dyDescent="0.25">
      <c r="A2860" s="521"/>
      <c r="B2860" s="521"/>
    </row>
    <row r="2861" spans="1:2" x14ac:dyDescent="0.25">
      <c r="A2861" s="521"/>
      <c r="B2861" s="521"/>
    </row>
    <row r="2862" spans="1:2" x14ac:dyDescent="0.25">
      <c r="A2862" s="521"/>
      <c r="B2862" s="521"/>
    </row>
    <row r="2863" spans="1:2" x14ac:dyDescent="0.25">
      <c r="A2863" s="521"/>
      <c r="B2863" s="521"/>
    </row>
    <row r="2864" spans="1:2" x14ac:dyDescent="0.25">
      <c r="A2864" s="521"/>
      <c r="B2864" s="521"/>
    </row>
    <row r="2865" spans="1:2" x14ac:dyDescent="0.25">
      <c r="A2865" s="521"/>
      <c r="B2865" s="521"/>
    </row>
    <row r="2866" spans="1:2" x14ac:dyDescent="0.25">
      <c r="A2866" s="521"/>
      <c r="B2866" s="521"/>
    </row>
    <row r="2867" spans="1:2" x14ac:dyDescent="0.25">
      <c r="A2867" s="521"/>
      <c r="B2867" s="521"/>
    </row>
    <row r="2868" spans="1:2" x14ac:dyDescent="0.25">
      <c r="A2868" s="521"/>
      <c r="B2868" s="521"/>
    </row>
    <row r="2869" spans="1:2" x14ac:dyDescent="0.25">
      <c r="A2869" s="521"/>
      <c r="B2869" s="521"/>
    </row>
    <row r="2870" spans="1:2" x14ac:dyDescent="0.25">
      <c r="A2870" s="521"/>
      <c r="B2870" s="521"/>
    </row>
    <row r="2871" spans="1:2" x14ac:dyDescent="0.25">
      <c r="A2871" s="521"/>
      <c r="B2871" s="521"/>
    </row>
    <row r="2872" spans="1:2" x14ac:dyDescent="0.25">
      <c r="A2872" s="521"/>
      <c r="B2872" s="521"/>
    </row>
    <row r="2873" spans="1:2" x14ac:dyDescent="0.25">
      <c r="A2873" s="521"/>
      <c r="B2873" s="521"/>
    </row>
    <row r="2874" spans="1:2" x14ac:dyDescent="0.25">
      <c r="A2874" s="521"/>
      <c r="B2874" s="521"/>
    </row>
    <row r="2875" spans="1:2" x14ac:dyDescent="0.25">
      <c r="A2875" s="521"/>
      <c r="B2875" s="521"/>
    </row>
    <row r="2876" spans="1:2" x14ac:dyDescent="0.25">
      <c r="A2876" s="521"/>
      <c r="B2876" s="521"/>
    </row>
    <row r="2877" spans="1:2" x14ac:dyDescent="0.25">
      <c r="A2877" s="521"/>
      <c r="B2877" s="521"/>
    </row>
    <row r="2878" spans="1:2" x14ac:dyDescent="0.25">
      <c r="A2878" s="521"/>
      <c r="B2878" s="521"/>
    </row>
    <row r="2879" spans="1:2" x14ac:dyDescent="0.25">
      <c r="A2879" s="521"/>
      <c r="B2879" s="521"/>
    </row>
    <row r="2880" spans="1:2" x14ac:dyDescent="0.25">
      <c r="A2880" s="521"/>
      <c r="B2880" s="521"/>
    </row>
    <row r="2881" spans="1:2" x14ac:dyDescent="0.25">
      <c r="A2881" s="521"/>
      <c r="B2881" s="521"/>
    </row>
    <row r="2882" spans="1:2" x14ac:dyDescent="0.25">
      <c r="A2882" s="521"/>
      <c r="B2882" s="521"/>
    </row>
    <row r="2883" spans="1:2" x14ac:dyDescent="0.25">
      <c r="A2883" s="521"/>
      <c r="B2883" s="521"/>
    </row>
    <row r="2884" spans="1:2" x14ac:dyDescent="0.25">
      <c r="A2884" s="521"/>
      <c r="B2884" s="521"/>
    </row>
    <row r="2885" spans="1:2" x14ac:dyDescent="0.25">
      <c r="A2885" s="521"/>
      <c r="B2885" s="521"/>
    </row>
    <row r="2886" spans="1:2" x14ac:dyDescent="0.25">
      <c r="A2886" s="521"/>
      <c r="B2886" s="521"/>
    </row>
    <row r="2887" spans="1:2" x14ac:dyDescent="0.25">
      <c r="A2887" s="521"/>
      <c r="B2887" s="521"/>
    </row>
    <row r="2888" spans="1:2" x14ac:dyDescent="0.25">
      <c r="A2888" s="521"/>
      <c r="B2888" s="521"/>
    </row>
    <row r="2889" spans="1:2" x14ac:dyDescent="0.25">
      <c r="A2889" s="521"/>
      <c r="B2889" s="521"/>
    </row>
    <row r="2890" spans="1:2" x14ac:dyDescent="0.25">
      <c r="A2890" s="521"/>
      <c r="B2890" s="521"/>
    </row>
    <row r="2891" spans="1:2" x14ac:dyDescent="0.25">
      <c r="A2891" s="521"/>
      <c r="B2891" s="521"/>
    </row>
    <row r="2892" spans="1:2" x14ac:dyDescent="0.25">
      <c r="A2892" s="521"/>
      <c r="B2892" s="521"/>
    </row>
    <row r="2893" spans="1:2" x14ac:dyDescent="0.25">
      <c r="A2893" s="521"/>
      <c r="B2893" s="521"/>
    </row>
    <row r="2894" spans="1:2" x14ac:dyDescent="0.25">
      <c r="A2894" s="521"/>
      <c r="B2894" s="521"/>
    </row>
    <row r="2895" spans="1:2" x14ac:dyDescent="0.25">
      <c r="A2895" s="521"/>
      <c r="B2895" s="521"/>
    </row>
    <row r="2896" spans="1:2" x14ac:dyDescent="0.25">
      <c r="A2896" s="521"/>
      <c r="B2896" s="521"/>
    </row>
    <row r="2897" spans="1:2" x14ac:dyDescent="0.25">
      <c r="A2897" s="521"/>
      <c r="B2897" s="521"/>
    </row>
    <row r="2898" spans="1:2" x14ac:dyDescent="0.25">
      <c r="A2898" s="521"/>
      <c r="B2898" s="521"/>
    </row>
    <row r="2899" spans="1:2" x14ac:dyDescent="0.25">
      <c r="A2899" s="521"/>
      <c r="B2899" s="521"/>
    </row>
    <row r="2900" spans="1:2" x14ac:dyDescent="0.25">
      <c r="A2900" s="521"/>
      <c r="B2900" s="521"/>
    </row>
    <row r="2901" spans="1:2" x14ac:dyDescent="0.25">
      <c r="A2901" s="521"/>
      <c r="B2901" s="521"/>
    </row>
    <row r="2902" spans="1:2" x14ac:dyDescent="0.25">
      <c r="A2902" s="521"/>
      <c r="B2902" s="521"/>
    </row>
    <row r="2903" spans="1:2" x14ac:dyDescent="0.25">
      <c r="A2903" s="521"/>
      <c r="B2903" s="521"/>
    </row>
    <row r="2904" spans="1:2" x14ac:dyDescent="0.25">
      <c r="A2904" s="521"/>
      <c r="B2904" s="521"/>
    </row>
    <row r="2905" spans="1:2" x14ac:dyDescent="0.25">
      <c r="A2905" s="521"/>
      <c r="B2905" s="521"/>
    </row>
    <row r="2906" spans="1:2" x14ac:dyDescent="0.25">
      <c r="A2906" s="521"/>
      <c r="B2906" s="521"/>
    </row>
    <row r="2907" spans="1:2" x14ac:dyDescent="0.25">
      <c r="A2907" s="521"/>
      <c r="B2907" s="521"/>
    </row>
    <row r="2908" spans="1:2" x14ac:dyDescent="0.25">
      <c r="A2908" s="521"/>
      <c r="B2908" s="521"/>
    </row>
    <row r="2909" spans="1:2" x14ac:dyDescent="0.25">
      <c r="A2909" s="521"/>
      <c r="B2909" s="521"/>
    </row>
    <row r="2910" spans="1:2" x14ac:dyDescent="0.25">
      <c r="A2910" s="521"/>
      <c r="B2910" s="521"/>
    </row>
    <row r="2911" spans="1:2" x14ac:dyDescent="0.25">
      <c r="A2911" s="521"/>
      <c r="B2911" s="521"/>
    </row>
    <row r="2912" spans="1:2" x14ac:dyDescent="0.25">
      <c r="A2912" s="521"/>
      <c r="B2912" s="521"/>
    </row>
    <row r="2913" spans="1:2" x14ac:dyDescent="0.25">
      <c r="A2913" s="521"/>
      <c r="B2913" s="521"/>
    </row>
    <row r="2914" spans="1:2" x14ac:dyDescent="0.25">
      <c r="A2914" s="521"/>
      <c r="B2914" s="521"/>
    </row>
    <row r="2915" spans="1:2" x14ac:dyDescent="0.25">
      <c r="A2915" s="521"/>
      <c r="B2915" s="521"/>
    </row>
    <row r="2916" spans="1:2" x14ac:dyDescent="0.25">
      <c r="A2916" s="521"/>
      <c r="B2916" s="521"/>
    </row>
    <row r="2917" spans="1:2" x14ac:dyDescent="0.25">
      <c r="A2917" s="521"/>
      <c r="B2917" s="521"/>
    </row>
    <row r="2918" spans="1:2" x14ac:dyDescent="0.25">
      <c r="A2918" s="521"/>
      <c r="B2918" s="521"/>
    </row>
    <row r="2919" spans="1:2" x14ac:dyDescent="0.25">
      <c r="A2919" s="521"/>
      <c r="B2919" s="521"/>
    </row>
    <row r="2920" spans="1:2" x14ac:dyDescent="0.25">
      <c r="A2920" s="521"/>
      <c r="B2920" s="521"/>
    </row>
    <row r="2921" spans="1:2" x14ac:dyDescent="0.25">
      <c r="A2921" s="521"/>
      <c r="B2921" s="521"/>
    </row>
    <row r="2922" spans="1:2" x14ac:dyDescent="0.25">
      <c r="A2922" s="521"/>
      <c r="B2922" s="521"/>
    </row>
    <row r="2923" spans="1:2" x14ac:dyDescent="0.25">
      <c r="A2923" s="521"/>
      <c r="B2923" s="521"/>
    </row>
    <row r="2924" spans="1:2" x14ac:dyDescent="0.25">
      <c r="A2924" s="521"/>
      <c r="B2924" s="521"/>
    </row>
    <row r="2925" spans="1:2" x14ac:dyDescent="0.25">
      <c r="A2925" s="521"/>
      <c r="B2925" s="521"/>
    </row>
    <row r="2926" spans="1:2" x14ac:dyDescent="0.25">
      <c r="A2926" s="521"/>
      <c r="B2926" s="521"/>
    </row>
    <row r="2927" spans="1:2" x14ac:dyDescent="0.25">
      <c r="A2927" s="521"/>
      <c r="B2927" s="521"/>
    </row>
    <row r="2928" spans="1:2" x14ac:dyDescent="0.25">
      <c r="A2928" s="521"/>
      <c r="B2928" s="521"/>
    </row>
    <row r="2929" spans="1:2" x14ac:dyDescent="0.25">
      <c r="A2929" s="521"/>
      <c r="B2929" s="521"/>
    </row>
    <row r="2930" spans="1:2" x14ac:dyDescent="0.25">
      <c r="A2930" s="521"/>
      <c r="B2930" s="521"/>
    </row>
    <row r="2931" spans="1:2" x14ac:dyDescent="0.25">
      <c r="A2931" s="521"/>
      <c r="B2931" s="521"/>
    </row>
    <row r="2932" spans="1:2" x14ac:dyDescent="0.25">
      <c r="A2932" s="521"/>
      <c r="B2932" s="521"/>
    </row>
    <row r="2933" spans="1:2" x14ac:dyDescent="0.25">
      <c r="A2933" s="521"/>
      <c r="B2933" s="521"/>
    </row>
    <row r="2934" spans="1:2" x14ac:dyDescent="0.25">
      <c r="A2934" s="521"/>
      <c r="B2934" s="521"/>
    </row>
    <row r="2935" spans="1:2" x14ac:dyDescent="0.25">
      <c r="A2935" s="521"/>
      <c r="B2935" s="521"/>
    </row>
    <row r="2936" spans="1:2" x14ac:dyDescent="0.25">
      <c r="A2936" s="521"/>
      <c r="B2936" s="521"/>
    </row>
    <row r="2937" spans="1:2" x14ac:dyDescent="0.25">
      <c r="A2937" s="521"/>
      <c r="B2937" s="521"/>
    </row>
    <row r="2938" spans="1:2" x14ac:dyDescent="0.25">
      <c r="A2938" s="521"/>
      <c r="B2938" s="521"/>
    </row>
    <row r="2939" spans="1:2" x14ac:dyDescent="0.25">
      <c r="A2939" s="521"/>
      <c r="B2939" s="521"/>
    </row>
    <row r="2940" spans="1:2" x14ac:dyDescent="0.25">
      <c r="A2940" s="521"/>
      <c r="B2940" s="521"/>
    </row>
    <row r="2941" spans="1:2" x14ac:dyDescent="0.25">
      <c r="A2941" s="521"/>
      <c r="B2941" s="521"/>
    </row>
    <row r="2942" spans="1:2" x14ac:dyDescent="0.25">
      <c r="A2942" s="521"/>
      <c r="B2942" s="521"/>
    </row>
    <row r="2943" spans="1:2" x14ac:dyDescent="0.25">
      <c r="A2943" s="521"/>
      <c r="B2943" s="521"/>
    </row>
    <row r="2944" spans="1:2" x14ac:dyDescent="0.25">
      <c r="A2944" s="521"/>
      <c r="B2944" s="521"/>
    </row>
    <row r="2945" spans="1:2" x14ac:dyDescent="0.25">
      <c r="A2945" s="521"/>
      <c r="B2945" s="521"/>
    </row>
    <row r="2946" spans="1:2" x14ac:dyDescent="0.25">
      <c r="A2946" s="521"/>
      <c r="B2946" s="521"/>
    </row>
    <row r="2947" spans="1:2" x14ac:dyDescent="0.25">
      <c r="A2947" s="521"/>
      <c r="B2947" s="521"/>
    </row>
    <row r="2948" spans="1:2" x14ac:dyDescent="0.25">
      <c r="A2948" s="521"/>
      <c r="B2948" s="521"/>
    </row>
    <row r="2949" spans="1:2" x14ac:dyDescent="0.25">
      <c r="A2949" s="521"/>
      <c r="B2949" s="521"/>
    </row>
    <row r="2950" spans="1:2" x14ac:dyDescent="0.25">
      <c r="A2950" s="521"/>
      <c r="B2950" s="521"/>
    </row>
    <row r="2951" spans="1:2" x14ac:dyDescent="0.25">
      <c r="A2951" s="521"/>
      <c r="B2951" s="521"/>
    </row>
    <row r="2952" spans="1:2" x14ac:dyDescent="0.25">
      <c r="A2952" s="521"/>
      <c r="B2952" s="521"/>
    </row>
    <row r="2953" spans="1:2" x14ac:dyDescent="0.25">
      <c r="A2953" s="521"/>
      <c r="B2953" s="521"/>
    </row>
    <row r="2954" spans="1:2" x14ac:dyDescent="0.25">
      <c r="A2954" s="521"/>
      <c r="B2954" s="521"/>
    </row>
    <row r="2955" spans="1:2" x14ac:dyDescent="0.25">
      <c r="A2955" s="521"/>
      <c r="B2955" s="521"/>
    </row>
    <row r="2956" spans="1:2" x14ac:dyDescent="0.25">
      <c r="A2956" s="521"/>
      <c r="B2956" s="521"/>
    </row>
    <row r="2957" spans="1:2" x14ac:dyDescent="0.25">
      <c r="A2957" s="521"/>
      <c r="B2957" s="521"/>
    </row>
    <row r="2958" spans="1:2" x14ac:dyDescent="0.25">
      <c r="A2958" s="521"/>
      <c r="B2958" s="521"/>
    </row>
    <row r="2959" spans="1:2" x14ac:dyDescent="0.25">
      <c r="A2959" s="521"/>
      <c r="B2959" s="521"/>
    </row>
    <row r="2960" spans="1:2" x14ac:dyDescent="0.25">
      <c r="A2960" s="521"/>
      <c r="B2960" s="521"/>
    </row>
    <row r="2961" spans="1:2" x14ac:dyDescent="0.25">
      <c r="A2961" s="521"/>
      <c r="B2961" s="521"/>
    </row>
    <row r="2962" spans="1:2" x14ac:dyDescent="0.25">
      <c r="A2962" s="521"/>
      <c r="B2962" s="521"/>
    </row>
    <row r="2963" spans="1:2" x14ac:dyDescent="0.25">
      <c r="A2963" s="521"/>
      <c r="B2963" s="521"/>
    </row>
    <row r="2964" spans="1:2" x14ac:dyDescent="0.25">
      <c r="A2964" s="521"/>
      <c r="B2964" s="521"/>
    </row>
    <row r="2965" spans="1:2" x14ac:dyDescent="0.25">
      <c r="A2965" s="521"/>
      <c r="B2965" s="521"/>
    </row>
    <row r="2966" spans="1:2" x14ac:dyDescent="0.25">
      <c r="A2966" s="521"/>
      <c r="B2966" s="521"/>
    </row>
    <row r="2967" spans="1:2" x14ac:dyDescent="0.25">
      <c r="A2967" s="521"/>
      <c r="B2967" s="521"/>
    </row>
    <row r="2968" spans="1:2" x14ac:dyDescent="0.25">
      <c r="A2968" s="521"/>
      <c r="B2968" s="521"/>
    </row>
    <row r="2969" spans="1:2" x14ac:dyDescent="0.25">
      <c r="A2969" s="521"/>
      <c r="B2969" s="521"/>
    </row>
    <row r="2970" spans="1:2" x14ac:dyDescent="0.25">
      <c r="A2970" s="521"/>
      <c r="B2970" s="521"/>
    </row>
    <row r="2971" spans="1:2" x14ac:dyDescent="0.25">
      <c r="A2971" s="521"/>
      <c r="B2971" s="521"/>
    </row>
    <row r="2972" spans="1:2" x14ac:dyDescent="0.25">
      <c r="A2972" s="521"/>
      <c r="B2972" s="521"/>
    </row>
    <row r="2973" spans="1:2" x14ac:dyDescent="0.25">
      <c r="A2973" s="521"/>
      <c r="B2973" s="521"/>
    </row>
    <row r="2974" spans="1:2" x14ac:dyDescent="0.25">
      <c r="A2974" s="521"/>
      <c r="B2974" s="521"/>
    </row>
    <row r="2975" spans="1:2" x14ac:dyDescent="0.25">
      <c r="A2975" s="521"/>
      <c r="B2975" s="521"/>
    </row>
    <row r="2976" spans="1:2" x14ac:dyDescent="0.25">
      <c r="A2976" s="521"/>
      <c r="B2976" s="521"/>
    </row>
    <row r="2977" spans="1:2" x14ac:dyDescent="0.25">
      <c r="A2977" s="521"/>
      <c r="B2977" s="521"/>
    </row>
    <row r="2978" spans="1:2" x14ac:dyDescent="0.25">
      <c r="A2978" s="521"/>
      <c r="B2978" s="521"/>
    </row>
    <row r="2979" spans="1:2" x14ac:dyDescent="0.25">
      <c r="A2979" s="521"/>
      <c r="B2979" s="521"/>
    </row>
    <row r="2980" spans="1:2" x14ac:dyDescent="0.25">
      <c r="A2980" s="521"/>
      <c r="B2980" s="521"/>
    </row>
    <row r="2981" spans="1:2" x14ac:dyDescent="0.25">
      <c r="A2981" s="521"/>
      <c r="B2981" s="521"/>
    </row>
    <row r="2982" spans="1:2" x14ac:dyDescent="0.25">
      <c r="A2982" s="521"/>
      <c r="B2982" s="521"/>
    </row>
    <row r="2983" spans="1:2" x14ac:dyDescent="0.25">
      <c r="A2983" s="521"/>
      <c r="B2983" s="521"/>
    </row>
    <row r="2984" spans="1:2" x14ac:dyDescent="0.25">
      <c r="A2984" s="521"/>
      <c r="B2984" s="521"/>
    </row>
    <row r="2985" spans="1:2" x14ac:dyDescent="0.25">
      <c r="A2985" s="521"/>
      <c r="B2985" s="521"/>
    </row>
    <row r="2986" spans="1:2" x14ac:dyDescent="0.25">
      <c r="A2986" s="521"/>
      <c r="B2986" s="521"/>
    </row>
    <row r="2987" spans="1:2" x14ac:dyDescent="0.25">
      <c r="A2987" s="521"/>
      <c r="B2987" s="521"/>
    </row>
    <row r="2988" spans="1:2" x14ac:dyDescent="0.25">
      <c r="A2988" s="521"/>
      <c r="B2988" s="521"/>
    </row>
    <row r="2989" spans="1:2" x14ac:dyDescent="0.25">
      <c r="A2989" s="521"/>
      <c r="B2989" s="521"/>
    </row>
    <row r="2990" spans="1:2" x14ac:dyDescent="0.25">
      <c r="A2990" s="521"/>
      <c r="B2990" s="521"/>
    </row>
    <row r="2991" spans="1:2" x14ac:dyDescent="0.25">
      <c r="A2991" s="521"/>
      <c r="B2991" s="521"/>
    </row>
    <row r="2992" spans="1:2" x14ac:dyDescent="0.25">
      <c r="A2992" s="521"/>
      <c r="B2992" s="521"/>
    </row>
    <row r="2993" spans="1:2" x14ac:dyDescent="0.25">
      <c r="A2993" s="521"/>
      <c r="B2993" s="521"/>
    </row>
    <row r="2994" spans="1:2" x14ac:dyDescent="0.25">
      <c r="A2994" s="521"/>
      <c r="B2994" s="521"/>
    </row>
    <row r="2995" spans="1:2" x14ac:dyDescent="0.25">
      <c r="A2995" s="521"/>
      <c r="B2995" s="521"/>
    </row>
    <row r="2996" spans="1:2" x14ac:dyDescent="0.25">
      <c r="A2996" s="521"/>
      <c r="B2996" s="521"/>
    </row>
    <row r="2997" spans="1:2" x14ac:dyDescent="0.25">
      <c r="A2997" s="521"/>
      <c r="B2997" s="521"/>
    </row>
    <row r="2998" spans="1:2" x14ac:dyDescent="0.25">
      <c r="A2998" s="521"/>
      <c r="B2998" s="521"/>
    </row>
    <row r="2999" spans="1:2" x14ac:dyDescent="0.25">
      <c r="A2999" s="521"/>
      <c r="B2999" s="521"/>
    </row>
    <row r="3000" spans="1:2" x14ac:dyDescent="0.25">
      <c r="A3000" s="521"/>
      <c r="B3000" s="521"/>
    </row>
    <row r="3001" spans="1:2" x14ac:dyDescent="0.25">
      <c r="A3001" s="521"/>
      <c r="B3001" s="521"/>
    </row>
    <row r="3002" spans="1:2" x14ac:dyDescent="0.25">
      <c r="A3002" s="521"/>
      <c r="B3002" s="521"/>
    </row>
    <row r="3003" spans="1:2" x14ac:dyDescent="0.25">
      <c r="A3003" s="521"/>
      <c r="B3003" s="521"/>
    </row>
    <row r="3004" spans="1:2" x14ac:dyDescent="0.25">
      <c r="A3004" s="521"/>
      <c r="B3004" s="521"/>
    </row>
    <row r="3005" spans="1:2" x14ac:dyDescent="0.25">
      <c r="A3005" s="521"/>
      <c r="B3005" s="521"/>
    </row>
    <row r="3006" spans="1:2" x14ac:dyDescent="0.25">
      <c r="A3006" s="521"/>
      <c r="B3006" s="521"/>
    </row>
    <row r="3007" spans="1:2" x14ac:dyDescent="0.25">
      <c r="A3007" s="521"/>
      <c r="B3007" s="521"/>
    </row>
    <row r="3008" spans="1:2" x14ac:dyDescent="0.25">
      <c r="A3008" s="521"/>
      <c r="B3008" s="521"/>
    </row>
    <row r="3009" spans="1:2" x14ac:dyDescent="0.25">
      <c r="A3009" s="521"/>
      <c r="B3009" s="521"/>
    </row>
    <row r="3010" spans="1:2" x14ac:dyDescent="0.25">
      <c r="A3010" s="521"/>
      <c r="B3010" s="521"/>
    </row>
    <row r="3011" spans="1:2" x14ac:dyDescent="0.25">
      <c r="A3011" s="521"/>
      <c r="B3011" s="521"/>
    </row>
    <row r="3012" spans="1:2" x14ac:dyDescent="0.25">
      <c r="A3012" s="521"/>
      <c r="B3012" s="521"/>
    </row>
    <row r="3013" spans="1:2" x14ac:dyDescent="0.25">
      <c r="A3013" s="521"/>
      <c r="B3013" s="521"/>
    </row>
    <row r="3014" spans="1:2" x14ac:dyDescent="0.25">
      <c r="A3014" s="521"/>
      <c r="B3014" s="521"/>
    </row>
    <row r="3015" spans="1:2" x14ac:dyDescent="0.25">
      <c r="A3015" s="521"/>
      <c r="B3015" s="521"/>
    </row>
    <row r="3016" spans="1:2" x14ac:dyDescent="0.25">
      <c r="A3016" s="521"/>
      <c r="B3016" s="521"/>
    </row>
    <row r="3017" spans="1:2" x14ac:dyDescent="0.25">
      <c r="A3017" s="521"/>
      <c r="B3017" s="521"/>
    </row>
    <row r="3018" spans="1:2" x14ac:dyDescent="0.25">
      <c r="A3018" s="521"/>
      <c r="B3018" s="521"/>
    </row>
    <row r="3019" spans="1:2" x14ac:dyDescent="0.25">
      <c r="A3019" s="521"/>
      <c r="B3019" s="521"/>
    </row>
    <row r="3020" spans="1:2" x14ac:dyDescent="0.25">
      <c r="A3020" s="521"/>
      <c r="B3020" s="521"/>
    </row>
    <row r="3021" spans="1:2" x14ac:dyDescent="0.25">
      <c r="A3021" s="521"/>
      <c r="B3021" s="521"/>
    </row>
    <row r="3022" spans="1:2" x14ac:dyDescent="0.25">
      <c r="A3022" s="521"/>
      <c r="B3022" s="521"/>
    </row>
    <row r="3023" spans="1:2" x14ac:dyDescent="0.25">
      <c r="A3023" s="521"/>
      <c r="B3023" s="521"/>
    </row>
    <row r="3024" spans="1:2" x14ac:dyDescent="0.25">
      <c r="A3024" s="521"/>
      <c r="B3024" s="521"/>
    </row>
    <row r="3025" spans="1:2" x14ac:dyDescent="0.25">
      <c r="A3025" s="521"/>
      <c r="B3025" s="521"/>
    </row>
    <row r="3026" spans="1:2" x14ac:dyDescent="0.25">
      <c r="A3026" s="521"/>
      <c r="B3026" s="521"/>
    </row>
    <row r="3027" spans="1:2" x14ac:dyDescent="0.25">
      <c r="A3027" s="521"/>
      <c r="B3027" s="521"/>
    </row>
    <row r="3028" spans="1:2" x14ac:dyDescent="0.25">
      <c r="A3028" s="521"/>
      <c r="B3028" s="521"/>
    </row>
    <row r="3029" spans="1:2" x14ac:dyDescent="0.25">
      <c r="A3029" s="521"/>
      <c r="B3029" s="521"/>
    </row>
    <row r="3030" spans="1:2" x14ac:dyDescent="0.25">
      <c r="A3030" s="521"/>
      <c r="B3030" s="521"/>
    </row>
    <row r="3031" spans="1:2" x14ac:dyDescent="0.25">
      <c r="A3031" s="521"/>
      <c r="B3031" s="521"/>
    </row>
    <row r="3032" spans="1:2" x14ac:dyDescent="0.25">
      <c r="A3032" s="521"/>
      <c r="B3032" s="521"/>
    </row>
    <row r="3033" spans="1:2" x14ac:dyDescent="0.25">
      <c r="A3033" s="521"/>
      <c r="B3033" s="521"/>
    </row>
    <row r="3034" spans="1:2" x14ac:dyDescent="0.25">
      <c r="A3034" s="521"/>
      <c r="B3034" s="521"/>
    </row>
    <row r="3035" spans="1:2" x14ac:dyDescent="0.25">
      <c r="A3035" s="521"/>
      <c r="B3035" s="521"/>
    </row>
    <row r="3036" spans="1:2" x14ac:dyDescent="0.25">
      <c r="A3036" s="521"/>
      <c r="B3036" s="521"/>
    </row>
    <row r="3037" spans="1:2" x14ac:dyDescent="0.25">
      <c r="A3037" s="521"/>
      <c r="B3037" s="521"/>
    </row>
    <row r="3038" spans="1:2" x14ac:dyDescent="0.25">
      <c r="A3038" s="521"/>
      <c r="B3038" s="521"/>
    </row>
    <row r="3039" spans="1:2" x14ac:dyDescent="0.25">
      <c r="A3039" s="521"/>
      <c r="B3039" s="521"/>
    </row>
    <row r="3040" spans="1:2" x14ac:dyDescent="0.25">
      <c r="A3040" s="521"/>
      <c r="B3040" s="521"/>
    </row>
    <row r="3041" spans="1:2" x14ac:dyDescent="0.25">
      <c r="A3041" s="521"/>
      <c r="B3041" s="521"/>
    </row>
    <row r="3042" spans="1:2" x14ac:dyDescent="0.25">
      <c r="A3042" s="521"/>
      <c r="B3042" s="521"/>
    </row>
    <row r="3043" spans="1:2" x14ac:dyDescent="0.25">
      <c r="A3043" s="521"/>
      <c r="B3043" s="521"/>
    </row>
    <row r="3044" spans="1:2" x14ac:dyDescent="0.25">
      <c r="A3044" s="521"/>
      <c r="B3044" s="521"/>
    </row>
    <row r="3045" spans="1:2" x14ac:dyDescent="0.25">
      <c r="A3045" s="521"/>
      <c r="B3045" s="521"/>
    </row>
    <row r="3046" spans="1:2" x14ac:dyDescent="0.25">
      <c r="A3046" s="521"/>
      <c r="B3046" s="521"/>
    </row>
    <row r="3047" spans="1:2" x14ac:dyDescent="0.25">
      <c r="A3047" s="521"/>
      <c r="B3047" s="521"/>
    </row>
    <row r="3048" spans="1:2" x14ac:dyDescent="0.25">
      <c r="A3048" s="521"/>
      <c r="B3048" s="521"/>
    </row>
    <row r="3049" spans="1:2" x14ac:dyDescent="0.25">
      <c r="A3049" s="521"/>
      <c r="B3049" s="521"/>
    </row>
    <row r="3050" spans="1:2" x14ac:dyDescent="0.25">
      <c r="A3050" s="521"/>
      <c r="B3050" s="521"/>
    </row>
    <row r="3051" spans="1:2" x14ac:dyDescent="0.25">
      <c r="A3051" s="521"/>
      <c r="B3051" s="521"/>
    </row>
    <row r="3052" spans="1:2" x14ac:dyDescent="0.25">
      <c r="A3052" s="521"/>
      <c r="B3052" s="521"/>
    </row>
    <row r="3053" spans="1:2" x14ac:dyDescent="0.25">
      <c r="A3053" s="521"/>
      <c r="B3053" s="521"/>
    </row>
    <row r="3054" spans="1:2" x14ac:dyDescent="0.25">
      <c r="A3054" s="521"/>
      <c r="B3054" s="521"/>
    </row>
    <row r="3055" spans="1:2" x14ac:dyDescent="0.25">
      <c r="A3055" s="521"/>
      <c r="B3055" s="521"/>
    </row>
    <row r="3056" spans="1:2" x14ac:dyDescent="0.25">
      <c r="A3056" s="521"/>
      <c r="B3056" s="521"/>
    </row>
    <row r="3057" spans="1:2" x14ac:dyDescent="0.25">
      <c r="A3057" s="521"/>
      <c r="B3057" s="521"/>
    </row>
    <row r="3058" spans="1:2" x14ac:dyDescent="0.25">
      <c r="A3058" s="521"/>
      <c r="B3058" s="521"/>
    </row>
    <row r="3059" spans="1:2" x14ac:dyDescent="0.25">
      <c r="A3059" s="521"/>
      <c r="B3059" s="521"/>
    </row>
    <row r="3060" spans="1:2" x14ac:dyDescent="0.25">
      <c r="A3060" s="521"/>
      <c r="B3060" s="521"/>
    </row>
    <row r="3061" spans="1:2" x14ac:dyDescent="0.25">
      <c r="A3061" s="521"/>
      <c r="B3061" s="521"/>
    </row>
    <row r="3062" spans="1:2" x14ac:dyDescent="0.25">
      <c r="A3062" s="521"/>
      <c r="B3062" s="521"/>
    </row>
    <row r="3063" spans="1:2" x14ac:dyDescent="0.25">
      <c r="A3063" s="521"/>
      <c r="B3063" s="521"/>
    </row>
    <row r="3064" spans="1:2" x14ac:dyDescent="0.25">
      <c r="A3064" s="521"/>
      <c r="B3064" s="521"/>
    </row>
    <row r="3065" spans="1:2" x14ac:dyDescent="0.25">
      <c r="A3065" s="521"/>
      <c r="B3065" s="521"/>
    </row>
    <row r="3066" spans="1:2" x14ac:dyDescent="0.25">
      <c r="A3066" s="521"/>
      <c r="B3066" s="521"/>
    </row>
    <row r="3067" spans="1:2" x14ac:dyDescent="0.25">
      <c r="A3067" s="521"/>
      <c r="B3067" s="521"/>
    </row>
    <row r="3068" spans="1:2" x14ac:dyDescent="0.25">
      <c r="A3068" s="521"/>
      <c r="B3068" s="521"/>
    </row>
    <row r="3069" spans="1:2" x14ac:dyDescent="0.25">
      <c r="A3069" s="521"/>
      <c r="B3069" s="521"/>
    </row>
    <row r="3070" spans="1:2" x14ac:dyDescent="0.25">
      <c r="A3070" s="521"/>
      <c r="B3070" s="521"/>
    </row>
    <row r="3071" spans="1:2" x14ac:dyDescent="0.25">
      <c r="A3071" s="521"/>
      <c r="B3071" s="521"/>
    </row>
    <row r="3072" spans="1:2" x14ac:dyDescent="0.25">
      <c r="A3072" s="521"/>
      <c r="B3072" s="521"/>
    </row>
    <row r="3073" spans="1:2" x14ac:dyDescent="0.25">
      <c r="A3073" s="521"/>
      <c r="B3073" s="521"/>
    </row>
    <row r="3074" spans="1:2" x14ac:dyDescent="0.25">
      <c r="A3074" s="521"/>
      <c r="B3074" s="521"/>
    </row>
    <row r="3075" spans="1:2" x14ac:dyDescent="0.25">
      <c r="A3075" s="521"/>
      <c r="B3075" s="521"/>
    </row>
    <row r="3076" spans="1:2" x14ac:dyDescent="0.25">
      <c r="A3076" s="521"/>
      <c r="B3076" s="521"/>
    </row>
    <row r="3077" spans="1:2" x14ac:dyDescent="0.25">
      <c r="A3077" s="521"/>
      <c r="B3077" s="521"/>
    </row>
    <row r="3078" spans="1:2" x14ac:dyDescent="0.25">
      <c r="A3078" s="521"/>
      <c r="B3078" s="521"/>
    </row>
    <row r="3079" spans="1:2" x14ac:dyDescent="0.25">
      <c r="A3079" s="521"/>
      <c r="B3079" s="521"/>
    </row>
    <row r="3080" spans="1:2" x14ac:dyDescent="0.25">
      <c r="A3080" s="521"/>
      <c r="B3080" s="521"/>
    </row>
    <row r="3081" spans="1:2" x14ac:dyDescent="0.25">
      <c r="A3081" s="521"/>
      <c r="B3081" s="521"/>
    </row>
    <row r="3082" spans="1:2" x14ac:dyDescent="0.25">
      <c r="A3082" s="521"/>
      <c r="B3082" s="521"/>
    </row>
    <row r="3083" spans="1:2" x14ac:dyDescent="0.25">
      <c r="A3083" s="521"/>
      <c r="B3083" s="521"/>
    </row>
    <row r="3084" spans="1:2" x14ac:dyDescent="0.25">
      <c r="A3084" s="521"/>
      <c r="B3084" s="521"/>
    </row>
    <row r="3085" spans="1:2" x14ac:dyDescent="0.25">
      <c r="A3085" s="521"/>
      <c r="B3085" s="521"/>
    </row>
    <row r="3086" spans="1:2" x14ac:dyDescent="0.25">
      <c r="A3086" s="521"/>
      <c r="B3086" s="521"/>
    </row>
    <row r="3087" spans="1:2" x14ac:dyDescent="0.25">
      <c r="A3087" s="521"/>
      <c r="B3087" s="521"/>
    </row>
    <row r="3088" spans="1:2" x14ac:dyDescent="0.25">
      <c r="A3088" s="521"/>
      <c r="B3088" s="521"/>
    </row>
    <row r="3089" spans="1:2" x14ac:dyDescent="0.25">
      <c r="A3089" s="521"/>
      <c r="B3089" s="521"/>
    </row>
    <row r="3090" spans="1:2" x14ac:dyDescent="0.25">
      <c r="A3090" s="521"/>
      <c r="B3090" s="521"/>
    </row>
    <row r="3091" spans="1:2" x14ac:dyDescent="0.25">
      <c r="A3091" s="521"/>
      <c r="B3091" s="521"/>
    </row>
    <row r="3092" spans="1:2" x14ac:dyDescent="0.25">
      <c r="A3092" s="521"/>
      <c r="B3092" s="521"/>
    </row>
    <row r="3093" spans="1:2" x14ac:dyDescent="0.25">
      <c r="A3093" s="521"/>
      <c r="B3093" s="521"/>
    </row>
    <row r="3094" spans="1:2" x14ac:dyDescent="0.25">
      <c r="A3094" s="521"/>
      <c r="B3094" s="521"/>
    </row>
    <row r="3095" spans="1:2" x14ac:dyDescent="0.25">
      <c r="A3095" s="521"/>
      <c r="B3095" s="521"/>
    </row>
    <row r="3096" spans="1:2" x14ac:dyDescent="0.25">
      <c r="A3096" s="521"/>
      <c r="B3096" s="521"/>
    </row>
    <row r="3097" spans="1:2" x14ac:dyDescent="0.25">
      <c r="A3097" s="521"/>
      <c r="B3097" s="521"/>
    </row>
    <row r="3098" spans="1:2" x14ac:dyDescent="0.25">
      <c r="A3098" s="521"/>
      <c r="B3098" s="521"/>
    </row>
    <row r="3099" spans="1:2" x14ac:dyDescent="0.25">
      <c r="A3099" s="521"/>
      <c r="B3099" s="521"/>
    </row>
    <row r="3100" spans="1:2" x14ac:dyDescent="0.25">
      <c r="A3100" s="521"/>
      <c r="B3100" s="521"/>
    </row>
    <row r="3101" spans="1:2" x14ac:dyDescent="0.25">
      <c r="A3101" s="521"/>
      <c r="B3101" s="521"/>
    </row>
    <row r="3102" spans="1:2" x14ac:dyDescent="0.25">
      <c r="A3102" s="521"/>
      <c r="B3102" s="521"/>
    </row>
    <row r="3103" spans="1:2" x14ac:dyDescent="0.25">
      <c r="A3103" s="521"/>
      <c r="B3103" s="521"/>
    </row>
    <row r="3104" spans="1:2" x14ac:dyDescent="0.25">
      <c r="A3104" s="521"/>
      <c r="B3104" s="521"/>
    </row>
    <row r="3105" spans="1:2" x14ac:dyDescent="0.25">
      <c r="A3105" s="521"/>
      <c r="B3105" s="521"/>
    </row>
    <row r="3106" spans="1:2" x14ac:dyDescent="0.25">
      <c r="A3106" s="521"/>
      <c r="B3106" s="521"/>
    </row>
    <row r="3107" spans="1:2" x14ac:dyDescent="0.25">
      <c r="A3107" s="521"/>
      <c r="B3107" s="521"/>
    </row>
    <row r="3108" spans="1:2" x14ac:dyDescent="0.25">
      <c r="A3108" s="521"/>
      <c r="B3108" s="521"/>
    </row>
    <row r="3109" spans="1:2" x14ac:dyDescent="0.25">
      <c r="A3109" s="521"/>
      <c r="B3109" s="521"/>
    </row>
    <row r="3110" spans="1:2" x14ac:dyDescent="0.25">
      <c r="A3110" s="521"/>
      <c r="B3110" s="521"/>
    </row>
    <row r="3111" spans="1:2" x14ac:dyDescent="0.25">
      <c r="A3111" s="521"/>
      <c r="B3111" s="521"/>
    </row>
    <row r="3112" spans="1:2" x14ac:dyDescent="0.25">
      <c r="A3112" s="521"/>
      <c r="B3112" s="521"/>
    </row>
    <row r="3113" spans="1:2" x14ac:dyDescent="0.25">
      <c r="A3113" s="521"/>
      <c r="B3113" s="521"/>
    </row>
    <row r="3114" spans="1:2" x14ac:dyDescent="0.25">
      <c r="A3114" s="521"/>
      <c r="B3114" s="521"/>
    </row>
    <row r="3115" spans="1:2" x14ac:dyDescent="0.25">
      <c r="A3115" s="521"/>
      <c r="B3115" s="521"/>
    </row>
    <row r="3116" spans="1:2" x14ac:dyDescent="0.25">
      <c r="A3116" s="521"/>
      <c r="B3116" s="521"/>
    </row>
    <row r="3117" spans="1:2" x14ac:dyDescent="0.25">
      <c r="A3117" s="521"/>
      <c r="B3117" s="521"/>
    </row>
    <row r="3118" spans="1:2" x14ac:dyDescent="0.25">
      <c r="A3118" s="521"/>
      <c r="B3118" s="521"/>
    </row>
    <row r="3119" spans="1:2" x14ac:dyDescent="0.25">
      <c r="A3119" s="521"/>
      <c r="B3119" s="521"/>
    </row>
    <row r="3120" spans="1:2" x14ac:dyDescent="0.25">
      <c r="A3120" s="521"/>
      <c r="B3120" s="521"/>
    </row>
    <row r="3121" spans="1:2" x14ac:dyDescent="0.25">
      <c r="A3121" s="521"/>
      <c r="B3121" s="521"/>
    </row>
    <row r="3122" spans="1:2" x14ac:dyDescent="0.25">
      <c r="A3122" s="521"/>
      <c r="B3122" s="521"/>
    </row>
    <row r="3123" spans="1:2" x14ac:dyDescent="0.25">
      <c r="A3123" s="521"/>
      <c r="B3123" s="521"/>
    </row>
    <row r="3124" spans="1:2" x14ac:dyDescent="0.25">
      <c r="A3124" s="521"/>
      <c r="B3124" s="521"/>
    </row>
    <row r="3125" spans="1:2" x14ac:dyDescent="0.25">
      <c r="A3125" s="521"/>
      <c r="B3125" s="521"/>
    </row>
    <row r="3126" spans="1:2" x14ac:dyDescent="0.25">
      <c r="A3126" s="521"/>
      <c r="B3126" s="521"/>
    </row>
    <row r="3127" spans="1:2" x14ac:dyDescent="0.25">
      <c r="A3127" s="521"/>
      <c r="B3127" s="521"/>
    </row>
    <row r="3128" spans="1:2" x14ac:dyDescent="0.25">
      <c r="A3128" s="521"/>
      <c r="B3128" s="521"/>
    </row>
    <row r="3129" spans="1:2" x14ac:dyDescent="0.25">
      <c r="A3129" s="521"/>
      <c r="B3129" s="521"/>
    </row>
    <row r="3130" spans="1:2" x14ac:dyDescent="0.25">
      <c r="A3130" s="521"/>
      <c r="B3130" s="521"/>
    </row>
    <row r="3131" spans="1:2" x14ac:dyDescent="0.25">
      <c r="A3131" s="521"/>
      <c r="B3131" s="521"/>
    </row>
    <row r="3132" spans="1:2" x14ac:dyDescent="0.25">
      <c r="A3132" s="521"/>
      <c r="B3132" s="521"/>
    </row>
    <row r="3133" spans="1:2" x14ac:dyDescent="0.25">
      <c r="A3133" s="521"/>
      <c r="B3133" s="521"/>
    </row>
    <row r="3134" spans="1:2" x14ac:dyDescent="0.25">
      <c r="A3134" s="521"/>
      <c r="B3134" s="521"/>
    </row>
    <row r="3135" spans="1:2" x14ac:dyDescent="0.25">
      <c r="A3135" s="521"/>
      <c r="B3135" s="521"/>
    </row>
    <row r="3136" spans="1:2" x14ac:dyDescent="0.25">
      <c r="A3136" s="521"/>
      <c r="B3136" s="521"/>
    </row>
    <row r="3137" spans="1:2" x14ac:dyDescent="0.25">
      <c r="A3137" s="521"/>
      <c r="B3137" s="521"/>
    </row>
    <row r="3138" spans="1:2" x14ac:dyDescent="0.25">
      <c r="A3138" s="521"/>
      <c r="B3138" s="521"/>
    </row>
    <row r="3139" spans="1:2" x14ac:dyDescent="0.25">
      <c r="A3139" s="521"/>
      <c r="B3139" s="521"/>
    </row>
    <row r="3140" spans="1:2" x14ac:dyDescent="0.25">
      <c r="A3140" s="521"/>
      <c r="B3140" s="521"/>
    </row>
    <row r="3141" spans="1:2" x14ac:dyDescent="0.25">
      <c r="A3141" s="521"/>
      <c r="B3141" s="521"/>
    </row>
    <row r="3142" spans="1:2" x14ac:dyDescent="0.25">
      <c r="A3142" s="521"/>
      <c r="B3142" s="521"/>
    </row>
    <row r="3143" spans="1:2" x14ac:dyDescent="0.25">
      <c r="A3143" s="521"/>
      <c r="B3143" s="521"/>
    </row>
    <row r="3144" spans="1:2" x14ac:dyDescent="0.25">
      <c r="A3144" s="521"/>
      <c r="B3144" s="521"/>
    </row>
    <row r="3145" spans="1:2" x14ac:dyDescent="0.25">
      <c r="A3145" s="521"/>
      <c r="B3145" s="521"/>
    </row>
    <row r="3146" spans="1:2" x14ac:dyDescent="0.25">
      <c r="A3146" s="521"/>
      <c r="B3146" s="521"/>
    </row>
    <row r="3147" spans="1:2" x14ac:dyDescent="0.25">
      <c r="A3147" s="521"/>
      <c r="B3147" s="521"/>
    </row>
    <row r="3148" spans="1:2" x14ac:dyDescent="0.25">
      <c r="A3148" s="521"/>
      <c r="B3148" s="521"/>
    </row>
    <row r="3149" spans="1:2" x14ac:dyDescent="0.25">
      <c r="A3149" s="521"/>
      <c r="B3149" s="521"/>
    </row>
    <row r="3150" spans="1:2" x14ac:dyDescent="0.25">
      <c r="A3150" s="521"/>
      <c r="B3150" s="521"/>
    </row>
    <row r="3151" spans="1:2" x14ac:dyDescent="0.25">
      <c r="A3151" s="521"/>
      <c r="B3151" s="521"/>
    </row>
    <row r="3152" spans="1:2" x14ac:dyDescent="0.25">
      <c r="A3152" s="521"/>
      <c r="B3152" s="521"/>
    </row>
    <row r="3153" spans="1:2" x14ac:dyDescent="0.25">
      <c r="A3153" s="521"/>
      <c r="B3153" s="521"/>
    </row>
    <row r="3154" spans="1:2" x14ac:dyDescent="0.25">
      <c r="A3154" s="521"/>
      <c r="B3154" s="521"/>
    </row>
    <row r="3155" spans="1:2" x14ac:dyDescent="0.25">
      <c r="A3155" s="521"/>
      <c r="B3155" s="521"/>
    </row>
    <row r="3156" spans="1:2" x14ac:dyDescent="0.25">
      <c r="A3156" s="521"/>
      <c r="B3156" s="521"/>
    </row>
    <row r="3157" spans="1:2" x14ac:dyDescent="0.25">
      <c r="A3157" s="521"/>
      <c r="B3157" s="521"/>
    </row>
    <row r="3158" spans="1:2" x14ac:dyDescent="0.25">
      <c r="A3158" s="521"/>
      <c r="B3158" s="521"/>
    </row>
    <row r="3159" spans="1:2" x14ac:dyDescent="0.25">
      <c r="A3159" s="521"/>
      <c r="B3159" s="521"/>
    </row>
    <row r="3160" spans="1:2" x14ac:dyDescent="0.25">
      <c r="A3160" s="521"/>
      <c r="B3160" s="521"/>
    </row>
    <row r="3161" spans="1:2" x14ac:dyDescent="0.25">
      <c r="A3161" s="521"/>
      <c r="B3161" s="521"/>
    </row>
    <row r="3162" spans="1:2" x14ac:dyDescent="0.25">
      <c r="A3162" s="521"/>
      <c r="B3162" s="521"/>
    </row>
    <row r="3163" spans="1:2" x14ac:dyDescent="0.25">
      <c r="A3163" s="521"/>
      <c r="B3163" s="521"/>
    </row>
    <row r="3164" spans="1:2" x14ac:dyDescent="0.25">
      <c r="A3164" s="521"/>
      <c r="B3164" s="521"/>
    </row>
    <row r="3165" spans="1:2" x14ac:dyDescent="0.25">
      <c r="A3165" s="521"/>
      <c r="B3165" s="521"/>
    </row>
    <row r="3166" spans="1:2" x14ac:dyDescent="0.25">
      <c r="A3166" s="521"/>
      <c r="B3166" s="521"/>
    </row>
    <row r="3167" spans="1:2" x14ac:dyDescent="0.25">
      <c r="A3167" s="521"/>
      <c r="B3167" s="521"/>
    </row>
    <row r="3168" spans="1:2" x14ac:dyDescent="0.25">
      <c r="A3168" s="521"/>
      <c r="B3168" s="521"/>
    </row>
    <row r="3169" spans="1:2" x14ac:dyDescent="0.25">
      <c r="A3169" s="521"/>
      <c r="B3169" s="521"/>
    </row>
    <row r="3170" spans="1:2" x14ac:dyDescent="0.25">
      <c r="A3170" s="521"/>
      <c r="B3170" s="521"/>
    </row>
    <row r="3171" spans="1:2" x14ac:dyDescent="0.25">
      <c r="A3171" s="521"/>
      <c r="B3171" s="521"/>
    </row>
    <row r="3172" spans="1:2" x14ac:dyDescent="0.25">
      <c r="A3172" s="521"/>
      <c r="B3172" s="521"/>
    </row>
    <row r="3173" spans="1:2" x14ac:dyDescent="0.25">
      <c r="A3173" s="521"/>
      <c r="B3173" s="521"/>
    </row>
    <row r="3174" spans="1:2" x14ac:dyDescent="0.25">
      <c r="A3174" s="521"/>
      <c r="B3174" s="521"/>
    </row>
    <row r="3175" spans="1:2" x14ac:dyDescent="0.25">
      <c r="A3175" s="521"/>
      <c r="B3175" s="521"/>
    </row>
    <row r="3176" spans="1:2" x14ac:dyDescent="0.25">
      <c r="A3176" s="521"/>
      <c r="B3176" s="521"/>
    </row>
    <row r="3177" spans="1:2" x14ac:dyDescent="0.25">
      <c r="A3177" s="521"/>
      <c r="B3177" s="521"/>
    </row>
    <row r="3178" spans="1:2" x14ac:dyDescent="0.25">
      <c r="A3178" s="521"/>
      <c r="B3178" s="521"/>
    </row>
    <row r="3179" spans="1:2" x14ac:dyDescent="0.25">
      <c r="A3179" s="521"/>
      <c r="B3179" s="521"/>
    </row>
    <row r="3180" spans="1:2" x14ac:dyDescent="0.25">
      <c r="A3180" s="521"/>
      <c r="B3180" s="521"/>
    </row>
    <row r="3181" spans="1:2" x14ac:dyDescent="0.25">
      <c r="A3181" s="521"/>
      <c r="B3181" s="521"/>
    </row>
    <row r="3182" spans="1:2" x14ac:dyDescent="0.25">
      <c r="A3182" s="521"/>
      <c r="B3182" s="521"/>
    </row>
    <row r="3183" spans="1:2" x14ac:dyDescent="0.25">
      <c r="A3183" s="521"/>
      <c r="B3183" s="521"/>
    </row>
    <row r="3184" spans="1:2" x14ac:dyDescent="0.25">
      <c r="A3184" s="521"/>
      <c r="B3184" s="521"/>
    </row>
    <row r="3185" spans="1:2" x14ac:dyDescent="0.25">
      <c r="A3185" s="521"/>
      <c r="B3185" s="521"/>
    </row>
    <row r="3186" spans="1:2" x14ac:dyDescent="0.25">
      <c r="A3186" s="521"/>
      <c r="B3186" s="521"/>
    </row>
    <row r="3187" spans="1:2" x14ac:dyDescent="0.25">
      <c r="A3187" s="521"/>
      <c r="B3187" s="521"/>
    </row>
    <row r="3188" spans="1:2" x14ac:dyDescent="0.25">
      <c r="A3188" s="521"/>
      <c r="B3188" s="521"/>
    </row>
    <row r="3189" spans="1:2" x14ac:dyDescent="0.25">
      <c r="A3189" s="521"/>
      <c r="B3189" s="521"/>
    </row>
    <row r="3190" spans="1:2" x14ac:dyDescent="0.25">
      <c r="A3190" s="521"/>
      <c r="B3190" s="521"/>
    </row>
    <row r="3191" spans="1:2" x14ac:dyDescent="0.25">
      <c r="A3191" s="521"/>
      <c r="B3191" s="521"/>
    </row>
    <row r="3192" spans="1:2" x14ac:dyDescent="0.25">
      <c r="A3192" s="521"/>
      <c r="B3192" s="521"/>
    </row>
    <row r="3193" spans="1:2" x14ac:dyDescent="0.25">
      <c r="A3193" s="521"/>
      <c r="B3193" s="521"/>
    </row>
    <row r="3194" spans="1:2" x14ac:dyDescent="0.25">
      <c r="A3194" s="521"/>
      <c r="B3194" s="521"/>
    </row>
    <row r="3195" spans="1:2" x14ac:dyDescent="0.25">
      <c r="A3195" s="521"/>
      <c r="B3195" s="521"/>
    </row>
    <row r="3196" spans="1:2" x14ac:dyDescent="0.25">
      <c r="A3196" s="521"/>
      <c r="B3196" s="521"/>
    </row>
    <row r="3197" spans="1:2" x14ac:dyDescent="0.25">
      <c r="A3197" s="521"/>
      <c r="B3197" s="521"/>
    </row>
    <row r="3198" spans="1:2" x14ac:dyDescent="0.25">
      <c r="A3198" s="521"/>
      <c r="B3198" s="521"/>
    </row>
    <row r="3199" spans="1:2" x14ac:dyDescent="0.25">
      <c r="A3199" s="521"/>
      <c r="B3199" s="521"/>
    </row>
    <row r="3200" spans="1:2" x14ac:dyDescent="0.25">
      <c r="A3200" s="521"/>
      <c r="B3200" s="521"/>
    </row>
    <row r="3201" spans="1:2" x14ac:dyDescent="0.25">
      <c r="A3201" s="521"/>
      <c r="B3201" s="521"/>
    </row>
    <row r="3202" spans="1:2" x14ac:dyDescent="0.25">
      <c r="A3202" s="521"/>
      <c r="B3202" s="521"/>
    </row>
    <row r="3203" spans="1:2" x14ac:dyDescent="0.25">
      <c r="A3203" s="521"/>
      <c r="B3203" s="521"/>
    </row>
    <row r="3204" spans="1:2" x14ac:dyDescent="0.25">
      <c r="A3204" s="521"/>
      <c r="B3204" s="521"/>
    </row>
    <row r="3205" spans="1:2" x14ac:dyDescent="0.25">
      <c r="A3205" s="521"/>
      <c r="B3205" s="521"/>
    </row>
    <row r="3206" spans="1:2" x14ac:dyDescent="0.25">
      <c r="A3206" s="521"/>
      <c r="B3206" s="521"/>
    </row>
    <row r="3207" spans="1:2" x14ac:dyDescent="0.25">
      <c r="A3207" s="521"/>
      <c r="B3207" s="521"/>
    </row>
    <row r="3208" spans="1:2" x14ac:dyDescent="0.25">
      <c r="A3208" s="521"/>
      <c r="B3208" s="521"/>
    </row>
    <row r="3209" spans="1:2" x14ac:dyDescent="0.25">
      <c r="A3209" s="521"/>
      <c r="B3209" s="521"/>
    </row>
    <row r="3210" spans="1:2" x14ac:dyDescent="0.25">
      <c r="A3210" s="521"/>
      <c r="B3210" s="521"/>
    </row>
    <row r="3211" spans="1:2" x14ac:dyDescent="0.25">
      <c r="A3211" s="521"/>
      <c r="B3211" s="521"/>
    </row>
    <row r="3212" spans="1:2" x14ac:dyDescent="0.25">
      <c r="A3212" s="521"/>
      <c r="B3212" s="521"/>
    </row>
    <row r="3213" spans="1:2" x14ac:dyDescent="0.25">
      <c r="A3213" s="521"/>
      <c r="B3213" s="521"/>
    </row>
    <row r="3214" spans="1:2" x14ac:dyDescent="0.25">
      <c r="A3214" s="521"/>
      <c r="B3214" s="521"/>
    </row>
    <row r="3215" spans="1:2" x14ac:dyDescent="0.25">
      <c r="A3215" s="521"/>
      <c r="B3215" s="521"/>
    </row>
    <row r="3216" spans="1:2" x14ac:dyDescent="0.25">
      <c r="A3216" s="521"/>
      <c r="B3216" s="521"/>
    </row>
    <row r="3217" spans="1:2" x14ac:dyDescent="0.25">
      <c r="A3217" s="521"/>
      <c r="B3217" s="521"/>
    </row>
    <row r="3218" spans="1:2" x14ac:dyDescent="0.25">
      <c r="A3218" s="521"/>
      <c r="B3218" s="521"/>
    </row>
    <row r="3219" spans="1:2" x14ac:dyDescent="0.25">
      <c r="A3219" s="521"/>
      <c r="B3219" s="521"/>
    </row>
    <row r="3220" spans="1:2" x14ac:dyDescent="0.25">
      <c r="A3220" s="521"/>
      <c r="B3220" s="521"/>
    </row>
    <row r="3221" spans="1:2" x14ac:dyDescent="0.25">
      <c r="A3221" s="521"/>
      <c r="B3221" s="521"/>
    </row>
    <row r="3222" spans="1:2" x14ac:dyDescent="0.25">
      <c r="A3222" s="521"/>
      <c r="B3222" s="521"/>
    </row>
    <row r="3223" spans="1:2" x14ac:dyDescent="0.25">
      <c r="A3223" s="521"/>
      <c r="B3223" s="521"/>
    </row>
    <row r="3224" spans="1:2" x14ac:dyDescent="0.25">
      <c r="A3224" s="521"/>
      <c r="B3224" s="521"/>
    </row>
    <row r="3225" spans="1:2" x14ac:dyDescent="0.25">
      <c r="A3225" s="521"/>
      <c r="B3225" s="521"/>
    </row>
    <row r="3226" spans="1:2" x14ac:dyDescent="0.25">
      <c r="A3226" s="521"/>
      <c r="B3226" s="521"/>
    </row>
    <row r="3227" spans="1:2" x14ac:dyDescent="0.25">
      <c r="A3227" s="521"/>
      <c r="B3227" s="521"/>
    </row>
    <row r="3228" spans="1:2" x14ac:dyDescent="0.25">
      <c r="A3228" s="521"/>
      <c r="B3228" s="521"/>
    </row>
    <row r="3229" spans="1:2" x14ac:dyDescent="0.25">
      <c r="A3229" s="521"/>
      <c r="B3229" s="521"/>
    </row>
    <row r="3230" spans="1:2" x14ac:dyDescent="0.25">
      <c r="A3230" s="521"/>
      <c r="B3230" s="521"/>
    </row>
    <row r="3231" spans="1:2" x14ac:dyDescent="0.25">
      <c r="A3231" s="521"/>
      <c r="B3231" s="521"/>
    </row>
    <row r="3232" spans="1:2" x14ac:dyDescent="0.25">
      <c r="A3232" s="521"/>
      <c r="B3232" s="521"/>
    </row>
    <row r="3233" spans="1:2" x14ac:dyDescent="0.25">
      <c r="A3233" s="521"/>
      <c r="B3233" s="521"/>
    </row>
    <row r="3234" spans="1:2" x14ac:dyDescent="0.25">
      <c r="A3234" s="521"/>
      <c r="B3234" s="521"/>
    </row>
    <row r="3235" spans="1:2" x14ac:dyDescent="0.25">
      <c r="A3235" s="521"/>
      <c r="B3235" s="521"/>
    </row>
    <row r="3236" spans="1:2" x14ac:dyDescent="0.25">
      <c r="A3236" s="521"/>
      <c r="B3236" s="521"/>
    </row>
    <row r="3237" spans="1:2" x14ac:dyDescent="0.25">
      <c r="A3237" s="521"/>
      <c r="B3237" s="521"/>
    </row>
    <row r="3238" spans="1:2" x14ac:dyDescent="0.25">
      <c r="A3238" s="521"/>
      <c r="B3238" s="521"/>
    </row>
    <row r="3239" spans="1:2" x14ac:dyDescent="0.25">
      <c r="A3239" s="521"/>
      <c r="B3239" s="521"/>
    </row>
    <row r="3240" spans="1:2" x14ac:dyDescent="0.25">
      <c r="A3240" s="521"/>
      <c r="B3240" s="521"/>
    </row>
    <row r="3241" spans="1:2" x14ac:dyDescent="0.25">
      <c r="A3241" s="521"/>
      <c r="B3241" s="521"/>
    </row>
    <row r="3242" spans="1:2" x14ac:dyDescent="0.25">
      <c r="A3242" s="521"/>
      <c r="B3242" s="521"/>
    </row>
    <row r="3243" spans="1:2" x14ac:dyDescent="0.25">
      <c r="A3243" s="521"/>
      <c r="B3243" s="521"/>
    </row>
    <row r="3244" spans="1:2" x14ac:dyDescent="0.25">
      <c r="A3244" s="521"/>
      <c r="B3244" s="521"/>
    </row>
    <row r="3245" spans="1:2" x14ac:dyDescent="0.25">
      <c r="A3245" s="521"/>
      <c r="B3245" s="521"/>
    </row>
    <row r="3246" spans="1:2" x14ac:dyDescent="0.25">
      <c r="A3246" s="521"/>
      <c r="B3246" s="521"/>
    </row>
    <row r="3247" spans="1:2" x14ac:dyDescent="0.25">
      <c r="A3247" s="521"/>
      <c r="B3247" s="521"/>
    </row>
    <row r="3248" spans="1:2" x14ac:dyDescent="0.25">
      <c r="A3248" s="521"/>
      <c r="B3248" s="521"/>
    </row>
    <row r="3249" spans="1:2" x14ac:dyDescent="0.25">
      <c r="A3249" s="521"/>
      <c r="B3249" s="521"/>
    </row>
    <row r="3250" spans="1:2" x14ac:dyDescent="0.25">
      <c r="A3250" s="521"/>
      <c r="B3250" s="521"/>
    </row>
    <row r="3251" spans="1:2" x14ac:dyDescent="0.25">
      <c r="A3251" s="521"/>
      <c r="B3251" s="521"/>
    </row>
    <row r="3252" spans="1:2" x14ac:dyDescent="0.25">
      <c r="A3252" s="521"/>
      <c r="B3252" s="521"/>
    </row>
    <row r="3253" spans="1:2" x14ac:dyDescent="0.25">
      <c r="A3253" s="521"/>
      <c r="B3253" s="521"/>
    </row>
    <row r="3254" spans="1:2" x14ac:dyDescent="0.25">
      <c r="A3254" s="521"/>
      <c r="B3254" s="521"/>
    </row>
    <row r="3255" spans="1:2" x14ac:dyDescent="0.25">
      <c r="A3255" s="521"/>
      <c r="B3255" s="521"/>
    </row>
    <row r="3256" spans="1:2" x14ac:dyDescent="0.25">
      <c r="A3256" s="521"/>
      <c r="B3256" s="521"/>
    </row>
    <row r="3257" spans="1:2" x14ac:dyDescent="0.25">
      <c r="A3257" s="521"/>
      <c r="B3257" s="521"/>
    </row>
    <row r="3258" spans="1:2" x14ac:dyDescent="0.25">
      <c r="A3258" s="521"/>
      <c r="B3258" s="521"/>
    </row>
    <row r="3259" spans="1:2" x14ac:dyDescent="0.25">
      <c r="A3259" s="521"/>
      <c r="B3259" s="521"/>
    </row>
    <row r="3260" spans="1:2" x14ac:dyDescent="0.25">
      <c r="A3260" s="521"/>
      <c r="B3260" s="521"/>
    </row>
    <row r="3261" spans="1:2" x14ac:dyDescent="0.25">
      <c r="A3261" s="521"/>
      <c r="B3261" s="521"/>
    </row>
    <row r="3262" spans="1:2" x14ac:dyDescent="0.25">
      <c r="A3262" s="521"/>
      <c r="B3262" s="521"/>
    </row>
    <row r="3263" spans="1:2" x14ac:dyDescent="0.25">
      <c r="A3263" s="521"/>
      <c r="B3263" s="521"/>
    </row>
    <row r="3264" spans="1:2" x14ac:dyDescent="0.25">
      <c r="A3264" s="521"/>
      <c r="B3264" s="521"/>
    </row>
    <row r="3265" spans="1:2" x14ac:dyDescent="0.25">
      <c r="A3265" s="521"/>
      <c r="B3265" s="521"/>
    </row>
    <row r="3266" spans="1:2" x14ac:dyDescent="0.25">
      <c r="A3266" s="521"/>
      <c r="B3266" s="521"/>
    </row>
    <row r="3267" spans="1:2" x14ac:dyDescent="0.25">
      <c r="A3267" s="521"/>
      <c r="B3267" s="521"/>
    </row>
    <row r="3268" spans="1:2" x14ac:dyDescent="0.25">
      <c r="A3268" s="521"/>
      <c r="B3268" s="521"/>
    </row>
    <row r="3269" spans="1:2" x14ac:dyDescent="0.25">
      <c r="A3269" s="521"/>
      <c r="B3269" s="521"/>
    </row>
    <row r="3270" spans="1:2" x14ac:dyDescent="0.25">
      <c r="A3270" s="521"/>
      <c r="B3270" s="521"/>
    </row>
    <row r="3271" spans="1:2" x14ac:dyDescent="0.25">
      <c r="A3271" s="521"/>
      <c r="B3271" s="521"/>
    </row>
    <row r="3272" spans="1:2" x14ac:dyDescent="0.25">
      <c r="A3272" s="521"/>
      <c r="B3272" s="521"/>
    </row>
    <row r="3273" spans="1:2" x14ac:dyDescent="0.25">
      <c r="A3273" s="521"/>
      <c r="B3273" s="521"/>
    </row>
    <row r="3274" spans="1:2" x14ac:dyDescent="0.25">
      <c r="A3274" s="521"/>
      <c r="B3274" s="521"/>
    </row>
    <row r="3275" spans="1:2" x14ac:dyDescent="0.25">
      <c r="A3275" s="521"/>
      <c r="B3275" s="521"/>
    </row>
    <row r="3276" spans="1:2" x14ac:dyDescent="0.25">
      <c r="A3276" s="521"/>
      <c r="B3276" s="521"/>
    </row>
    <row r="3277" spans="1:2" x14ac:dyDescent="0.25">
      <c r="A3277" s="521"/>
      <c r="B3277" s="521"/>
    </row>
    <row r="3278" spans="1:2" x14ac:dyDescent="0.25">
      <c r="A3278" s="521"/>
      <c r="B3278" s="521"/>
    </row>
    <row r="3279" spans="1:2" x14ac:dyDescent="0.25">
      <c r="A3279" s="521"/>
      <c r="B3279" s="521"/>
    </row>
    <row r="3280" spans="1:2" x14ac:dyDescent="0.25">
      <c r="A3280" s="521"/>
      <c r="B3280" s="521"/>
    </row>
    <row r="3281" spans="1:2" x14ac:dyDescent="0.25">
      <c r="A3281" s="521"/>
      <c r="B3281" s="521"/>
    </row>
    <row r="3282" spans="1:2" x14ac:dyDescent="0.25">
      <c r="A3282" s="521"/>
      <c r="B3282" s="521"/>
    </row>
    <row r="3283" spans="1:2" x14ac:dyDescent="0.25">
      <c r="A3283" s="521"/>
      <c r="B3283" s="521"/>
    </row>
    <row r="3284" spans="1:2" x14ac:dyDescent="0.25">
      <c r="A3284" s="521"/>
      <c r="B3284" s="521"/>
    </row>
    <row r="3285" spans="1:2" x14ac:dyDescent="0.25">
      <c r="A3285" s="521"/>
      <c r="B3285" s="521"/>
    </row>
    <row r="3286" spans="1:2" x14ac:dyDescent="0.25">
      <c r="A3286" s="521"/>
      <c r="B3286" s="521"/>
    </row>
    <row r="3287" spans="1:2" x14ac:dyDescent="0.25">
      <c r="A3287" s="521"/>
      <c r="B3287" s="521"/>
    </row>
    <row r="3288" spans="1:2" x14ac:dyDescent="0.25">
      <c r="A3288" s="521"/>
      <c r="B3288" s="521"/>
    </row>
    <row r="3289" spans="1:2" x14ac:dyDescent="0.25">
      <c r="A3289" s="521"/>
      <c r="B3289" s="521"/>
    </row>
    <row r="3290" spans="1:2" x14ac:dyDescent="0.25">
      <c r="A3290" s="521"/>
      <c r="B3290" s="521"/>
    </row>
    <row r="3291" spans="1:2" x14ac:dyDescent="0.25">
      <c r="A3291" s="521"/>
      <c r="B3291" s="521"/>
    </row>
    <row r="3292" spans="1:2" x14ac:dyDescent="0.25">
      <c r="A3292" s="521"/>
      <c r="B3292" s="521"/>
    </row>
    <row r="3293" spans="1:2" x14ac:dyDescent="0.25">
      <c r="A3293" s="521"/>
      <c r="B3293" s="521"/>
    </row>
    <row r="3294" spans="1:2" x14ac:dyDescent="0.25">
      <c r="A3294" s="521"/>
      <c r="B3294" s="521"/>
    </row>
    <row r="3295" spans="1:2" x14ac:dyDescent="0.25">
      <c r="A3295" s="521"/>
      <c r="B3295" s="521"/>
    </row>
    <row r="3296" spans="1:2" x14ac:dyDescent="0.25">
      <c r="A3296" s="521"/>
      <c r="B3296" s="521"/>
    </row>
    <row r="3297" spans="1:2" x14ac:dyDescent="0.25">
      <c r="A3297" s="521"/>
      <c r="B3297" s="521"/>
    </row>
    <row r="3298" spans="1:2" x14ac:dyDescent="0.25">
      <c r="A3298" s="521"/>
      <c r="B3298" s="521"/>
    </row>
    <row r="3299" spans="1:2" x14ac:dyDescent="0.25">
      <c r="A3299" s="521"/>
      <c r="B3299" s="521"/>
    </row>
    <row r="3300" spans="1:2" x14ac:dyDescent="0.25">
      <c r="A3300" s="521"/>
      <c r="B3300" s="521"/>
    </row>
    <row r="3301" spans="1:2" x14ac:dyDescent="0.25">
      <c r="A3301" s="521"/>
      <c r="B3301" s="521"/>
    </row>
    <row r="3302" spans="1:2" x14ac:dyDescent="0.25">
      <c r="A3302" s="521"/>
      <c r="B3302" s="521"/>
    </row>
    <row r="3303" spans="1:2" x14ac:dyDescent="0.25">
      <c r="A3303" s="521"/>
      <c r="B3303" s="521"/>
    </row>
    <row r="3304" spans="1:2" x14ac:dyDescent="0.25">
      <c r="A3304" s="521"/>
      <c r="B3304" s="521"/>
    </row>
    <row r="3305" spans="1:2" x14ac:dyDescent="0.25">
      <c r="A3305" s="521"/>
      <c r="B3305" s="521"/>
    </row>
    <row r="3306" spans="1:2" x14ac:dyDescent="0.25">
      <c r="A3306" s="521"/>
      <c r="B3306" s="521"/>
    </row>
    <row r="3307" spans="1:2" x14ac:dyDescent="0.25">
      <c r="A3307" s="521"/>
      <c r="B3307" s="521"/>
    </row>
    <row r="3308" spans="1:2" x14ac:dyDescent="0.25">
      <c r="A3308" s="521"/>
      <c r="B3308" s="521"/>
    </row>
    <row r="3309" spans="1:2" x14ac:dyDescent="0.25">
      <c r="A3309" s="521"/>
      <c r="B3309" s="521"/>
    </row>
    <row r="3310" spans="1:2" x14ac:dyDescent="0.25">
      <c r="A3310" s="521"/>
      <c r="B3310" s="521"/>
    </row>
    <row r="3311" spans="1:2" x14ac:dyDescent="0.25">
      <c r="A3311" s="521"/>
      <c r="B3311" s="521"/>
    </row>
    <row r="3312" spans="1:2" x14ac:dyDescent="0.25">
      <c r="A3312" s="521"/>
      <c r="B3312" s="521"/>
    </row>
    <row r="3313" spans="1:2" x14ac:dyDescent="0.25">
      <c r="A3313" s="521"/>
      <c r="B3313" s="521"/>
    </row>
    <row r="3314" spans="1:2" x14ac:dyDescent="0.25">
      <c r="A3314" s="521"/>
      <c r="B3314" s="521"/>
    </row>
    <row r="3315" spans="1:2" x14ac:dyDescent="0.25">
      <c r="A3315" s="521"/>
      <c r="B3315" s="521"/>
    </row>
    <row r="3316" spans="1:2" x14ac:dyDescent="0.25">
      <c r="A3316" s="521"/>
      <c r="B3316" s="521"/>
    </row>
    <row r="3317" spans="1:2" x14ac:dyDescent="0.25">
      <c r="A3317" s="521"/>
      <c r="B3317" s="521"/>
    </row>
    <row r="3318" spans="1:2" x14ac:dyDescent="0.25">
      <c r="A3318" s="521"/>
      <c r="B3318" s="521"/>
    </row>
    <row r="3319" spans="1:2" x14ac:dyDescent="0.25">
      <c r="A3319" s="521"/>
      <c r="B3319" s="521"/>
    </row>
    <row r="3320" spans="1:2" x14ac:dyDescent="0.25">
      <c r="A3320" s="521"/>
      <c r="B3320" s="521"/>
    </row>
    <row r="3321" spans="1:2" x14ac:dyDescent="0.25">
      <c r="A3321" s="521"/>
      <c r="B3321" s="521"/>
    </row>
    <row r="3322" spans="1:2" x14ac:dyDescent="0.25">
      <c r="A3322" s="521"/>
      <c r="B3322" s="521"/>
    </row>
    <row r="3323" spans="1:2" x14ac:dyDescent="0.25">
      <c r="A3323" s="521"/>
      <c r="B3323" s="521"/>
    </row>
    <row r="3324" spans="1:2" x14ac:dyDescent="0.25">
      <c r="A3324" s="521"/>
      <c r="B3324" s="521"/>
    </row>
    <row r="3325" spans="1:2" x14ac:dyDescent="0.25">
      <c r="A3325" s="521"/>
      <c r="B3325" s="521"/>
    </row>
    <row r="3326" spans="1:2" x14ac:dyDescent="0.25">
      <c r="A3326" s="521"/>
      <c r="B3326" s="521"/>
    </row>
    <row r="3327" spans="1:2" x14ac:dyDescent="0.25">
      <c r="A3327" s="521"/>
      <c r="B3327" s="521"/>
    </row>
    <row r="3328" spans="1:2" x14ac:dyDescent="0.25">
      <c r="A3328" s="521"/>
      <c r="B3328" s="521"/>
    </row>
    <row r="3329" spans="1:2" x14ac:dyDescent="0.25">
      <c r="A3329" s="521"/>
      <c r="B3329" s="521"/>
    </row>
    <row r="3330" spans="1:2" x14ac:dyDescent="0.25">
      <c r="A3330" s="521"/>
      <c r="B3330" s="521"/>
    </row>
    <row r="3331" spans="1:2" x14ac:dyDescent="0.25">
      <c r="A3331" s="521"/>
      <c r="B3331" s="521"/>
    </row>
    <row r="3332" spans="1:2" x14ac:dyDescent="0.25">
      <c r="A3332" s="521"/>
      <c r="B3332" s="521"/>
    </row>
    <row r="3333" spans="1:2" x14ac:dyDescent="0.25">
      <c r="A3333" s="521"/>
      <c r="B3333" s="521"/>
    </row>
    <row r="3334" spans="1:2" x14ac:dyDescent="0.25">
      <c r="A3334" s="521"/>
      <c r="B3334" s="521"/>
    </row>
    <row r="3335" spans="1:2" x14ac:dyDescent="0.25">
      <c r="A3335" s="521"/>
      <c r="B3335" s="521"/>
    </row>
    <row r="3336" spans="1:2" x14ac:dyDescent="0.25">
      <c r="A3336" s="521"/>
      <c r="B3336" s="521"/>
    </row>
    <row r="3337" spans="1:2" x14ac:dyDescent="0.25">
      <c r="A3337" s="521"/>
      <c r="B3337" s="521"/>
    </row>
    <row r="3338" spans="1:2" x14ac:dyDescent="0.25">
      <c r="A3338" s="521"/>
      <c r="B3338" s="521"/>
    </row>
    <row r="3339" spans="1:2" x14ac:dyDescent="0.25">
      <c r="A3339" s="521"/>
      <c r="B3339" s="521"/>
    </row>
    <row r="3340" spans="1:2" x14ac:dyDescent="0.25">
      <c r="A3340" s="521"/>
      <c r="B3340" s="521"/>
    </row>
    <row r="3341" spans="1:2" x14ac:dyDescent="0.25">
      <c r="A3341" s="521"/>
      <c r="B3341" s="521"/>
    </row>
    <row r="3342" spans="1:2" x14ac:dyDescent="0.25">
      <c r="A3342" s="521"/>
      <c r="B3342" s="521"/>
    </row>
    <row r="3343" spans="1:2" x14ac:dyDescent="0.25">
      <c r="A3343" s="521"/>
      <c r="B3343" s="521"/>
    </row>
    <row r="3344" spans="1:2" x14ac:dyDescent="0.25">
      <c r="A3344" s="521"/>
      <c r="B3344" s="521"/>
    </row>
    <row r="3345" spans="1:2" x14ac:dyDescent="0.25">
      <c r="A3345" s="521"/>
      <c r="B3345" s="521"/>
    </row>
    <row r="3346" spans="1:2" x14ac:dyDescent="0.25">
      <c r="A3346" s="521"/>
      <c r="B3346" s="521"/>
    </row>
    <row r="3347" spans="1:2" x14ac:dyDescent="0.25">
      <c r="A3347" s="521"/>
      <c r="B3347" s="521"/>
    </row>
    <row r="3348" spans="1:2" x14ac:dyDescent="0.25">
      <c r="A3348" s="521"/>
      <c r="B3348" s="521"/>
    </row>
    <row r="3349" spans="1:2" x14ac:dyDescent="0.25">
      <c r="A3349" s="521"/>
      <c r="B3349" s="521"/>
    </row>
    <row r="3350" spans="1:2" x14ac:dyDescent="0.25">
      <c r="A3350" s="521"/>
      <c r="B3350" s="521"/>
    </row>
    <row r="3351" spans="1:2" x14ac:dyDescent="0.25">
      <c r="A3351" s="521"/>
      <c r="B3351" s="521"/>
    </row>
    <row r="3352" spans="1:2" x14ac:dyDescent="0.25">
      <c r="A3352" s="521"/>
      <c r="B3352" s="521"/>
    </row>
    <row r="3353" spans="1:2" x14ac:dyDescent="0.25">
      <c r="A3353" s="521"/>
      <c r="B3353" s="521"/>
    </row>
    <row r="3354" spans="1:2" x14ac:dyDescent="0.25">
      <c r="A3354" s="521"/>
      <c r="B3354" s="521"/>
    </row>
    <row r="3355" spans="1:2" x14ac:dyDescent="0.25">
      <c r="A3355" s="521"/>
      <c r="B3355" s="521"/>
    </row>
    <row r="3356" spans="1:2" x14ac:dyDescent="0.25">
      <c r="A3356" s="521"/>
      <c r="B3356" s="521"/>
    </row>
    <row r="3357" spans="1:2" x14ac:dyDescent="0.25">
      <c r="A3357" s="521"/>
      <c r="B3357" s="521"/>
    </row>
    <row r="3358" spans="1:2" x14ac:dyDescent="0.25">
      <c r="A3358" s="521"/>
      <c r="B3358" s="521"/>
    </row>
    <row r="3359" spans="1:2" x14ac:dyDescent="0.25">
      <c r="A3359" s="521"/>
      <c r="B3359" s="521"/>
    </row>
    <row r="3360" spans="1:2" x14ac:dyDescent="0.25">
      <c r="A3360" s="521"/>
      <c r="B3360" s="521"/>
    </row>
    <row r="3361" spans="1:2" x14ac:dyDescent="0.25">
      <c r="A3361" s="521"/>
      <c r="B3361" s="521"/>
    </row>
    <row r="3362" spans="1:2" x14ac:dyDescent="0.25">
      <c r="A3362" s="521"/>
      <c r="B3362" s="521"/>
    </row>
    <row r="3363" spans="1:2" x14ac:dyDescent="0.25">
      <c r="A3363" s="521"/>
      <c r="B3363" s="521"/>
    </row>
    <row r="3364" spans="1:2" x14ac:dyDescent="0.25">
      <c r="A3364" s="521"/>
      <c r="B3364" s="521"/>
    </row>
    <row r="3365" spans="1:2" x14ac:dyDescent="0.25">
      <c r="A3365" s="521"/>
      <c r="B3365" s="521"/>
    </row>
    <row r="3366" spans="1:2" x14ac:dyDescent="0.25">
      <c r="A3366" s="521"/>
      <c r="B3366" s="521"/>
    </row>
    <row r="3367" spans="1:2" x14ac:dyDescent="0.25">
      <c r="A3367" s="521"/>
      <c r="B3367" s="521"/>
    </row>
    <row r="3368" spans="1:2" x14ac:dyDescent="0.25">
      <c r="A3368" s="521"/>
      <c r="B3368" s="521"/>
    </row>
    <row r="3369" spans="1:2" x14ac:dyDescent="0.25">
      <c r="A3369" s="521"/>
      <c r="B3369" s="521"/>
    </row>
    <row r="3370" spans="1:2" x14ac:dyDescent="0.25">
      <c r="A3370" s="521"/>
      <c r="B3370" s="521"/>
    </row>
    <row r="3371" spans="1:2" x14ac:dyDescent="0.25">
      <c r="A3371" s="521"/>
      <c r="B3371" s="521"/>
    </row>
    <row r="3372" spans="1:2" x14ac:dyDescent="0.25">
      <c r="A3372" s="521"/>
      <c r="B3372" s="521"/>
    </row>
    <row r="3373" spans="1:2" x14ac:dyDescent="0.25">
      <c r="A3373" s="521"/>
      <c r="B3373" s="521"/>
    </row>
    <row r="3374" spans="1:2" x14ac:dyDescent="0.25">
      <c r="A3374" s="521"/>
      <c r="B3374" s="521"/>
    </row>
    <row r="3375" spans="1:2" x14ac:dyDescent="0.25">
      <c r="A3375" s="521"/>
      <c r="B3375" s="521"/>
    </row>
    <row r="3376" spans="1:2" x14ac:dyDescent="0.25">
      <c r="A3376" s="521"/>
      <c r="B3376" s="521"/>
    </row>
    <row r="3377" spans="1:2" x14ac:dyDescent="0.25">
      <c r="A3377" s="521"/>
      <c r="B3377" s="521"/>
    </row>
    <row r="3378" spans="1:2" x14ac:dyDescent="0.25">
      <c r="A3378" s="521"/>
      <c r="B3378" s="521"/>
    </row>
    <row r="3379" spans="1:2" x14ac:dyDescent="0.25">
      <c r="A3379" s="521"/>
      <c r="B3379" s="521"/>
    </row>
    <row r="3380" spans="1:2" x14ac:dyDescent="0.25">
      <c r="A3380" s="521"/>
      <c r="B3380" s="521"/>
    </row>
    <row r="3381" spans="1:2" x14ac:dyDescent="0.25">
      <c r="A3381" s="521"/>
      <c r="B3381" s="521"/>
    </row>
    <row r="3382" spans="1:2" x14ac:dyDescent="0.25">
      <c r="A3382" s="521"/>
      <c r="B3382" s="521"/>
    </row>
    <row r="3383" spans="1:2" x14ac:dyDescent="0.25">
      <c r="A3383" s="521"/>
      <c r="B3383" s="521"/>
    </row>
    <row r="3384" spans="1:2" x14ac:dyDescent="0.25">
      <c r="A3384" s="521"/>
      <c r="B3384" s="521"/>
    </row>
    <row r="3385" spans="1:2" x14ac:dyDescent="0.25">
      <c r="A3385" s="521"/>
      <c r="B3385" s="521"/>
    </row>
    <row r="3386" spans="1:2" x14ac:dyDescent="0.25">
      <c r="A3386" s="521"/>
      <c r="B3386" s="521"/>
    </row>
    <row r="3387" spans="1:2" x14ac:dyDescent="0.25">
      <c r="A3387" s="521"/>
      <c r="B3387" s="521"/>
    </row>
    <row r="3388" spans="1:2" x14ac:dyDescent="0.25">
      <c r="A3388" s="521"/>
      <c r="B3388" s="521"/>
    </row>
    <row r="3389" spans="1:2" x14ac:dyDescent="0.25">
      <c r="A3389" s="521"/>
      <c r="B3389" s="521"/>
    </row>
    <row r="3390" spans="1:2" x14ac:dyDescent="0.25">
      <c r="A3390" s="521"/>
      <c r="B3390" s="521"/>
    </row>
    <row r="3391" spans="1:2" x14ac:dyDescent="0.25">
      <c r="A3391" s="521"/>
      <c r="B3391" s="521"/>
    </row>
    <row r="3392" spans="1:2" x14ac:dyDescent="0.25">
      <c r="A3392" s="521"/>
      <c r="B3392" s="521"/>
    </row>
    <row r="3393" spans="1:2" x14ac:dyDescent="0.25">
      <c r="A3393" s="521"/>
      <c r="B3393" s="521"/>
    </row>
    <row r="3394" spans="1:2" x14ac:dyDescent="0.25">
      <c r="A3394" s="521"/>
      <c r="B3394" s="521"/>
    </row>
    <row r="3395" spans="1:2" x14ac:dyDescent="0.25">
      <c r="A3395" s="521"/>
      <c r="B3395" s="521"/>
    </row>
    <row r="3396" spans="1:2" x14ac:dyDescent="0.25">
      <c r="A3396" s="521"/>
      <c r="B3396" s="521"/>
    </row>
    <row r="3397" spans="1:2" x14ac:dyDescent="0.25">
      <c r="A3397" s="521"/>
      <c r="B3397" s="521"/>
    </row>
    <row r="3398" spans="1:2" x14ac:dyDescent="0.25">
      <c r="A3398" s="521"/>
      <c r="B3398" s="521"/>
    </row>
    <row r="3399" spans="1:2" x14ac:dyDescent="0.25">
      <c r="A3399" s="521"/>
      <c r="B3399" s="521"/>
    </row>
    <row r="3400" spans="1:2" x14ac:dyDescent="0.25">
      <c r="A3400" s="521"/>
      <c r="B3400" s="521"/>
    </row>
    <row r="3401" spans="1:2" x14ac:dyDescent="0.25">
      <c r="A3401" s="521"/>
      <c r="B3401" s="521"/>
    </row>
    <row r="3402" spans="1:2" x14ac:dyDescent="0.25">
      <c r="A3402" s="521"/>
      <c r="B3402" s="521"/>
    </row>
    <row r="3403" spans="1:2" x14ac:dyDescent="0.25">
      <c r="A3403" s="521"/>
      <c r="B3403" s="521"/>
    </row>
    <row r="3404" spans="1:2" x14ac:dyDescent="0.25">
      <c r="A3404" s="521"/>
      <c r="B3404" s="521"/>
    </row>
    <row r="3405" spans="1:2" x14ac:dyDescent="0.25">
      <c r="A3405" s="521"/>
      <c r="B3405" s="521"/>
    </row>
    <row r="3406" spans="1:2" x14ac:dyDescent="0.25">
      <c r="A3406" s="521"/>
      <c r="B3406" s="521"/>
    </row>
    <row r="3407" spans="1:2" x14ac:dyDescent="0.25">
      <c r="A3407" s="521"/>
      <c r="B3407" s="521"/>
    </row>
    <row r="3408" spans="1:2" x14ac:dyDescent="0.25">
      <c r="A3408" s="521"/>
      <c r="B3408" s="521"/>
    </row>
    <row r="3409" spans="1:2" x14ac:dyDescent="0.25">
      <c r="A3409" s="521"/>
      <c r="B3409" s="521"/>
    </row>
    <row r="3410" spans="1:2" x14ac:dyDescent="0.25">
      <c r="A3410" s="521"/>
      <c r="B3410" s="521"/>
    </row>
    <row r="3411" spans="1:2" x14ac:dyDescent="0.25">
      <c r="A3411" s="521"/>
      <c r="B3411" s="521"/>
    </row>
    <row r="3412" spans="1:2" x14ac:dyDescent="0.25">
      <c r="A3412" s="521"/>
      <c r="B3412" s="521"/>
    </row>
    <row r="3413" spans="1:2" x14ac:dyDescent="0.25">
      <c r="A3413" s="521"/>
      <c r="B3413" s="521"/>
    </row>
    <row r="3414" spans="1:2" x14ac:dyDescent="0.25">
      <c r="A3414" s="521"/>
      <c r="B3414" s="521"/>
    </row>
    <row r="3415" spans="1:2" x14ac:dyDescent="0.25">
      <c r="A3415" s="521"/>
      <c r="B3415" s="521"/>
    </row>
    <row r="3416" spans="1:2" x14ac:dyDescent="0.25">
      <c r="A3416" s="521"/>
      <c r="B3416" s="521"/>
    </row>
    <row r="3417" spans="1:2" x14ac:dyDescent="0.25">
      <c r="A3417" s="521"/>
      <c r="B3417" s="521"/>
    </row>
    <row r="3418" spans="1:2" x14ac:dyDescent="0.25">
      <c r="A3418" s="521"/>
      <c r="B3418" s="521"/>
    </row>
    <row r="3419" spans="1:2" x14ac:dyDescent="0.25">
      <c r="A3419" s="521"/>
      <c r="B3419" s="521"/>
    </row>
    <row r="3420" spans="1:2" x14ac:dyDescent="0.25">
      <c r="A3420" s="521"/>
      <c r="B3420" s="521"/>
    </row>
    <row r="3421" spans="1:2" x14ac:dyDescent="0.25">
      <c r="A3421" s="521"/>
      <c r="B3421" s="521"/>
    </row>
    <row r="3422" spans="1:2" x14ac:dyDescent="0.25">
      <c r="A3422" s="521"/>
      <c r="B3422" s="521"/>
    </row>
    <row r="3423" spans="1:2" x14ac:dyDescent="0.25">
      <c r="A3423" s="521"/>
      <c r="B3423" s="521"/>
    </row>
    <row r="3424" spans="1:2" x14ac:dyDescent="0.25">
      <c r="A3424" s="521"/>
      <c r="B3424" s="521"/>
    </row>
    <row r="3425" spans="1:2" x14ac:dyDescent="0.25">
      <c r="A3425" s="521"/>
      <c r="B3425" s="521"/>
    </row>
    <row r="3426" spans="1:2" x14ac:dyDescent="0.25">
      <c r="A3426" s="521"/>
      <c r="B3426" s="521"/>
    </row>
    <row r="3427" spans="1:2" x14ac:dyDescent="0.25">
      <c r="A3427" s="521"/>
      <c r="B3427" s="521"/>
    </row>
    <row r="3428" spans="1:2" x14ac:dyDescent="0.25">
      <c r="A3428" s="521"/>
      <c r="B3428" s="521"/>
    </row>
    <row r="3429" spans="1:2" x14ac:dyDescent="0.25">
      <c r="A3429" s="521"/>
      <c r="B3429" s="521"/>
    </row>
    <row r="3430" spans="1:2" x14ac:dyDescent="0.25">
      <c r="A3430" s="521"/>
      <c r="B3430" s="521"/>
    </row>
    <row r="3431" spans="1:2" x14ac:dyDescent="0.25">
      <c r="A3431" s="521"/>
      <c r="B3431" s="521"/>
    </row>
    <row r="3432" spans="1:2" x14ac:dyDescent="0.25">
      <c r="A3432" s="521"/>
      <c r="B3432" s="521"/>
    </row>
    <row r="3433" spans="1:2" x14ac:dyDescent="0.25">
      <c r="A3433" s="521"/>
      <c r="B3433" s="521"/>
    </row>
    <row r="3434" spans="1:2" x14ac:dyDescent="0.25">
      <c r="A3434" s="521"/>
      <c r="B3434" s="521"/>
    </row>
    <row r="3435" spans="1:2" x14ac:dyDescent="0.25">
      <c r="A3435" s="521"/>
      <c r="B3435" s="521"/>
    </row>
    <row r="3436" spans="1:2" x14ac:dyDescent="0.25">
      <c r="A3436" s="521"/>
      <c r="B3436" s="521"/>
    </row>
    <row r="3437" spans="1:2" x14ac:dyDescent="0.25">
      <c r="A3437" s="521"/>
      <c r="B3437" s="521"/>
    </row>
    <row r="3438" spans="1:2" x14ac:dyDescent="0.25">
      <c r="A3438" s="521"/>
      <c r="B3438" s="521"/>
    </row>
    <row r="3439" spans="1:2" x14ac:dyDescent="0.25">
      <c r="A3439" s="521"/>
      <c r="B3439" s="521"/>
    </row>
    <row r="3440" spans="1:2" x14ac:dyDescent="0.25">
      <c r="A3440" s="521"/>
      <c r="B3440" s="521"/>
    </row>
    <row r="3441" spans="1:2" x14ac:dyDescent="0.25">
      <c r="A3441" s="521"/>
      <c r="B3441" s="521"/>
    </row>
    <row r="3442" spans="1:2" x14ac:dyDescent="0.25">
      <c r="A3442" s="521"/>
      <c r="B3442" s="521"/>
    </row>
    <row r="3443" spans="1:2" x14ac:dyDescent="0.25">
      <c r="A3443" s="521"/>
      <c r="B3443" s="521"/>
    </row>
    <row r="3444" spans="1:2" x14ac:dyDescent="0.25">
      <c r="A3444" s="521"/>
      <c r="B3444" s="521"/>
    </row>
    <row r="3445" spans="1:2" x14ac:dyDescent="0.25">
      <c r="A3445" s="521"/>
      <c r="B3445" s="521"/>
    </row>
    <row r="3446" spans="1:2" x14ac:dyDescent="0.25">
      <c r="A3446" s="521"/>
      <c r="B3446" s="521"/>
    </row>
    <row r="3447" spans="1:2" x14ac:dyDescent="0.25">
      <c r="A3447" s="521"/>
      <c r="B3447" s="521"/>
    </row>
    <row r="3448" spans="1:2" x14ac:dyDescent="0.25">
      <c r="A3448" s="521"/>
      <c r="B3448" s="521"/>
    </row>
    <row r="3449" spans="1:2" x14ac:dyDescent="0.25">
      <c r="A3449" s="521"/>
      <c r="B3449" s="521"/>
    </row>
    <row r="3450" spans="1:2" x14ac:dyDescent="0.25">
      <c r="A3450" s="521"/>
      <c r="B3450" s="521"/>
    </row>
    <row r="3451" spans="1:2" x14ac:dyDescent="0.25">
      <c r="A3451" s="521"/>
      <c r="B3451" s="521"/>
    </row>
    <row r="3452" spans="1:2" x14ac:dyDescent="0.25">
      <c r="A3452" s="521"/>
      <c r="B3452" s="521"/>
    </row>
    <row r="3453" spans="1:2" x14ac:dyDescent="0.25">
      <c r="A3453" s="521"/>
      <c r="B3453" s="521"/>
    </row>
    <row r="3454" spans="1:2" x14ac:dyDescent="0.25">
      <c r="A3454" s="521"/>
      <c r="B3454" s="521"/>
    </row>
    <row r="3455" spans="1:2" x14ac:dyDescent="0.25">
      <c r="A3455" s="521"/>
      <c r="B3455" s="521"/>
    </row>
    <row r="3456" spans="1:2" x14ac:dyDescent="0.25">
      <c r="A3456" s="521"/>
      <c r="B3456" s="521"/>
    </row>
    <row r="3457" spans="1:2" x14ac:dyDescent="0.25">
      <c r="A3457" s="521"/>
      <c r="B3457" s="521"/>
    </row>
    <row r="3458" spans="1:2" x14ac:dyDescent="0.25">
      <c r="A3458" s="521"/>
      <c r="B3458" s="521"/>
    </row>
    <row r="3459" spans="1:2" x14ac:dyDescent="0.25">
      <c r="A3459" s="521"/>
      <c r="B3459" s="521"/>
    </row>
    <row r="3460" spans="1:2" x14ac:dyDescent="0.25">
      <c r="A3460" s="521"/>
      <c r="B3460" s="521"/>
    </row>
    <row r="3461" spans="1:2" x14ac:dyDescent="0.25">
      <c r="A3461" s="521"/>
      <c r="B3461" s="521"/>
    </row>
    <row r="3462" spans="1:2" x14ac:dyDescent="0.25">
      <c r="A3462" s="521"/>
      <c r="B3462" s="521"/>
    </row>
    <row r="3463" spans="1:2" x14ac:dyDescent="0.25">
      <c r="A3463" s="521"/>
      <c r="B3463" s="521"/>
    </row>
    <row r="3464" spans="1:2" x14ac:dyDescent="0.25">
      <c r="A3464" s="521"/>
      <c r="B3464" s="521"/>
    </row>
    <row r="3465" spans="1:2" x14ac:dyDescent="0.25">
      <c r="A3465" s="521"/>
      <c r="B3465" s="521"/>
    </row>
    <row r="3466" spans="1:2" x14ac:dyDescent="0.25">
      <c r="A3466" s="521"/>
      <c r="B3466" s="521"/>
    </row>
    <row r="3467" spans="1:2" x14ac:dyDescent="0.25">
      <c r="A3467" s="521"/>
      <c r="B3467" s="521"/>
    </row>
    <row r="3468" spans="1:2" x14ac:dyDescent="0.25">
      <c r="A3468" s="521"/>
      <c r="B3468" s="521"/>
    </row>
    <row r="3469" spans="1:2" x14ac:dyDescent="0.25">
      <c r="A3469" s="521"/>
      <c r="B3469" s="521"/>
    </row>
    <row r="3470" spans="1:2" x14ac:dyDescent="0.25">
      <c r="A3470" s="521"/>
      <c r="B3470" s="521"/>
    </row>
    <row r="3471" spans="1:2" x14ac:dyDescent="0.25">
      <c r="A3471" s="521"/>
      <c r="B3471" s="521"/>
    </row>
    <row r="3472" spans="1:2" x14ac:dyDescent="0.25">
      <c r="A3472" s="521"/>
      <c r="B3472" s="521"/>
    </row>
    <row r="3473" spans="1:2" x14ac:dyDescent="0.25">
      <c r="A3473" s="521"/>
      <c r="B3473" s="521"/>
    </row>
    <row r="3474" spans="1:2" x14ac:dyDescent="0.25">
      <c r="A3474" s="521"/>
      <c r="B3474" s="521"/>
    </row>
    <row r="3475" spans="1:2" x14ac:dyDescent="0.25">
      <c r="A3475" s="521"/>
      <c r="B3475" s="521"/>
    </row>
    <row r="3476" spans="1:2" x14ac:dyDescent="0.25">
      <c r="A3476" s="521"/>
      <c r="B3476" s="521"/>
    </row>
    <row r="3477" spans="1:2" x14ac:dyDescent="0.25">
      <c r="A3477" s="521"/>
      <c r="B3477" s="521"/>
    </row>
    <row r="3478" spans="1:2" x14ac:dyDescent="0.25">
      <c r="A3478" s="521"/>
      <c r="B3478" s="521"/>
    </row>
    <row r="3479" spans="1:2" x14ac:dyDescent="0.25">
      <c r="A3479" s="521"/>
      <c r="B3479" s="521"/>
    </row>
    <row r="3480" spans="1:2" x14ac:dyDescent="0.25">
      <c r="A3480" s="521"/>
      <c r="B3480" s="521"/>
    </row>
    <row r="3481" spans="1:2" x14ac:dyDescent="0.25">
      <c r="A3481" s="521"/>
      <c r="B3481" s="521"/>
    </row>
    <row r="3482" spans="1:2" x14ac:dyDescent="0.25">
      <c r="A3482" s="521"/>
      <c r="B3482" s="521"/>
    </row>
    <row r="3483" spans="1:2" x14ac:dyDescent="0.25">
      <c r="A3483" s="521"/>
      <c r="B3483" s="521"/>
    </row>
    <row r="3484" spans="1:2" x14ac:dyDescent="0.25">
      <c r="A3484" s="521"/>
      <c r="B3484" s="521"/>
    </row>
    <row r="3485" spans="1:2" x14ac:dyDescent="0.25">
      <c r="A3485" s="521"/>
      <c r="B3485" s="521"/>
    </row>
    <row r="3486" spans="1:2" x14ac:dyDescent="0.25">
      <c r="A3486" s="521"/>
      <c r="B3486" s="521"/>
    </row>
    <row r="3487" spans="1:2" x14ac:dyDescent="0.25">
      <c r="A3487" s="521"/>
      <c r="B3487" s="521"/>
    </row>
    <row r="3488" spans="1:2" x14ac:dyDescent="0.25">
      <c r="A3488" s="521"/>
      <c r="B3488" s="521"/>
    </row>
    <row r="3489" spans="1:2" x14ac:dyDescent="0.25">
      <c r="A3489" s="521"/>
      <c r="B3489" s="521"/>
    </row>
    <row r="3490" spans="1:2" x14ac:dyDescent="0.25">
      <c r="A3490" s="521"/>
      <c r="B3490" s="521"/>
    </row>
    <row r="3491" spans="1:2" x14ac:dyDescent="0.25">
      <c r="A3491" s="521"/>
      <c r="B3491" s="521"/>
    </row>
    <row r="3492" spans="1:2" x14ac:dyDescent="0.25">
      <c r="A3492" s="521"/>
      <c r="B3492" s="521"/>
    </row>
    <row r="3493" spans="1:2" x14ac:dyDescent="0.25">
      <c r="A3493" s="521"/>
      <c r="B3493" s="521"/>
    </row>
    <row r="3494" spans="1:2" x14ac:dyDescent="0.25">
      <c r="A3494" s="521"/>
      <c r="B3494" s="521"/>
    </row>
    <row r="3495" spans="1:2" x14ac:dyDescent="0.25">
      <c r="A3495" s="521"/>
      <c r="B3495" s="521"/>
    </row>
    <row r="3496" spans="1:2" x14ac:dyDescent="0.25">
      <c r="A3496" s="521"/>
      <c r="B3496" s="521"/>
    </row>
    <row r="3497" spans="1:2" x14ac:dyDescent="0.25">
      <c r="A3497" s="521"/>
      <c r="B3497" s="521"/>
    </row>
    <row r="3498" spans="1:2" x14ac:dyDescent="0.25">
      <c r="A3498" s="521"/>
      <c r="B3498" s="521"/>
    </row>
    <row r="3499" spans="1:2" x14ac:dyDescent="0.25">
      <c r="A3499" s="521"/>
      <c r="B3499" s="521"/>
    </row>
    <row r="3500" spans="1:2" x14ac:dyDescent="0.25">
      <c r="A3500" s="521"/>
      <c r="B3500" s="521"/>
    </row>
    <row r="3501" spans="1:2" x14ac:dyDescent="0.25">
      <c r="A3501" s="521"/>
      <c r="B3501" s="521"/>
    </row>
    <row r="3502" spans="1:2" x14ac:dyDescent="0.25">
      <c r="A3502" s="521"/>
      <c r="B3502" s="521"/>
    </row>
    <row r="3503" spans="1:2" x14ac:dyDescent="0.25">
      <c r="A3503" s="521"/>
      <c r="B3503" s="521"/>
    </row>
    <row r="3504" spans="1:2" x14ac:dyDescent="0.25">
      <c r="A3504" s="521"/>
      <c r="B3504" s="521"/>
    </row>
    <row r="3505" spans="1:2" x14ac:dyDescent="0.25">
      <c r="A3505" s="521"/>
      <c r="B3505" s="521"/>
    </row>
    <row r="3506" spans="1:2" x14ac:dyDescent="0.25">
      <c r="A3506" s="521"/>
      <c r="B3506" s="521"/>
    </row>
    <row r="3507" spans="1:2" x14ac:dyDescent="0.25">
      <c r="A3507" s="521"/>
      <c r="B3507" s="521"/>
    </row>
    <row r="3508" spans="1:2" x14ac:dyDescent="0.25">
      <c r="A3508" s="521"/>
      <c r="B3508" s="521"/>
    </row>
    <row r="3509" spans="1:2" x14ac:dyDescent="0.25">
      <c r="A3509" s="521"/>
      <c r="B3509" s="521"/>
    </row>
    <row r="3510" spans="1:2" x14ac:dyDescent="0.25">
      <c r="A3510" s="521"/>
      <c r="B3510" s="521"/>
    </row>
    <row r="3511" spans="1:2" x14ac:dyDescent="0.25">
      <c r="A3511" s="521"/>
      <c r="B3511" s="521"/>
    </row>
    <row r="3512" spans="1:2" x14ac:dyDescent="0.25">
      <c r="A3512" s="521"/>
      <c r="B3512" s="521"/>
    </row>
    <row r="3513" spans="1:2" x14ac:dyDescent="0.25">
      <c r="A3513" s="521"/>
      <c r="B3513" s="521"/>
    </row>
    <row r="3514" spans="1:2" x14ac:dyDescent="0.25">
      <c r="A3514" s="521"/>
      <c r="B3514" s="521"/>
    </row>
    <row r="3515" spans="1:2" x14ac:dyDescent="0.25">
      <c r="A3515" s="521"/>
      <c r="B3515" s="521"/>
    </row>
    <row r="3516" spans="1:2" x14ac:dyDescent="0.25">
      <c r="A3516" s="521"/>
      <c r="B3516" s="521"/>
    </row>
    <row r="3517" spans="1:2" x14ac:dyDescent="0.25">
      <c r="A3517" s="521"/>
      <c r="B3517" s="521"/>
    </row>
    <row r="3518" spans="1:2" x14ac:dyDescent="0.25">
      <c r="A3518" s="521"/>
      <c r="B3518" s="521"/>
    </row>
    <row r="3519" spans="1:2" x14ac:dyDescent="0.25">
      <c r="A3519" s="521"/>
      <c r="B3519" s="521"/>
    </row>
    <row r="3520" spans="1:2" x14ac:dyDescent="0.25">
      <c r="A3520" s="521"/>
      <c r="B3520" s="521"/>
    </row>
    <row r="3521" spans="1:2" x14ac:dyDescent="0.25">
      <c r="A3521" s="521"/>
      <c r="B3521" s="521"/>
    </row>
    <row r="3522" spans="1:2" x14ac:dyDescent="0.25">
      <c r="A3522" s="521"/>
      <c r="B3522" s="521"/>
    </row>
    <row r="3523" spans="1:2" x14ac:dyDescent="0.25">
      <c r="A3523" s="521"/>
      <c r="B3523" s="521"/>
    </row>
    <row r="3524" spans="1:2" x14ac:dyDescent="0.25">
      <c r="A3524" s="521"/>
      <c r="B3524" s="521"/>
    </row>
    <row r="3525" spans="1:2" x14ac:dyDescent="0.25">
      <c r="A3525" s="521"/>
      <c r="B3525" s="521"/>
    </row>
    <row r="3526" spans="1:2" x14ac:dyDescent="0.25">
      <c r="A3526" s="521"/>
      <c r="B3526" s="521"/>
    </row>
    <row r="3527" spans="1:2" x14ac:dyDescent="0.25">
      <c r="A3527" s="521"/>
      <c r="B3527" s="521"/>
    </row>
    <row r="3528" spans="1:2" x14ac:dyDescent="0.25">
      <c r="A3528" s="521"/>
      <c r="B3528" s="521"/>
    </row>
    <row r="3529" spans="1:2" x14ac:dyDescent="0.25">
      <c r="A3529" s="521"/>
      <c r="B3529" s="521"/>
    </row>
    <row r="3530" spans="1:2" x14ac:dyDescent="0.25">
      <c r="A3530" s="521"/>
      <c r="B3530" s="521"/>
    </row>
    <row r="3531" spans="1:2" x14ac:dyDescent="0.25">
      <c r="A3531" s="521"/>
      <c r="B3531" s="521"/>
    </row>
    <row r="3532" spans="1:2" x14ac:dyDescent="0.25">
      <c r="A3532" s="521"/>
      <c r="B3532" s="521"/>
    </row>
    <row r="3533" spans="1:2" x14ac:dyDescent="0.25">
      <c r="A3533" s="521"/>
      <c r="B3533" s="521"/>
    </row>
    <row r="3534" spans="1:2" x14ac:dyDescent="0.25">
      <c r="A3534" s="521"/>
      <c r="B3534" s="521"/>
    </row>
    <row r="3535" spans="1:2" x14ac:dyDescent="0.25">
      <c r="A3535" s="521"/>
      <c r="B3535" s="521"/>
    </row>
    <row r="3536" spans="1:2" x14ac:dyDescent="0.25">
      <c r="A3536" s="521"/>
      <c r="B3536" s="521"/>
    </row>
    <row r="3537" spans="1:2" x14ac:dyDescent="0.25">
      <c r="A3537" s="521"/>
      <c r="B3537" s="521"/>
    </row>
    <row r="3538" spans="1:2" x14ac:dyDescent="0.25">
      <c r="A3538" s="521"/>
      <c r="B3538" s="521"/>
    </row>
    <row r="3539" spans="1:2" x14ac:dyDescent="0.25">
      <c r="A3539" s="521"/>
      <c r="B3539" s="521"/>
    </row>
    <row r="3540" spans="1:2" x14ac:dyDescent="0.25">
      <c r="A3540" s="521"/>
      <c r="B3540" s="521"/>
    </row>
    <row r="3541" spans="1:2" x14ac:dyDescent="0.25">
      <c r="A3541" s="521"/>
      <c r="B3541" s="521"/>
    </row>
    <row r="3542" spans="1:2" x14ac:dyDescent="0.25">
      <c r="A3542" s="521"/>
      <c r="B3542" s="521"/>
    </row>
    <row r="3543" spans="1:2" x14ac:dyDescent="0.25">
      <c r="A3543" s="521"/>
      <c r="B3543" s="521"/>
    </row>
    <row r="3544" spans="1:2" x14ac:dyDescent="0.25">
      <c r="A3544" s="521"/>
      <c r="B3544" s="521"/>
    </row>
    <row r="3545" spans="1:2" x14ac:dyDescent="0.25">
      <c r="A3545" s="521"/>
      <c r="B3545" s="521"/>
    </row>
    <row r="3546" spans="1:2" x14ac:dyDescent="0.25">
      <c r="A3546" s="521"/>
      <c r="B3546" s="521"/>
    </row>
    <row r="3547" spans="1:2" x14ac:dyDescent="0.25">
      <c r="A3547" s="521"/>
      <c r="B3547" s="521"/>
    </row>
    <row r="3548" spans="1:2" x14ac:dyDescent="0.25">
      <c r="A3548" s="521"/>
      <c r="B3548" s="521"/>
    </row>
    <row r="3549" spans="1:2" x14ac:dyDescent="0.25">
      <c r="A3549" s="521"/>
      <c r="B3549" s="521"/>
    </row>
    <row r="3550" spans="1:2" x14ac:dyDescent="0.25">
      <c r="A3550" s="521"/>
      <c r="B3550" s="521"/>
    </row>
    <row r="3551" spans="1:2" x14ac:dyDescent="0.25">
      <c r="A3551" s="521"/>
      <c r="B3551" s="521"/>
    </row>
    <row r="3552" spans="1:2" x14ac:dyDescent="0.25">
      <c r="A3552" s="521"/>
      <c r="B3552" s="521"/>
    </row>
    <row r="3553" spans="1:2" x14ac:dyDescent="0.25">
      <c r="A3553" s="521"/>
      <c r="B3553" s="521"/>
    </row>
    <row r="3554" spans="1:2" x14ac:dyDescent="0.25">
      <c r="A3554" s="521"/>
      <c r="B3554" s="521"/>
    </row>
    <row r="3555" spans="1:2" x14ac:dyDescent="0.25">
      <c r="A3555" s="521"/>
      <c r="B3555" s="521"/>
    </row>
    <row r="3556" spans="1:2" x14ac:dyDescent="0.25">
      <c r="A3556" s="521"/>
      <c r="B3556" s="521"/>
    </row>
    <row r="3557" spans="1:2" x14ac:dyDescent="0.25">
      <c r="A3557" s="521"/>
      <c r="B3557" s="521"/>
    </row>
    <row r="3558" spans="1:2" x14ac:dyDescent="0.25">
      <c r="A3558" s="521"/>
      <c r="B3558" s="521"/>
    </row>
    <row r="3559" spans="1:2" x14ac:dyDescent="0.25">
      <c r="A3559" s="521"/>
      <c r="B3559" s="521"/>
    </row>
    <row r="3560" spans="1:2" x14ac:dyDescent="0.25">
      <c r="A3560" s="521"/>
      <c r="B3560" s="521"/>
    </row>
    <row r="3561" spans="1:2" x14ac:dyDescent="0.25">
      <c r="A3561" s="521"/>
      <c r="B3561" s="521"/>
    </row>
    <row r="3562" spans="1:2" x14ac:dyDescent="0.25">
      <c r="A3562" s="521"/>
      <c r="B3562" s="521"/>
    </row>
    <row r="3563" spans="1:2" x14ac:dyDescent="0.25">
      <c r="A3563" s="521"/>
      <c r="B3563" s="521"/>
    </row>
    <row r="3564" spans="1:2" x14ac:dyDescent="0.25">
      <c r="A3564" s="521"/>
      <c r="B3564" s="521"/>
    </row>
    <row r="3565" spans="1:2" x14ac:dyDescent="0.25">
      <c r="A3565" s="521"/>
      <c r="B3565" s="521"/>
    </row>
    <row r="3566" spans="1:2" x14ac:dyDescent="0.25">
      <c r="A3566" s="521"/>
      <c r="B3566" s="521"/>
    </row>
    <row r="3567" spans="1:2" x14ac:dyDescent="0.25">
      <c r="A3567" s="521"/>
      <c r="B3567" s="521"/>
    </row>
    <row r="3568" spans="1:2" x14ac:dyDescent="0.25">
      <c r="A3568" s="521"/>
      <c r="B3568" s="521"/>
    </row>
    <row r="3569" spans="1:2" x14ac:dyDescent="0.25">
      <c r="A3569" s="521"/>
      <c r="B3569" s="521"/>
    </row>
    <row r="3570" spans="1:2" x14ac:dyDescent="0.25">
      <c r="A3570" s="521"/>
      <c r="B3570" s="521"/>
    </row>
    <row r="3571" spans="1:2" x14ac:dyDescent="0.25">
      <c r="A3571" s="521"/>
      <c r="B3571" s="521"/>
    </row>
    <row r="3572" spans="1:2" x14ac:dyDescent="0.25">
      <c r="A3572" s="521"/>
      <c r="B3572" s="521"/>
    </row>
    <row r="3573" spans="1:2" x14ac:dyDescent="0.25">
      <c r="A3573" s="521"/>
      <c r="B3573" s="521"/>
    </row>
    <row r="3574" spans="1:2" x14ac:dyDescent="0.25">
      <c r="A3574" s="521"/>
      <c r="B3574" s="521"/>
    </row>
    <row r="3575" spans="1:2" x14ac:dyDescent="0.25">
      <c r="A3575" s="521"/>
      <c r="B3575" s="521"/>
    </row>
    <row r="3576" spans="1:2" x14ac:dyDescent="0.25">
      <c r="A3576" s="521"/>
      <c r="B3576" s="521"/>
    </row>
    <row r="3577" spans="1:2" x14ac:dyDescent="0.25">
      <c r="A3577" s="521"/>
      <c r="B3577" s="521"/>
    </row>
    <row r="3578" spans="1:2" x14ac:dyDescent="0.25">
      <c r="A3578" s="521"/>
      <c r="B3578" s="521"/>
    </row>
    <row r="3579" spans="1:2" x14ac:dyDescent="0.25">
      <c r="A3579" s="521"/>
      <c r="B3579" s="521"/>
    </row>
    <row r="3580" spans="1:2" x14ac:dyDescent="0.25">
      <c r="A3580" s="521"/>
      <c r="B3580" s="521"/>
    </row>
    <row r="3581" spans="1:2" x14ac:dyDescent="0.25">
      <c r="A3581" s="521"/>
      <c r="B3581" s="521"/>
    </row>
    <row r="3582" spans="1:2" x14ac:dyDescent="0.25">
      <c r="A3582" s="521"/>
      <c r="B3582" s="521"/>
    </row>
    <row r="3583" spans="1:2" x14ac:dyDescent="0.25">
      <c r="A3583" s="521"/>
      <c r="B3583" s="521"/>
    </row>
    <row r="3584" spans="1:2" x14ac:dyDescent="0.25">
      <c r="A3584" s="521"/>
      <c r="B3584" s="521"/>
    </row>
    <row r="3585" spans="1:2" x14ac:dyDescent="0.25">
      <c r="A3585" s="521"/>
      <c r="B3585" s="521"/>
    </row>
    <row r="3586" spans="1:2" x14ac:dyDescent="0.25">
      <c r="A3586" s="521"/>
      <c r="B3586" s="521"/>
    </row>
    <row r="3587" spans="1:2" x14ac:dyDescent="0.25">
      <c r="A3587" s="521"/>
      <c r="B3587" s="521"/>
    </row>
    <row r="3588" spans="1:2" x14ac:dyDescent="0.25">
      <c r="A3588" s="521"/>
      <c r="B3588" s="521"/>
    </row>
    <row r="3589" spans="1:2" x14ac:dyDescent="0.25">
      <c r="A3589" s="521"/>
      <c r="B3589" s="521"/>
    </row>
    <row r="3590" spans="1:2" x14ac:dyDescent="0.25">
      <c r="A3590" s="521"/>
      <c r="B3590" s="521"/>
    </row>
    <row r="3591" spans="1:2" x14ac:dyDescent="0.25">
      <c r="A3591" s="521"/>
      <c r="B3591" s="521"/>
    </row>
    <row r="3592" spans="1:2" x14ac:dyDescent="0.25">
      <c r="A3592" s="521"/>
      <c r="B3592" s="521"/>
    </row>
    <row r="3593" spans="1:2" x14ac:dyDescent="0.25">
      <c r="A3593" s="521"/>
      <c r="B3593" s="521"/>
    </row>
    <row r="3594" spans="1:2" x14ac:dyDescent="0.25">
      <c r="A3594" s="521"/>
      <c r="B3594" s="521"/>
    </row>
    <row r="3595" spans="1:2" x14ac:dyDescent="0.25">
      <c r="A3595" s="521"/>
      <c r="B3595" s="521"/>
    </row>
    <row r="3596" spans="1:2" x14ac:dyDescent="0.25">
      <c r="A3596" s="521"/>
      <c r="B3596" s="521"/>
    </row>
    <row r="3597" spans="1:2" x14ac:dyDescent="0.25">
      <c r="A3597" s="521"/>
      <c r="B3597" s="521"/>
    </row>
    <row r="3598" spans="1:2" x14ac:dyDescent="0.25">
      <c r="A3598" s="521"/>
      <c r="B3598" s="521"/>
    </row>
    <row r="3599" spans="1:2" x14ac:dyDescent="0.25">
      <c r="A3599" s="521"/>
      <c r="B3599" s="521"/>
    </row>
    <row r="3600" spans="1:2" x14ac:dyDescent="0.25">
      <c r="A3600" s="521"/>
      <c r="B3600" s="521"/>
    </row>
    <row r="3601" spans="1:2" x14ac:dyDescent="0.25">
      <c r="A3601" s="521"/>
      <c r="B3601" s="521"/>
    </row>
    <row r="3602" spans="1:2" x14ac:dyDescent="0.25">
      <c r="A3602" s="521"/>
      <c r="B3602" s="521"/>
    </row>
    <row r="3603" spans="1:2" x14ac:dyDescent="0.25">
      <c r="A3603" s="521"/>
      <c r="B3603" s="521"/>
    </row>
    <row r="3604" spans="1:2" x14ac:dyDescent="0.25">
      <c r="A3604" s="521"/>
      <c r="B3604" s="521"/>
    </row>
    <row r="3605" spans="1:2" x14ac:dyDescent="0.25">
      <c r="A3605" s="521"/>
      <c r="B3605" s="521"/>
    </row>
    <row r="3606" spans="1:2" x14ac:dyDescent="0.25">
      <c r="A3606" s="521"/>
      <c r="B3606" s="521"/>
    </row>
    <row r="3607" spans="1:2" x14ac:dyDescent="0.25">
      <c r="A3607" s="521"/>
      <c r="B3607" s="521"/>
    </row>
    <row r="3608" spans="1:2" x14ac:dyDescent="0.25">
      <c r="A3608" s="521"/>
      <c r="B3608" s="521"/>
    </row>
    <row r="3609" spans="1:2" x14ac:dyDescent="0.25">
      <c r="A3609" s="521"/>
      <c r="B3609" s="521"/>
    </row>
    <row r="3610" spans="1:2" x14ac:dyDescent="0.25">
      <c r="A3610" s="521"/>
      <c r="B3610" s="521"/>
    </row>
    <row r="3611" spans="1:2" x14ac:dyDescent="0.25">
      <c r="A3611" s="521"/>
      <c r="B3611" s="521"/>
    </row>
    <row r="3612" spans="1:2" x14ac:dyDescent="0.25">
      <c r="A3612" s="521"/>
      <c r="B3612" s="521"/>
    </row>
    <row r="3613" spans="1:2" x14ac:dyDescent="0.25">
      <c r="A3613" s="521"/>
      <c r="B3613" s="521"/>
    </row>
    <row r="3614" spans="1:2" x14ac:dyDescent="0.25">
      <c r="A3614" s="521"/>
      <c r="B3614" s="521"/>
    </row>
    <row r="3615" spans="1:2" x14ac:dyDescent="0.25">
      <c r="A3615" s="521"/>
      <c r="B3615" s="521"/>
    </row>
    <row r="3616" spans="1:2" x14ac:dyDescent="0.25">
      <c r="A3616" s="521"/>
      <c r="B3616" s="521"/>
    </row>
    <row r="3617" spans="1:2" x14ac:dyDescent="0.25">
      <c r="A3617" s="521"/>
      <c r="B3617" s="521"/>
    </row>
    <row r="3618" spans="1:2" x14ac:dyDescent="0.25">
      <c r="A3618" s="521"/>
      <c r="B3618" s="521"/>
    </row>
    <row r="3619" spans="1:2" x14ac:dyDescent="0.25">
      <c r="A3619" s="521"/>
      <c r="B3619" s="521"/>
    </row>
    <row r="3620" spans="1:2" x14ac:dyDescent="0.25">
      <c r="A3620" s="521"/>
      <c r="B3620" s="521"/>
    </row>
    <row r="3621" spans="1:2" x14ac:dyDescent="0.25">
      <c r="A3621" s="521"/>
      <c r="B3621" s="521"/>
    </row>
    <row r="3622" spans="1:2" x14ac:dyDescent="0.25">
      <c r="A3622" s="521"/>
      <c r="B3622" s="521"/>
    </row>
    <row r="3623" spans="1:2" x14ac:dyDescent="0.25">
      <c r="A3623" s="521"/>
      <c r="B3623" s="521"/>
    </row>
    <row r="3624" spans="1:2" x14ac:dyDescent="0.25">
      <c r="A3624" s="521"/>
      <c r="B3624" s="521"/>
    </row>
    <row r="3625" spans="1:2" x14ac:dyDescent="0.25">
      <c r="A3625" s="521"/>
      <c r="B3625" s="521"/>
    </row>
    <row r="3626" spans="1:2" x14ac:dyDescent="0.25">
      <c r="A3626" s="521"/>
      <c r="B3626" s="521"/>
    </row>
    <row r="3627" spans="1:2" x14ac:dyDescent="0.25">
      <c r="A3627" s="521"/>
      <c r="B3627" s="521"/>
    </row>
    <row r="3628" spans="1:2" x14ac:dyDescent="0.25">
      <c r="A3628" s="521"/>
      <c r="B3628" s="521"/>
    </row>
    <row r="3629" spans="1:2" x14ac:dyDescent="0.25">
      <c r="A3629" s="521"/>
      <c r="B3629" s="521"/>
    </row>
    <row r="3630" spans="1:2" x14ac:dyDescent="0.25">
      <c r="A3630" s="521"/>
      <c r="B3630" s="521"/>
    </row>
    <row r="3631" spans="1:2" x14ac:dyDescent="0.25">
      <c r="A3631" s="521"/>
      <c r="B3631" s="521"/>
    </row>
    <row r="3632" spans="1:2" x14ac:dyDescent="0.25">
      <c r="A3632" s="521"/>
      <c r="B3632" s="521"/>
    </row>
    <row r="3633" spans="1:2" x14ac:dyDescent="0.25">
      <c r="A3633" s="521"/>
      <c r="B3633" s="521"/>
    </row>
    <row r="3634" spans="1:2" x14ac:dyDescent="0.25">
      <c r="A3634" s="521"/>
      <c r="B3634" s="521"/>
    </row>
    <row r="3635" spans="1:2" x14ac:dyDescent="0.25">
      <c r="A3635" s="521"/>
      <c r="B3635" s="521"/>
    </row>
    <row r="3636" spans="1:2" x14ac:dyDescent="0.25">
      <c r="A3636" s="521"/>
      <c r="B3636" s="521"/>
    </row>
    <row r="3637" spans="1:2" x14ac:dyDescent="0.25">
      <c r="A3637" s="521"/>
      <c r="B3637" s="521"/>
    </row>
    <row r="3638" spans="1:2" x14ac:dyDescent="0.25">
      <c r="A3638" s="521"/>
      <c r="B3638" s="521"/>
    </row>
    <row r="3639" spans="1:2" x14ac:dyDescent="0.25">
      <c r="A3639" s="521"/>
      <c r="B3639" s="521"/>
    </row>
    <row r="3640" spans="1:2" x14ac:dyDescent="0.25">
      <c r="A3640" s="521"/>
      <c r="B3640" s="521"/>
    </row>
    <row r="3641" spans="1:2" x14ac:dyDescent="0.25">
      <c r="A3641" s="521"/>
      <c r="B3641" s="521"/>
    </row>
    <row r="3642" spans="1:2" x14ac:dyDescent="0.25">
      <c r="A3642" s="521"/>
      <c r="B3642" s="521"/>
    </row>
    <row r="3643" spans="1:2" x14ac:dyDescent="0.25">
      <c r="A3643" s="521"/>
      <c r="B3643" s="521"/>
    </row>
    <row r="3644" spans="1:2" x14ac:dyDescent="0.25">
      <c r="A3644" s="521"/>
      <c r="B3644" s="521"/>
    </row>
    <row r="3645" spans="1:2" x14ac:dyDescent="0.25">
      <c r="A3645" s="521"/>
      <c r="B3645" s="521"/>
    </row>
    <row r="3646" spans="1:2" x14ac:dyDescent="0.25">
      <c r="A3646" s="521"/>
      <c r="B3646" s="521"/>
    </row>
    <row r="3647" spans="1:2" x14ac:dyDescent="0.25">
      <c r="A3647" s="521"/>
      <c r="B3647" s="521"/>
    </row>
    <row r="3648" spans="1:2" x14ac:dyDescent="0.25">
      <c r="A3648" s="521"/>
      <c r="B3648" s="521"/>
    </row>
    <row r="3649" spans="1:2" x14ac:dyDescent="0.25">
      <c r="A3649" s="521"/>
      <c r="B3649" s="521"/>
    </row>
    <row r="3650" spans="1:2" x14ac:dyDescent="0.25">
      <c r="A3650" s="521"/>
      <c r="B3650" s="521"/>
    </row>
    <row r="3651" spans="1:2" x14ac:dyDescent="0.25">
      <c r="A3651" s="521"/>
      <c r="B3651" s="521"/>
    </row>
    <row r="3652" spans="1:2" x14ac:dyDescent="0.25">
      <c r="A3652" s="521"/>
      <c r="B3652" s="521"/>
    </row>
    <row r="3653" spans="1:2" x14ac:dyDescent="0.25">
      <c r="A3653" s="521"/>
      <c r="B3653" s="521"/>
    </row>
    <row r="3654" spans="1:2" x14ac:dyDescent="0.25">
      <c r="A3654" s="521"/>
      <c r="B3654" s="521"/>
    </row>
    <row r="3655" spans="1:2" x14ac:dyDescent="0.25">
      <c r="A3655" s="521"/>
      <c r="B3655" s="521"/>
    </row>
    <row r="3656" spans="1:2" x14ac:dyDescent="0.25">
      <c r="A3656" s="521"/>
      <c r="B3656" s="521"/>
    </row>
    <row r="3657" spans="1:2" x14ac:dyDescent="0.25">
      <c r="A3657" s="521"/>
      <c r="B3657" s="521"/>
    </row>
    <row r="3658" spans="1:2" x14ac:dyDescent="0.25">
      <c r="A3658" s="521"/>
      <c r="B3658" s="521"/>
    </row>
    <row r="3659" spans="1:2" x14ac:dyDescent="0.25">
      <c r="A3659" s="521"/>
      <c r="B3659" s="521"/>
    </row>
    <row r="3660" spans="1:2" x14ac:dyDescent="0.25">
      <c r="A3660" s="521"/>
      <c r="B3660" s="521"/>
    </row>
    <row r="3661" spans="1:2" x14ac:dyDescent="0.25">
      <c r="A3661" s="521"/>
      <c r="B3661" s="521"/>
    </row>
    <row r="3662" spans="1:2" x14ac:dyDescent="0.25">
      <c r="A3662" s="521"/>
      <c r="B3662" s="521"/>
    </row>
    <row r="3663" spans="1:2" x14ac:dyDescent="0.25">
      <c r="A3663" s="521"/>
      <c r="B3663" s="521"/>
    </row>
    <row r="3664" spans="1:2" x14ac:dyDescent="0.25">
      <c r="A3664" s="521"/>
      <c r="B3664" s="521"/>
    </row>
    <row r="3665" spans="1:2" x14ac:dyDescent="0.25">
      <c r="A3665" s="521"/>
      <c r="B3665" s="521"/>
    </row>
    <row r="3666" spans="1:2" x14ac:dyDescent="0.25">
      <c r="A3666" s="521"/>
      <c r="B3666" s="521"/>
    </row>
    <row r="3667" spans="1:2" x14ac:dyDescent="0.25">
      <c r="A3667" s="521"/>
      <c r="B3667" s="521"/>
    </row>
    <row r="3668" spans="1:2" x14ac:dyDescent="0.25">
      <c r="A3668" s="521"/>
      <c r="B3668" s="521"/>
    </row>
    <row r="3669" spans="1:2" x14ac:dyDescent="0.25">
      <c r="A3669" s="521"/>
      <c r="B3669" s="521"/>
    </row>
    <row r="3670" spans="1:2" x14ac:dyDescent="0.25">
      <c r="A3670" s="521"/>
      <c r="B3670" s="521"/>
    </row>
    <row r="3671" spans="1:2" x14ac:dyDescent="0.25">
      <c r="A3671" s="521"/>
      <c r="B3671" s="521"/>
    </row>
    <row r="3672" spans="1:2" x14ac:dyDescent="0.25">
      <c r="A3672" s="521"/>
      <c r="B3672" s="521"/>
    </row>
    <row r="3673" spans="1:2" x14ac:dyDescent="0.25">
      <c r="A3673" s="521"/>
      <c r="B3673" s="521"/>
    </row>
    <row r="3674" spans="1:2" x14ac:dyDescent="0.25">
      <c r="A3674" s="521"/>
      <c r="B3674" s="521"/>
    </row>
    <row r="3675" spans="1:2" x14ac:dyDescent="0.25">
      <c r="A3675" s="521"/>
      <c r="B3675" s="521"/>
    </row>
    <row r="3676" spans="1:2" x14ac:dyDescent="0.25">
      <c r="A3676" s="521"/>
      <c r="B3676" s="521"/>
    </row>
    <row r="3677" spans="1:2" x14ac:dyDescent="0.25">
      <c r="A3677" s="521"/>
      <c r="B3677" s="521"/>
    </row>
    <row r="3678" spans="1:2" x14ac:dyDescent="0.25">
      <c r="A3678" s="521"/>
      <c r="B3678" s="521"/>
    </row>
    <row r="3679" spans="1:2" x14ac:dyDescent="0.25">
      <c r="A3679" s="521"/>
      <c r="B3679" s="521"/>
    </row>
    <row r="3680" spans="1:2" x14ac:dyDescent="0.25">
      <c r="A3680" s="521"/>
      <c r="B3680" s="521"/>
    </row>
    <row r="3681" spans="1:2" x14ac:dyDescent="0.25">
      <c r="A3681" s="521"/>
      <c r="B3681" s="521"/>
    </row>
    <row r="3682" spans="1:2" x14ac:dyDescent="0.25">
      <c r="A3682" s="521"/>
      <c r="B3682" s="521"/>
    </row>
    <row r="3683" spans="1:2" x14ac:dyDescent="0.25">
      <c r="A3683" s="521"/>
      <c r="B3683" s="521"/>
    </row>
    <row r="3684" spans="1:2" x14ac:dyDescent="0.25">
      <c r="A3684" s="521"/>
      <c r="B3684" s="521"/>
    </row>
    <row r="3685" spans="1:2" x14ac:dyDescent="0.25">
      <c r="A3685" s="521"/>
      <c r="B3685" s="521"/>
    </row>
    <row r="3686" spans="1:2" x14ac:dyDescent="0.25">
      <c r="A3686" s="521"/>
      <c r="B3686" s="521"/>
    </row>
    <row r="3687" spans="1:2" x14ac:dyDescent="0.25">
      <c r="A3687" s="521"/>
      <c r="B3687" s="521"/>
    </row>
    <row r="3688" spans="1:2" x14ac:dyDescent="0.25">
      <c r="A3688" s="521"/>
      <c r="B3688" s="521"/>
    </row>
    <row r="3689" spans="1:2" x14ac:dyDescent="0.25">
      <c r="A3689" s="521"/>
      <c r="B3689" s="521"/>
    </row>
    <row r="3690" spans="1:2" x14ac:dyDescent="0.25">
      <c r="A3690" s="521"/>
      <c r="B3690" s="521"/>
    </row>
    <row r="3691" spans="1:2" x14ac:dyDescent="0.25">
      <c r="A3691" s="521"/>
      <c r="B3691" s="521"/>
    </row>
    <row r="3692" spans="1:2" x14ac:dyDescent="0.25">
      <c r="A3692" s="521"/>
      <c r="B3692" s="521"/>
    </row>
    <row r="3693" spans="1:2" x14ac:dyDescent="0.25">
      <c r="A3693" s="521"/>
      <c r="B3693" s="521"/>
    </row>
    <row r="3694" spans="1:2" x14ac:dyDescent="0.25">
      <c r="A3694" s="521"/>
      <c r="B3694" s="521"/>
    </row>
    <row r="3695" spans="1:2" x14ac:dyDescent="0.25">
      <c r="A3695" s="521"/>
      <c r="B3695" s="521"/>
    </row>
    <row r="3696" spans="1:2" x14ac:dyDescent="0.25">
      <c r="A3696" s="521"/>
      <c r="B3696" s="521"/>
    </row>
    <row r="3697" spans="1:2" x14ac:dyDescent="0.25">
      <c r="A3697" s="521"/>
      <c r="B3697" s="521"/>
    </row>
    <row r="3698" spans="1:2" x14ac:dyDescent="0.25">
      <c r="A3698" s="521"/>
      <c r="B3698" s="521"/>
    </row>
    <row r="3699" spans="1:2" x14ac:dyDescent="0.25">
      <c r="A3699" s="521"/>
      <c r="B3699" s="521"/>
    </row>
    <row r="3700" spans="1:2" x14ac:dyDescent="0.25">
      <c r="A3700" s="521"/>
      <c r="B3700" s="521"/>
    </row>
    <row r="3701" spans="1:2" x14ac:dyDescent="0.25">
      <c r="A3701" s="521"/>
      <c r="B3701" s="521"/>
    </row>
    <row r="3702" spans="1:2" x14ac:dyDescent="0.25">
      <c r="A3702" s="521"/>
      <c r="B3702" s="521"/>
    </row>
    <row r="3703" spans="1:2" x14ac:dyDescent="0.25">
      <c r="A3703" s="521"/>
      <c r="B3703" s="521"/>
    </row>
    <row r="3704" spans="1:2" x14ac:dyDescent="0.25">
      <c r="A3704" s="521"/>
      <c r="B3704" s="521"/>
    </row>
    <row r="3705" spans="1:2" x14ac:dyDescent="0.25">
      <c r="A3705" s="521"/>
      <c r="B3705" s="521"/>
    </row>
    <row r="3706" spans="1:2" x14ac:dyDescent="0.25">
      <c r="A3706" s="521"/>
      <c r="B3706" s="521"/>
    </row>
    <row r="3707" spans="1:2" x14ac:dyDescent="0.25">
      <c r="A3707" s="521"/>
      <c r="B3707" s="521"/>
    </row>
    <row r="3708" spans="1:2" x14ac:dyDescent="0.25">
      <c r="A3708" s="521"/>
      <c r="B3708" s="521"/>
    </row>
    <row r="3709" spans="1:2" x14ac:dyDescent="0.25">
      <c r="A3709" s="521"/>
      <c r="B3709" s="521"/>
    </row>
    <row r="3710" spans="1:2" x14ac:dyDescent="0.25">
      <c r="A3710" s="521"/>
      <c r="B3710" s="521"/>
    </row>
    <row r="3711" spans="1:2" x14ac:dyDescent="0.25">
      <c r="A3711" s="521"/>
      <c r="B3711" s="521"/>
    </row>
    <row r="3712" spans="1:2" x14ac:dyDescent="0.25">
      <c r="A3712" s="521"/>
      <c r="B3712" s="521"/>
    </row>
    <row r="3713" spans="1:2" x14ac:dyDescent="0.25">
      <c r="A3713" s="521"/>
      <c r="B3713" s="521"/>
    </row>
    <row r="3714" spans="1:2" x14ac:dyDescent="0.25">
      <c r="A3714" s="521"/>
      <c r="B3714" s="521"/>
    </row>
    <row r="3715" spans="1:2" x14ac:dyDescent="0.25">
      <c r="A3715" s="521"/>
      <c r="B3715" s="521"/>
    </row>
    <row r="3716" spans="1:2" x14ac:dyDescent="0.25">
      <c r="A3716" s="521"/>
      <c r="B3716" s="521"/>
    </row>
    <row r="3717" spans="1:2" x14ac:dyDescent="0.25">
      <c r="A3717" s="521"/>
      <c r="B3717" s="521"/>
    </row>
    <row r="3718" spans="1:2" x14ac:dyDescent="0.25">
      <c r="A3718" s="521"/>
      <c r="B3718" s="521"/>
    </row>
    <row r="3719" spans="1:2" x14ac:dyDescent="0.25">
      <c r="A3719" s="521"/>
      <c r="B3719" s="521"/>
    </row>
    <row r="3720" spans="1:2" x14ac:dyDescent="0.25">
      <c r="A3720" s="521"/>
      <c r="B3720" s="521"/>
    </row>
    <row r="3721" spans="1:2" x14ac:dyDescent="0.25">
      <c r="A3721" s="521"/>
      <c r="B3721" s="521"/>
    </row>
    <row r="3722" spans="1:2" x14ac:dyDescent="0.25">
      <c r="A3722" s="521"/>
      <c r="B3722" s="521"/>
    </row>
    <row r="3723" spans="1:2" x14ac:dyDescent="0.25">
      <c r="A3723" s="521"/>
      <c r="B3723" s="521"/>
    </row>
    <row r="3724" spans="1:2" x14ac:dyDescent="0.25">
      <c r="A3724" s="521"/>
      <c r="B3724" s="521"/>
    </row>
    <row r="3725" spans="1:2" x14ac:dyDescent="0.25">
      <c r="A3725" s="521"/>
      <c r="B3725" s="521"/>
    </row>
    <row r="3726" spans="1:2" x14ac:dyDescent="0.25">
      <c r="A3726" s="521"/>
      <c r="B3726" s="521"/>
    </row>
    <row r="3727" spans="1:2" x14ac:dyDescent="0.25">
      <c r="A3727" s="521"/>
      <c r="B3727" s="521"/>
    </row>
    <row r="3728" spans="1:2" x14ac:dyDescent="0.25">
      <c r="A3728" s="521"/>
      <c r="B3728" s="521"/>
    </row>
    <row r="3729" spans="1:2" x14ac:dyDescent="0.25">
      <c r="A3729" s="521"/>
      <c r="B3729" s="521"/>
    </row>
    <row r="3730" spans="1:2" x14ac:dyDescent="0.25">
      <c r="A3730" s="521"/>
      <c r="B3730" s="521"/>
    </row>
    <row r="3731" spans="1:2" x14ac:dyDescent="0.25">
      <c r="A3731" s="521"/>
      <c r="B3731" s="521"/>
    </row>
    <row r="3732" spans="1:2" x14ac:dyDescent="0.25">
      <c r="A3732" s="521"/>
      <c r="B3732" s="521"/>
    </row>
    <row r="3733" spans="1:2" x14ac:dyDescent="0.25">
      <c r="A3733" s="521"/>
      <c r="B3733" s="521"/>
    </row>
    <row r="3734" spans="1:2" x14ac:dyDescent="0.25">
      <c r="A3734" s="521"/>
      <c r="B3734" s="521"/>
    </row>
    <row r="3735" spans="1:2" x14ac:dyDescent="0.25">
      <c r="A3735" s="521"/>
      <c r="B3735" s="521"/>
    </row>
    <row r="3736" spans="1:2" x14ac:dyDescent="0.25">
      <c r="A3736" s="521"/>
      <c r="B3736" s="521"/>
    </row>
    <row r="3737" spans="1:2" x14ac:dyDescent="0.25">
      <c r="A3737" s="521"/>
      <c r="B3737" s="521"/>
    </row>
    <row r="3738" spans="1:2" x14ac:dyDescent="0.25">
      <c r="A3738" s="521"/>
      <c r="B3738" s="521"/>
    </row>
    <row r="3739" spans="1:2" x14ac:dyDescent="0.25">
      <c r="A3739" s="521"/>
      <c r="B3739" s="521"/>
    </row>
    <row r="3740" spans="1:2" x14ac:dyDescent="0.25">
      <c r="A3740" s="521"/>
      <c r="B3740" s="521"/>
    </row>
    <row r="3741" spans="1:2" x14ac:dyDescent="0.25">
      <c r="A3741" s="521"/>
      <c r="B3741" s="521"/>
    </row>
    <row r="3742" spans="1:2" x14ac:dyDescent="0.25">
      <c r="A3742" s="521"/>
      <c r="B3742" s="521"/>
    </row>
    <row r="3743" spans="1:2" x14ac:dyDescent="0.25">
      <c r="A3743" s="521"/>
      <c r="B3743" s="521"/>
    </row>
    <row r="3744" spans="1:2" x14ac:dyDescent="0.25">
      <c r="A3744" s="521"/>
      <c r="B3744" s="521"/>
    </row>
    <row r="3745" spans="1:2" x14ac:dyDescent="0.25">
      <c r="A3745" s="521"/>
      <c r="B3745" s="521"/>
    </row>
    <row r="3746" spans="1:2" x14ac:dyDescent="0.25">
      <c r="A3746" s="521"/>
      <c r="B3746" s="521"/>
    </row>
    <row r="3747" spans="1:2" x14ac:dyDescent="0.25">
      <c r="A3747" s="521"/>
      <c r="B3747" s="521"/>
    </row>
    <row r="3748" spans="1:2" x14ac:dyDescent="0.25">
      <c r="A3748" s="521"/>
      <c r="B3748" s="521"/>
    </row>
    <row r="3749" spans="1:2" x14ac:dyDescent="0.25">
      <c r="A3749" s="521"/>
      <c r="B3749" s="521"/>
    </row>
    <row r="3750" spans="1:2" x14ac:dyDescent="0.25">
      <c r="A3750" s="521"/>
      <c r="B3750" s="521"/>
    </row>
    <row r="3751" spans="1:2" x14ac:dyDescent="0.25">
      <c r="A3751" s="521"/>
      <c r="B3751" s="521"/>
    </row>
    <row r="3752" spans="1:2" x14ac:dyDescent="0.25">
      <c r="A3752" s="521"/>
      <c r="B3752" s="521"/>
    </row>
    <row r="3753" spans="1:2" x14ac:dyDescent="0.25">
      <c r="A3753" s="521"/>
      <c r="B3753" s="521"/>
    </row>
    <row r="3754" spans="1:2" x14ac:dyDescent="0.25">
      <c r="A3754" s="521"/>
      <c r="B3754" s="521"/>
    </row>
    <row r="3755" spans="1:2" x14ac:dyDescent="0.25">
      <c r="A3755" s="521"/>
      <c r="B3755" s="521"/>
    </row>
    <row r="3756" spans="1:2" x14ac:dyDescent="0.25">
      <c r="A3756" s="521"/>
      <c r="B3756" s="521"/>
    </row>
    <row r="3757" spans="1:2" x14ac:dyDescent="0.25">
      <c r="A3757" s="521"/>
      <c r="B3757" s="521"/>
    </row>
    <row r="3758" spans="1:2" x14ac:dyDescent="0.25">
      <c r="A3758" s="521"/>
      <c r="B3758" s="521"/>
    </row>
    <row r="3759" spans="1:2" x14ac:dyDescent="0.25">
      <c r="A3759" s="521"/>
      <c r="B3759" s="521"/>
    </row>
    <row r="3760" spans="1:2" x14ac:dyDescent="0.25">
      <c r="A3760" s="521"/>
      <c r="B3760" s="521"/>
    </row>
    <row r="3761" spans="1:2" x14ac:dyDescent="0.25">
      <c r="A3761" s="521"/>
      <c r="B3761" s="521"/>
    </row>
    <row r="3762" spans="1:2" x14ac:dyDescent="0.25">
      <c r="A3762" s="521"/>
      <c r="B3762" s="521"/>
    </row>
    <row r="3763" spans="1:2" x14ac:dyDescent="0.25">
      <c r="A3763" s="521"/>
      <c r="B3763" s="521"/>
    </row>
    <row r="3764" spans="1:2" x14ac:dyDescent="0.25">
      <c r="A3764" s="521"/>
      <c r="B3764" s="521"/>
    </row>
    <row r="3765" spans="1:2" x14ac:dyDescent="0.25">
      <c r="A3765" s="521"/>
      <c r="B3765" s="521"/>
    </row>
    <row r="3766" spans="1:2" x14ac:dyDescent="0.25">
      <c r="A3766" s="521"/>
      <c r="B3766" s="521"/>
    </row>
    <row r="3767" spans="1:2" x14ac:dyDescent="0.25">
      <c r="A3767" s="521"/>
      <c r="B3767" s="521"/>
    </row>
    <row r="3768" spans="1:2" x14ac:dyDescent="0.25">
      <c r="A3768" s="521"/>
      <c r="B3768" s="521"/>
    </row>
    <row r="3769" spans="1:2" x14ac:dyDescent="0.25">
      <c r="A3769" s="521"/>
      <c r="B3769" s="521"/>
    </row>
    <row r="3770" spans="1:2" x14ac:dyDescent="0.25">
      <c r="A3770" s="521"/>
      <c r="B3770" s="521"/>
    </row>
    <row r="3771" spans="1:2" x14ac:dyDescent="0.25">
      <c r="A3771" s="521"/>
      <c r="B3771" s="521"/>
    </row>
    <row r="3772" spans="1:2" x14ac:dyDescent="0.25">
      <c r="A3772" s="521"/>
      <c r="B3772" s="521"/>
    </row>
    <row r="3773" spans="1:2" x14ac:dyDescent="0.25">
      <c r="A3773" s="521"/>
      <c r="B3773" s="521"/>
    </row>
    <row r="3774" spans="1:2" x14ac:dyDescent="0.25">
      <c r="A3774" s="521"/>
      <c r="B3774" s="521"/>
    </row>
    <row r="3775" spans="1:2" x14ac:dyDescent="0.25">
      <c r="A3775" s="521"/>
      <c r="B3775" s="521"/>
    </row>
    <row r="3776" spans="1:2" x14ac:dyDescent="0.25">
      <c r="A3776" s="521"/>
      <c r="B3776" s="521"/>
    </row>
    <row r="3777" spans="1:2" x14ac:dyDescent="0.25">
      <c r="A3777" s="521"/>
      <c r="B3777" s="521"/>
    </row>
    <row r="3778" spans="1:2" x14ac:dyDescent="0.25">
      <c r="A3778" s="521"/>
      <c r="B3778" s="521"/>
    </row>
    <row r="3779" spans="1:2" x14ac:dyDescent="0.25">
      <c r="A3779" s="521"/>
      <c r="B3779" s="521"/>
    </row>
    <row r="3780" spans="1:2" x14ac:dyDescent="0.25">
      <c r="A3780" s="521"/>
      <c r="B3780" s="521"/>
    </row>
    <row r="3781" spans="1:2" x14ac:dyDescent="0.25">
      <c r="A3781" s="521"/>
      <c r="B3781" s="521"/>
    </row>
    <row r="3782" spans="1:2" x14ac:dyDescent="0.25">
      <c r="A3782" s="521"/>
      <c r="B3782" s="521"/>
    </row>
    <row r="3783" spans="1:2" x14ac:dyDescent="0.25">
      <c r="A3783" s="521"/>
      <c r="B3783" s="521"/>
    </row>
    <row r="3784" spans="1:2" x14ac:dyDescent="0.25">
      <c r="A3784" s="521"/>
      <c r="B3784" s="521"/>
    </row>
    <row r="3785" spans="1:2" x14ac:dyDescent="0.25">
      <c r="A3785" s="521"/>
      <c r="B3785" s="521"/>
    </row>
    <row r="3786" spans="1:2" x14ac:dyDescent="0.25">
      <c r="A3786" s="521"/>
      <c r="B3786" s="521"/>
    </row>
    <row r="3787" spans="1:2" x14ac:dyDescent="0.25">
      <c r="A3787" s="521"/>
      <c r="B3787" s="521"/>
    </row>
    <row r="3788" spans="1:2" x14ac:dyDescent="0.25">
      <c r="A3788" s="521"/>
      <c r="B3788" s="521"/>
    </row>
    <row r="3789" spans="1:2" x14ac:dyDescent="0.25">
      <c r="A3789" s="521"/>
      <c r="B3789" s="521"/>
    </row>
    <row r="3790" spans="1:2" x14ac:dyDescent="0.25">
      <c r="A3790" s="521"/>
      <c r="B3790" s="521"/>
    </row>
    <row r="3791" spans="1:2" x14ac:dyDescent="0.25">
      <c r="A3791" s="521"/>
      <c r="B3791" s="521"/>
    </row>
    <row r="3792" spans="1:2" x14ac:dyDescent="0.25">
      <c r="A3792" s="521"/>
      <c r="B3792" s="521"/>
    </row>
    <row r="3793" spans="1:2" x14ac:dyDescent="0.25">
      <c r="A3793" s="521"/>
      <c r="B3793" s="521"/>
    </row>
    <row r="3794" spans="1:2" x14ac:dyDescent="0.25">
      <c r="A3794" s="521"/>
      <c r="B3794" s="521"/>
    </row>
    <row r="3795" spans="1:2" x14ac:dyDescent="0.25">
      <c r="A3795" s="521"/>
      <c r="B3795" s="521"/>
    </row>
    <row r="3796" spans="1:2" x14ac:dyDescent="0.25">
      <c r="A3796" s="521"/>
      <c r="B3796" s="521"/>
    </row>
    <row r="3797" spans="1:2" x14ac:dyDescent="0.25">
      <c r="A3797" s="521"/>
      <c r="B3797" s="521"/>
    </row>
    <row r="3798" spans="1:2" x14ac:dyDescent="0.25">
      <c r="A3798" s="521"/>
      <c r="B3798" s="521"/>
    </row>
    <row r="3799" spans="1:2" x14ac:dyDescent="0.25">
      <c r="A3799" s="521"/>
      <c r="B3799" s="521"/>
    </row>
    <row r="3800" spans="1:2" x14ac:dyDescent="0.25">
      <c r="A3800" s="521"/>
      <c r="B3800" s="521"/>
    </row>
    <row r="3801" spans="1:2" x14ac:dyDescent="0.25">
      <c r="A3801" s="521"/>
      <c r="B3801" s="521"/>
    </row>
    <row r="3802" spans="1:2" x14ac:dyDescent="0.25">
      <c r="A3802" s="521"/>
      <c r="B3802" s="521"/>
    </row>
    <row r="3803" spans="1:2" x14ac:dyDescent="0.25">
      <c r="A3803" s="521"/>
      <c r="B3803" s="521"/>
    </row>
    <row r="3804" spans="1:2" x14ac:dyDescent="0.25">
      <c r="A3804" s="521"/>
      <c r="B3804" s="521"/>
    </row>
    <row r="3805" spans="1:2" x14ac:dyDescent="0.25">
      <c r="A3805" s="521"/>
      <c r="B3805" s="521"/>
    </row>
    <row r="3806" spans="1:2" x14ac:dyDescent="0.25">
      <c r="A3806" s="521"/>
      <c r="B3806" s="521"/>
    </row>
    <row r="3807" spans="1:2" x14ac:dyDescent="0.25">
      <c r="A3807" s="521"/>
      <c r="B3807" s="521"/>
    </row>
    <row r="3808" spans="1:2" x14ac:dyDescent="0.25">
      <c r="A3808" s="521"/>
      <c r="B3808" s="521"/>
    </row>
    <row r="3809" spans="1:2" x14ac:dyDescent="0.25">
      <c r="A3809" s="521"/>
      <c r="B3809" s="521"/>
    </row>
    <row r="3810" spans="1:2" x14ac:dyDescent="0.25">
      <c r="A3810" s="521"/>
      <c r="B3810" s="521"/>
    </row>
    <row r="3811" spans="1:2" x14ac:dyDescent="0.25">
      <c r="A3811" s="521"/>
      <c r="B3811" s="521"/>
    </row>
    <row r="3812" spans="1:2" x14ac:dyDescent="0.25">
      <c r="A3812" s="521"/>
      <c r="B3812" s="521"/>
    </row>
    <row r="3813" spans="1:2" x14ac:dyDescent="0.25">
      <c r="A3813" s="521"/>
      <c r="B3813" s="521"/>
    </row>
    <row r="3814" spans="1:2" x14ac:dyDescent="0.25">
      <c r="A3814" s="521"/>
      <c r="B3814" s="521"/>
    </row>
    <row r="3815" spans="1:2" x14ac:dyDescent="0.25">
      <c r="A3815" s="521"/>
      <c r="B3815" s="521"/>
    </row>
    <row r="3816" spans="1:2" x14ac:dyDescent="0.25">
      <c r="A3816" s="521"/>
      <c r="B3816" s="521"/>
    </row>
    <row r="3817" spans="1:2" x14ac:dyDescent="0.25">
      <c r="A3817" s="521"/>
      <c r="B3817" s="521"/>
    </row>
    <row r="3818" spans="1:2" x14ac:dyDescent="0.25">
      <c r="A3818" s="521"/>
      <c r="B3818" s="521"/>
    </row>
    <row r="3819" spans="1:2" x14ac:dyDescent="0.25">
      <c r="A3819" s="521"/>
      <c r="B3819" s="521"/>
    </row>
    <row r="3820" spans="1:2" x14ac:dyDescent="0.25">
      <c r="A3820" s="521"/>
      <c r="B3820" s="521"/>
    </row>
    <row r="3821" spans="1:2" x14ac:dyDescent="0.25">
      <c r="A3821" s="521"/>
      <c r="B3821" s="521"/>
    </row>
    <row r="3822" spans="1:2" x14ac:dyDescent="0.25">
      <c r="A3822" s="521"/>
      <c r="B3822" s="521"/>
    </row>
    <row r="3823" spans="1:2" x14ac:dyDescent="0.25">
      <c r="A3823" s="521"/>
      <c r="B3823" s="521"/>
    </row>
    <row r="3824" spans="1:2" x14ac:dyDescent="0.25">
      <c r="A3824" s="521"/>
      <c r="B3824" s="521"/>
    </row>
    <row r="3825" spans="1:2" x14ac:dyDescent="0.25">
      <c r="A3825" s="521"/>
      <c r="B3825" s="521"/>
    </row>
    <row r="3826" spans="1:2" x14ac:dyDescent="0.25">
      <c r="A3826" s="521"/>
      <c r="B3826" s="521"/>
    </row>
    <row r="3827" spans="1:2" x14ac:dyDescent="0.25">
      <c r="A3827" s="521"/>
      <c r="B3827" s="521"/>
    </row>
    <row r="3828" spans="1:2" x14ac:dyDescent="0.25">
      <c r="A3828" s="521"/>
      <c r="B3828" s="521"/>
    </row>
    <row r="3829" spans="1:2" x14ac:dyDescent="0.25">
      <c r="A3829" s="521"/>
      <c r="B3829" s="521"/>
    </row>
    <row r="3830" spans="1:2" x14ac:dyDescent="0.25">
      <c r="A3830" s="521"/>
      <c r="B3830" s="521"/>
    </row>
    <row r="3831" spans="1:2" x14ac:dyDescent="0.25">
      <c r="A3831" s="521"/>
      <c r="B3831" s="521"/>
    </row>
    <row r="3832" spans="1:2" x14ac:dyDescent="0.25">
      <c r="A3832" s="521"/>
      <c r="B3832" s="521"/>
    </row>
    <row r="3833" spans="1:2" x14ac:dyDescent="0.25">
      <c r="A3833" s="521"/>
      <c r="B3833" s="521"/>
    </row>
    <row r="3834" spans="1:2" x14ac:dyDescent="0.25">
      <c r="A3834" s="521"/>
      <c r="B3834" s="521"/>
    </row>
    <row r="3835" spans="1:2" x14ac:dyDescent="0.25">
      <c r="A3835" s="521"/>
      <c r="B3835" s="521"/>
    </row>
    <row r="3836" spans="1:2" x14ac:dyDescent="0.25">
      <c r="A3836" s="521"/>
      <c r="B3836" s="521"/>
    </row>
    <row r="3837" spans="1:2" x14ac:dyDescent="0.25">
      <c r="A3837" s="521"/>
      <c r="B3837" s="521"/>
    </row>
    <row r="3838" spans="1:2" x14ac:dyDescent="0.25">
      <c r="A3838" s="521"/>
      <c r="B3838" s="521"/>
    </row>
    <row r="3839" spans="1:2" x14ac:dyDescent="0.25">
      <c r="A3839" s="521"/>
      <c r="B3839" s="521"/>
    </row>
    <row r="3840" spans="1:2" x14ac:dyDescent="0.25">
      <c r="A3840" s="521"/>
      <c r="B3840" s="521"/>
    </row>
    <row r="3841" spans="1:2" x14ac:dyDescent="0.25">
      <c r="A3841" s="521"/>
      <c r="B3841" s="521"/>
    </row>
    <row r="3842" spans="1:2" x14ac:dyDescent="0.25">
      <c r="A3842" s="521"/>
      <c r="B3842" s="521"/>
    </row>
    <row r="3843" spans="1:2" x14ac:dyDescent="0.25">
      <c r="A3843" s="521"/>
      <c r="B3843" s="521"/>
    </row>
    <row r="3844" spans="1:2" x14ac:dyDescent="0.25">
      <c r="A3844" s="521"/>
      <c r="B3844" s="521"/>
    </row>
    <row r="3845" spans="1:2" x14ac:dyDescent="0.25">
      <c r="A3845" s="521"/>
      <c r="B3845" s="521"/>
    </row>
    <row r="3846" spans="1:2" x14ac:dyDescent="0.25">
      <c r="A3846" s="521"/>
      <c r="B3846" s="521"/>
    </row>
    <row r="3847" spans="1:2" x14ac:dyDescent="0.25">
      <c r="A3847" s="521"/>
      <c r="B3847" s="521"/>
    </row>
    <row r="3848" spans="1:2" x14ac:dyDescent="0.25">
      <c r="A3848" s="521"/>
      <c r="B3848" s="521"/>
    </row>
    <row r="3849" spans="1:2" x14ac:dyDescent="0.25">
      <c r="A3849" s="521"/>
      <c r="B3849" s="521"/>
    </row>
    <row r="3850" spans="1:2" x14ac:dyDescent="0.25">
      <c r="A3850" s="521"/>
      <c r="B3850" s="521"/>
    </row>
    <row r="3851" spans="1:2" x14ac:dyDescent="0.25">
      <c r="A3851" s="521"/>
      <c r="B3851" s="521"/>
    </row>
    <row r="3852" spans="1:2" x14ac:dyDescent="0.25">
      <c r="A3852" s="521"/>
      <c r="B3852" s="521"/>
    </row>
    <row r="3853" spans="1:2" x14ac:dyDescent="0.25">
      <c r="A3853" s="521"/>
      <c r="B3853" s="521"/>
    </row>
    <row r="3854" spans="1:2" x14ac:dyDescent="0.25">
      <c r="A3854" s="521"/>
      <c r="B3854" s="521"/>
    </row>
    <row r="3855" spans="1:2" x14ac:dyDescent="0.25">
      <c r="A3855" s="521"/>
      <c r="B3855" s="521"/>
    </row>
    <row r="3856" spans="1:2" x14ac:dyDescent="0.25">
      <c r="A3856" s="521"/>
      <c r="B3856" s="521"/>
    </row>
    <row r="3857" spans="1:2" x14ac:dyDescent="0.25">
      <c r="A3857" s="521"/>
      <c r="B3857" s="521"/>
    </row>
    <row r="3858" spans="1:2" x14ac:dyDescent="0.25">
      <c r="A3858" s="521"/>
      <c r="B3858" s="521"/>
    </row>
    <row r="3859" spans="1:2" x14ac:dyDescent="0.25">
      <c r="A3859" s="521"/>
      <c r="B3859" s="521"/>
    </row>
    <row r="3860" spans="1:2" x14ac:dyDescent="0.25">
      <c r="A3860" s="521"/>
      <c r="B3860" s="521"/>
    </row>
    <row r="3861" spans="1:2" x14ac:dyDescent="0.25">
      <c r="A3861" s="521"/>
      <c r="B3861" s="521"/>
    </row>
    <row r="3862" spans="1:2" x14ac:dyDescent="0.25">
      <c r="A3862" s="521"/>
      <c r="B3862" s="521"/>
    </row>
    <row r="3863" spans="1:2" x14ac:dyDescent="0.25">
      <c r="A3863" s="521"/>
      <c r="B3863" s="521"/>
    </row>
    <row r="3864" spans="1:2" x14ac:dyDescent="0.25">
      <c r="A3864" s="521"/>
      <c r="B3864" s="521"/>
    </row>
    <row r="3865" spans="1:2" x14ac:dyDescent="0.25">
      <c r="A3865" s="521"/>
      <c r="B3865" s="521"/>
    </row>
    <row r="3866" spans="1:2" x14ac:dyDescent="0.25">
      <c r="A3866" s="521"/>
      <c r="B3866" s="521"/>
    </row>
    <row r="3867" spans="1:2" x14ac:dyDescent="0.25">
      <c r="A3867" s="521"/>
      <c r="B3867" s="521"/>
    </row>
    <row r="3868" spans="1:2" x14ac:dyDescent="0.25">
      <c r="A3868" s="521"/>
      <c r="B3868" s="521"/>
    </row>
    <row r="3869" spans="1:2" x14ac:dyDescent="0.25">
      <c r="A3869" s="521"/>
      <c r="B3869" s="521"/>
    </row>
    <row r="3870" spans="1:2" x14ac:dyDescent="0.25">
      <c r="A3870" s="521"/>
      <c r="B3870" s="521"/>
    </row>
    <row r="3871" spans="1:2" x14ac:dyDescent="0.25">
      <c r="A3871" s="521"/>
      <c r="B3871" s="521"/>
    </row>
    <row r="3872" spans="1:2" x14ac:dyDescent="0.25">
      <c r="A3872" s="521"/>
      <c r="B3872" s="521"/>
    </row>
    <row r="3873" spans="1:2" x14ac:dyDescent="0.25">
      <c r="A3873" s="521"/>
      <c r="B3873" s="521"/>
    </row>
    <row r="3874" spans="1:2" x14ac:dyDescent="0.25">
      <c r="A3874" s="521"/>
      <c r="B3874" s="521"/>
    </row>
    <row r="3875" spans="1:2" x14ac:dyDescent="0.25">
      <c r="A3875" s="521"/>
      <c r="B3875" s="521"/>
    </row>
    <row r="3876" spans="1:2" x14ac:dyDescent="0.25">
      <c r="A3876" s="521"/>
      <c r="B3876" s="521"/>
    </row>
    <row r="3877" spans="1:2" x14ac:dyDescent="0.25">
      <c r="A3877" s="521"/>
      <c r="B3877" s="521"/>
    </row>
    <row r="3878" spans="1:2" x14ac:dyDescent="0.25">
      <c r="A3878" s="521"/>
      <c r="B3878" s="521"/>
    </row>
    <row r="3879" spans="1:2" x14ac:dyDescent="0.25">
      <c r="A3879" s="521"/>
      <c r="B3879" s="521"/>
    </row>
    <row r="3880" spans="1:2" x14ac:dyDescent="0.25">
      <c r="A3880" s="521"/>
      <c r="B3880" s="521"/>
    </row>
    <row r="3881" spans="1:2" x14ac:dyDescent="0.25">
      <c r="A3881" s="521"/>
      <c r="B3881" s="521"/>
    </row>
    <row r="3882" spans="1:2" x14ac:dyDescent="0.25">
      <c r="A3882" s="521"/>
      <c r="B3882" s="521"/>
    </row>
    <row r="3883" spans="1:2" x14ac:dyDescent="0.25">
      <c r="A3883" s="521"/>
      <c r="B3883" s="521"/>
    </row>
    <row r="3884" spans="1:2" x14ac:dyDescent="0.25">
      <c r="A3884" s="521"/>
      <c r="B3884" s="521"/>
    </row>
    <row r="3885" spans="1:2" x14ac:dyDescent="0.25">
      <c r="A3885" s="521"/>
      <c r="B3885" s="521"/>
    </row>
    <row r="3886" spans="1:2" x14ac:dyDescent="0.25">
      <c r="A3886" s="521"/>
      <c r="B3886" s="521"/>
    </row>
    <row r="3887" spans="1:2" x14ac:dyDescent="0.25">
      <c r="A3887" s="521"/>
      <c r="B3887" s="521"/>
    </row>
    <row r="3888" spans="1:2" x14ac:dyDescent="0.25">
      <c r="A3888" s="521"/>
      <c r="B3888" s="521"/>
    </row>
    <row r="3889" spans="1:2" x14ac:dyDescent="0.25">
      <c r="A3889" s="521"/>
      <c r="B3889" s="521"/>
    </row>
    <row r="3890" spans="1:2" x14ac:dyDescent="0.25">
      <c r="A3890" s="521"/>
      <c r="B3890" s="521"/>
    </row>
    <row r="3891" spans="1:2" x14ac:dyDescent="0.25">
      <c r="A3891" s="521"/>
      <c r="B3891" s="521"/>
    </row>
    <row r="3892" spans="1:2" x14ac:dyDescent="0.25">
      <c r="A3892" s="521"/>
      <c r="B3892" s="521"/>
    </row>
    <row r="3893" spans="1:2" x14ac:dyDescent="0.25">
      <c r="A3893" s="521"/>
      <c r="B3893" s="521"/>
    </row>
    <row r="3894" spans="1:2" x14ac:dyDescent="0.25">
      <c r="A3894" s="521"/>
      <c r="B3894" s="521"/>
    </row>
    <row r="3895" spans="1:2" x14ac:dyDescent="0.25">
      <c r="A3895" s="521"/>
      <c r="B3895" s="521"/>
    </row>
    <row r="3896" spans="1:2" x14ac:dyDescent="0.25">
      <c r="A3896" s="521"/>
      <c r="B3896" s="521"/>
    </row>
    <row r="3897" spans="1:2" x14ac:dyDescent="0.25">
      <c r="A3897" s="521"/>
      <c r="B3897" s="521"/>
    </row>
    <row r="3898" spans="1:2" x14ac:dyDescent="0.25">
      <c r="A3898" s="521"/>
      <c r="B3898" s="521"/>
    </row>
    <row r="3899" spans="1:2" x14ac:dyDescent="0.25">
      <c r="A3899" s="521"/>
      <c r="B3899" s="521"/>
    </row>
    <row r="3900" spans="1:2" x14ac:dyDescent="0.25">
      <c r="A3900" s="521"/>
      <c r="B3900" s="521"/>
    </row>
    <row r="3901" spans="1:2" x14ac:dyDescent="0.25">
      <c r="A3901" s="521"/>
      <c r="B3901" s="521"/>
    </row>
    <row r="3902" spans="1:2" x14ac:dyDescent="0.25">
      <c r="A3902" s="521"/>
      <c r="B3902" s="521"/>
    </row>
    <row r="3903" spans="1:2" x14ac:dyDescent="0.25">
      <c r="A3903" s="521"/>
      <c r="B3903" s="521"/>
    </row>
    <row r="3904" spans="1:2" x14ac:dyDescent="0.25">
      <c r="A3904" s="521"/>
      <c r="B3904" s="521"/>
    </row>
    <row r="3905" spans="1:2" x14ac:dyDescent="0.25">
      <c r="A3905" s="521"/>
      <c r="B3905" s="521"/>
    </row>
    <row r="3906" spans="1:2" x14ac:dyDescent="0.25">
      <c r="A3906" s="521"/>
      <c r="B3906" s="521"/>
    </row>
    <row r="3907" spans="1:2" x14ac:dyDescent="0.25">
      <c r="A3907" s="521"/>
      <c r="B3907" s="521"/>
    </row>
    <row r="3908" spans="1:2" x14ac:dyDescent="0.25">
      <c r="A3908" s="521"/>
      <c r="B3908" s="521"/>
    </row>
    <row r="3909" spans="1:2" x14ac:dyDescent="0.25">
      <c r="A3909" s="521"/>
      <c r="B3909" s="521"/>
    </row>
    <row r="3910" spans="1:2" x14ac:dyDescent="0.25">
      <c r="A3910" s="521"/>
      <c r="B3910" s="521"/>
    </row>
    <row r="3911" spans="1:2" x14ac:dyDescent="0.25">
      <c r="A3911" s="521"/>
      <c r="B3911" s="521"/>
    </row>
    <row r="3912" spans="1:2" x14ac:dyDescent="0.25">
      <c r="A3912" s="521"/>
      <c r="B3912" s="521"/>
    </row>
    <row r="3913" spans="1:2" x14ac:dyDescent="0.25">
      <c r="A3913" s="521"/>
      <c r="B3913" s="521"/>
    </row>
    <row r="3914" spans="1:2" x14ac:dyDescent="0.25">
      <c r="A3914" s="521"/>
      <c r="B3914" s="521"/>
    </row>
    <row r="3915" spans="1:2" x14ac:dyDescent="0.25">
      <c r="A3915" s="521"/>
      <c r="B3915" s="521"/>
    </row>
    <row r="3916" spans="1:2" x14ac:dyDescent="0.25">
      <c r="A3916" s="521"/>
      <c r="B3916" s="521"/>
    </row>
    <row r="3917" spans="1:2" x14ac:dyDescent="0.25">
      <c r="A3917" s="521"/>
      <c r="B3917" s="521"/>
    </row>
    <row r="3918" spans="1:2" x14ac:dyDescent="0.25">
      <c r="A3918" s="521"/>
      <c r="B3918" s="521"/>
    </row>
    <row r="3919" spans="1:2" x14ac:dyDescent="0.25">
      <c r="A3919" s="521"/>
      <c r="B3919" s="521"/>
    </row>
    <row r="3920" spans="1:2" x14ac:dyDescent="0.25">
      <c r="A3920" s="521"/>
      <c r="B3920" s="521"/>
    </row>
    <row r="3921" spans="1:2" x14ac:dyDescent="0.25">
      <c r="A3921" s="521"/>
      <c r="B3921" s="521"/>
    </row>
    <row r="3922" spans="1:2" x14ac:dyDescent="0.25">
      <c r="A3922" s="521"/>
      <c r="B3922" s="521"/>
    </row>
    <row r="3923" spans="1:2" x14ac:dyDescent="0.25">
      <c r="A3923" s="521"/>
      <c r="B3923" s="521"/>
    </row>
    <row r="3924" spans="1:2" x14ac:dyDescent="0.25">
      <c r="A3924" s="521"/>
      <c r="B3924" s="521"/>
    </row>
    <row r="3925" spans="1:2" x14ac:dyDescent="0.25">
      <c r="A3925" s="521"/>
      <c r="B3925" s="521"/>
    </row>
    <row r="3926" spans="1:2" x14ac:dyDescent="0.25">
      <c r="A3926" s="521"/>
      <c r="B3926" s="521"/>
    </row>
    <row r="3927" spans="1:2" x14ac:dyDescent="0.25">
      <c r="A3927" s="521"/>
      <c r="B3927" s="521"/>
    </row>
    <row r="3928" spans="1:2" x14ac:dyDescent="0.25">
      <c r="A3928" s="521"/>
      <c r="B3928" s="521"/>
    </row>
    <row r="3929" spans="1:2" x14ac:dyDescent="0.25">
      <c r="A3929" s="521"/>
      <c r="B3929" s="521"/>
    </row>
    <row r="3930" spans="1:2" x14ac:dyDescent="0.25">
      <c r="A3930" s="521"/>
      <c r="B3930" s="521"/>
    </row>
    <row r="3931" spans="1:2" x14ac:dyDescent="0.25">
      <c r="A3931" s="521"/>
      <c r="B3931" s="521"/>
    </row>
    <row r="3932" spans="1:2" x14ac:dyDescent="0.25">
      <c r="A3932" s="521"/>
      <c r="B3932" s="521"/>
    </row>
    <row r="3933" spans="1:2" x14ac:dyDescent="0.25">
      <c r="A3933" s="521"/>
      <c r="B3933" s="521"/>
    </row>
    <row r="3934" spans="1:2" x14ac:dyDescent="0.25">
      <c r="A3934" s="521"/>
      <c r="B3934" s="521"/>
    </row>
    <row r="3935" spans="1:2" x14ac:dyDescent="0.25">
      <c r="A3935" s="521"/>
      <c r="B3935" s="521"/>
    </row>
    <row r="3936" spans="1:2" x14ac:dyDescent="0.25">
      <c r="A3936" s="521"/>
      <c r="B3936" s="521"/>
    </row>
    <row r="3937" spans="1:2" x14ac:dyDescent="0.25">
      <c r="A3937" s="521"/>
      <c r="B3937" s="521"/>
    </row>
    <row r="3938" spans="1:2" x14ac:dyDescent="0.25">
      <c r="A3938" s="521"/>
      <c r="B3938" s="521"/>
    </row>
    <row r="3939" spans="1:2" x14ac:dyDescent="0.25">
      <c r="A3939" s="521"/>
      <c r="B3939" s="521"/>
    </row>
    <row r="3940" spans="1:2" x14ac:dyDescent="0.25">
      <c r="A3940" s="521"/>
      <c r="B3940" s="521"/>
    </row>
    <row r="3941" spans="1:2" x14ac:dyDescent="0.25">
      <c r="A3941" s="521"/>
      <c r="B3941" s="521"/>
    </row>
    <row r="3942" spans="1:2" x14ac:dyDescent="0.25">
      <c r="A3942" s="521"/>
      <c r="B3942" s="521"/>
    </row>
    <row r="3943" spans="1:2" x14ac:dyDescent="0.25">
      <c r="A3943" s="521"/>
      <c r="B3943" s="521"/>
    </row>
    <row r="3944" spans="1:2" x14ac:dyDescent="0.25">
      <c r="A3944" s="521"/>
      <c r="B3944" s="521"/>
    </row>
    <row r="3945" spans="1:2" x14ac:dyDescent="0.25">
      <c r="A3945" s="521"/>
      <c r="B3945" s="521"/>
    </row>
    <row r="3946" spans="1:2" x14ac:dyDescent="0.25">
      <c r="A3946" s="521"/>
      <c r="B3946" s="521"/>
    </row>
    <row r="3947" spans="1:2" x14ac:dyDescent="0.25">
      <c r="A3947" s="521"/>
      <c r="B3947" s="521"/>
    </row>
    <row r="3948" spans="1:2" x14ac:dyDescent="0.25">
      <c r="A3948" s="521"/>
      <c r="B3948" s="521"/>
    </row>
    <row r="3949" spans="1:2" x14ac:dyDescent="0.25">
      <c r="A3949" s="521"/>
      <c r="B3949" s="521"/>
    </row>
    <row r="3950" spans="1:2" x14ac:dyDescent="0.25">
      <c r="A3950" s="521"/>
      <c r="B3950" s="521"/>
    </row>
    <row r="3951" spans="1:2" x14ac:dyDescent="0.25">
      <c r="A3951" s="521"/>
      <c r="B3951" s="521"/>
    </row>
    <row r="3952" spans="1:2" x14ac:dyDescent="0.25">
      <c r="A3952" s="521"/>
      <c r="B3952" s="521"/>
    </row>
    <row r="3953" spans="1:2" x14ac:dyDescent="0.25">
      <c r="A3953" s="521"/>
      <c r="B3953" s="521"/>
    </row>
    <row r="3954" spans="1:2" x14ac:dyDescent="0.25">
      <c r="A3954" s="521"/>
      <c r="B3954" s="521"/>
    </row>
    <row r="3955" spans="1:2" x14ac:dyDescent="0.25">
      <c r="A3955" s="521"/>
      <c r="B3955" s="521"/>
    </row>
    <row r="3956" spans="1:2" x14ac:dyDescent="0.25">
      <c r="A3956" s="521"/>
      <c r="B3956" s="521"/>
    </row>
    <row r="3957" spans="1:2" x14ac:dyDescent="0.25">
      <c r="A3957" s="521"/>
      <c r="B3957" s="521"/>
    </row>
    <row r="3958" spans="1:2" x14ac:dyDescent="0.25">
      <c r="A3958" s="521"/>
      <c r="B3958" s="521"/>
    </row>
    <row r="3959" spans="1:2" x14ac:dyDescent="0.25">
      <c r="A3959" s="521"/>
      <c r="B3959" s="521"/>
    </row>
    <row r="3960" spans="1:2" x14ac:dyDescent="0.25">
      <c r="A3960" s="521"/>
      <c r="B3960" s="521"/>
    </row>
    <row r="3961" spans="1:2" x14ac:dyDescent="0.25">
      <c r="A3961" s="521"/>
      <c r="B3961" s="521"/>
    </row>
    <row r="3962" spans="1:2" x14ac:dyDescent="0.25">
      <c r="A3962" s="521"/>
      <c r="B3962" s="521"/>
    </row>
    <row r="3963" spans="1:2" x14ac:dyDescent="0.25">
      <c r="A3963" s="521"/>
      <c r="B3963" s="521"/>
    </row>
    <row r="3964" spans="1:2" x14ac:dyDescent="0.25">
      <c r="A3964" s="521"/>
      <c r="B3964" s="521"/>
    </row>
    <row r="3965" spans="1:2" x14ac:dyDescent="0.25">
      <c r="A3965" s="521"/>
      <c r="B3965" s="521"/>
    </row>
    <row r="3966" spans="1:2" x14ac:dyDescent="0.25">
      <c r="A3966" s="521"/>
      <c r="B3966" s="521"/>
    </row>
    <row r="3967" spans="1:2" x14ac:dyDescent="0.25">
      <c r="A3967" s="521"/>
      <c r="B3967" s="521"/>
    </row>
    <row r="3968" spans="1:2" x14ac:dyDescent="0.25">
      <c r="A3968" s="521"/>
      <c r="B3968" s="521"/>
    </row>
    <row r="3969" spans="1:2" x14ac:dyDescent="0.25">
      <c r="A3969" s="521"/>
      <c r="B3969" s="521"/>
    </row>
    <row r="3970" spans="1:2" x14ac:dyDescent="0.25">
      <c r="A3970" s="521"/>
      <c r="B3970" s="521"/>
    </row>
    <row r="3971" spans="1:2" x14ac:dyDescent="0.25">
      <c r="A3971" s="521"/>
      <c r="B3971" s="521"/>
    </row>
    <row r="3972" spans="1:2" x14ac:dyDescent="0.25">
      <c r="A3972" s="521"/>
      <c r="B3972" s="521"/>
    </row>
    <row r="3973" spans="1:2" x14ac:dyDescent="0.25">
      <c r="A3973" s="521"/>
      <c r="B3973" s="521"/>
    </row>
    <row r="3974" spans="1:2" x14ac:dyDescent="0.25">
      <c r="A3974" s="521"/>
      <c r="B3974" s="521"/>
    </row>
    <row r="3975" spans="1:2" x14ac:dyDescent="0.25">
      <c r="A3975" s="521"/>
      <c r="B3975" s="521"/>
    </row>
    <row r="3976" spans="1:2" x14ac:dyDescent="0.25">
      <c r="A3976" s="521"/>
      <c r="B3976" s="521"/>
    </row>
    <row r="3977" spans="1:2" x14ac:dyDescent="0.25">
      <c r="A3977" s="521"/>
      <c r="B3977" s="521"/>
    </row>
    <row r="3978" spans="1:2" x14ac:dyDescent="0.25">
      <c r="A3978" s="521"/>
      <c r="B3978" s="521"/>
    </row>
    <row r="3979" spans="1:2" x14ac:dyDescent="0.25">
      <c r="A3979" s="521"/>
      <c r="B3979" s="521"/>
    </row>
    <row r="3980" spans="1:2" x14ac:dyDescent="0.25">
      <c r="A3980" s="521"/>
      <c r="B3980" s="521"/>
    </row>
    <row r="3981" spans="1:2" x14ac:dyDescent="0.25">
      <c r="A3981" s="521"/>
      <c r="B3981" s="521"/>
    </row>
    <row r="3982" spans="1:2" x14ac:dyDescent="0.25">
      <c r="A3982" s="521"/>
      <c r="B3982" s="521"/>
    </row>
    <row r="3983" spans="1:2" x14ac:dyDescent="0.25">
      <c r="A3983" s="521"/>
      <c r="B3983" s="521"/>
    </row>
    <row r="3984" spans="1:2" x14ac:dyDescent="0.25">
      <c r="A3984" s="521"/>
      <c r="B3984" s="521"/>
    </row>
    <row r="3985" spans="1:2" x14ac:dyDescent="0.25">
      <c r="A3985" s="521"/>
      <c r="B3985" s="521"/>
    </row>
    <row r="3986" spans="1:2" x14ac:dyDescent="0.25">
      <c r="A3986" s="521"/>
      <c r="B3986" s="521"/>
    </row>
    <row r="3987" spans="1:2" x14ac:dyDescent="0.25">
      <c r="A3987" s="521"/>
      <c r="B3987" s="521"/>
    </row>
    <row r="3988" spans="1:2" x14ac:dyDescent="0.25">
      <c r="A3988" s="521"/>
      <c r="B3988" s="521"/>
    </row>
    <row r="3989" spans="1:2" x14ac:dyDescent="0.25">
      <c r="A3989" s="521"/>
      <c r="B3989" s="521"/>
    </row>
    <row r="3990" spans="1:2" x14ac:dyDescent="0.25">
      <c r="A3990" s="521"/>
      <c r="B3990" s="521"/>
    </row>
    <row r="3991" spans="1:2" x14ac:dyDescent="0.25">
      <c r="A3991" s="521"/>
      <c r="B3991" s="521"/>
    </row>
    <row r="3992" spans="1:2" x14ac:dyDescent="0.25">
      <c r="A3992" s="521"/>
      <c r="B3992" s="521"/>
    </row>
    <row r="3993" spans="1:2" x14ac:dyDescent="0.25">
      <c r="A3993" s="521"/>
      <c r="B3993" s="521"/>
    </row>
    <row r="3994" spans="1:2" x14ac:dyDescent="0.25">
      <c r="A3994" s="521"/>
      <c r="B3994" s="521"/>
    </row>
    <row r="3995" spans="1:2" x14ac:dyDescent="0.25">
      <c r="A3995" s="521"/>
      <c r="B3995" s="521"/>
    </row>
    <row r="3996" spans="1:2" x14ac:dyDescent="0.25">
      <c r="A3996" s="521"/>
      <c r="B3996" s="521"/>
    </row>
    <row r="3997" spans="1:2" x14ac:dyDescent="0.25">
      <c r="A3997" s="521"/>
      <c r="B3997" s="521"/>
    </row>
    <row r="3998" spans="1:2" x14ac:dyDescent="0.25">
      <c r="A3998" s="521"/>
      <c r="B3998" s="521"/>
    </row>
    <row r="3999" spans="1:2" x14ac:dyDescent="0.25">
      <c r="A3999" s="521"/>
      <c r="B3999" s="521"/>
    </row>
    <row r="4000" spans="1:2" x14ac:dyDescent="0.25">
      <c r="A4000" s="521"/>
      <c r="B4000" s="521"/>
    </row>
    <row r="4001" spans="1:2" x14ac:dyDescent="0.25">
      <c r="A4001" s="521"/>
      <c r="B4001" s="521"/>
    </row>
    <row r="4002" spans="1:2" x14ac:dyDescent="0.25">
      <c r="A4002" s="521"/>
      <c r="B4002" s="521"/>
    </row>
    <row r="4003" spans="1:2" x14ac:dyDescent="0.25">
      <c r="A4003" s="521"/>
      <c r="B4003" s="521"/>
    </row>
    <row r="4004" spans="1:2" x14ac:dyDescent="0.25">
      <c r="A4004" s="521"/>
      <c r="B4004" s="521"/>
    </row>
    <row r="4005" spans="1:2" x14ac:dyDescent="0.25">
      <c r="A4005" s="521"/>
      <c r="B4005" s="521"/>
    </row>
    <row r="4006" spans="1:2" x14ac:dyDescent="0.25">
      <c r="A4006" s="521"/>
      <c r="B4006" s="521"/>
    </row>
    <row r="4007" spans="1:2" x14ac:dyDescent="0.25">
      <c r="A4007" s="521"/>
      <c r="B4007" s="521"/>
    </row>
    <row r="4008" spans="1:2" x14ac:dyDescent="0.25">
      <c r="A4008" s="521"/>
      <c r="B4008" s="521"/>
    </row>
    <row r="4009" spans="1:2" x14ac:dyDescent="0.25">
      <c r="A4009" s="521"/>
      <c r="B4009" s="521"/>
    </row>
    <row r="4010" spans="1:2" x14ac:dyDescent="0.25">
      <c r="A4010" s="521"/>
      <c r="B4010" s="521"/>
    </row>
    <row r="4011" spans="1:2" x14ac:dyDescent="0.25">
      <c r="A4011" s="521"/>
      <c r="B4011" s="521"/>
    </row>
    <row r="4012" spans="1:2" x14ac:dyDescent="0.25">
      <c r="A4012" s="521"/>
      <c r="B4012" s="521"/>
    </row>
    <row r="4013" spans="1:2" x14ac:dyDescent="0.25">
      <c r="A4013" s="521"/>
      <c r="B4013" s="521"/>
    </row>
    <row r="4014" spans="1:2" x14ac:dyDescent="0.25">
      <c r="A4014" s="521"/>
      <c r="B4014" s="521"/>
    </row>
    <row r="4015" spans="1:2" x14ac:dyDescent="0.25">
      <c r="A4015" s="521"/>
      <c r="B4015" s="521"/>
    </row>
    <row r="4016" spans="1:2" x14ac:dyDescent="0.25">
      <c r="A4016" s="521"/>
      <c r="B4016" s="521"/>
    </row>
    <row r="4017" spans="1:2" x14ac:dyDescent="0.25">
      <c r="A4017" s="521"/>
      <c r="B4017" s="521"/>
    </row>
    <row r="4018" spans="1:2" x14ac:dyDescent="0.25">
      <c r="A4018" s="521"/>
      <c r="B4018" s="521"/>
    </row>
    <row r="4019" spans="1:2" x14ac:dyDescent="0.25">
      <c r="A4019" s="521"/>
      <c r="B4019" s="521"/>
    </row>
    <row r="4020" spans="1:2" x14ac:dyDescent="0.25">
      <c r="A4020" s="521"/>
      <c r="B4020" s="521"/>
    </row>
    <row r="4021" spans="1:2" x14ac:dyDescent="0.25">
      <c r="A4021" s="521"/>
      <c r="B4021" s="521"/>
    </row>
    <row r="4022" spans="1:2" x14ac:dyDescent="0.25">
      <c r="A4022" s="521"/>
      <c r="B4022" s="521"/>
    </row>
    <row r="4023" spans="1:2" x14ac:dyDescent="0.25">
      <c r="A4023" s="521"/>
      <c r="B4023" s="521"/>
    </row>
    <row r="4024" spans="1:2" x14ac:dyDescent="0.25">
      <c r="A4024" s="521"/>
      <c r="B4024" s="521"/>
    </row>
    <row r="4025" spans="1:2" x14ac:dyDescent="0.25">
      <c r="A4025" s="521"/>
      <c r="B4025" s="521"/>
    </row>
    <row r="4026" spans="1:2" x14ac:dyDescent="0.25">
      <c r="A4026" s="521"/>
      <c r="B4026" s="521"/>
    </row>
    <row r="4027" spans="1:2" x14ac:dyDescent="0.25">
      <c r="A4027" s="521"/>
      <c r="B4027" s="521"/>
    </row>
    <row r="4028" spans="1:2" x14ac:dyDescent="0.25">
      <c r="A4028" s="521"/>
      <c r="B4028" s="521"/>
    </row>
    <row r="4029" spans="1:2" x14ac:dyDescent="0.25">
      <c r="A4029" s="521"/>
      <c r="B4029" s="521"/>
    </row>
    <row r="4030" spans="1:2" x14ac:dyDescent="0.25">
      <c r="A4030" s="521"/>
      <c r="B4030" s="521"/>
    </row>
    <row r="4031" spans="1:2" x14ac:dyDescent="0.25">
      <c r="A4031" s="521"/>
      <c r="B4031" s="521"/>
    </row>
    <row r="4032" spans="1:2" x14ac:dyDescent="0.25">
      <c r="A4032" s="521"/>
      <c r="B4032" s="521"/>
    </row>
    <row r="4033" spans="1:2" x14ac:dyDescent="0.25">
      <c r="A4033" s="521"/>
      <c r="B4033" s="521"/>
    </row>
    <row r="4034" spans="1:2" x14ac:dyDescent="0.25">
      <c r="A4034" s="521"/>
      <c r="B4034" s="521"/>
    </row>
    <row r="4035" spans="1:2" x14ac:dyDescent="0.25">
      <c r="A4035" s="521"/>
      <c r="B4035" s="521"/>
    </row>
    <row r="4036" spans="1:2" x14ac:dyDescent="0.25">
      <c r="A4036" s="521"/>
      <c r="B4036" s="521"/>
    </row>
    <row r="4037" spans="1:2" x14ac:dyDescent="0.25">
      <c r="A4037" s="521"/>
      <c r="B4037" s="521"/>
    </row>
    <row r="4038" spans="1:2" x14ac:dyDescent="0.25">
      <c r="A4038" s="521"/>
      <c r="B4038" s="521"/>
    </row>
    <row r="4039" spans="1:2" x14ac:dyDescent="0.25">
      <c r="A4039" s="521"/>
      <c r="B4039" s="521"/>
    </row>
    <row r="4040" spans="1:2" x14ac:dyDescent="0.25">
      <c r="A4040" s="521"/>
      <c r="B4040" s="521"/>
    </row>
    <row r="4041" spans="1:2" x14ac:dyDescent="0.25">
      <c r="A4041" s="521"/>
      <c r="B4041" s="521"/>
    </row>
    <row r="4042" spans="1:2" x14ac:dyDescent="0.25">
      <c r="A4042" s="521"/>
      <c r="B4042" s="521"/>
    </row>
    <row r="4043" spans="1:2" x14ac:dyDescent="0.25">
      <c r="A4043" s="521"/>
      <c r="B4043" s="521"/>
    </row>
    <row r="4044" spans="1:2" x14ac:dyDescent="0.25">
      <c r="A4044" s="521"/>
      <c r="B4044" s="521"/>
    </row>
    <row r="4045" spans="1:2" x14ac:dyDescent="0.25">
      <c r="A4045" s="521"/>
      <c r="B4045" s="521"/>
    </row>
    <row r="4046" spans="1:2" x14ac:dyDescent="0.25">
      <c r="A4046" s="521"/>
      <c r="B4046" s="521"/>
    </row>
    <row r="4047" spans="1:2" x14ac:dyDescent="0.25">
      <c r="A4047" s="521"/>
      <c r="B4047" s="521"/>
    </row>
    <row r="4048" spans="1:2" x14ac:dyDescent="0.25">
      <c r="A4048" s="521"/>
      <c r="B4048" s="521"/>
    </row>
    <row r="4049" spans="1:2" x14ac:dyDescent="0.25">
      <c r="A4049" s="521"/>
      <c r="B4049" s="521"/>
    </row>
    <row r="4050" spans="1:2" x14ac:dyDescent="0.25">
      <c r="A4050" s="521"/>
      <c r="B4050" s="521"/>
    </row>
    <row r="4051" spans="1:2" x14ac:dyDescent="0.25">
      <c r="A4051" s="521"/>
      <c r="B4051" s="521"/>
    </row>
    <row r="4052" spans="1:2" x14ac:dyDescent="0.25">
      <c r="A4052" s="521"/>
      <c r="B4052" s="521"/>
    </row>
    <row r="4053" spans="1:2" x14ac:dyDescent="0.25">
      <c r="A4053" s="521"/>
      <c r="B4053" s="521"/>
    </row>
    <row r="4054" spans="1:2" x14ac:dyDescent="0.25">
      <c r="A4054" s="521"/>
      <c r="B4054" s="521"/>
    </row>
    <row r="4055" spans="1:2" x14ac:dyDescent="0.25">
      <c r="A4055" s="521"/>
      <c r="B4055" s="521"/>
    </row>
    <row r="4056" spans="1:2" x14ac:dyDescent="0.25">
      <c r="A4056" s="521"/>
      <c r="B4056" s="521"/>
    </row>
    <row r="4057" spans="1:2" x14ac:dyDescent="0.25">
      <c r="A4057" s="521"/>
      <c r="B4057" s="521"/>
    </row>
    <row r="4058" spans="1:2" x14ac:dyDescent="0.25">
      <c r="A4058" s="521"/>
      <c r="B4058" s="521"/>
    </row>
    <row r="4059" spans="1:2" x14ac:dyDescent="0.25">
      <c r="A4059" s="521"/>
      <c r="B4059" s="521"/>
    </row>
    <row r="4060" spans="1:2" x14ac:dyDescent="0.25">
      <c r="A4060" s="521"/>
      <c r="B4060" s="521"/>
    </row>
    <row r="4061" spans="1:2" x14ac:dyDescent="0.25">
      <c r="A4061" s="521"/>
      <c r="B4061" s="521"/>
    </row>
    <row r="4062" spans="1:2" x14ac:dyDescent="0.25">
      <c r="A4062" s="521"/>
      <c r="B4062" s="521"/>
    </row>
    <row r="4063" spans="1:2" x14ac:dyDescent="0.25">
      <c r="A4063" s="521"/>
      <c r="B4063" s="521"/>
    </row>
    <row r="4064" spans="1:2" x14ac:dyDescent="0.25">
      <c r="A4064" s="521"/>
      <c r="B4064" s="521"/>
    </row>
    <row r="4065" spans="1:2" x14ac:dyDescent="0.25">
      <c r="A4065" s="521"/>
      <c r="B4065" s="521"/>
    </row>
    <row r="4066" spans="1:2" x14ac:dyDescent="0.25">
      <c r="A4066" s="521"/>
      <c r="B4066" s="521"/>
    </row>
    <row r="4067" spans="1:2" x14ac:dyDescent="0.25">
      <c r="A4067" s="521"/>
      <c r="B4067" s="521"/>
    </row>
    <row r="4068" spans="1:2" x14ac:dyDescent="0.25">
      <c r="A4068" s="521"/>
      <c r="B4068" s="521"/>
    </row>
    <row r="4069" spans="1:2" x14ac:dyDescent="0.25">
      <c r="A4069" s="521"/>
      <c r="B4069" s="521"/>
    </row>
    <row r="4070" spans="1:2" x14ac:dyDescent="0.25">
      <c r="A4070" s="521"/>
      <c r="B4070" s="521"/>
    </row>
    <row r="4071" spans="1:2" x14ac:dyDescent="0.25">
      <c r="A4071" s="521"/>
      <c r="B4071" s="521"/>
    </row>
    <row r="4072" spans="1:2" x14ac:dyDescent="0.25">
      <c r="A4072" s="521"/>
      <c r="B4072" s="521"/>
    </row>
    <row r="4073" spans="1:2" x14ac:dyDescent="0.25">
      <c r="A4073" s="521"/>
      <c r="B4073" s="521"/>
    </row>
    <row r="4074" spans="1:2" x14ac:dyDescent="0.25">
      <c r="A4074" s="521"/>
      <c r="B4074" s="521"/>
    </row>
    <row r="4075" spans="1:2" x14ac:dyDescent="0.25">
      <c r="A4075" s="521"/>
      <c r="B4075" s="521"/>
    </row>
    <row r="4076" spans="1:2" x14ac:dyDescent="0.25">
      <c r="A4076" s="521"/>
      <c r="B4076" s="521"/>
    </row>
    <row r="4077" spans="1:2" x14ac:dyDescent="0.25">
      <c r="A4077" s="521"/>
      <c r="B4077" s="521"/>
    </row>
    <row r="4078" spans="1:2" x14ac:dyDescent="0.25">
      <c r="A4078" s="521"/>
      <c r="B4078" s="521"/>
    </row>
    <row r="4079" spans="1:2" x14ac:dyDescent="0.25">
      <c r="A4079" s="521"/>
      <c r="B4079" s="521"/>
    </row>
    <row r="4080" spans="1:2" x14ac:dyDescent="0.25">
      <c r="A4080" s="521"/>
      <c r="B4080" s="521"/>
    </row>
    <row r="4081" spans="1:2" x14ac:dyDescent="0.25">
      <c r="A4081" s="521"/>
      <c r="B4081" s="521"/>
    </row>
    <row r="4082" spans="1:2" x14ac:dyDescent="0.25">
      <c r="A4082" s="521"/>
      <c r="B4082" s="521"/>
    </row>
    <row r="4083" spans="1:2" x14ac:dyDescent="0.25">
      <c r="A4083" s="521"/>
      <c r="B4083" s="521"/>
    </row>
    <row r="4084" spans="1:2" x14ac:dyDescent="0.25">
      <c r="A4084" s="521"/>
      <c r="B4084" s="521"/>
    </row>
    <row r="4085" spans="1:2" x14ac:dyDescent="0.25">
      <c r="A4085" s="521"/>
      <c r="B4085" s="521"/>
    </row>
    <row r="4086" spans="1:2" x14ac:dyDescent="0.25">
      <c r="A4086" s="521"/>
      <c r="B4086" s="521"/>
    </row>
    <row r="4087" spans="1:2" x14ac:dyDescent="0.25">
      <c r="A4087" s="521"/>
      <c r="B4087" s="521"/>
    </row>
    <row r="4088" spans="1:2" x14ac:dyDescent="0.25">
      <c r="A4088" s="521"/>
      <c r="B4088" s="521"/>
    </row>
    <row r="4089" spans="1:2" x14ac:dyDescent="0.25">
      <c r="A4089" s="521"/>
      <c r="B4089" s="521"/>
    </row>
    <row r="4090" spans="1:2" x14ac:dyDescent="0.25">
      <c r="A4090" s="521"/>
      <c r="B4090" s="521"/>
    </row>
    <row r="4091" spans="1:2" x14ac:dyDescent="0.25">
      <c r="A4091" s="521"/>
      <c r="B4091" s="521"/>
    </row>
    <row r="4092" spans="1:2" x14ac:dyDescent="0.25">
      <c r="A4092" s="521"/>
      <c r="B4092" s="521"/>
    </row>
    <row r="4093" spans="1:2" x14ac:dyDescent="0.25">
      <c r="A4093" s="521"/>
      <c r="B4093" s="521"/>
    </row>
    <row r="4094" spans="1:2" x14ac:dyDescent="0.25">
      <c r="A4094" s="521"/>
      <c r="B4094" s="521"/>
    </row>
    <row r="4095" spans="1:2" x14ac:dyDescent="0.25">
      <c r="A4095" s="521"/>
      <c r="B4095" s="521"/>
    </row>
    <row r="4096" spans="1:2" x14ac:dyDescent="0.25">
      <c r="A4096" s="521"/>
      <c r="B4096" s="521"/>
    </row>
    <row r="4097" spans="1:2" x14ac:dyDescent="0.25">
      <c r="A4097" s="521"/>
      <c r="B4097" s="521"/>
    </row>
    <row r="4098" spans="1:2" x14ac:dyDescent="0.25">
      <c r="A4098" s="521"/>
      <c r="B4098" s="521"/>
    </row>
    <row r="4099" spans="1:2" x14ac:dyDescent="0.25">
      <c r="A4099" s="521"/>
      <c r="B4099" s="521"/>
    </row>
    <row r="4100" spans="1:2" x14ac:dyDescent="0.25">
      <c r="A4100" s="521"/>
      <c r="B4100" s="521"/>
    </row>
    <row r="4101" spans="1:2" x14ac:dyDescent="0.25">
      <c r="A4101" s="521"/>
      <c r="B4101" s="521"/>
    </row>
    <row r="4102" spans="1:2" x14ac:dyDescent="0.25">
      <c r="A4102" s="521"/>
      <c r="B4102" s="521"/>
    </row>
    <row r="4103" spans="1:2" x14ac:dyDescent="0.25">
      <c r="A4103" s="521"/>
      <c r="B4103" s="521"/>
    </row>
    <row r="4104" spans="1:2" x14ac:dyDescent="0.25">
      <c r="A4104" s="521"/>
      <c r="B4104" s="521"/>
    </row>
    <row r="4105" spans="1:2" x14ac:dyDescent="0.25">
      <c r="A4105" s="521"/>
      <c r="B4105" s="521"/>
    </row>
    <row r="4106" spans="1:2" x14ac:dyDescent="0.25">
      <c r="A4106" s="521"/>
      <c r="B4106" s="521"/>
    </row>
    <row r="4107" spans="1:2" x14ac:dyDescent="0.25">
      <c r="A4107" s="521"/>
      <c r="B4107" s="521"/>
    </row>
    <row r="4108" spans="1:2" x14ac:dyDescent="0.25">
      <c r="A4108" s="521"/>
      <c r="B4108" s="521"/>
    </row>
    <row r="4109" spans="1:2" x14ac:dyDescent="0.25">
      <c r="A4109" s="521"/>
      <c r="B4109" s="521"/>
    </row>
    <row r="4110" spans="1:2" x14ac:dyDescent="0.25">
      <c r="A4110" s="521"/>
      <c r="B4110" s="521"/>
    </row>
    <row r="4111" spans="1:2" x14ac:dyDescent="0.25">
      <c r="A4111" s="521"/>
      <c r="B4111" s="521"/>
    </row>
    <row r="4112" spans="1:2" x14ac:dyDescent="0.25">
      <c r="A4112" s="521"/>
      <c r="B4112" s="521"/>
    </row>
    <row r="4113" spans="1:2" x14ac:dyDescent="0.25">
      <c r="A4113" s="521"/>
      <c r="B4113" s="521"/>
    </row>
    <row r="4114" spans="1:2" x14ac:dyDescent="0.25">
      <c r="A4114" s="521"/>
      <c r="B4114" s="521"/>
    </row>
    <row r="4115" spans="1:2" x14ac:dyDescent="0.25">
      <c r="A4115" s="521"/>
      <c r="B4115" s="521"/>
    </row>
    <row r="4116" spans="1:2" x14ac:dyDescent="0.25">
      <c r="A4116" s="521"/>
      <c r="B4116" s="521"/>
    </row>
    <row r="4117" spans="1:2" x14ac:dyDescent="0.25">
      <c r="A4117" s="521"/>
      <c r="B4117" s="521"/>
    </row>
    <row r="4118" spans="1:2" x14ac:dyDescent="0.25">
      <c r="A4118" s="521"/>
      <c r="B4118" s="521"/>
    </row>
    <row r="4119" spans="1:2" x14ac:dyDescent="0.25">
      <c r="A4119" s="521"/>
      <c r="B4119" s="521"/>
    </row>
    <row r="4120" spans="1:2" x14ac:dyDescent="0.25">
      <c r="A4120" s="521"/>
      <c r="B4120" s="521"/>
    </row>
    <row r="4121" spans="1:2" x14ac:dyDescent="0.25">
      <c r="A4121" s="521"/>
      <c r="B4121" s="521"/>
    </row>
    <row r="4122" spans="1:2" x14ac:dyDescent="0.25">
      <c r="A4122" s="521"/>
      <c r="B4122" s="521"/>
    </row>
    <row r="4123" spans="1:2" x14ac:dyDescent="0.25">
      <c r="A4123" s="521"/>
      <c r="B4123" s="521"/>
    </row>
    <row r="4124" spans="1:2" x14ac:dyDescent="0.25">
      <c r="A4124" s="521"/>
      <c r="B4124" s="521"/>
    </row>
    <row r="4125" spans="1:2" x14ac:dyDescent="0.25">
      <c r="A4125" s="521"/>
      <c r="B4125" s="521"/>
    </row>
    <row r="4126" spans="1:2" x14ac:dyDescent="0.25">
      <c r="A4126" s="521"/>
      <c r="B4126" s="521"/>
    </row>
    <row r="4127" spans="1:2" x14ac:dyDescent="0.25">
      <c r="A4127" s="521"/>
      <c r="B4127" s="521"/>
    </row>
    <row r="4128" spans="1:2" x14ac:dyDescent="0.25">
      <c r="A4128" s="521"/>
      <c r="B4128" s="521"/>
    </row>
    <row r="4129" spans="1:2" x14ac:dyDescent="0.25">
      <c r="A4129" s="521"/>
      <c r="B4129" s="521"/>
    </row>
    <row r="4130" spans="1:2" x14ac:dyDescent="0.25">
      <c r="A4130" s="521"/>
      <c r="B4130" s="521"/>
    </row>
    <row r="4131" spans="1:2" x14ac:dyDescent="0.25">
      <c r="A4131" s="521"/>
      <c r="B4131" s="521"/>
    </row>
    <row r="4132" spans="1:2" x14ac:dyDescent="0.25">
      <c r="A4132" s="521"/>
      <c r="B4132" s="521"/>
    </row>
    <row r="4133" spans="1:2" x14ac:dyDescent="0.25">
      <c r="A4133" s="521"/>
      <c r="B4133" s="521"/>
    </row>
    <row r="4134" spans="1:2" x14ac:dyDescent="0.25">
      <c r="A4134" s="521"/>
      <c r="B4134" s="521"/>
    </row>
    <row r="4135" spans="1:2" x14ac:dyDescent="0.25">
      <c r="A4135" s="521"/>
      <c r="B4135" s="521"/>
    </row>
    <row r="4136" spans="1:2" x14ac:dyDescent="0.25">
      <c r="A4136" s="521"/>
      <c r="B4136" s="521"/>
    </row>
    <row r="4137" spans="1:2" x14ac:dyDescent="0.25">
      <c r="A4137" s="521"/>
      <c r="B4137" s="521"/>
    </row>
    <row r="4138" spans="1:2" x14ac:dyDescent="0.25">
      <c r="A4138" s="521"/>
      <c r="B4138" s="521"/>
    </row>
    <row r="4139" spans="1:2" x14ac:dyDescent="0.25">
      <c r="A4139" s="521"/>
      <c r="B4139" s="521"/>
    </row>
    <row r="4140" spans="1:2" x14ac:dyDescent="0.25">
      <c r="A4140" s="521"/>
      <c r="B4140" s="521"/>
    </row>
    <row r="4141" spans="1:2" x14ac:dyDescent="0.25">
      <c r="A4141" s="521"/>
      <c r="B4141" s="521"/>
    </row>
    <row r="4142" spans="1:2" x14ac:dyDescent="0.25">
      <c r="A4142" s="521"/>
      <c r="B4142" s="521"/>
    </row>
    <row r="4143" spans="1:2" x14ac:dyDescent="0.25">
      <c r="A4143" s="521"/>
      <c r="B4143" s="521"/>
    </row>
    <row r="4144" spans="1:2" x14ac:dyDescent="0.25">
      <c r="A4144" s="521"/>
      <c r="B4144" s="521"/>
    </row>
    <row r="4145" spans="1:2" x14ac:dyDescent="0.25">
      <c r="A4145" s="521"/>
      <c r="B4145" s="521"/>
    </row>
    <row r="4146" spans="1:2" x14ac:dyDescent="0.25">
      <c r="A4146" s="521"/>
      <c r="B4146" s="521"/>
    </row>
    <row r="4147" spans="1:2" x14ac:dyDescent="0.25">
      <c r="A4147" s="521"/>
      <c r="B4147" s="521"/>
    </row>
    <row r="4148" spans="1:2" x14ac:dyDescent="0.25">
      <c r="A4148" s="521"/>
      <c r="B4148" s="521"/>
    </row>
    <row r="4149" spans="1:2" x14ac:dyDescent="0.25">
      <c r="A4149" s="521"/>
      <c r="B4149" s="521"/>
    </row>
    <row r="4150" spans="1:2" x14ac:dyDescent="0.25">
      <c r="A4150" s="521"/>
      <c r="B4150" s="521"/>
    </row>
    <row r="4151" spans="1:2" x14ac:dyDescent="0.25">
      <c r="A4151" s="521"/>
      <c r="B4151" s="521"/>
    </row>
    <row r="4152" spans="1:2" x14ac:dyDescent="0.25">
      <c r="A4152" s="521"/>
      <c r="B4152" s="521"/>
    </row>
    <row r="4153" spans="1:2" x14ac:dyDescent="0.25">
      <c r="A4153" s="521"/>
      <c r="B4153" s="521"/>
    </row>
    <row r="4154" spans="1:2" x14ac:dyDescent="0.25">
      <c r="A4154" s="521"/>
      <c r="B4154" s="521"/>
    </row>
    <row r="4155" spans="1:2" x14ac:dyDescent="0.25">
      <c r="A4155" s="521"/>
      <c r="B4155" s="521"/>
    </row>
    <row r="4156" spans="1:2" x14ac:dyDescent="0.25">
      <c r="A4156" s="521"/>
      <c r="B4156" s="521"/>
    </row>
    <row r="4157" spans="1:2" x14ac:dyDescent="0.25">
      <c r="A4157" s="521"/>
      <c r="B4157" s="521"/>
    </row>
    <row r="4158" spans="1:2" x14ac:dyDescent="0.25">
      <c r="A4158" s="521"/>
      <c r="B4158" s="521"/>
    </row>
    <row r="4159" spans="1:2" x14ac:dyDescent="0.25">
      <c r="A4159" s="521"/>
      <c r="B4159" s="521"/>
    </row>
    <row r="4160" spans="1:2" x14ac:dyDescent="0.25">
      <c r="A4160" s="521"/>
      <c r="B4160" s="521"/>
    </row>
    <row r="4161" spans="1:2" x14ac:dyDescent="0.25">
      <c r="A4161" s="521"/>
      <c r="B4161" s="521"/>
    </row>
    <row r="4162" spans="1:2" x14ac:dyDescent="0.25">
      <c r="A4162" s="521"/>
      <c r="B4162" s="521"/>
    </row>
    <row r="4163" spans="1:2" x14ac:dyDescent="0.25">
      <c r="A4163" s="521"/>
      <c r="B4163" s="521"/>
    </row>
    <row r="4164" spans="1:2" x14ac:dyDescent="0.25">
      <c r="A4164" s="521"/>
      <c r="B4164" s="521"/>
    </row>
    <row r="4165" spans="1:2" x14ac:dyDescent="0.25">
      <c r="A4165" s="521"/>
      <c r="B4165" s="521"/>
    </row>
    <row r="4166" spans="1:2" x14ac:dyDescent="0.25">
      <c r="A4166" s="521"/>
      <c r="B4166" s="521"/>
    </row>
    <row r="4167" spans="1:2" x14ac:dyDescent="0.25">
      <c r="A4167" s="521"/>
      <c r="B4167" s="521"/>
    </row>
    <row r="4168" spans="1:2" x14ac:dyDescent="0.25">
      <c r="A4168" s="521"/>
      <c r="B4168" s="521"/>
    </row>
    <row r="4169" spans="1:2" x14ac:dyDescent="0.25">
      <c r="A4169" s="521"/>
      <c r="B4169" s="521"/>
    </row>
    <row r="4170" spans="1:2" x14ac:dyDescent="0.25">
      <c r="A4170" s="521"/>
      <c r="B4170" s="521"/>
    </row>
    <row r="4171" spans="1:2" x14ac:dyDescent="0.25">
      <c r="A4171" s="521"/>
      <c r="B4171" s="521"/>
    </row>
    <row r="4172" spans="1:2" x14ac:dyDescent="0.25">
      <c r="A4172" s="521"/>
      <c r="B4172" s="521"/>
    </row>
    <row r="4173" spans="1:2" x14ac:dyDescent="0.25">
      <c r="A4173" s="521"/>
      <c r="B4173" s="521"/>
    </row>
    <row r="4174" spans="1:2" x14ac:dyDescent="0.25">
      <c r="A4174" s="521"/>
      <c r="B4174" s="521"/>
    </row>
    <row r="4175" spans="1:2" x14ac:dyDescent="0.25">
      <c r="A4175" s="521"/>
      <c r="B4175" s="521"/>
    </row>
    <row r="4176" spans="1:2" x14ac:dyDescent="0.25">
      <c r="A4176" s="521"/>
      <c r="B4176" s="521"/>
    </row>
    <row r="4177" spans="1:2" x14ac:dyDescent="0.25">
      <c r="A4177" s="521"/>
      <c r="B4177" s="521"/>
    </row>
    <row r="4178" spans="1:2" x14ac:dyDescent="0.25">
      <c r="A4178" s="521"/>
      <c r="B4178" s="521"/>
    </row>
    <row r="4179" spans="1:2" x14ac:dyDescent="0.25">
      <c r="A4179" s="521"/>
      <c r="B4179" s="521"/>
    </row>
    <row r="4180" spans="1:2" x14ac:dyDescent="0.25">
      <c r="A4180" s="521"/>
      <c r="B4180" s="521"/>
    </row>
    <row r="4181" spans="1:2" x14ac:dyDescent="0.25">
      <c r="A4181" s="521"/>
      <c r="B4181" s="521"/>
    </row>
    <row r="4182" spans="1:2" x14ac:dyDescent="0.25">
      <c r="A4182" s="521"/>
      <c r="B4182" s="521"/>
    </row>
    <row r="4183" spans="1:2" x14ac:dyDescent="0.25">
      <c r="A4183" s="521"/>
      <c r="B4183" s="521"/>
    </row>
    <row r="4184" spans="1:2" x14ac:dyDescent="0.25">
      <c r="A4184" s="521"/>
      <c r="B4184" s="521"/>
    </row>
    <row r="4185" spans="1:2" x14ac:dyDescent="0.25">
      <c r="A4185" s="521"/>
      <c r="B4185" s="521"/>
    </row>
    <row r="4186" spans="1:2" x14ac:dyDescent="0.25">
      <c r="A4186" s="521"/>
      <c r="B4186" s="521"/>
    </row>
    <row r="4187" spans="1:2" x14ac:dyDescent="0.25">
      <c r="A4187" s="521"/>
      <c r="B4187" s="521"/>
    </row>
    <row r="4188" spans="1:2" x14ac:dyDescent="0.25">
      <c r="A4188" s="521"/>
      <c r="B4188" s="521"/>
    </row>
    <row r="4189" spans="1:2" x14ac:dyDescent="0.25">
      <c r="A4189" s="521"/>
      <c r="B4189" s="521"/>
    </row>
    <row r="4190" spans="1:2" x14ac:dyDescent="0.25">
      <c r="A4190" s="521"/>
      <c r="B4190" s="521"/>
    </row>
    <row r="4191" spans="1:2" x14ac:dyDescent="0.25">
      <c r="A4191" s="521"/>
      <c r="B4191" s="521"/>
    </row>
    <row r="4192" spans="1:2" x14ac:dyDescent="0.25">
      <c r="A4192" s="521"/>
      <c r="B4192" s="521"/>
    </row>
    <row r="4193" spans="1:2" x14ac:dyDescent="0.25">
      <c r="A4193" s="521"/>
      <c r="B4193" s="521"/>
    </row>
    <row r="4194" spans="1:2" x14ac:dyDescent="0.25">
      <c r="A4194" s="521"/>
      <c r="B4194" s="521"/>
    </row>
    <row r="4195" spans="1:2" x14ac:dyDescent="0.25">
      <c r="A4195" s="521"/>
      <c r="B4195" s="521"/>
    </row>
    <row r="4196" spans="1:2" x14ac:dyDescent="0.25">
      <c r="A4196" s="521"/>
      <c r="B4196" s="521"/>
    </row>
    <row r="4197" spans="1:2" x14ac:dyDescent="0.25">
      <c r="A4197" s="521"/>
      <c r="B4197" s="521"/>
    </row>
    <row r="4198" spans="1:2" x14ac:dyDescent="0.25">
      <c r="A4198" s="521"/>
      <c r="B4198" s="521"/>
    </row>
    <row r="4199" spans="1:2" x14ac:dyDescent="0.25">
      <c r="A4199" s="521"/>
      <c r="B4199" s="521"/>
    </row>
    <row r="4200" spans="1:2" x14ac:dyDescent="0.25">
      <c r="A4200" s="521"/>
      <c r="B4200" s="521"/>
    </row>
    <row r="4201" spans="1:2" x14ac:dyDescent="0.25">
      <c r="A4201" s="521"/>
      <c r="B4201" s="521"/>
    </row>
    <row r="4202" spans="1:2" x14ac:dyDescent="0.25">
      <c r="A4202" s="521"/>
      <c r="B4202" s="521"/>
    </row>
    <row r="4203" spans="1:2" x14ac:dyDescent="0.25">
      <c r="A4203" s="521"/>
      <c r="B4203" s="521"/>
    </row>
    <row r="4204" spans="1:2" x14ac:dyDescent="0.25">
      <c r="A4204" s="521"/>
      <c r="B4204" s="521"/>
    </row>
    <row r="4205" spans="1:2" x14ac:dyDescent="0.25">
      <c r="A4205" s="521"/>
      <c r="B4205" s="521"/>
    </row>
    <row r="4206" spans="1:2" x14ac:dyDescent="0.25">
      <c r="A4206" s="521"/>
      <c r="B4206" s="521"/>
    </row>
    <row r="4207" spans="1:2" x14ac:dyDescent="0.25">
      <c r="A4207" s="521"/>
      <c r="B4207" s="521"/>
    </row>
    <row r="4208" spans="1:2" x14ac:dyDescent="0.25">
      <c r="A4208" s="521"/>
      <c r="B4208" s="521"/>
    </row>
    <row r="4209" spans="1:2" x14ac:dyDescent="0.25">
      <c r="A4209" s="521"/>
      <c r="B4209" s="521"/>
    </row>
    <row r="4210" spans="1:2" x14ac:dyDescent="0.25">
      <c r="A4210" s="521"/>
      <c r="B4210" s="521"/>
    </row>
    <row r="4211" spans="1:2" x14ac:dyDescent="0.25">
      <c r="A4211" s="521"/>
      <c r="B4211" s="521"/>
    </row>
    <row r="4212" spans="1:2" x14ac:dyDescent="0.25">
      <c r="A4212" s="521"/>
      <c r="B4212" s="521"/>
    </row>
    <row r="4213" spans="1:2" x14ac:dyDescent="0.25">
      <c r="A4213" s="521"/>
      <c r="B4213" s="521"/>
    </row>
    <row r="4214" spans="1:2" x14ac:dyDescent="0.25">
      <c r="A4214" s="521"/>
      <c r="B4214" s="521"/>
    </row>
    <row r="4215" spans="1:2" x14ac:dyDescent="0.25">
      <c r="A4215" s="521"/>
      <c r="B4215" s="521"/>
    </row>
    <row r="4216" spans="1:2" x14ac:dyDescent="0.25">
      <c r="A4216" s="521"/>
      <c r="B4216" s="521"/>
    </row>
    <row r="4217" spans="1:2" x14ac:dyDescent="0.25">
      <c r="A4217" s="521"/>
      <c r="B4217" s="521"/>
    </row>
    <row r="4218" spans="1:2" x14ac:dyDescent="0.25">
      <c r="A4218" s="521"/>
      <c r="B4218" s="521"/>
    </row>
    <row r="4219" spans="1:2" x14ac:dyDescent="0.25">
      <c r="A4219" s="521"/>
      <c r="B4219" s="521"/>
    </row>
    <row r="4220" spans="1:2" x14ac:dyDescent="0.25">
      <c r="A4220" s="521"/>
      <c r="B4220" s="521"/>
    </row>
    <row r="4221" spans="1:2" x14ac:dyDescent="0.25">
      <c r="A4221" s="521"/>
      <c r="B4221" s="521"/>
    </row>
    <row r="4222" spans="1:2" x14ac:dyDescent="0.25">
      <c r="A4222" s="521"/>
      <c r="B4222" s="521"/>
    </row>
    <row r="4223" spans="1:2" x14ac:dyDescent="0.25">
      <c r="A4223" s="521"/>
      <c r="B4223" s="521"/>
    </row>
    <row r="4224" spans="1:2" x14ac:dyDescent="0.25">
      <c r="A4224" s="521"/>
      <c r="B4224" s="521"/>
    </row>
    <row r="4225" spans="1:2" x14ac:dyDescent="0.25">
      <c r="A4225" s="521"/>
      <c r="B4225" s="521"/>
    </row>
    <row r="4226" spans="1:2" x14ac:dyDescent="0.25">
      <c r="A4226" s="521"/>
      <c r="B4226" s="521"/>
    </row>
    <row r="4227" spans="1:2" x14ac:dyDescent="0.25">
      <c r="A4227" s="521"/>
      <c r="B4227" s="521"/>
    </row>
    <row r="4228" spans="1:2" x14ac:dyDescent="0.25">
      <c r="A4228" s="521"/>
      <c r="B4228" s="521"/>
    </row>
    <row r="4229" spans="1:2" x14ac:dyDescent="0.25">
      <c r="A4229" s="521"/>
      <c r="B4229" s="521"/>
    </row>
    <row r="4230" spans="1:2" x14ac:dyDescent="0.25">
      <c r="A4230" s="521"/>
      <c r="B4230" s="521"/>
    </row>
    <row r="4231" spans="1:2" x14ac:dyDescent="0.25">
      <c r="A4231" s="521"/>
      <c r="B4231" s="521"/>
    </row>
    <row r="4232" spans="1:2" x14ac:dyDescent="0.25">
      <c r="A4232" s="521"/>
      <c r="B4232" s="521"/>
    </row>
    <row r="4233" spans="1:2" x14ac:dyDescent="0.25">
      <c r="A4233" s="521"/>
      <c r="B4233" s="521"/>
    </row>
    <row r="4234" spans="1:2" x14ac:dyDescent="0.25">
      <c r="A4234" s="521"/>
      <c r="B4234" s="521"/>
    </row>
    <row r="4235" spans="1:2" x14ac:dyDescent="0.25">
      <c r="A4235" s="521"/>
      <c r="B4235" s="521"/>
    </row>
    <row r="4236" spans="1:2" x14ac:dyDescent="0.25">
      <c r="A4236" s="521"/>
      <c r="B4236" s="521"/>
    </row>
    <row r="4237" spans="1:2" x14ac:dyDescent="0.25">
      <c r="A4237" s="521"/>
      <c r="B4237" s="521"/>
    </row>
    <row r="4238" spans="1:2" x14ac:dyDescent="0.25">
      <c r="A4238" s="521"/>
      <c r="B4238" s="521"/>
    </row>
    <row r="4239" spans="1:2" x14ac:dyDescent="0.25">
      <c r="A4239" s="521"/>
      <c r="B4239" s="521"/>
    </row>
    <row r="4240" spans="1:2" x14ac:dyDescent="0.25">
      <c r="A4240" s="521"/>
      <c r="B4240" s="521"/>
    </row>
    <row r="4241" spans="1:2" x14ac:dyDescent="0.25">
      <c r="A4241" s="521"/>
      <c r="B4241" s="521"/>
    </row>
    <row r="4242" spans="1:2" x14ac:dyDescent="0.25">
      <c r="A4242" s="521"/>
      <c r="B4242" s="521"/>
    </row>
    <row r="4243" spans="1:2" x14ac:dyDescent="0.25">
      <c r="A4243" s="521"/>
      <c r="B4243" s="521"/>
    </row>
    <row r="4244" spans="1:2" x14ac:dyDescent="0.25">
      <c r="A4244" s="521"/>
      <c r="B4244" s="521"/>
    </row>
    <row r="4245" spans="1:2" x14ac:dyDescent="0.25">
      <c r="A4245" s="521"/>
      <c r="B4245" s="521"/>
    </row>
    <row r="4246" spans="1:2" x14ac:dyDescent="0.25">
      <c r="A4246" s="521"/>
      <c r="B4246" s="521"/>
    </row>
    <row r="4247" spans="1:2" x14ac:dyDescent="0.25">
      <c r="A4247" s="521"/>
      <c r="B4247" s="521"/>
    </row>
    <row r="4248" spans="1:2" x14ac:dyDescent="0.25">
      <c r="A4248" s="521"/>
      <c r="B4248" s="521"/>
    </row>
    <row r="4249" spans="1:2" x14ac:dyDescent="0.25">
      <c r="A4249" s="521"/>
      <c r="B4249" s="521"/>
    </row>
    <row r="4250" spans="1:2" x14ac:dyDescent="0.25">
      <c r="A4250" s="521"/>
      <c r="B4250" s="521"/>
    </row>
    <row r="4251" spans="1:2" x14ac:dyDescent="0.25">
      <c r="A4251" s="521"/>
      <c r="B4251" s="521"/>
    </row>
    <row r="4252" spans="1:2" x14ac:dyDescent="0.25">
      <c r="A4252" s="521"/>
      <c r="B4252" s="521"/>
    </row>
    <row r="4253" spans="1:2" x14ac:dyDescent="0.25">
      <c r="A4253" s="521"/>
      <c r="B4253" s="521"/>
    </row>
    <row r="4254" spans="1:2" x14ac:dyDescent="0.25">
      <c r="A4254" s="521"/>
      <c r="B4254" s="521"/>
    </row>
    <row r="4255" spans="1:2" x14ac:dyDescent="0.25">
      <c r="A4255" s="521"/>
      <c r="B4255" s="521"/>
    </row>
    <row r="4256" spans="1:2" x14ac:dyDescent="0.25">
      <c r="A4256" s="521"/>
      <c r="B4256" s="521"/>
    </row>
    <row r="4257" spans="1:2" x14ac:dyDescent="0.25">
      <c r="A4257" s="521"/>
      <c r="B4257" s="521"/>
    </row>
    <row r="4258" spans="1:2" x14ac:dyDescent="0.25">
      <c r="A4258" s="521"/>
      <c r="B4258" s="521"/>
    </row>
    <row r="4259" spans="1:2" x14ac:dyDescent="0.25">
      <c r="A4259" s="521"/>
      <c r="B4259" s="521"/>
    </row>
    <row r="4260" spans="1:2" x14ac:dyDescent="0.25">
      <c r="A4260" s="521"/>
      <c r="B4260" s="521"/>
    </row>
    <row r="4261" spans="1:2" x14ac:dyDescent="0.25">
      <c r="A4261" s="521"/>
      <c r="B4261" s="521"/>
    </row>
    <row r="4262" spans="1:2" x14ac:dyDescent="0.25">
      <c r="A4262" s="521"/>
      <c r="B4262" s="521"/>
    </row>
    <row r="4263" spans="1:2" x14ac:dyDescent="0.25">
      <c r="A4263" s="521"/>
      <c r="B4263" s="521"/>
    </row>
    <row r="4264" spans="1:2" x14ac:dyDescent="0.25">
      <c r="A4264" s="521"/>
      <c r="B4264" s="521"/>
    </row>
    <row r="4265" spans="1:2" x14ac:dyDescent="0.25">
      <c r="A4265" s="521"/>
      <c r="B4265" s="521"/>
    </row>
    <row r="4266" spans="1:2" x14ac:dyDescent="0.25">
      <c r="A4266" s="521"/>
      <c r="B4266" s="521"/>
    </row>
    <row r="4267" spans="1:2" x14ac:dyDescent="0.25">
      <c r="A4267" s="521"/>
      <c r="B4267" s="521"/>
    </row>
    <row r="4268" spans="1:2" x14ac:dyDescent="0.25">
      <c r="A4268" s="521"/>
      <c r="B4268" s="521"/>
    </row>
    <row r="4269" spans="1:2" x14ac:dyDescent="0.25">
      <c r="A4269" s="521"/>
      <c r="B4269" s="521"/>
    </row>
    <row r="4270" spans="1:2" x14ac:dyDescent="0.25">
      <c r="A4270" s="521"/>
      <c r="B4270" s="521"/>
    </row>
    <row r="4271" spans="1:2" x14ac:dyDescent="0.25">
      <c r="A4271" s="521"/>
      <c r="B4271" s="521"/>
    </row>
    <row r="4272" spans="1:2" x14ac:dyDescent="0.25">
      <c r="A4272" s="521"/>
      <c r="B4272" s="521"/>
    </row>
    <row r="4273" spans="1:2" x14ac:dyDescent="0.25">
      <c r="A4273" s="521"/>
      <c r="B4273" s="521"/>
    </row>
    <row r="4274" spans="1:2" x14ac:dyDescent="0.25">
      <c r="A4274" s="521"/>
      <c r="B4274" s="521"/>
    </row>
    <row r="4275" spans="1:2" x14ac:dyDescent="0.25">
      <c r="A4275" s="521"/>
      <c r="B4275" s="521"/>
    </row>
    <row r="4276" spans="1:2" x14ac:dyDescent="0.25">
      <c r="A4276" s="521"/>
      <c r="B4276" s="521"/>
    </row>
    <row r="4277" spans="1:2" x14ac:dyDescent="0.25">
      <c r="A4277" s="521"/>
      <c r="B4277" s="521"/>
    </row>
    <row r="4278" spans="1:2" x14ac:dyDescent="0.25">
      <c r="A4278" s="521"/>
      <c r="B4278" s="521"/>
    </row>
    <row r="4279" spans="1:2" x14ac:dyDescent="0.25">
      <c r="A4279" s="521"/>
      <c r="B4279" s="521"/>
    </row>
    <row r="4280" spans="1:2" x14ac:dyDescent="0.25">
      <c r="A4280" s="521"/>
      <c r="B4280" s="521"/>
    </row>
    <row r="4281" spans="1:2" x14ac:dyDescent="0.25">
      <c r="A4281" s="521"/>
      <c r="B4281" s="521"/>
    </row>
    <row r="4282" spans="1:2" x14ac:dyDescent="0.25">
      <c r="A4282" s="521"/>
      <c r="B4282" s="521"/>
    </row>
    <row r="4283" spans="1:2" x14ac:dyDescent="0.25">
      <c r="A4283" s="521"/>
      <c r="B4283" s="521"/>
    </row>
    <row r="4284" spans="1:2" x14ac:dyDescent="0.25">
      <c r="A4284" s="521"/>
      <c r="B4284" s="521"/>
    </row>
    <row r="4285" spans="1:2" x14ac:dyDescent="0.25">
      <c r="A4285" s="521"/>
      <c r="B4285" s="521"/>
    </row>
    <row r="4286" spans="1:2" x14ac:dyDescent="0.25">
      <c r="A4286" s="521"/>
      <c r="B4286" s="521"/>
    </row>
    <row r="4287" spans="1:2" x14ac:dyDescent="0.25">
      <c r="A4287" s="521"/>
      <c r="B4287" s="521"/>
    </row>
    <row r="4288" spans="1:2" x14ac:dyDescent="0.25">
      <c r="A4288" s="521"/>
      <c r="B4288" s="521"/>
    </row>
    <row r="4289" spans="1:2" x14ac:dyDescent="0.25">
      <c r="A4289" s="521"/>
      <c r="B4289" s="521"/>
    </row>
    <row r="4290" spans="1:2" x14ac:dyDescent="0.25">
      <c r="A4290" s="521"/>
      <c r="B4290" s="521"/>
    </row>
    <row r="4291" spans="1:2" x14ac:dyDescent="0.25">
      <c r="A4291" s="521"/>
      <c r="B4291" s="521"/>
    </row>
    <row r="4292" spans="1:2" x14ac:dyDescent="0.25">
      <c r="A4292" s="521"/>
      <c r="B4292" s="521"/>
    </row>
    <row r="4293" spans="1:2" x14ac:dyDescent="0.25">
      <c r="A4293" s="521"/>
      <c r="B4293" s="521"/>
    </row>
    <row r="4294" spans="1:2" x14ac:dyDescent="0.25">
      <c r="A4294" s="521"/>
      <c r="B4294" s="521"/>
    </row>
    <row r="4295" spans="1:2" x14ac:dyDescent="0.25">
      <c r="A4295" s="521"/>
      <c r="B4295" s="521"/>
    </row>
    <row r="4296" spans="1:2" x14ac:dyDescent="0.25">
      <c r="A4296" s="521"/>
      <c r="B4296" s="521"/>
    </row>
    <row r="4297" spans="1:2" x14ac:dyDescent="0.25">
      <c r="A4297" s="521"/>
      <c r="B4297" s="521"/>
    </row>
    <row r="4298" spans="1:2" x14ac:dyDescent="0.25">
      <c r="A4298" s="521"/>
      <c r="B4298" s="521"/>
    </row>
    <row r="4299" spans="1:2" x14ac:dyDescent="0.25">
      <c r="A4299" s="521"/>
      <c r="B4299" s="521"/>
    </row>
    <row r="4300" spans="1:2" x14ac:dyDescent="0.25">
      <c r="A4300" s="521"/>
      <c r="B4300" s="521"/>
    </row>
    <row r="4301" spans="1:2" x14ac:dyDescent="0.25">
      <c r="A4301" s="521"/>
      <c r="B4301" s="521"/>
    </row>
    <row r="4302" spans="1:2" x14ac:dyDescent="0.25">
      <c r="A4302" s="521"/>
      <c r="B4302" s="521"/>
    </row>
    <row r="4303" spans="1:2" x14ac:dyDescent="0.25">
      <c r="A4303" s="521"/>
      <c r="B4303" s="521"/>
    </row>
    <row r="4304" spans="1:2" x14ac:dyDescent="0.25">
      <c r="A4304" s="521"/>
      <c r="B4304" s="521"/>
    </row>
    <row r="4305" spans="1:2" x14ac:dyDescent="0.25">
      <c r="A4305" s="521"/>
      <c r="B4305" s="521"/>
    </row>
    <row r="4306" spans="1:2" x14ac:dyDescent="0.25">
      <c r="A4306" s="521"/>
      <c r="B4306" s="521"/>
    </row>
    <row r="4307" spans="1:2" x14ac:dyDescent="0.25">
      <c r="A4307" s="521"/>
      <c r="B4307" s="521"/>
    </row>
    <row r="4308" spans="1:2" x14ac:dyDescent="0.25">
      <c r="A4308" s="521"/>
      <c r="B4308" s="521"/>
    </row>
    <row r="4309" spans="1:2" x14ac:dyDescent="0.25">
      <c r="A4309" s="521"/>
      <c r="B4309" s="521"/>
    </row>
    <row r="4310" spans="1:2" x14ac:dyDescent="0.25">
      <c r="A4310" s="521"/>
      <c r="B4310" s="521"/>
    </row>
    <row r="4311" spans="1:2" x14ac:dyDescent="0.25">
      <c r="A4311" s="521"/>
      <c r="B4311" s="521"/>
    </row>
    <row r="4312" spans="1:2" x14ac:dyDescent="0.25">
      <c r="A4312" s="521"/>
      <c r="B4312" s="521"/>
    </row>
    <row r="4313" spans="1:2" x14ac:dyDescent="0.25">
      <c r="A4313" s="521"/>
      <c r="B4313" s="521"/>
    </row>
    <row r="4314" spans="1:2" x14ac:dyDescent="0.25">
      <c r="A4314" s="521"/>
      <c r="B4314" s="521"/>
    </row>
    <row r="4315" spans="1:2" x14ac:dyDescent="0.25">
      <c r="A4315" s="521"/>
      <c r="B4315" s="521"/>
    </row>
    <row r="4316" spans="1:2" x14ac:dyDescent="0.25">
      <c r="A4316" s="521"/>
      <c r="B4316" s="521"/>
    </row>
    <row r="4317" spans="1:2" x14ac:dyDescent="0.25">
      <c r="A4317" s="521"/>
      <c r="B4317" s="521"/>
    </row>
    <row r="4318" spans="1:2" x14ac:dyDescent="0.25">
      <c r="A4318" s="521"/>
      <c r="B4318" s="521"/>
    </row>
    <row r="4319" spans="1:2" x14ac:dyDescent="0.25">
      <c r="A4319" s="521"/>
      <c r="B4319" s="521"/>
    </row>
    <row r="4320" spans="1:2" x14ac:dyDescent="0.25">
      <c r="A4320" s="521"/>
      <c r="B4320" s="521"/>
    </row>
    <row r="4321" spans="1:2" x14ac:dyDescent="0.25">
      <c r="A4321" s="521"/>
      <c r="B4321" s="521"/>
    </row>
    <row r="4322" spans="1:2" x14ac:dyDescent="0.25">
      <c r="A4322" s="521"/>
      <c r="B4322" s="521"/>
    </row>
    <row r="4323" spans="1:2" x14ac:dyDescent="0.25">
      <c r="A4323" s="521"/>
      <c r="B4323" s="521"/>
    </row>
    <row r="4324" spans="1:2" x14ac:dyDescent="0.25">
      <c r="A4324" s="521"/>
      <c r="B4324" s="521"/>
    </row>
    <row r="4325" spans="1:2" x14ac:dyDescent="0.25">
      <c r="A4325" s="521"/>
      <c r="B4325" s="521"/>
    </row>
    <row r="4326" spans="1:2" x14ac:dyDescent="0.25">
      <c r="A4326" s="521"/>
      <c r="B4326" s="521"/>
    </row>
    <row r="4327" spans="1:2" x14ac:dyDescent="0.25">
      <c r="A4327" s="521"/>
      <c r="B4327" s="521"/>
    </row>
    <row r="4328" spans="1:2" x14ac:dyDescent="0.25">
      <c r="A4328" s="521"/>
      <c r="B4328" s="521"/>
    </row>
    <row r="4329" spans="1:2" x14ac:dyDescent="0.25">
      <c r="A4329" s="521"/>
      <c r="B4329" s="521"/>
    </row>
    <row r="4330" spans="1:2" x14ac:dyDescent="0.25">
      <c r="A4330" s="521"/>
      <c r="B4330" s="521"/>
    </row>
    <row r="4331" spans="1:2" x14ac:dyDescent="0.25">
      <c r="A4331" s="521"/>
      <c r="B4331" s="521"/>
    </row>
    <row r="4332" spans="1:2" x14ac:dyDescent="0.25">
      <c r="A4332" s="521"/>
      <c r="B4332" s="521"/>
    </row>
    <row r="4333" spans="1:2" x14ac:dyDescent="0.25">
      <c r="A4333" s="521"/>
      <c r="B4333" s="521"/>
    </row>
    <row r="4334" spans="1:2" x14ac:dyDescent="0.25">
      <c r="A4334" s="521"/>
      <c r="B4334" s="521"/>
    </row>
    <row r="4335" spans="1:2" x14ac:dyDescent="0.25">
      <c r="A4335" s="521"/>
      <c r="B4335" s="521"/>
    </row>
    <row r="4336" spans="1:2" x14ac:dyDescent="0.25">
      <c r="A4336" s="521"/>
      <c r="B4336" s="521"/>
    </row>
    <row r="4337" spans="1:2" x14ac:dyDescent="0.25">
      <c r="A4337" s="521"/>
      <c r="B4337" s="521"/>
    </row>
    <row r="4338" spans="1:2" x14ac:dyDescent="0.25">
      <c r="A4338" s="521"/>
      <c r="B4338" s="521"/>
    </row>
    <row r="4339" spans="1:2" x14ac:dyDescent="0.25">
      <c r="A4339" s="521"/>
      <c r="B4339" s="521"/>
    </row>
    <row r="4340" spans="1:2" x14ac:dyDescent="0.25">
      <c r="A4340" s="521"/>
      <c r="B4340" s="521"/>
    </row>
    <row r="4341" spans="1:2" x14ac:dyDescent="0.25">
      <c r="A4341" s="521"/>
      <c r="B4341" s="521"/>
    </row>
    <row r="4342" spans="1:2" x14ac:dyDescent="0.25">
      <c r="A4342" s="521"/>
      <c r="B4342" s="521"/>
    </row>
    <row r="4343" spans="1:2" x14ac:dyDescent="0.25">
      <c r="A4343" s="521"/>
      <c r="B4343" s="521"/>
    </row>
    <row r="4344" spans="1:2" x14ac:dyDescent="0.25">
      <c r="A4344" s="521"/>
      <c r="B4344" s="521"/>
    </row>
    <row r="4345" spans="1:2" x14ac:dyDescent="0.25">
      <c r="A4345" s="521"/>
      <c r="B4345" s="521"/>
    </row>
    <row r="4346" spans="1:2" x14ac:dyDescent="0.25">
      <c r="A4346" s="521"/>
      <c r="B4346" s="521"/>
    </row>
    <row r="4347" spans="1:2" x14ac:dyDescent="0.25">
      <c r="A4347" s="521"/>
      <c r="B4347" s="521"/>
    </row>
    <row r="4348" spans="1:2" x14ac:dyDescent="0.25">
      <c r="A4348" s="521"/>
      <c r="B4348" s="521"/>
    </row>
    <row r="4349" spans="1:2" x14ac:dyDescent="0.25">
      <c r="A4349" s="521"/>
      <c r="B4349" s="521"/>
    </row>
    <row r="4350" spans="1:2" x14ac:dyDescent="0.25">
      <c r="A4350" s="521"/>
      <c r="B4350" s="521"/>
    </row>
    <row r="4351" spans="1:2" x14ac:dyDescent="0.25">
      <c r="A4351" s="521"/>
      <c r="B4351" s="521"/>
    </row>
    <row r="4352" spans="1:2" x14ac:dyDescent="0.25">
      <c r="A4352" s="521"/>
      <c r="B4352" s="521"/>
    </row>
    <row r="4353" spans="1:2" x14ac:dyDescent="0.25">
      <c r="A4353" s="521"/>
      <c r="B4353" s="521"/>
    </row>
    <row r="4354" spans="1:2" x14ac:dyDescent="0.25">
      <c r="A4354" s="521"/>
      <c r="B4354" s="521"/>
    </row>
    <row r="4355" spans="1:2" x14ac:dyDescent="0.25">
      <c r="A4355" s="521"/>
      <c r="B4355" s="521"/>
    </row>
    <row r="4356" spans="1:2" x14ac:dyDescent="0.25">
      <c r="A4356" s="521"/>
      <c r="B4356" s="521"/>
    </row>
    <row r="4357" spans="1:2" x14ac:dyDescent="0.25">
      <c r="A4357" s="521"/>
      <c r="B4357" s="521"/>
    </row>
    <row r="4358" spans="1:2" x14ac:dyDescent="0.25">
      <c r="A4358" s="521"/>
      <c r="B4358" s="521"/>
    </row>
    <row r="4359" spans="1:2" x14ac:dyDescent="0.25">
      <c r="A4359" s="521"/>
      <c r="B4359" s="521"/>
    </row>
    <row r="4360" spans="1:2" x14ac:dyDescent="0.25">
      <c r="A4360" s="521"/>
      <c r="B4360" s="521"/>
    </row>
    <row r="4361" spans="1:2" x14ac:dyDescent="0.25">
      <c r="A4361" s="521"/>
      <c r="B4361" s="521"/>
    </row>
    <row r="4362" spans="1:2" x14ac:dyDescent="0.25">
      <c r="A4362" s="521"/>
      <c r="B4362" s="521"/>
    </row>
    <row r="4363" spans="1:2" x14ac:dyDescent="0.25">
      <c r="A4363" s="521"/>
      <c r="B4363" s="521"/>
    </row>
    <row r="4364" spans="1:2" x14ac:dyDescent="0.25">
      <c r="A4364" s="521"/>
      <c r="B4364" s="521"/>
    </row>
    <row r="4365" spans="1:2" x14ac:dyDescent="0.25">
      <c r="A4365" s="521"/>
      <c r="B4365" s="521"/>
    </row>
    <row r="4366" spans="1:2" x14ac:dyDescent="0.25">
      <c r="A4366" s="521"/>
      <c r="B4366" s="521"/>
    </row>
    <row r="4367" spans="1:2" x14ac:dyDescent="0.25">
      <c r="A4367" s="521"/>
      <c r="B4367" s="521"/>
    </row>
    <row r="4368" spans="1:2" x14ac:dyDescent="0.25">
      <c r="A4368" s="521"/>
      <c r="B4368" s="521"/>
    </row>
    <row r="4369" spans="1:2" x14ac:dyDescent="0.25">
      <c r="A4369" s="521"/>
      <c r="B4369" s="521"/>
    </row>
    <row r="4370" spans="1:2" x14ac:dyDescent="0.25">
      <c r="A4370" s="521"/>
      <c r="B4370" s="521"/>
    </row>
    <row r="4371" spans="1:2" x14ac:dyDescent="0.25">
      <c r="A4371" s="521"/>
      <c r="B4371" s="521"/>
    </row>
    <row r="4372" spans="1:2" x14ac:dyDescent="0.25">
      <c r="A4372" s="521"/>
      <c r="B4372" s="521"/>
    </row>
    <row r="4373" spans="1:2" x14ac:dyDescent="0.25">
      <c r="A4373" s="521"/>
      <c r="B4373" s="521"/>
    </row>
    <row r="4374" spans="1:2" x14ac:dyDescent="0.25">
      <c r="A4374" s="521"/>
      <c r="B4374" s="521"/>
    </row>
    <row r="4375" spans="1:2" x14ac:dyDescent="0.25">
      <c r="A4375" s="521"/>
      <c r="B4375" s="521"/>
    </row>
    <row r="4376" spans="1:2" x14ac:dyDescent="0.25">
      <c r="A4376" s="521"/>
      <c r="B4376" s="521"/>
    </row>
    <row r="4377" spans="1:2" x14ac:dyDescent="0.25">
      <c r="A4377" s="521"/>
      <c r="B4377" s="521"/>
    </row>
    <row r="4378" spans="1:2" x14ac:dyDescent="0.25">
      <c r="A4378" s="521"/>
      <c r="B4378" s="521"/>
    </row>
    <row r="4379" spans="1:2" x14ac:dyDescent="0.25">
      <c r="A4379" s="521"/>
      <c r="B4379" s="521"/>
    </row>
    <row r="4380" spans="1:2" x14ac:dyDescent="0.25">
      <c r="A4380" s="521"/>
      <c r="B4380" s="521"/>
    </row>
    <row r="4381" spans="1:2" x14ac:dyDescent="0.25">
      <c r="A4381" s="521"/>
      <c r="B4381" s="521"/>
    </row>
    <row r="4382" spans="1:2" x14ac:dyDescent="0.25">
      <c r="A4382" s="521"/>
      <c r="B4382" s="521"/>
    </row>
    <row r="4383" spans="1:2" x14ac:dyDescent="0.25">
      <c r="A4383" s="521"/>
      <c r="B4383" s="521"/>
    </row>
    <row r="4384" spans="1:2" x14ac:dyDescent="0.25">
      <c r="A4384" s="521"/>
      <c r="B4384" s="521"/>
    </row>
    <row r="4385" spans="1:2" x14ac:dyDescent="0.25">
      <c r="A4385" s="521"/>
      <c r="B4385" s="521"/>
    </row>
    <row r="4386" spans="1:2" x14ac:dyDescent="0.25">
      <c r="A4386" s="521"/>
      <c r="B4386" s="521"/>
    </row>
    <row r="4387" spans="1:2" x14ac:dyDescent="0.25">
      <c r="A4387" s="521"/>
      <c r="B4387" s="521"/>
    </row>
    <row r="4388" spans="1:2" x14ac:dyDescent="0.25">
      <c r="A4388" s="521"/>
      <c r="B4388" s="521"/>
    </row>
    <row r="4389" spans="1:2" x14ac:dyDescent="0.25">
      <c r="A4389" s="521"/>
      <c r="B4389" s="521"/>
    </row>
    <row r="4390" spans="1:2" x14ac:dyDescent="0.25">
      <c r="A4390" s="521"/>
      <c r="B4390" s="521"/>
    </row>
    <row r="4391" spans="1:2" x14ac:dyDescent="0.25">
      <c r="A4391" s="521"/>
      <c r="B4391" s="521"/>
    </row>
    <row r="4392" spans="1:2" x14ac:dyDescent="0.25">
      <c r="A4392" s="521"/>
      <c r="B4392" s="521"/>
    </row>
    <row r="4393" spans="1:2" x14ac:dyDescent="0.25">
      <c r="A4393" s="521"/>
      <c r="B4393" s="521"/>
    </row>
    <row r="4394" spans="1:2" x14ac:dyDescent="0.25">
      <c r="A4394" s="521"/>
      <c r="B4394" s="521"/>
    </row>
    <row r="4395" spans="1:2" x14ac:dyDescent="0.25">
      <c r="A4395" s="521"/>
      <c r="B4395" s="521"/>
    </row>
    <row r="4396" spans="1:2" x14ac:dyDescent="0.25">
      <c r="A4396" s="521"/>
      <c r="B4396" s="521"/>
    </row>
    <row r="4397" spans="1:2" x14ac:dyDescent="0.25">
      <c r="A4397" s="521"/>
      <c r="B4397" s="521"/>
    </row>
    <row r="4398" spans="1:2" x14ac:dyDescent="0.25">
      <c r="A4398" s="521"/>
      <c r="B4398" s="521"/>
    </row>
    <row r="4399" spans="1:2" x14ac:dyDescent="0.25">
      <c r="A4399" s="521"/>
      <c r="B4399" s="521"/>
    </row>
    <row r="4400" spans="1:2" x14ac:dyDescent="0.25">
      <c r="A4400" s="521"/>
      <c r="B4400" s="521"/>
    </row>
    <row r="4401" spans="1:2" x14ac:dyDescent="0.25">
      <c r="A4401" s="521"/>
      <c r="B4401" s="521"/>
    </row>
    <row r="4402" spans="1:2" x14ac:dyDescent="0.25">
      <c r="A4402" s="521"/>
      <c r="B4402" s="521"/>
    </row>
    <row r="4403" spans="1:2" x14ac:dyDescent="0.25">
      <c r="A4403" s="521"/>
      <c r="B4403" s="521"/>
    </row>
    <row r="4404" spans="1:2" x14ac:dyDescent="0.25">
      <c r="A4404" s="521"/>
      <c r="B4404" s="521"/>
    </row>
    <row r="4405" spans="1:2" x14ac:dyDescent="0.25">
      <c r="A4405" s="521"/>
      <c r="B4405" s="521"/>
    </row>
    <row r="4406" spans="1:2" x14ac:dyDescent="0.25">
      <c r="A4406" s="521"/>
      <c r="B4406" s="521"/>
    </row>
    <row r="4407" spans="1:2" x14ac:dyDescent="0.25">
      <c r="A4407" s="521"/>
      <c r="B4407" s="521"/>
    </row>
    <row r="4408" spans="1:2" x14ac:dyDescent="0.25">
      <c r="A4408" s="521"/>
      <c r="B4408" s="521"/>
    </row>
    <row r="4409" spans="1:2" x14ac:dyDescent="0.25">
      <c r="A4409" s="521"/>
      <c r="B4409" s="521"/>
    </row>
    <row r="4410" spans="1:2" x14ac:dyDescent="0.25">
      <c r="A4410" s="521"/>
      <c r="B4410" s="521"/>
    </row>
    <row r="4411" spans="1:2" x14ac:dyDescent="0.25">
      <c r="A4411" s="521"/>
      <c r="B4411" s="521"/>
    </row>
    <row r="4412" spans="1:2" x14ac:dyDescent="0.25">
      <c r="A4412" s="521"/>
      <c r="B4412" s="521"/>
    </row>
    <row r="4413" spans="1:2" x14ac:dyDescent="0.25">
      <c r="A4413" s="521"/>
      <c r="B4413" s="521"/>
    </row>
    <row r="4414" spans="1:2" x14ac:dyDescent="0.25">
      <c r="A4414" s="521"/>
      <c r="B4414" s="521"/>
    </row>
    <row r="4415" spans="1:2" x14ac:dyDescent="0.25">
      <c r="A4415" s="521"/>
      <c r="B4415" s="521"/>
    </row>
    <row r="4416" spans="1:2" x14ac:dyDescent="0.25">
      <c r="A4416" s="521"/>
      <c r="B4416" s="521"/>
    </row>
    <row r="4417" spans="1:2" x14ac:dyDescent="0.25">
      <c r="A4417" s="521"/>
      <c r="B4417" s="521"/>
    </row>
    <row r="4418" spans="1:2" x14ac:dyDescent="0.25">
      <c r="A4418" s="521"/>
      <c r="B4418" s="521"/>
    </row>
    <row r="4419" spans="1:2" x14ac:dyDescent="0.25">
      <c r="A4419" s="521"/>
      <c r="B4419" s="521"/>
    </row>
    <row r="4420" spans="1:2" x14ac:dyDescent="0.25">
      <c r="A4420" s="521"/>
      <c r="B4420" s="521"/>
    </row>
    <row r="4421" spans="1:2" x14ac:dyDescent="0.25">
      <c r="A4421" s="521"/>
      <c r="B4421" s="521"/>
    </row>
    <row r="4422" spans="1:2" x14ac:dyDescent="0.25">
      <c r="A4422" s="521"/>
      <c r="B4422" s="521"/>
    </row>
    <row r="4423" spans="1:2" x14ac:dyDescent="0.25">
      <c r="A4423" s="521"/>
      <c r="B4423" s="521"/>
    </row>
    <row r="4424" spans="1:2" x14ac:dyDescent="0.25">
      <c r="A4424" s="521"/>
      <c r="B4424" s="521"/>
    </row>
    <row r="4425" spans="1:2" x14ac:dyDescent="0.25">
      <c r="A4425" s="521"/>
      <c r="B4425" s="521"/>
    </row>
    <row r="4426" spans="1:2" x14ac:dyDescent="0.25">
      <c r="A4426" s="521"/>
      <c r="B4426" s="521"/>
    </row>
    <row r="4427" spans="1:2" x14ac:dyDescent="0.25">
      <c r="A4427" s="521"/>
      <c r="B4427" s="521"/>
    </row>
    <row r="4428" spans="1:2" x14ac:dyDescent="0.25">
      <c r="A4428" s="521"/>
      <c r="B4428" s="521"/>
    </row>
    <row r="4429" spans="1:2" x14ac:dyDescent="0.25">
      <c r="A4429" s="521"/>
      <c r="B4429" s="521"/>
    </row>
    <row r="4430" spans="1:2" x14ac:dyDescent="0.25">
      <c r="A4430" s="521"/>
      <c r="B4430" s="521"/>
    </row>
    <row r="4431" spans="1:2" x14ac:dyDescent="0.25">
      <c r="A4431" s="521"/>
      <c r="B4431" s="521"/>
    </row>
    <row r="4432" spans="1:2" x14ac:dyDescent="0.25">
      <c r="A4432" s="521"/>
      <c r="B4432" s="521"/>
    </row>
    <row r="4433" spans="1:2" x14ac:dyDescent="0.25">
      <c r="A4433" s="521"/>
      <c r="B4433" s="521"/>
    </row>
    <row r="4434" spans="1:2" x14ac:dyDescent="0.25">
      <c r="A4434" s="521"/>
      <c r="B4434" s="521"/>
    </row>
    <row r="4435" spans="1:2" x14ac:dyDescent="0.25">
      <c r="A4435" s="521"/>
      <c r="B4435" s="521"/>
    </row>
    <row r="4436" spans="1:2" x14ac:dyDescent="0.25">
      <c r="A4436" s="521"/>
      <c r="B4436" s="521"/>
    </row>
    <row r="4437" spans="1:2" x14ac:dyDescent="0.25">
      <c r="A4437" s="521"/>
      <c r="B4437" s="521"/>
    </row>
    <row r="4438" spans="1:2" x14ac:dyDescent="0.25">
      <c r="A4438" s="521"/>
      <c r="B4438" s="521"/>
    </row>
    <row r="4439" spans="1:2" x14ac:dyDescent="0.25">
      <c r="A4439" s="521"/>
      <c r="B4439" s="521"/>
    </row>
    <row r="4440" spans="1:2" x14ac:dyDescent="0.25">
      <c r="A4440" s="521"/>
      <c r="B4440" s="521"/>
    </row>
    <row r="4441" spans="1:2" x14ac:dyDescent="0.25">
      <c r="A4441" s="521"/>
      <c r="B4441" s="521"/>
    </row>
    <row r="4442" spans="1:2" x14ac:dyDescent="0.25">
      <c r="A4442" s="521"/>
      <c r="B4442" s="521"/>
    </row>
    <row r="4443" spans="1:2" x14ac:dyDescent="0.25">
      <c r="A4443" s="521"/>
      <c r="B4443" s="521"/>
    </row>
    <row r="4444" spans="1:2" x14ac:dyDescent="0.25">
      <c r="A4444" s="521"/>
      <c r="B4444" s="521"/>
    </row>
    <row r="4445" spans="1:2" x14ac:dyDescent="0.25">
      <c r="A4445" s="521"/>
      <c r="B4445" s="521"/>
    </row>
    <row r="4446" spans="1:2" x14ac:dyDescent="0.25">
      <c r="A4446" s="521"/>
      <c r="B4446" s="521"/>
    </row>
    <row r="4447" spans="1:2" x14ac:dyDescent="0.25">
      <c r="A4447" s="521"/>
      <c r="B4447" s="521"/>
    </row>
    <row r="4448" spans="1:2" x14ac:dyDescent="0.25">
      <c r="A4448" s="521"/>
      <c r="B4448" s="521"/>
    </row>
    <row r="4449" spans="1:2" x14ac:dyDescent="0.25">
      <c r="A4449" s="521"/>
      <c r="B4449" s="521"/>
    </row>
    <row r="4450" spans="1:2" x14ac:dyDescent="0.25">
      <c r="A4450" s="521"/>
      <c r="B4450" s="521"/>
    </row>
    <row r="4451" spans="1:2" x14ac:dyDescent="0.25">
      <c r="A4451" s="521"/>
      <c r="B4451" s="521"/>
    </row>
    <row r="4452" spans="1:2" x14ac:dyDescent="0.25">
      <c r="A4452" s="521"/>
      <c r="B4452" s="521"/>
    </row>
    <row r="4453" spans="1:2" x14ac:dyDescent="0.25">
      <c r="A4453" s="521"/>
      <c r="B4453" s="521"/>
    </row>
    <row r="4454" spans="1:2" x14ac:dyDescent="0.25">
      <c r="A4454" s="521"/>
      <c r="B4454" s="521"/>
    </row>
    <row r="4455" spans="1:2" x14ac:dyDescent="0.25">
      <c r="A4455" s="521"/>
      <c r="B4455" s="521"/>
    </row>
    <row r="4456" spans="1:2" x14ac:dyDescent="0.25">
      <c r="A4456" s="521"/>
      <c r="B4456" s="521"/>
    </row>
    <row r="4457" spans="1:2" x14ac:dyDescent="0.25">
      <c r="A4457" s="521"/>
      <c r="B4457" s="521"/>
    </row>
    <row r="4458" spans="1:2" x14ac:dyDescent="0.25">
      <c r="A4458" s="521"/>
      <c r="B4458" s="521"/>
    </row>
    <row r="4459" spans="1:2" x14ac:dyDescent="0.25">
      <c r="A4459" s="521"/>
      <c r="B4459" s="521"/>
    </row>
    <row r="4460" spans="1:2" x14ac:dyDescent="0.25">
      <c r="A4460" s="521"/>
      <c r="B4460" s="521"/>
    </row>
    <row r="4461" spans="1:2" x14ac:dyDescent="0.25">
      <c r="A4461" s="521"/>
      <c r="B4461" s="521"/>
    </row>
    <row r="4462" spans="1:2" x14ac:dyDescent="0.25">
      <c r="A4462" s="521"/>
      <c r="B4462" s="521"/>
    </row>
    <row r="4463" spans="1:2" x14ac:dyDescent="0.25">
      <c r="A4463" s="521"/>
      <c r="B4463" s="521"/>
    </row>
    <row r="4464" spans="1:2" x14ac:dyDescent="0.25">
      <c r="A4464" s="521"/>
      <c r="B4464" s="521"/>
    </row>
    <row r="4465" spans="1:2" x14ac:dyDescent="0.25">
      <c r="A4465" s="521"/>
      <c r="B4465" s="521"/>
    </row>
    <row r="4466" spans="1:2" x14ac:dyDescent="0.25">
      <c r="A4466" s="521"/>
      <c r="B4466" s="521"/>
    </row>
    <row r="4467" spans="1:2" x14ac:dyDescent="0.25">
      <c r="A4467" s="521"/>
      <c r="B4467" s="521"/>
    </row>
    <row r="4468" spans="1:2" x14ac:dyDescent="0.25">
      <c r="A4468" s="521"/>
      <c r="B4468" s="521"/>
    </row>
    <row r="4469" spans="1:2" x14ac:dyDescent="0.25">
      <c r="A4469" s="521"/>
      <c r="B4469" s="521"/>
    </row>
    <row r="4470" spans="1:2" x14ac:dyDescent="0.25">
      <c r="A4470" s="521"/>
      <c r="B4470" s="521"/>
    </row>
    <row r="4471" spans="1:2" x14ac:dyDescent="0.25">
      <c r="A4471" s="521"/>
      <c r="B4471" s="521"/>
    </row>
    <row r="4472" spans="1:2" x14ac:dyDescent="0.25">
      <c r="A4472" s="521"/>
      <c r="B4472" s="521"/>
    </row>
    <row r="4473" spans="1:2" x14ac:dyDescent="0.25">
      <c r="A4473" s="521"/>
      <c r="B4473" s="521"/>
    </row>
    <row r="4474" spans="1:2" x14ac:dyDescent="0.25">
      <c r="A4474" s="521"/>
      <c r="B4474" s="521"/>
    </row>
    <row r="4475" spans="1:2" x14ac:dyDescent="0.25">
      <c r="A4475" s="521"/>
      <c r="B4475" s="521"/>
    </row>
    <row r="4476" spans="1:2" x14ac:dyDescent="0.25">
      <c r="A4476" s="521"/>
      <c r="B4476" s="521"/>
    </row>
    <row r="4477" spans="1:2" x14ac:dyDescent="0.25">
      <c r="A4477" s="521"/>
      <c r="B4477" s="521"/>
    </row>
    <row r="4478" spans="1:2" x14ac:dyDescent="0.25">
      <c r="A4478" s="521"/>
      <c r="B4478" s="521"/>
    </row>
    <row r="4479" spans="1:2" x14ac:dyDescent="0.25">
      <c r="A4479" s="521"/>
      <c r="B4479" s="521"/>
    </row>
    <row r="4480" spans="1:2" x14ac:dyDescent="0.25">
      <c r="A4480" s="521"/>
      <c r="B4480" s="521"/>
    </row>
    <row r="4481" spans="1:2" x14ac:dyDescent="0.25">
      <c r="A4481" s="521"/>
      <c r="B4481" s="521"/>
    </row>
    <row r="4482" spans="1:2" x14ac:dyDescent="0.25">
      <c r="A4482" s="521"/>
      <c r="B4482" s="521"/>
    </row>
    <row r="4483" spans="1:2" x14ac:dyDescent="0.25">
      <c r="A4483" s="521"/>
      <c r="B4483" s="521"/>
    </row>
    <row r="4484" spans="1:2" x14ac:dyDescent="0.25">
      <c r="A4484" s="521"/>
      <c r="B4484" s="521"/>
    </row>
    <row r="4485" spans="1:2" x14ac:dyDescent="0.25">
      <c r="A4485" s="521"/>
      <c r="B4485" s="521"/>
    </row>
    <row r="4486" spans="1:2" x14ac:dyDescent="0.25">
      <c r="A4486" s="521"/>
      <c r="B4486" s="521"/>
    </row>
    <row r="4487" spans="1:2" x14ac:dyDescent="0.25">
      <c r="A4487" s="521"/>
      <c r="B4487" s="521"/>
    </row>
    <row r="4488" spans="1:2" x14ac:dyDescent="0.25">
      <c r="A4488" s="521"/>
      <c r="B4488" s="521"/>
    </row>
    <row r="4489" spans="1:2" x14ac:dyDescent="0.25">
      <c r="A4489" s="521"/>
      <c r="B4489" s="521"/>
    </row>
    <row r="4490" spans="1:2" x14ac:dyDescent="0.25">
      <c r="A4490" s="521"/>
      <c r="B4490" s="521"/>
    </row>
    <row r="4491" spans="1:2" x14ac:dyDescent="0.25">
      <c r="A4491" s="521"/>
      <c r="B4491" s="521"/>
    </row>
    <row r="4492" spans="1:2" x14ac:dyDescent="0.25">
      <c r="A4492" s="521"/>
      <c r="B4492" s="521"/>
    </row>
    <row r="4493" spans="1:2" x14ac:dyDescent="0.25">
      <c r="A4493" s="521"/>
      <c r="B4493" s="521"/>
    </row>
    <row r="4494" spans="1:2" x14ac:dyDescent="0.25">
      <c r="A4494" s="521"/>
      <c r="B4494" s="521"/>
    </row>
    <row r="4495" spans="1:2" x14ac:dyDescent="0.25">
      <c r="A4495" s="521"/>
      <c r="B4495" s="521"/>
    </row>
    <row r="4496" spans="1:2" x14ac:dyDescent="0.25">
      <c r="A4496" s="521"/>
      <c r="B4496" s="521"/>
    </row>
    <row r="4497" spans="1:2" x14ac:dyDescent="0.25">
      <c r="A4497" s="521"/>
      <c r="B4497" s="521"/>
    </row>
    <row r="4498" spans="1:2" x14ac:dyDescent="0.25">
      <c r="A4498" s="521"/>
      <c r="B4498" s="521"/>
    </row>
    <row r="4499" spans="1:2" x14ac:dyDescent="0.25">
      <c r="A4499" s="521"/>
      <c r="B4499" s="521"/>
    </row>
    <row r="4500" spans="1:2" x14ac:dyDescent="0.25">
      <c r="A4500" s="521"/>
      <c r="B4500" s="521"/>
    </row>
    <row r="4501" spans="1:2" x14ac:dyDescent="0.25">
      <c r="A4501" s="521"/>
      <c r="B4501" s="521"/>
    </row>
    <row r="4502" spans="1:2" x14ac:dyDescent="0.25">
      <c r="A4502" s="521"/>
      <c r="B4502" s="521"/>
    </row>
    <row r="4503" spans="1:2" x14ac:dyDescent="0.25">
      <c r="A4503" s="521"/>
      <c r="B4503" s="521"/>
    </row>
    <row r="4504" spans="1:2" x14ac:dyDescent="0.25">
      <c r="A4504" s="521"/>
      <c r="B4504" s="521"/>
    </row>
    <row r="4505" spans="1:2" x14ac:dyDescent="0.25">
      <c r="A4505" s="521"/>
      <c r="B4505" s="521"/>
    </row>
    <row r="4506" spans="1:2" x14ac:dyDescent="0.25">
      <c r="A4506" s="521"/>
      <c r="B4506" s="521"/>
    </row>
    <row r="4507" spans="1:2" x14ac:dyDescent="0.25">
      <c r="A4507" s="521"/>
      <c r="B4507" s="521"/>
    </row>
    <row r="4508" spans="1:2" x14ac:dyDescent="0.25">
      <c r="A4508" s="521"/>
      <c r="B4508" s="521"/>
    </row>
    <row r="4509" spans="1:2" x14ac:dyDescent="0.25">
      <c r="A4509" s="521"/>
      <c r="B4509" s="521"/>
    </row>
    <row r="4510" spans="1:2" x14ac:dyDescent="0.25">
      <c r="A4510" s="521"/>
      <c r="B4510" s="521"/>
    </row>
    <row r="4511" spans="1:2" x14ac:dyDescent="0.25">
      <c r="A4511" s="521"/>
      <c r="B4511" s="521"/>
    </row>
    <row r="4512" spans="1:2" x14ac:dyDescent="0.25">
      <c r="A4512" s="521"/>
      <c r="B4512" s="521"/>
    </row>
    <row r="4513" spans="1:2" x14ac:dyDescent="0.25">
      <c r="A4513" s="521"/>
      <c r="B4513" s="521"/>
    </row>
    <row r="4514" spans="1:2" x14ac:dyDescent="0.25">
      <c r="A4514" s="521"/>
      <c r="B4514" s="521"/>
    </row>
    <row r="4515" spans="1:2" x14ac:dyDescent="0.25">
      <c r="A4515" s="521"/>
      <c r="B4515" s="521"/>
    </row>
    <row r="4516" spans="1:2" x14ac:dyDescent="0.25">
      <c r="A4516" s="521"/>
      <c r="B4516" s="521"/>
    </row>
    <row r="4517" spans="1:2" x14ac:dyDescent="0.25">
      <c r="A4517" s="521"/>
      <c r="B4517" s="521"/>
    </row>
    <row r="4518" spans="1:2" x14ac:dyDescent="0.25">
      <c r="A4518" s="521"/>
      <c r="B4518" s="521"/>
    </row>
    <row r="4519" spans="1:2" x14ac:dyDescent="0.25">
      <c r="A4519" s="521"/>
      <c r="B4519" s="521"/>
    </row>
    <row r="4520" spans="1:2" x14ac:dyDescent="0.25">
      <c r="A4520" s="521"/>
      <c r="B4520" s="521"/>
    </row>
    <row r="4521" spans="1:2" x14ac:dyDescent="0.25">
      <c r="A4521" s="521"/>
      <c r="B4521" s="521"/>
    </row>
    <row r="4522" spans="1:2" x14ac:dyDescent="0.25">
      <c r="A4522" s="521"/>
      <c r="B4522" s="521"/>
    </row>
    <row r="4523" spans="1:2" x14ac:dyDescent="0.25">
      <c r="A4523" s="521"/>
      <c r="B4523" s="521"/>
    </row>
    <row r="4524" spans="1:2" x14ac:dyDescent="0.25">
      <c r="A4524" s="521"/>
      <c r="B4524" s="521"/>
    </row>
    <row r="4525" spans="1:2" x14ac:dyDescent="0.25">
      <c r="A4525" s="521"/>
      <c r="B4525" s="521"/>
    </row>
    <row r="4526" spans="1:2" x14ac:dyDescent="0.25">
      <c r="A4526" s="521"/>
      <c r="B4526" s="521"/>
    </row>
    <row r="4527" spans="1:2" x14ac:dyDescent="0.25">
      <c r="A4527" s="521"/>
      <c r="B4527" s="521"/>
    </row>
    <row r="4528" spans="1:2" x14ac:dyDescent="0.25">
      <c r="A4528" s="521"/>
      <c r="B4528" s="521"/>
    </row>
    <row r="4529" spans="1:2" x14ac:dyDescent="0.25">
      <c r="A4529" s="521"/>
      <c r="B4529" s="521"/>
    </row>
    <row r="4530" spans="1:2" x14ac:dyDescent="0.25">
      <c r="A4530" s="521"/>
      <c r="B4530" s="521"/>
    </row>
    <row r="4531" spans="1:2" x14ac:dyDescent="0.25">
      <c r="A4531" s="521"/>
      <c r="B4531" s="521"/>
    </row>
    <row r="4532" spans="1:2" x14ac:dyDescent="0.25">
      <c r="A4532" s="521"/>
      <c r="B4532" s="521"/>
    </row>
    <row r="4533" spans="1:2" x14ac:dyDescent="0.25">
      <c r="A4533" s="521"/>
      <c r="B4533" s="521"/>
    </row>
    <row r="4534" spans="1:2" x14ac:dyDescent="0.25">
      <c r="A4534" s="521"/>
      <c r="B4534" s="521"/>
    </row>
    <row r="4535" spans="1:2" x14ac:dyDescent="0.25">
      <c r="A4535" s="521"/>
      <c r="B4535" s="521"/>
    </row>
    <row r="4536" spans="1:2" x14ac:dyDescent="0.25">
      <c r="A4536" s="521"/>
      <c r="B4536" s="521"/>
    </row>
    <row r="4537" spans="1:2" x14ac:dyDescent="0.25">
      <c r="A4537" s="521"/>
      <c r="B4537" s="521"/>
    </row>
    <row r="4538" spans="1:2" x14ac:dyDescent="0.25">
      <c r="A4538" s="521"/>
      <c r="B4538" s="521"/>
    </row>
    <row r="4539" spans="1:2" x14ac:dyDescent="0.25">
      <c r="A4539" s="521"/>
      <c r="B4539" s="521"/>
    </row>
    <row r="4540" spans="1:2" x14ac:dyDescent="0.25">
      <c r="A4540" s="521"/>
      <c r="B4540" s="521"/>
    </row>
    <row r="4541" spans="1:2" x14ac:dyDescent="0.25">
      <c r="A4541" s="521"/>
      <c r="B4541" s="521"/>
    </row>
    <row r="4542" spans="1:2" x14ac:dyDescent="0.25">
      <c r="A4542" s="521"/>
      <c r="B4542" s="521"/>
    </row>
    <row r="4543" spans="1:2" x14ac:dyDescent="0.25">
      <c r="A4543" s="521"/>
      <c r="B4543" s="521"/>
    </row>
    <row r="4544" spans="1:2" x14ac:dyDescent="0.25">
      <c r="A4544" s="521"/>
      <c r="B4544" s="521"/>
    </row>
    <row r="4545" spans="1:2" x14ac:dyDescent="0.25">
      <c r="A4545" s="521"/>
      <c r="B4545" s="521"/>
    </row>
    <row r="4546" spans="1:2" x14ac:dyDescent="0.25">
      <c r="A4546" s="521"/>
      <c r="B4546" s="521"/>
    </row>
    <row r="4547" spans="1:2" x14ac:dyDescent="0.25">
      <c r="A4547" s="521"/>
      <c r="B4547" s="521"/>
    </row>
    <row r="4548" spans="1:2" x14ac:dyDescent="0.25">
      <c r="A4548" s="521"/>
      <c r="B4548" s="521"/>
    </row>
    <row r="4549" spans="1:2" x14ac:dyDescent="0.25">
      <c r="A4549" s="521"/>
      <c r="B4549" s="521"/>
    </row>
    <row r="4550" spans="1:2" x14ac:dyDescent="0.25">
      <c r="A4550" s="521"/>
      <c r="B4550" s="521"/>
    </row>
    <row r="4551" spans="1:2" x14ac:dyDescent="0.25">
      <c r="A4551" s="521"/>
      <c r="B4551" s="521"/>
    </row>
    <row r="4552" spans="1:2" x14ac:dyDescent="0.25">
      <c r="A4552" s="521"/>
      <c r="B4552" s="521"/>
    </row>
    <row r="4553" spans="1:2" x14ac:dyDescent="0.25">
      <c r="A4553" s="521"/>
      <c r="B4553" s="521"/>
    </row>
    <row r="4554" spans="1:2" x14ac:dyDescent="0.25">
      <c r="A4554" s="521"/>
      <c r="B4554" s="521"/>
    </row>
    <row r="4555" spans="1:2" x14ac:dyDescent="0.25">
      <c r="A4555" s="521"/>
      <c r="B4555" s="521"/>
    </row>
    <row r="4556" spans="1:2" x14ac:dyDescent="0.25">
      <c r="A4556" s="521"/>
      <c r="B4556" s="521"/>
    </row>
    <row r="4557" spans="1:2" x14ac:dyDescent="0.25">
      <c r="A4557" s="521"/>
      <c r="B4557" s="521"/>
    </row>
    <row r="4558" spans="1:2" x14ac:dyDescent="0.25">
      <c r="A4558" s="521"/>
      <c r="B4558" s="521"/>
    </row>
    <row r="4559" spans="1:2" x14ac:dyDescent="0.25">
      <c r="A4559" s="521"/>
      <c r="B4559" s="521"/>
    </row>
    <row r="4560" spans="1:2" x14ac:dyDescent="0.25">
      <c r="A4560" s="521"/>
      <c r="B4560" s="521"/>
    </row>
    <row r="4561" spans="1:2" x14ac:dyDescent="0.25">
      <c r="A4561" s="521"/>
      <c r="B4561" s="521"/>
    </row>
    <row r="4562" spans="1:2" x14ac:dyDescent="0.25">
      <c r="A4562" s="521"/>
      <c r="B4562" s="521"/>
    </row>
    <row r="4563" spans="1:2" x14ac:dyDescent="0.25">
      <c r="A4563" s="521"/>
      <c r="B4563" s="521"/>
    </row>
    <row r="4564" spans="1:2" x14ac:dyDescent="0.25">
      <c r="A4564" s="521"/>
      <c r="B4564" s="521"/>
    </row>
    <row r="4565" spans="1:2" x14ac:dyDescent="0.25">
      <c r="A4565" s="521"/>
      <c r="B4565" s="521"/>
    </row>
    <row r="4566" spans="1:2" x14ac:dyDescent="0.25">
      <c r="A4566" s="521"/>
      <c r="B4566" s="521"/>
    </row>
    <row r="4567" spans="1:2" x14ac:dyDescent="0.25">
      <c r="A4567" s="521"/>
      <c r="B4567" s="521"/>
    </row>
    <row r="4568" spans="1:2" x14ac:dyDescent="0.25">
      <c r="A4568" s="521"/>
      <c r="B4568" s="521"/>
    </row>
    <row r="4569" spans="1:2" x14ac:dyDescent="0.25">
      <c r="A4569" s="521"/>
      <c r="B4569" s="521"/>
    </row>
    <row r="4570" spans="1:2" x14ac:dyDescent="0.25">
      <c r="A4570" s="521"/>
      <c r="B4570" s="521"/>
    </row>
    <row r="4571" spans="1:2" x14ac:dyDescent="0.25">
      <c r="A4571" s="521"/>
      <c r="B4571" s="521"/>
    </row>
    <row r="4572" spans="1:2" x14ac:dyDescent="0.25">
      <c r="A4572" s="521"/>
      <c r="B4572" s="521"/>
    </row>
    <row r="4573" spans="1:2" x14ac:dyDescent="0.25">
      <c r="A4573" s="521"/>
      <c r="B4573" s="521"/>
    </row>
    <row r="4574" spans="1:2" x14ac:dyDescent="0.25">
      <c r="A4574" s="521"/>
      <c r="B4574" s="521"/>
    </row>
    <row r="4575" spans="1:2" x14ac:dyDescent="0.25">
      <c r="A4575" s="521"/>
      <c r="B4575" s="521"/>
    </row>
    <row r="4576" spans="1:2" x14ac:dyDescent="0.25">
      <c r="A4576" s="521"/>
      <c r="B4576" s="521"/>
    </row>
    <row r="4577" spans="1:2" x14ac:dyDescent="0.25">
      <c r="A4577" s="521"/>
      <c r="B4577" s="521"/>
    </row>
    <row r="4578" spans="1:2" x14ac:dyDescent="0.25">
      <c r="A4578" s="521"/>
      <c r="B4578" s="521"/>
    </row>
    <row r="4579" spans="1:2" x14ac:dyDescent="0.25">
      <c r="A4579" s="521"/>
      <c r="B4579" s="521"/>
    </row>
    <row r="4580" spans="1:2" x14ac:dyDescent="0.25">
      <c r="A4580" s="521"/>
      <c r="B4580" s="521"/>
    </row>
    <row r="4581" spans="1:2" x14ac:dyDescent="0.25">
      <c r="A4581" s="521"/>
      <c r="B4581" s="521"/>
    </row>
    <row r="4582" spans="1:2" x14ac:dyDescent="0.25">
      <c r="A4582" s="521"/>
      <c r="B4582" s="521"/>
    </row>
    <row r="4583" spans="1:2" x14ac:dyDescent="0.25">
      <c r="A4583" s="521"/>
      <c r="B4583" s="521"/>
    </row>
    <row r="4584" spans="1:2" x14ac:dyDescent="0.25">
      <c r="A4584" s="521"/>
      <c r="B4584" s="521"/>
    </row>
    <row r="4585" spans="1:2" x14ac:dyDescent="0.25">
      <c r="A4585" s="521"/>
      <c r="B4585" s="521"/>
    </row>
    <row r="4586" spans="1:2" x14ac:dyDescent="0.25">
      <c r="A4586" s="521"/>
      <c r="B4586" s="521"/>
    </row>
    <row r="4587" spans="1:2" x14ac:dyDescent="0.25">
      <c r="A4587" s="521"/>
      <c r="B4587" s="521"/>
    </row>
    <row r="4588" spans="1:2" x14ac:dyDescent="0.25">
      <c r="A4588" s="521"/>
      <c r="B4588" s="521"/>
    </row>
    <row r="4589" spans="1:2" x14ac:dyDescent="0.25">
      <c r="A4589" s="521"/>
      <c r="B4589" s="521"/>
    </row>
    <row r="4590" spans="1:2" x14ac:dyDescent="0.25">
      <c r="A4590" s="521"/>
      <c r="B4590" s="521"/>
    </row>
    <row r="4591" spans="1:2" x14ac:dyDescent="0.25">
      <c r="A4591" s="521"/>
      <c r="B4591" s="521"/>
    </row>
    <row r="4592" spans="1:2" x14ac:dyDescent="0.25">
      <c r="A4592" s="521"/>
      <c r="B4592" s="521"/>
    </row>
    <row r="4593" spans="1:2" x14ac:dyDescent="0.25">
      <c r="A4593" s="521"/>
      <c r="B4593" s="521"/>
    </row>
    <row r="4594" spans="1:2" x14ac:dyDescent="0.25">
      <c r="A4594" s="521"/>
      <c r="B4594" s="521"/>
    </row>
    <row r="4595" spans="1:2" x14ac:dyDescent="0.25">
      <c r="A4595" s="521"/>
      <c r="B4595" s="521"/>
    </row>
    <row r="4596" spans="1:2" x14ac:dyDescent="0.25">
      <c r="A4596" s="521"/>
      <c r="B4596" s="521"/>
    </row>
    <row r="4597" spans="1:2" x14ac:dyDescent="0.25">
      <c r="A4597" s="521"/>
      <c r="B4597" s="521"/>
    </row>
    <row r="4598" spans="1:2" x14ac:dyDescent="0.25">
      <c r="A4598" s="521"/>
      <c r="B4598" s="521"/>
    </row>
    <row r="4599" spans="1:2" x14ac:dyDescent="0.25">
      <c r="A4599" s="521"/>
      <c r="B4599" s="521"/>
    </row>
    <row r="4600" spans="1:2" x14ac:dyDescent="0.25">
      <c r="A4600" s="521"/>
      <c r="B4600" s="521"/>
    </row>
    <row r="4601" spans="1:2" x14ac:dyDescent="0.25">
      <c r="A4601" s="521"/>
      <c r="B4601" s="521"/>
    </row>
    <row r="4602" spans="1:2" x14ac:dyDescent="0.25">
      <c r="A4602" s="521"/>
      <c r="B4602" s="521"/>
    </row>
    <row r="4603" spans="1:2" x14ac:dyDescent="0.25">
      <c r="A4603" s="521"/>
      <c r="B4603" s="521"/>
    </row>
    <row r="4604" spans="1:2" x14ac:dyDescent="0.25">
      <c r="A4604" s="521"/>
      <c r="B4604" s="521"/>
    </row>
    <row r="4605" spans="1:2" x14ac:dyDescent="0.25">
      <c r="A4605" s="521"/>
      <c r="B4605" s="521"/>
    </row>
    <row r="4606" spans="1:2" x14ac:dyDescent="0.25">
      <c r="A4606" s="521"/>
      <c r="B4606" s="521"/>
    </row>
    <row r="4607" spans="1:2" x14ac:dyDescent="0.25">
      <c r="A4607" s="521"/>
      <c r="B4607" s="521"/>
    </row>
    <row r="4608" spans="1:2" x14ac:dyDescent="0.25">
      <c r="A4608" s="521"/>
      <c r="B4608" s="521"/>
    </row>
    <row r="4609" spans="1:2" x14ac:dyDescent="0.25">
      <c r="A4609" s="521"/>
      <c r="B4609" s="521"/>
    </row>
    <row r="4610" spans="1:2" x14ac:dyDescent="0.25">
      <c r="A4610" s="521"/>
      <c r="B4610" s="521"/>
    </row>
    <row r="4611" spans="1:2" x14ac:dyDescent="0.25">
      <c r="A4611" s="521"/>
      <c r="B4611" s="521"/>
    </row>
    <row r="4612" spans="1:2" x14ac:dyDescent="0.25">
      <c r="A4612" s="521"/>
      <c r="B4612" s="521"/>
    </row>
    <row r="4613" spans="1:2" x14ac:dyDescent="0.25">
      <c r="A4613" s="521"/>
      <c r="B4613" s="521"/>
    </row>
    <row r="4614" spans="1:2" x14ac:dyDescent="0.25">
      <c r="A4614" s="521"/>
      <c r="B4614" s="521"/>
    </row>
    <row r="4615" spans="1:2" x14ac:dyDescent="0.25">
      <c r="A4615" s="521"/>
      <c r="B4615" s="521"/>
    </row>
    <row r="4616" spans="1:2" x14ac:dyDescent="0.25">
      <c r="A4616" s="521"/>
      <c r="B4616" s="521"/>
    </row>
    <row r="4617" spans="1:2" x14ac:dyDescent="0.25">
      <c r="A4617" s="521"/>
      <c r="B4617" s="521"/>
    </row>
    <row r="4618" spans="1:2" x14ac:dyDescent="0.25">
      <c r="A4618" s="521"/>
      <c r="B4618" s="521"/>
    </row>
    <row r="4619" spans="1:2" x14ac:dyDescent="0.25">
      <c r="A4619" s="521"/>
      <c r="B4619" s="521"/>
    </row>
    <row r="4620" spans="1:2" x14ac:dyDescent="0.25">
      <c r="A4620" s="521"/>
      <c r="B4620" s="521"/>
    </row>
    <row r="4621" spans="1:2" x14ac:dyDescent="0.25">
      <c r="A4621" s="521"/>
      <c r="B4621" s="521"/>
    </row>
    <row r="4622" spans="1:2" x14ac:dyDescent="0.25">
      <c r="A4622" s="521"/>
      <c r="B4622" s="521"/>
    </row>
    <row r="4623" spans="1:2" x14ac:dyDescent="0.25">
      <c r="A4623" s="521"/>
      <c r="B4623" s="521"/>
    </row>
    <row r="4624" spans="1:2" x14ac:dyDescent="0.25">
      <c r="A4624" s="521"/>
      <c r="B4624" s="521"/>
    </row>
    <row r="4625" spans="1:2" x14ac:dyDescent="0.25">
      <c r="A4625" s="521"/>
      <c r="B4625" s="521"/>
    </row>
    <row r="4626" spans="1:2" x14ac:dyDescent="0.25">
      <c r="A4626" s="521"/>
      <c r="B4626" s="521"/>
    </row>
    <row r="4627" spans="1:2" x14ac:dyDescent="0.25">
      <c r="A4627" s="521"/>
      <c r="B4627" s="521"/>
    </row>
    <row r="4628" spans="1:2" x14ac:dyDescent="0.25">
      <c r="A4628" s="521"/>
      <c r="B4628" s="521"/>
    </row>
    <row r="4629" spans="1:2" x14ac:dyDescent="0.25">
      <c r="A4629" s="521"/>
      <c r="B4629" s="521"/>
    </row>
    <row r="4630" spans="1:2" x14ac:dyDescent="0.25">
      <c r="A4630" s="521"/>
      <c r="B4630" s="521"/>
    </row>
    <row r="4631" spans="1:2" x14ac:dyDescent="0.25">
      <c r="A4631" s="521"/>
      <c r="B4631" s="521"/>
    </row>
    <row r="4632" spans="1:2" x14ac:dyDescent="0.25">
      <c r="A4632" s="521"/>
      <c r="B4632" s="521"/>
    </row>
    <row r="4633" spans="1:2" x14ac:dyDescent="0.25">
      <c r="A4633" s="521"/>
      <c r="B4633" s="521"/>
    </row>
    <row r="4634" spans="1:2" x14ac:dyDescent="0.25">
      <c r="A4634" s="521"/>
      <c r="B4634" s="521"/>
    </row>
    <row r="4635" spans="1:2" x14ac:dyDescent="0.25">
      <c r="A4635" s="521"/>
      <c r="B4635" s="521"/>
    </row>
    <row r="4636" spans="1:2" x14ac:dyDescent="0.25">
      <c r="A4636" s="521"/>
      <c r="B4636" s="521"/>
    </row>
    <row r="4637" spans="1:2" x14ac:dyDescent="0.25">
      <c r="A4637" s="521"/>
      <c r="B4637" s="521"/>
    </row>
    <row r="4638" spans="1:2" x14ac:dyDescent="0.25">
      <c r="A4638" s="521"/>
      <c r="B4638" s="521"/>
    </row>
    <row r="4639" spans="1:2" x14ac:dyDescent="0.25">
      <c r="A4639" s="521"/>
      <c r="B4639" s="521"/>
    </row>
    <row r="4640" spans="1:2" x14ac:dyDescent="0.25">
      <c r="A4640" s="521"/>
      <c r="B4640" s="521"/>
    </row>
    <row r="4641" spans="1:2" x14ac:dyDescent="0.25">
      <c r="A4641" s="521"/>
      <c r="B4641" s="521"/>
    </row>
    <row r="4642" spans="1:2" x14ac:dyDescent="0.25">
      <c r="A4642" s="521"/>
      <c r="B4642" s="521"/>
    </row>
    <row r="4643" spans="1:2" x14ac:dyDescent="0.25">
      <c r="A4643" s="521"/>
      <c r="B4643" s="521"/>
    </row>
    <row r="4644" spans="1:2" x14ac:dyDescent="0.25">
      <c r="A4644" s="521"/>
      <c r="B4644" s="521"/>
    </row>
    <row r="4645" spans="1:2" x14ac:dyDescent="0.25">
      <c r="A4645" s="521"/>
      <c r="B4645" s="521"/>
    </row>
    <row r="4646" spans="1:2" x14ac:dyDescent="0.25">
      <c r="A4646" s="521"/>
      <c r="B4646" s="521"/>
    </row>
    <row r="4647" spans="1:2" x14ac:dyDescent="0.25">
      <c r="A4647" s="521"/>
      <c r="B4647" s="521"/>
    </row>
    <row r="4648" spans="1:2" x14ac:dyDescent="0.25">
      <c r="A4648" s="521"/>
      <c r="B4648" s="521"/>
    </row>
    <row r="4649" spans="1:2" x14ac:dyDescent="0.25">
      <c r="A4649" s="521"/>
      <c r="B4649" s="521"/>
    </row>
    <row r="4650" spans="1:2" x14ac:dyDescent="0.25">
      <c r="A4650" s="521"/>
      <c r="B4650" s="521"/>
    </row>
    <row r="4651" spans="1:2" x14ac:dyDescent="0.25">
      <c r="A4651" s="521"/>
      <c r="B4651" s="521"/>
    </row>
    <row r="4652" spans="1:2" x14ac:dyDescent="0.25">
      <c r="A4652" s="521"/>
      <c r="B4652" s="521"/>
    </row>
    <row r="4653" spans="1:2" x14ac:dyDescent="0.25">
      <c r="A4653" s="521"/>
      <c r="B4653" s="521"/>
    </row>
    <row r="4654" spans="1:2" x14ac:dyDescent="0.25">
      <c r="A4654" s="521"/>
      <c r="B4654" s="521"/>
    </row>
    <row r="4655" spans="1:2" x14ac:dyDescent="0.25">
      <c r="A4655" s="521"/>
      <c r="B4655" s="521"/>
    </row>
    <row r="4656" spans="1:2" x14ac:dyDescent="0.25">
      <c r="A4656" s="521"/>
      <c r="B4656" s="521"/>
    </row>
    <row r="4657" spans="1:2" x14ac:dyDescent="0.25">
      <c r="A4657" s="521"/>
      <c r="B4657" s="521"/>
    </row>
    <row r="4658" spans="1:2" x14ac:dyDescent="0.25">
      <c r="A4658" s="521"/>
      <c r="B4658" s="521"/>
    </row>
    <row r="4659" spans="1:2" x14ac:dyDescent="0.25">
      <c r="A4659" s="521"/>
      <c r="B4659" s="521"/>
    </row>
    <row r="4660" spans="1:2" x14ac:dyDescent="0.25">
      <c r="A4660" s="521"/>
      <c r="B4660" s="521"/>
    </row>
    <row r="4661" spans="1:2" x14ac:dyDescent="0.25">
      <c r="A4661" s="521"/>
      <c r="B4661" s="521"/>
    </row>
    <row r="4662" spans="1:2" x14ac:dyDescent="0.25">
      <c r="A4662" s="521"/>
      <c r="B4662" s="521"/>
    </row>
    <row r="4663" spans="1:2" x14ac:dyDescent="0.25">
      <c r="A4663" s="521"/>
      <c r="B4663" s="521"/>
    </row>
    <row r="4664" spans="1:2" x14ac:dyDescent="0.25">
      <c r="A4664" s="521"/>
      <c r="B4664" s="521"/>
    </row>
    <row r="4665" spans="1:2" x14ac:dyDescent="0.25">
      <c r="A4665" s="521"/>
      <c r="B4665" s="521"/>
    </row>
    <row r="4666" spans="1:2" x14ac:dyDescent="0.25">
      <c r="A4666" s="521"/>
      <c r="B4666" s="521"/>
    </row>
    <row r="4667" spans="1:2" x14ac:dyDescent="0.25">
      <c r="A4667" s="521"/>
      <c r="B4667" s="521"/>
    </row>
    <row r="4668" spans="1:2" x14ac:dyDescent="0.25">
      <c r="A4668" s="521"/>
      <c r="B4668" s="521"/>
    </row>
    <row r="4669" spans="1:2" x14ac:dyDescent="0.25">
      <c r="A4669" s="521"/>
      <c r="B4669" s="521"/>
    </row>
    <row r="4670" spans="1:2" x14ac:dyDescent="0.25">
      <c r="A4670" s="521"/>
      <c r="B4670" s="521"/>
    </row>
    <row r="4671" spans="1:2" x14ac:dyDescent="0.25">
      <c r="A4671" s="521"/>
      <c r="B4671" s="521"/>
    </row>
    <row r="4672" spans="1:2" x14ac:dyDescent="0.25">
      <c r="A4672" s="521"/>
      <c r="B4672" s="521"/>
    </row>
    <row r="4673" spans="1:2" x14ac:dyDescent="0.25">
      <c r="A4673" s="521"/>
      <c r="B4673" s="521"/>
    </row>
    <row r="4674" spans="1:2" x14ac:dyDescent="0.25">
      <c r="A4674" s="521"/>
      <c r="B4674" s="521"/>
    </row>
    <row r="4675" spans="1:2" x14ac:dyDescent="0.25">
      <c r="A4675" s="521"/>
      <c r="B4675" s="521"/>
    </row>
    <row r="4676" spans="1:2" x14ac:dyDescent="0.25">
      <c r="A4676" s="521"/>
      <c r="B4676" s="521"/>
    </row>
    <row r="4677" spans="1:2" x14ac:dyDescent="0.25">
      <c r="A4677" s="521"/>
      <c r="B4677" s="521"/>
    </row>
    <row r="4678" spans="1:2" x14ac:dyDescent="0.25">
      <c r="A4678" s="521"/>
      <c r="B4678" s="521"/>
    </row>
    <row r="4679" spans="1:2" x14ac:dyDescent="0.25">
      <c r="A4679" s="521"/>
      <c r="B4679" s="521"/>
    </row>
    <row r="4680" spans="1:2" x14ac:dyDescent="0.25">
      <c r="A4680" s="521"/>
      <c r="B4680" s="521"/>
    </row>
    <row r="4681" spans="1:2" x14ac:dyDescent="0.25">
      <c r="A4681" s="521"/>
      <c r="B4681" s="521"/>
    </row>
    <row r="4682" spans="1:2" x14ac:dyDescent="0.25">
      <c r="A4682" s="521"/>
      <c r="B4682" s="521"/>
    </row>
    <row r="4683" spans="1:2" x14ac:dyDescent="0.25">
      <c r="A4683" s="521"/>
      <c r="B4683" s="521"/>
    </row>
    <row r="4684" spans="1:2" x14ac:dyDescent="0.25">
      <c r="A4684" s="521"/>
      <c r="B4684" s="521"/>
    </row>
    <row r="4685" spans="1:2" x14ac:dyDescent="0.25">
      <c r="A4685" s="521"/>
      <c r="B4685" s="521"/>
    </row>
    <row r="4686" spans="1:2" x14ac:dyDescent="0.25">
      <c r="A4686" s="521"/>
      <c r="B4686" s="521"/>
    </row>
    <row r="4687" spans="1:2" x14ac:dyDescent="0.25">
      <c r="A4687" s="521"/>
      <c r="B4687" s="521"/>
    </row>
    <row r="4688" spans="1:2" x14ac:dyDescent="0.25">
      <c r="A4688" s="521"/>
      <c r="B4688" s="521"/>
    </row>
    <row r="4689" spans="1:2" x14ac:dyDescent="0.25">
      <c r="A4689" s="521"/>
      <c r="B4689" s="521"/>
    </row>
    <row r="4690" spans="1:2" x14ac:dyDescent="0.25">
      <c r="A4690" s="521"/>
      <c r="B4690" s="521"/>
    </row>
    <row r="4691" spans="1:2" x14ac:dyDescent="0.25">
      <c r="A4691" s="521"/>
      <c r="B4691" s="521"/>
    </row>
    <row r="4692" spans="1:2" x14ac:dyDescent="0.25">
      <c r="A4692" s="521"/>
      <c r="B4692" s="521"/>
    </row>
    <row r="4693" spans="1:2" x14ac:dyDescent="0.25">
      <c r="A4693" s="521"/>
      <c r="B4693" s="521"/>
    </row>
    <row r="4694" spans="1:2" x14ac:dyDescent="0.25">
      <c r="A4694" s="521"/>
      <c r="B4694" s="521"/>
    </row>
    <row r="4695" spans="1:2" x14ac:dyDescent="0.25">
      <c r="A4695" s="521"/>
      <c r="B4695" s="521"/>
    </row>
    <row r="4696" spans="1:2" x14ac:dyDescent="0.25">
      <c r="A4696" s="521"/>
      <c r="B4696" s="521"/>
    </row>
    <row r="4697" spans="1:2" x14ac:dyDescent="0.25">
      <c r="A4697" s="521"/>
      <c r="B4697" s="521"/>
    </row>
    <row r="4698" spans="1:2" x14ac:dyDescent="0.25">
      <c r="A4698" s="521"/>
      <c r="B4698" s="521"/>
    </row>
    <row r="4699" spans="1:2" x14ac:dyDescent="0.25">
      <c r="A4699" s="521"/>
      <c r="B4699" s="521"/>
    </row>
    <row r="4700" spans="1:2" x14ac:dyDescent="0.25">
      <c r="A4700" s="521"/>
      <c r="B4700" s="521"/>
    </row>
    <row r="4701" spans="1:2" x14ac:dyDescent="0.25">
      <c r="A4701" s="521"/>
      <c r="B4701" s="521"/>
    </row>
    <row r="4702" spans="1:2" x14ac:dyDescent="0.25">
      <c r="A4702" s="521"/>
      <c r="B4702" s="521"/>
    </row>
    <row r="4703" spans="1:2" x14ac:dyDescent="0.25">
      <c r="A4703" s="521"/>
      <c r="B4703" s="521"/>
    </row>
    <row r="4704" spans="1:2" x14ac:dyDescent="0.25">
      <c r="A4704" s="521"/>
      <c r="B4704" s="521"/>
    </row>
    <row r="4705" spans="1:2" x14ac:dyDescent="0.25">
      <c r="A4705" s="521"/>
      <c r="B4705" s="521"/>
    </row>
    <row r="4706" spans="1:2" x14ac:dyDescent="0.25">
      <c r="A4706" s="521"/>
      <c r="B4706" s="521"/>
    </row>
    <row r="4707" spans="1:2" x14ac:dyDescent="0.25">
      <c r="A4707" s="521"/>
      <c r="B4707" s="521"/>
    </row>
    <row r="4708" spans="1:2" x14ac:dyDescent="0.25">
      <c r="A4708" s="521"/>
      <c r="B4708" s="521"/>
    </row>
    <row r="4709" spans="1:2" x14ac:dyDescent="0.25">
      <c r="A4709" s="521"/>
      <c r="B4709" s="521"/>
    </row>
    <row r="4710" spans="1:2" x14ac:dyDescent="0.25">
      <c r="A4710" s="521"/>
      <c r="B4710" s="521"/>
    </row>
    <row r="4711" spans="1:2" x14ac:dyDescent="0.25">
      <c r="A4711" s="521"/>
      <c r="B4711" s="521"/>
    </row>
    <row r="4712" spans="1:2" x14ac:dyDescent="0.25">
      <c r="A4712" s="521"/>
      <c r="B4712" s="521"/>
    </row>
    <row r="4713" spans="1:2" x14ac:dyDescent="0.25">
      <c r="A4713" s="521"/>
      <c r="B4713" s="521"/>
    </row>
    <row r="4714" spans="1:2" x14ac:dyDescent="0.25">
      <c r="A4714" s="521"/>
      <c r="B4714" s="521"/>
    </row>
    <row r="4715" spans="1:2" x14ac:dyDescent="0.25">
      <c r="A4715" s="521"/>
      <c r="B4715" s="521"/>
    </row>
    <row r="4716" spans="1:2" x14ac:dyDescent="0.25">
      <c r="A4716" s="521"/>
      <c r="B4716" s="521"/>
    </row>
    <row r="4717" spans="1:2" x14ac:dyDescent="0.25">
      <c r="A4717" s="521"/>
      <c r="B4717" s="521"/>
    </row>
    <row r="4718" spans="1:2" x14ac:dyDescent="0.25">
      <c r="A4718" s="521"/>
      <c r="B4718" s="521"/>
    </row>
    <row r="4719" spans="1:2" x14ac:dyDescent="0.25">
      <c r="A4719" s="521"/>
      <c r="B4719" s="521"/>
    </row>
    <row r="4720" spans="1:2" x14ac:dyDescent="0.25">
      <c r="A4720" s="521"/>
      <c r="B4720" s="521"/>
    </row>
    <row r="4721" spans="1:2" x14ac:dyDescent="0.25">
      <c r="A4721" s="521"/>
      <c r="B4721" s="521"/>
    </row>
    <row r="4722" spans="1:2" x14ac:dyDescent="0.25">
      <c r="A4722" s="521"/>
      <c r="B4722" s="521"/>
    </row>
    <row r="4723" spans="1:2" x14ac:dyDescent="0.25">
      <c r="A4723" s="521"/>
      <c r="B4723" s="521"/>
    </row>
    <row r="4724" spans="1:2" x14ac:dyDescent="0.25">
      <c r="A4724" s="521"/>
      <c r="B4724" s="521"/>
    </row>
    <row r="4725" spans="1:2" x14ac:dyDescent="0.25">
      <c r="A4725" s="521"/>
      <c r="B4725" s="521"/>
    </row>
    <row r="4726" spans="1:2" x14ac:dyDescent="0.25">
      <c r="A4726" s="521"/>
      <c r="B4726" s="521"/>
    </row>
    <row r="4727" spans="1:2" x14ac:dyDescent="0.25">
      <c r="A4727" s="521"/>
      <c r="B4727" s="521"/>
    </row>
    <row r="4728" spans="1:2" x14ac:dyDescent="0.25">
      <c r="A4728" s="521"/>
      <c r="B4728" s="521"/>
    </row>
    <row r="4729" spans="1:2" x14ac:dyDescent="0.25">
      <c r="A4729" s="521"/>
      <c r="B4729" s="521"/>
    </row>
    <row r="4730" spans="1:2" x14ac:dyDescent="0.25">
      <c r="A4730" s="521"/>
      <c r="B4730" s="521"/>
    </row>
    <row r="4731" spans="1:2" x14ac:dyDescent="0.25">
      <c r="A4731" s="521"/>
      <c r="B4731" s="521"/>
    </row>
    <row r="4732" spans="1:2" x14ac:dyDescent="0.25">
      <c r="A4732" s="521"/>
      <c r="B4732" s="521"/>
    </row>
    <row r="4733" spans="1:2" x14ac:dyDescent="0.25">
      <c r="A4733" s="521"/>
      <c r="B4733" s="521"/>
    </row>
    <row r="4734" spans="1:2" x14ac:dyDescent="0.25">
      <c r="A4734" s="521"/>
      <c r="B4734" s="521"/>
    </row>
    <row r="4735" spans="1:2" x14ac:dyDescent="0.25">
      <c r="A4735" s="521"/>
      <c r="B4735" s="521"/>
    </row>
    <row r="4736" spans="1:2" x14ac:dyDescent="0.25">
      <c r="A4736" s="521"/>
      <c r="B4736" s="521"/>
    </row>
    <row r="4737" spans="1:2" x14ac:dyDescent="0.25">
      <c r="A4737" s="521"/>
      <c r="B4737" s="521"/>
    </row>
    <row r="4738" spans="1:2" x14ac:dyDescent="0.25">
      <c r="A4738" s="521"/>
      <c r="B4738" s="521"/>
    </row>
    <row r="4739" spans="1:2" x14ac:dyDescent="0.25">
      <c r="A4739" s="521"/>
      <c r="B4739" s="521"/>
    </row>
    <row r="4740" spans="1:2" x14ac:dyDescent="0.25">
      <c r="A4740" s="521"/>
      <c r="B4740" s="521"/>
    </row>
    <row r="4741" spans="1:2" x14ac:dyDescent="0.25">
      <c r="A4741" s="521"/>
      <c r="B4741" s="521"/>
    </row>
    <row r="4742" spans="1:2" x14ac:dyDescent="0.25">
      <c r="A4742" s="521"/>
      <c r="B4742" s="521"/>
    </row>
    <row r="4743" spans="1:2" x14ac:dyDescent="0.25">
      <c r="A4743" s="521"/>
      <c r="B4743" s="521"/>
    </row>
    <row r="4744" spans="1:2" x14ac:dyDescent="0.25">
      <c r="A4744" s="521"/>
      <c r="B4744" s="521"/>
    </row>
    <row r="4745" spans="1:2" x14ac:dyDescent="0.25">
      <c r="A4745" s="521"/>
      <c r="B4745" s="521"/>
    </row>
    <row r="4746" spans="1:2" x14ac:dyDescent="0.25">
      <c r="A4746" s="521"/>
      <c r="B4746" s="521"/>
    </row>
    <row r="4747" spans="1:2" x14ac:dyDescent="0.25">
      <c r="A4747" s="521"/>
      <c r="B4747" s="521"/>
    </row>
    <row r="4748" spans="1:2" x14ac:dyDescent="0.25">
      <c r="A4748" s="521"/>
      <c r="B4748" s="521"/>
    </row>
    <row r="4749" spans="1:2" x14ac:dyDescent="0.25">
      <c r="A4749" s="521"/>
      <c r="B4749" s="521"/>
    </row>
    <row r="4750" spans="1:2" x14ac:dyDescent="0.25">
      <c r="A4750" s="521"/>
      <c r="B4750" s="521"/>
    </row>
    <row r="4751" spans="1:2" x14ac:dyDescent="0.25">
      <c r="A4751" s="521"/>
      <c r="B4751" s="521"/>
    </row>
    <row r="4752" spans="1:2" x14ac:dyDescent="0.25">
      <c r="A4752" s="521"/>
      <c r="B4752" s="521"/>
    </row>
    <row r="4753" spans="1:2" x14ac:dyDescent="0.25">
      <c r="A4753" s="521"/>
      <c r="B4753" s="521"/>
    </row>
    <row r="4754" spans="1:2" x14ac:dyDescent="0.25">
      <c r="A4754" s="521"/>
      <c r="B4754" s="521"/>
    </row>
    <row r="4755" spans="1:2" x14ac:dyDescent="0.25">
      <c r="A4755" s="521"/>
      <c r="B4755" s="521"/>
    </row>
    <row r="4756" spans="1:2" x14ac:dyDescent="0.25">
      <c r="A4756" s="521"/>
      <c r="B4756" s="521"/>
    </row>
    <row r="4757" spans="1:2" x14ac:dyDescent="0.25">
      <c r="A4757" s="521"/>
      <c r="B4757" s="521"/>
    </row>
    <row r="4758" spans="1:2" x14ac:dyDescent="0.25">
      <c r="A4758" s="521"/>
      <c r="B4758" s="521"/>
    </row>
    <row r="4759" spans="1:2" x14ac:dyDescent="0.25">
      <c r="A4759" s="521"/>
      <c r="B4759" s="521"/>
    </row>
    <row r="4760" spans="1:2" x14ac:dyDescent="0.25">
      <c r="A4760" s="521"/>
      <c r="B4760" s="521"/>
    </row>
    <row r="4761" spans="1:2" x14ac:dyDescent="0.25">
      <c r="A4761" s="521"/>
      <c r="B4761" s="521"/>
    </row>
    <row r="4762" spans="1:2" x14ac:dyDescent="0.25">
      <c r="A4762" s="521"/>
      <c r="B4762" s="521"/>
    </row>
    <row r="4763" spans="1:2" x14ac:dyDescent="0.25">
      <c r="A4763" s="521"/>
      <c r="B4763" s="521"/>
    </row>
    <row r="4764" spans="1:2" x14ac:dyDescent="0.25">
      <c r="A4764" s="521"/>
      <c r="B4764" s="521"/>
    </row>
    <row r="4765" spans="1:2" x14ac:dyDescent="0.25">
      <c r="A4765" s="521"/>
      <c r="B4765" s="521"/>
    </row>
    <row r="4766" spans="1:2" x14ac:dyDescent="0.25">
      <c r="A4766" s="521"/>
      <c r="B4766" s="521"/>
    </row>
    <row r="4767" spans="1:2" x14ac:dyDescent="0.25">
      <c r="A4767" s="521"/>
      <c r="B4767" s="521"/>
    </row>
    <row r="4768" spans="1:2" x14ac:dyDescent="0.25">
      <c r="A4768" s="521"/>
      <c r="B4768" s="521"/>
    </row>
    <row r="4769" spans="1:2" x14ac:dyDescent="0.25">
      <c r="A4769" s="521"/>
      <c r="B4769" s="521"/>
    </row>
    <row r="4770" spans="1:2" x14ac:dyDescent="0.25">
      <c r="A4770" s="521"/>
      <c r="B4770" s="521"/>
    </row>
    <row r="4771" spans="1:2" x14ac:dyDescent="0.25">
      <c r="A4771" s="521"/>
      <c r="B4771" s="521"/>
    </row>
    <row r="4772" spans="1:2" x14ac:dyDescent="0.25">
      <c r="A4772" s="521"/>
      <c r="B4772" s="521"/>
    </row>
    <row r="4773" spans="1:2" x14ac:dyDescent="0.25">
      <c r="A4773" s="521"/>
      <c r="B4773" s="521"/>
    </row>
    <row r="4774" spans="1:2" x14ac:dyDescent="0.25">
      <c r="A4774" s="521"/>
      <c r="B4774" s="521"/>
    </row>
    <row r="4775" spans="1:2" x14ac:dyDescent="0.25">
      <c r="A4775" s="521"/>
      <c r="B4775" s="521"/>
    </row>
    <row r="4776" spans="1:2" x14ac:dyDescent="0.25">
      <c r="A4776" s="521"/>
      <c r="B4776" s="521"/>
    </row>
    <row r="4777" spans="1:2" x14ac:dyDescent="0.25">
      <c r="A4777" s="521"/>
      <c r="B4777" s="521"/>
    </row>
    <row r="4778" spans="1:2" x14ac:dyDescent="0.25">
      <c r="A4778" s="521"/>
      <c r="B4778" s="521"/>
    </row>
    <row r="4779" spans="1:2" x14ac:dyDescent="0.25">
      <c r="A4779" s="521"/>
      <c r="B4779" s="521"/>
    </row>
    <row r="4780" spans="1:2" x14ac:dyDescent="0.25">
      <c r="A4780" s="521"/>
      <c r="B4780" s="521"/>
    </row>
    <row r="4781" spans="1:2" x14ac:dyDescent="0.25">
      <c r="A4781" s="521"/>
      <c r="B4781" s="521"/>
    </row>
    <row r="4782" spans="1:2" x14ac:dyDescent="0.25">
      <c r="A4782" s="521"/>
      <c r="B4782" s="521"/>
    </row>
    <row r="4783" spans="1:2" x14ac:dyDescent="0.25">
      <c r="A4783" s="521"/>
      <c r="B4783" s="521"/>
    </row>
    <row r="4784" spans="1:2" x14ac:dyDescent="0.25">
      <c r="A4784" s="521"/>
      <c r="B4784" s="521"/>
    </row>
    <row r="4785" spans="1:2" x14ac:dyDescent="0.25">
      <c r="A4785" s="521"/>
      <c r="B4785" s="521"/>
    </row>
    <row r="4786" spans="1:2" x14ac:dyDescent="0.25">
      <c r="A4786" s="521"/>
      <c r="B4786" s="521"/>
    </row>
    <row r="4787" spans="1:2" x14ac:dyDescent="0.25">
      <c r="A4787" s="521"/>
      <c r="B4787" s="521"/>
    </row>
    <row r="4788" spans="1:2" x14ac:dyDescent="0.25">
      <c r="A4788" s="521"/>
      <c r="B4788" s="521"/>
    </row>
    <row r="4789" spans="1:2" x14ac:dyDescent="0.25">
      <c r="A4789" s="521"/>
      <c r="B4789" s="521"/>
    </row>
    <row r="4790" spans="1:2" x14ac:dyDescent="0.25">
      <c r="A4790" s="521"/>
      <c r="B4790" s="521"/>
    </row>
    <row r="4791" spans="1:2" x14ac:dyDescent="0.25">
      <c r="A4791" s="521"/>
      <c r="B4791" s="521"/>
    </row>
    <row r="4792" spans="1:2" x14ac:dyDescent="0.25">
      <c r="A4792" s="521"/>
      <c r="B4792" s="521"/>
    </row>
    <row r="4793" spans="1:2" x14ac:dyDescent="0.25">
      <c r="A4793" s="521"/>
      <c r="B4793" s="521"/>
    </row>
    <row r="4794" spans="1:2" x14ac:dyDescent="0.25">
      <c r="A4794" s="521"/>
      <c r="B4794" s="521"/>
    </row>
    <row r="4795" spans="1:2" x14ac:dyDescent="0.25">
      <c r="A4795" s="521"/>
      <c r="B4795" s="521"/>
    </row>
    <row r="4796" spans="1:2" x14ac:dyDescent="0.25">
      <c r="A4796" s="521"/>
      <c r="B4796" s="521"/>
    </row>
    <row r="4797" spans="1:2" x14ac:dyDescent="0.25">
      <c r="A4797" s="521"/>
      <c r="B4797" s="521"/>
    </row>
    <row r="4798" spans="1:2" x14ac:dyDescent="0.25">
      <c r="A4798" s="521"/>
      <c r="B4798" s="521"/>
    </row>
    <row r="4799" spans="1:2" x14ac:dyDescent="0.25">
      <c r="A4799" s="521"/>
      <c r="B4799" s="521"/>
    </row>
    <row r="4800" spans="1:2" x14ac:dyDescent="0.25">
      <c r="A4800" s="521"/>
      <c r="B4800" s="521"/>
    </row>
    <row r="4801" spans="1:2" x14ac:dyDescent="0.25">
      <c r="A4801" s="521"/>
      <c r="B4801" s="521"/>
    </row>
    <row r="4802" spans="1:2" x14ac:dyDescent="0.25">
      <c r="A4802" s="521"/>
      <c r="B4802" s="521"/>
    </row>
    <row r="4803" spans="1:2" x14ac:dyDescent="0.25">
      <c r="A4803" s="521"/>
      <c r="B4803" s="521"/>
    </row>
    <row r="4804" spans="1:2" x14ac:dyDescent="0.25">
      <c r="A4804" s="521"/>
      <c r="B4804" s="521"/>
    </row>
    <row r="4805" spans="1:2" x14ac:dyDescent="0.25">
      <c r="A4805" s="521"/>
      <c r="B4805" s="521"/>
    </row>
    <row r="4806" spans="1:2" x14ac:dyDescent="0.25">
      <c r="A4806" s="521"/>
      <c r="B4806" s="521"/>
    </row>
    <row r="4807" spans="1:2" x14ac:dyDescent="0.25">
      <c r="A4807" s="521"/>
      <c r="B4807" s="521"/>
    </row>
    <row r="4808" spans="1:2" x14ac:dyDescent="0.25">
      <c r="A4808" s="521"/>
      <c r="B4808" s="521"/>
    </row>
    <row r="4809" spans="1:2" x14ac:dyDescent="0.25">
      <c r="A4809" s="521"/>
      <c r="B4809" s="521"/>
    </row>
    <row r="4810" spans="1:2" x14ac:dyDescent="0.25">
      <c r="A4810" s="521"/>
      <c r="B4810" s="521"/>
    </row>
    <row r="4811" spans="1:2" x14ac:dyDescent="0.25">
      <c r="A4811" s="521"/>
      <c r="B4811" s="521"/>
    </row>
    <row r="4812" spans="1:2" x14ac:dyDescent="0.25">
      <c r="A4812" s="521"/>
      <c r="B4812" s="521"/>
    </row>
    <row r="4813" spans="1:2" x14ac:dyDescent="0.25">
      <c r="A4813" s="521"/>
      <c r="B4813" s="521"/>
    </row>
    <row r="4814" spans="1:2" x14ac:dyDescent="0.25">
      <c r="A4814" s="521"/>
      <c r="B4814" s="521"/>
    </row>
    <row r="4815" spans="1:2" x14ac:dyDescent="0.25">
      <c r="A4815" s="521"/>
      <c r="B4815" s="521"/>
    </row>
    <row r="4816" spans="1:2" x14ac:dyDescent="0.25">
      <c r="A4816" s="521"/>
      <c r="B4816" s="521"/>
    </row>
    <row r="4817" spans="1:2" x14ac:dyDescent="0.25">
      <c r="A4817" s="521"/>
      <c r="B4817" s="521"/>
    </row>
    <row r="4818" spans="1:2" x14ac:dyDescent="0.25">
      <c r="A4818" s="521"/>
      <c r="B4818" s="521"/>
    </row>
    <row r="4819" spans="1:2" x14ac:dyDescent="0.25">
      <c r="A4819" s="521"/>
      <c r="B4819" s="521"/>
    </row>
    <row r="4820" spans="1:2" x14ac:dyDescent="0.25">
      <c r="A4820" s="521"/>
      <c r="B4820" s="521"/>
    </row>
    <row r="4821" spans="1:2" x14ac:dyDescent="0.25">
      <c r="A4821" s="521"/>
      <c r="B4821" s="521"/>
    </row>
    <row r="4822" spans="1:2" x14ac:dyDescent="0.25">
      <c r="A4822" s="521"/>
      <c r="B4822" s="521"/>
    </row>
    <row r="4823" spans="1:2" x14ac:dyDescent="0.25">
      <c r="A4823" s="521"/>
      <c r="B4823" s="521"/>
    </row>
    <row r="4824" spans="1:2" x14ac:dyDescent="0.25">
      <c r="A4824" s="521"/>
      <c r="B4824" s="521"/>
    </row>
    <row r="4825" spans="1:2" x14ac:dyDescent="0.25">
      <c r="A4825" s="521"/>
      <c r="B4825" s="521"/>
    </row>
    <row r="4826" spans="1:2" x14ac:dyDescent="0.25">
      <c r="A4826" s="521"/>
      <c r="B4826" s="521"/>
    </row>
    <row r="4827" spans="1:2" x14ac:dyDescent="0.25">
      <c r="A4827" s="521"/>
      <c r="B4827" s="521"/>
    </row>
    <row r="4828" spans="1:2" x14ac:dyDescent="0.25">
      <c r="A4828" s="521"/>
      <c r="B4828" s="521"/>
    </row>
    <row r="4829" spans="1:2" x14ac:dyDescent="0.25">
      <c r="A4829" s="521"/>
      <c r="B4829" s="521"/>
    </row>
    <row r="4830" spans="1:2" x14ac:dyDescent="0.25">
      <c r="A4830" s="521"/>
      <c r="B4830" s="521"/>
    </row>
    <row r="4831" spans="1:2" x14ac:dyDescent="0.25">
      <c r="A4831" s="521"/>
      <c r="B4831" s="521"/>
    </row>
    <row r="4832" spans="1:2" x14ac:dyDescent="0.25">
      <c r="A4832" s="521"/>
      <c r="B4832" s="521"/>
    </row>
    <row r="4833" spans="1:2" x14ac:dyDescent="0.25">
      <c r="A4833" s="521"/>
      <c r="B4833" s="521"/>
    </row>
    <row r="4834" spans="1:2" x14ac:dyDescent="0.25">
      <c r="A4834" s="521"/>
      <c r="B4834" s="521"/>
    </row>
    <row r="4835" spans="1:2" x14ac:dyDescent="0.25">
      <c r="A4835" s="521"/>
      <c r="B4835" s="521"/>
    </row>
    <row r="4836" spans="1:2" x14ac:dyDescent="0.25">
      <c r="A4836" s="521"/>
      <c r="B4836" s="521"/>
    </row>
    <row r="4837" spans="1:2" x14ac:dyDescent="0.25">
      <c r="A4837" s="521"/>
      <c r="B4837" s="521"/>
    </row>
    <row r="4838" spans="1:2" x14ac:dyDescent="0.25">
      <c r="A4838" s="521"/>
      <c r="B4838" s="521"/>
    </row>
    <row r="4839" spans="1:2" x14ac:dyDescent="0.25">
      <c r="A4839" s="521"/>
      <c r="B4839" s="521"/>
    </row>
    <row r="4840" spans="1:2" x14ac:dyDescent="0.25">
      <c r="A4840" s="521"/>
      <c r="B4840" s="521"/>
    </row>
    <row r="4841" spans="1:2" x14ac:dyDescent="0.25">
      <c r="A4841" s="521"/>
      <c r="B4841" s="521"/>
    </row>
    <row r="4842" spans="1:2" x14ac:dyDescent="0.25">
      <c r="A4842" s="521"/>
      <c r="B4842" s="521"/>
    </row>
    <row r="4843" spans="1:2" x14ac:dyDescent="0.25">
      <c r="A4843" s="521"/>
      <c r="B4843" s="521"/>
    </row>
    <row r="4844" spans="1:2" x14ac:dyDescent="0.25">
      <c r="A4844" s="521"/>
      <c r="B4844" s="521"/>
    </row>
    <row r="4845" spans="1:2" x14ac:dyDescent="0.25">
      <c r="A4845" s="521"/>
      <c r="B4845" s="521"/>
    </row>
    <row r="4846" spans="1:2" x14ac:dyDescent="0.25">
      <c r="A4846" s="521"/>
      <c r="B4846" s="521"/>
    </row>
    <row r="4847" spans="1:2" x14ac:dyDescent="0.25">
      <c r="A4847" s="521"/>
      <c r="B4847" s="521"/>
    </row>
    <row r="4848" spans="1:2" x14ac:dyDescent="0.25">
      <c r="A4848" s="521"/>
      <c r="B4848" s="521"/>
    </row>
    <row r="4849" spans="1:2" x14ac:dyDescent="0.25">
      <c r="A4849" s="521"/>
      <c r="B4849" s="521"/>
    </row>
    <row r="4850" spans="1:2" x14ac:dyDescent="0.25">
      <c r="A4850" s="521"/>
      <c r="B4850" s="521"/>
    </row>
    <row r="4851" spans="1:2" x14ac:dyDescent="0.25">
      <c r="A4851" s="521"/>
      <c r="B4851" s="521"/>
    </row>
    <row r="4852" spans="1:2" x14ac:dyDescent="0.25">
      <c r="A4852" s="521"/>
      <c r="B4852" s="521"/>
    </row>
    <row r="4853" spans="1:2" x14ac:dyDescent="0.25">
      <c r="A4853" s="521"/>
      <c r="B4853" s="521"/>
    </row>
    <row r="4854" spans="1:2" x14ac:dyDescent="0.25">
      <c r="A4854" s="521"/>
      <c r="B4854" s="521"/>
    </row>
    <row r="4855" spans="1:2" x14ac:dyDescent="0.25">
      <c r="A4855" s="521"/>
      <c r="B4855" s="521"/>
    </row>
    <row r="4856" spans="1:2" x14ac:dyDescent="0.25">
      <c r="A4856" s="521"/>
      <c r="B4856" s="521"/>
    </row>
    <row r="4857" spans="1:2" x14ac:dyDescent="0.25">
      <c r="A4857" s="521"/>
      <c r="B4857" s="521"/>
    </row>
    <row r="4858" spans="1:2" x14ac:dyDescent="0.25">
      <c r="A4858" s="521"/>
      <c r="B4858" s="521"/>
    </row>
    <row r="4859" spans="1:2" x14ac:dyDescent="0.25">
      <c r="A4859" s="521"/>
      <c r="B4859" s="521"/>
    </row>
    <row r="4860" spans="1:2" x14ac:dyDescent="0.25">
      <c r="A4860" s="521"/>
      <c r="B4860" s="521"/>
    </row>
    <row r="4861" spans="1:2" x14ac:dyDescent="0.25">
      <c r="A4861" s="521"/>
      <c r="B4861" s="521"/>
    </row>
    <row r="4862" spans="1:2" x14ac:dyDescent="0.25">
      <c r="A4862" s="521"/>
      <c r="B4862" s="521"/>
    </row>
    <row r="4863" spans="1:2" x14ac:dyDescent="0.25">
      <c r="A4863" s="521"/>
      <c r="B4863" s="521"/>
    </row>
    <row r="4864" spans="1:2" x14ac:dyDescent="0.25">
      <c r="A4864" s="521"/>
      <c r="B4864" s="521"/>
    </row>
    <row r="4865" spans="1:2" x14ac:dyDescent="0.25">
      <c r="A4865" s="521"/>
      <c r="B4865" s="521"/>
    </row>
    <row r="4866" spans="1:2" x14ac:dyDescent="0.25">
      <c r="A4866" s="521"/>
      <c r="B4866" s="521"/>
    </row>
    <row r="4867" spans="1:2" x14ac:dyDescent="0.25">
      <c r="A4867" s="521"/>
      <c r="B4867" s="521"/>
    </row>
    <row r="4868" spans="1:2" x14ac:dyDescent="0.25">
      <c r="A4868" s="521"/>
      <c r="B4868" s="521"/>
    </row>
    <row r="4869" spans="1:2" x14ac:dyDescent="0.25">
      <c r="A4869" s="521"/>
      <c r="B4869" s="521"/>
    </row>
    <row r="4870" spans="1:2" x14ac:dyDescent="0.25">
      <c r="A4870" s="521"/>
      <c r="B4870" s="521"/>
    </row>
    <row r="4871" spans="1:2" x14ac:dyDescent="0.25">
      <c r="A4871" s="521"/>
      <c r="B4871" s="521"/>
    </row>
    <row r="4872" spans="1:2" x14ac:dyDescent="0.25">
      <c r="A4872" s="521"/>
      <c r="B4872" s="521"/>
    </row>
    <row r="4873" spans="1:2" x14ac:dyDescent="0.25">
      <c r="A4873" s="521"/>
      <c r="B4873" s="521"/>
    </row>
    <row r="4874" spans="1:2" x14ac:dyDescent="0.25">
      <c r="A4874" s="521"/>
      <c r="B4874" s="521"/>
    </row>
    <row r="4875" spans="1:2" x14ac:dyDescent="0.25">
      <c r="A4875" s="521"/>
      <c r="B4875" s="521"/>
    </row>
    <row r="4876" spans="1:2" x14ac:dyDescent="0.25">
      <c r="A4876" s="521"/>
      <c r="B4876" s="521"/>
    </row>
    <row r="4877" spans="1:2" x14ac:dyDescent="0.25">
      <c r="A4877" s="521"/>
      <c r="B4877" s="521"/>
    </row>
    <row r="4878" spans="1:2" x14ac:dyDescent="0.25">
      <c r="A4878" s="521"/>
      <c r="B4878" s="521"/>
    </row>
    <row r="4879" spans="1:2" x14ac:dyDescent="0.25">
      <c r="A4879" s="521"/>
      <c r="B4879" s="521"/>
    </row>
    <row r="4880" spans="1:2" x14ac:dyDescent="0.25">
      <c r="A4880" s="521"/>
      <c r="B4880" s="521"/>
    </row>
    <row r="4881" spans="1:2" x14ac:dyDescent="0.25">
      <c r="A4881" s="521"/>
      <c r="B4881" s="521"/>
    </row>
    <row r="4882" spans="1:2" x14ac:dyDescent="0.25">
      <c r="A4882" s="521"/>
      <c r="B4882" s="521"/>
    </row>
    <row r="4883" spans="1:2" x14ac:dyDescent="0.25">
      <c r="A4883" s="521"/>
      <c r="B4883" s="521"/>
    </row>
    <row r="4884" spans="1:2" x14ac:dyDescent="0.25">
      <c r="A4884" s="521"/>
      <c r="B4884" s="521"/>
    </row>
    <row r="4885" spans="1:2" x14ac:dyDescent="0.25">
      <c r="A4885" s="521"/>
      <c r="B4885" s="521"/>
    </row>
    <row r="4886" spans="1:2" x14ac:dyDescent="0.25">
      <c r="A4886" s="521"/>
      <c r="B4886" s="521"/>
    </row>
    <row r="4887" spans="1:2" x14ac:dyDescent="0.25">
      <c r="A4887" s="521"/>
      <c r="B4887" s="521"/>
    </row>
    <row r="4888" spans="1:2" x14ac:dyDescent="0.25">
      <c r="A4888" s="521"/>
      <c r="B4888" s="521"/>
    </row>
    <row r="4889" spans="1:2" x14ac:dyDescent="0.25">
      <c r="A4889" s="521"/>
      <c r="B4889" s="521"/>
    </row>
    <row r="4890" spans="1:2" x14ac:dyDescent="0.25">
      <c r="A4890" s="521"/>
      <c r="B4890" s="521"/>
    </row>
    <row r="4891" spans="1:2" x14ac:dyDescent="0.25">
      <c r="A4891" s="521"/>
      <c r="B4891" s="521"/>
    </row>
    <row r="4892" spans="1:2" x14ac:dyDescent="0.25">
      <c r="A4892" s="521"/>
      <c r="B4892" s="521"/>
    </row>
    <row r="4893" spans="1:2" x14ac:dyDescent="0.25">
      <c r="A4893" s="521"/>
      <c r="B4893" s="521"/>
    </row>
    <row r="4894" spans="1:2" x14ac:dyDescent="0.25">
      <c r="A4894" s="521"/>
      <c r="B4894" s="521"/>
    </row>
    <row r="4895" spans="1:2" x14ac:dyDescent="0.25">
      <c r="A4895" s="521"/>
      <c r="B4895" s="521"/>
    </row>
    <row r="4896" spans="1:2" x14ac:dyDescent="0.25">
      <c r="A4896" s="521"/>
      <c r="B4896" s="521"/>
    </row>
    <row r="4897" spans="1:2" x14ac:dyDescent="0.25">
      <c r="A4897" s="521"/>
      <c r="B4897" s="521"/>
    </row>
    <row r="4898" spans="1:2" x14ac:dyDescent="0.25">
      <c r="A4898" s="521"/>
      <c r="B4898" s="521"/>
    </row>
    <row r="4899" spans="1:2" x14ac:dyDescent="0.25">
      <c r="A4899" s="521"/>
      <c r="B4899" s="521"/>
    </row>
    <row r="4900" spans="1:2" x14ac:dyDescent="0.25">
      <c r="A4900" s="521"/>
      <c r="B4900" s="521"/>
    </row>
    <row r="4901" spans="1:2" x14ac:dyDescent="0.25">
      <c r="A4901" s="521"/>
      <c r="B4901" s="521"/>
    </row>
    <row r="4902" spans="1:2" x14ac:dyDescent="0.25">
      <c r="A4902" s="521"/>
      <c r="B4902" s="521"/>
    </row>
    <row r="4903" spans="1:2" x14ac:dyDescent="0.25">
      <c r="A4903" s="521"/>
      <c r="B4903" s="521"/>
    </row>
    <row r="4904" spans="1:2" x14ac:dyDescent="0.25">
      <c r="A4904" s="521"/>
      <c r="B4904" s="521"/>
    </row>
    <row r="4905" spans="1:2" x14ac:dyDescent="0.25">
      <c r="A4905" s="521"/>
      <c r="B4905" s="521"/>
    </row>
    <row r="4906" spans="1:2" x14ac:dyDescent="0.25">
      <c r="A4906" s="521"/>
      <c r="B4906" s="521"/>
    </row>
    <row r="4907" spans="1:2" x14ac:dyDescent="0.25">
      <c r="A4907" s="521"/>
      <c r="B4907" s="521"/>
    </row>
    <row r="4908" spans="1:2" x14ac:dyDescent="0.25">
      <c r="A4908" s="521"/>
      <c r="B4908" s="521"/>
    </row>
    <row r="4909" spans="1:2" x14ac:dyDescent="0.25">
      <c r="A4909" s="521"/>
      <c r="B4909" s="521"/>
    </row>
    <row r="4910" spans="1:2" x14ac:dyDescent="0.25">
      <c r="A4910" s="521"/>
      <c r="B4910" s="521"/>
    </row>
    <row r="4911" spans="1:2" x14ac:dyDescent="0.25">
      <c r="A4911" s="521"/>
      <c r="B4911" s="521"/>
    </row>
    <row r="4912" spans="1:2" x14ac:dyDescent="0.25">
      <c r="A4912" s="521"/>
      <c r="B4912" s="521"/>
    </row>
    <row r="4913" spans="1:2" x14ac:dyDescent="0.25">
      <c r="A4913" s="521"/>
      <c r="B4913" s="521"/>
    </row>
    <row r="4914" spans="1:2" x14ac:dyDescent="0.25">
      <c r="A4914" s="521"/>
      <c r="B4914" s="521"/>
    </row>
    <row r="4915" spans="1:2" x14ac:dyDescent="0.25">
      <c r="A4915" s="521"/>
      <c r="B4915" s="521"/>
    </row>
    <row r="4916" spans="1:2" x14ac:dyDescent="0.25">
      <c r="A4916" s="521"/>
      <c r="B4916" s="521"/>
    </row>
    <row r="4917" spans="1:2" x14ac:dyDescent="0.25">
      <c r="A4917" s="521"/>
      <c r="B4917" s="521"/>
    </row>
    <row r="4918" spans="1:2" x14ac:dyDescent="0.25">
      <c r="A4918" s="521"/>
      <c r="B4918" s="521"/>
    </row>
    <row r="4919" spans="1:2" x14ac:dyDescent="0.25">
      <c r="A4919" s="521"/>
      <c r="B4919" s="521"/>
    </row>
    <row r="4920" spans="1:2" x14ac:dyDescent="0.25">
      <c r="A4920" s="521"/>
      <c r="B4920" s="521"/>
    </row>
    <row r="4921" spans="1:2" x14ac:dyDescent="0.25">
      <c r="A4921" s="521"/>
      <c r="B4921" s="521"/>
    </row>
    <row r="4922" spans="1:2" x14ac:dyDescent="0.25">
      <c r="A4922" s="521"/>
      <c r="B4922" s="521"/>
    </row>
    <row r="4923" spans="1:2" x14ac:dyDescent="0.25">
      <c r="A4923" s="521"/>
      <c r="B4923" s="521"/>
    </row>
    <row r="4924" spans="1:2" x14ac:dyDescent="0.25">
      <c r="A4924" s="521"/>
      <c r="B4924" s="521"/>
    </row>
    <row r="4925" spans="1:2" x14ac:dyDescent="0.25">
      <c r="A4925" s="521"/>
      <c r="B4925" s="521"/>
    </row>
    <row r="4926" spans="1:2" x14ac:dyDescent="0.25">
      <c r="A4926" s="521"/>
      <c r="B4926" s="521"/>
    </row>
    <row r="4927" spans="1:2" x14ac:dyDescent="0.25">
      <c r="A4927" s="521"/>
      <c r="B4927" s="521"/>
    </row>
    <row r="4928" spans="1:2" x14ac:dyDescent="0.25">
      <c r="A4928" s="521"/>
      <c r="B4928" s="521"/>
    </row>
    <row r="4929" spans="1:2" x14ac:dyDescent="0.25">
      <c r="A4929" s="521"/>
      <c r="B4929" s="521"/>
    </row>
    <row r="4930" spans="1:2" x14ac:dyDescent="0.25">
      <c r="A4930" s="521"/>
      <c r="B4930" s="521"/>
    </row>
    <row r="4931" spans="1:2" x14ac:dyDescent="0.25">
      <c r="A4931" s="521"/>
      <c r="B4931" s="521"/>
    </row>
    <row r="4932" spans="1:2" x14ac:dyDescent="0.25">
      <c r="A4932" s="521"/>
      <c r="B4932" s="521"/>
    </row>
    <row r="4933" spans="1:2" x14ac:dyDescent="0.25">
      <c r="A4933" s="521"/>
      <c r="B4933" s="521"/>
    </row>
    <row r="4934" spans="1:2" x14ac:dyDescent="0.25">
      <c r="A4934" s="521"/>
      <c r="B4934" s="521"/>
    </row>
    <row r="4935" spans="1:2" x14ac:dyDescent="0.25">
      <c r="A4935" s="521"/>
      <c r="B4935" s="521"/>
    </row>
    <row r="4936" spans="1:2" x14ac:dyDescent="0.25">
      <c r="A4936" s="521"/>
      <c r="B4936" s="521"/>
    </row>
    <row r="4937" spans="1:2" x14ac:dyDescent="0.25">
      <c r="A4937" s="521"/>
      <c r="B4937" s="521"/>
    </row>
    <row r="4938" spans="1:2" x14ac:dyDescent="0.25">
      <c r="A4938" s="521"/>
      <c r="B4938" s="521"/>
    </row>
    <row r="4939" spans="1:2" x14ac:dyDescent="0.25">
      <c r="A4939" s="521"/>
      <c r="B4939" s="521"/>
    </row>
    <row r="4940" spans="1:2" x14ac:dyDescent="0.25">
      <c r="A4940" s="521"/>
      <c r="B4940" s="521"/>
    </row>
    <row r="4941" spans="1:2" x14ac:dyDescent="0.25">
      <c r="A4941" s="521"/>
      <c r="B4941" s="521"/>
    </row>
  </sheetData>
  <mergeCells count="5">
    <mergeCell ref="C6:E6"/>
    <mergeCell ref="A5:A6"/>
    <mergeCell ref="B5:B6"/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Header>&amp;R&amp;"Times New Roman CE,Félkövér"3. melléklet
az 5/2020.(II.17.) önkormányzati rendelethez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P37"/>
  <sheetViews>
    <sheetView topLeftCell="A10" zoomScale="90" zoomScaleNormal="90" workbookViewId="0">
      <selection activeCell="C20" sqref="C20"/>
    </sheetView>
  </sheetViews>
  <sheetFormatPr defaultRowHeight="15.75" x14ac:dyDescent="0.25"/>
  <cols>
    <col min="1" max="1" width="35.75" style="107" customWidth="1"/>
    <col min="2" max="2" width="11" style="107" customWidth="1"/>
    <col min="3" max="3" width="19.375" style="566" customWidth="1"/>
    <col min="4" max="4" width="17" style="566" customWidth="1"/>
    <col min="5" max="5" width="16.125" style="566" customWidth="1"/>
    <col min="6" max="6" width="10.75" style="107" customWidth="1"/>
    <col min="7" max="7" width="13.125" style="107" customWidth="1"/>
    <col min="8" max="250" width="9" style="107"/>
    <col min="251" max="16384" width="9" style="672"/>
  </cols>
  <sheetData>
    <row r="1" spans="1:250" x14ac:dyDescent="0.25">
      <c r="A1" s="992" t="s">
        <v>283</v>
      </c>
      <c r="B1" s="992"/>
      <c r="C1" s="992"/>
      <c r="D1" s="992"/>
      <c r="E1" s="992"/>
    </row>
    <row r="2" spans="1:250" x14ac:dyDescent="0.25">
      <c r="A2" s="992" t="s">
        <v>866</v>
      </c>
      <c r="B2" s="992"/>
      <c r="C2" s="992"/>
      <c r="D2" s="992"/>
      <c r="E2" s="992"/>
    </row>
    <row r="3" spans="1:250" x14ac:dyDescent="0.25">
      <c r="A3" s="992"/>
      <c r="B3" s="992"/>
      <c r="C3" s="992"/>
      <c r="D3" s="992"/>
      <c r="E3" s="992"/>
    </row>
    <row r="5" spans="1:250" ht="16.5" thickBot="1" x14ac:dyDescent="0.3"/>
    <row r="6" spans="1:250" ht="46.5" customHeight="1" thickTop="1" thickBot="1" x14ac:dyDescent="0.3">
      <c r="A6" s="993" t="s">
        <v>172</v>
      </c>
      <c r="B6" s="993" t="s">
        <v>235</v>
      </c>
      <c r="C6" s="479" t="s">
        <v>26</v>
      </c>
      <c r="D6" s="576" t="s">
        <v>284</v>
      </c>
      <c r="E6" s="577" t="s">
        <v>188</v>
      </c>
      <c r="F6" s="526"/>
      <c r="G6" s="526"/>
      <c r="H6" s="526"/>
      <c r="I6" s="526"/>
      <c r="J6" s="526"/>
      <c r="K6" s="526"/>
      <c r="L6" s="526"/>
      <c r="M6" s="526"/>
      <c r="N6" s="526"/>
      <c r="O6" s="526"/>
      <c r="P6" s="526"/>
      <c r="Q6" s="526"/>
      <c r="R6" s="526"/>
      <c r="S6" s="526"/>
      <c r="T6" s="526"/>
      <c r="U6" s="526"/>
      <c r="V6" s="526"/>
      <c r="W6" s="526"/>
      <c r="X6" s="526"/>
      <c r="Y6" s="526"/>
      <c r="Z6" s="526"/>
      <c r="AA6" s="526"/>
      <c r="AB6" s="526"/>
      <c r="AC6" s="526"/>
      <c r="AD6" s="526"/>
      <c r="AE6" s="526"/>
      <c r="AF6" s="526"/>
      <c r="AG6" s="526"/>
      <c r="AH6" s="526"/>
      <c r="AI6" s="526"/>
      <c r="AJ6" s="526"/>
      <c r="AK6" s="526"/>
      <c r="AL6" s="526"/>
      <c r="AM6" s="526"/>
      <c r="AN6" s="526"/>
      <c r="AO6" s="526"/>
      <c r="AP6" s="526"/>
      <c r="AQ6" s="526"/>
      <c r="AR6" s="526"/>
      <c r="AS6" s="526"/>
      <c r="AT6" s="526"/>
      <c r="AU6" s="526"/>
      <c r="AV6" s="526"/>
      <c r="AW6" s="526"/>
      <c r="AX6" s="526"/>
      <c r="AY6" s="526"/>
      <c r="AZ6" s="526"/>
      <c r="BA6" s="526"/>
      <c r="BB6" s="526"/>
      <c r="BC6" s="526"/>
      <c r="BD6" s="526"/>
      <c r="BE6" s="526"/>
      <c r="BF6" s="526"/>
      <c r="BG6" s="526"/>
      <c r="BH6" s="526"/>
      <c r="BI6" s="526"/>
      <c r="BJ6" s="526"/>
      <c r="BK6" s="526"/>
      <c r="BL6" s="526"/>
      <c r="BM6" s="526"/>
      <c r="BN6" s="526"/>
      <c r="BO6" s="526"/>
      <c r="BP6" s="526"/>
      <c r="BQ6" s="526"/>
      <c r="BR6" s="526"/>
      <c r="BS6" s="526"/>
      <c r="BT6" s="526"/>
      <c r="BU6" s="526"/>
      <c r="BV6" s="526"/>
      <c r="BW6" s="526"/>
      <c r="BX6" s="526"/>
      <c r="BY6" s="526"/>
      <c r="BZ6" s="526"/>
      <c r="CA6" s="526"/>
      <c r="CB6" s="526"/>
      <c r="CC6" s="526"/>
      <c r="CD6" s="526"/>
      <c r="CE6" s="526"/>
      <c r="CF6" s="526"/>
      <c r="CG6" s="526"/>
      <c r="CH6" s="526"/>
      <c r="CI6" s="526"/>
      <c r="CJ6" s="526"/>
      <c r="CK6" s="526"/>
      <c r="CL6" s="526"/>
      <c r="CM6" s="526"/>
      <c r="CN6" s="526"/>
      <c r="CO6" s="526"/>
      <c r="CP6" s="526"/>
      <c r="CQ6" s="526"/>
      <c r="CR6" s="526"/>
      <c r="CS6" s="526"/>
      <c r="CT6" s="526"/>
      <c r="CU6" s="526"/>
      <c r="CV6" s="526"/>
      <c r="CW6" s="526"/>
      <c r="CX6" s="526"/>
      <c r="CY6" s="526"/>
      <c r="CZ6" s="526"/>
      <c r="DA6" s="526"/>
      <c r="DB6" s="526"/>
      <c r="DC6" s="526"/>
      <c r="DD6" s="526"/>
      <c r="DE6" s="526"/>
      <c r="DF6" s="526"/>
      <c r="DG6" s="526"/>
      <c r="DH6" s="526"/>
      <c r="DI6" s="526"/>
      <c r="DJ6" s="526"/>
      <c r="DK6" s="526"/>
      <c r="DL6" s="526"/>
      <c r="DM6" s="526"/>
      <c r="DN6" s="526"/>
      <c r="DO6" s="526"/>
      <c r="DP6" s="526"/>
      <c r="DQ6" s="526"/>
      <c r="DR6" s="526"/>
      <c r="DS6" s="526"/>
      <c r="DT6" s="526"/>
      <c r="DU6" s="526"/>
      <c r="DV6" s="526"/>
      <c r="DW6" s="526"/>
      <c r="DX6" s="526"/>
      <c r="DY6" s="526"/>
      <c r="DZ6" s="526"/>
      <c r="EA6" s="526"/>
      <c r="EB6" s="526"/>
      <c r="EC6" s="526"/>
      <c r="ED6" s="526"/>
      <c r="EE6" s="526"/>
      <c r="EF6" s="526"/>
      <c r="EG6" s="526"/>
      <c r="EH6" s="526"/>
      <c r="EI6" s="526"/>
      <c r="EJ6" s="526"/>
      <c r="EK6" s="526"/>
      <c r="EL6" s="526"/>
      <c r="EM6" s="526"/>
      <c r="EN6" s="526"/>
      <c r="EO6" s="526"/>
      <c r="EP6" s="526"/>
      <c r="EQ6" s="526"/>
      <c r="ER6" s="526"/>
      <c r="ES6" s="526"/>
      <c r="ET6" s="526"/>
      <c r="EU6" s="526"/>
      <c r="EV6" s="526"/>
      <c r="EW6" s="526"/>
      <c r="EX6" s="526"/>
      <c r="EY6" s="526"/>
      <c r="EZ6" s="526"/>
      <c r="FA6" s="526"/>
      <c r="FB6" s="526"/>
      <c r="FC6" s="526"/>
      <c r="FD6" s="526"/>
      <c r="FE6" s="526"/>
      <c r="FF6" s="526"/>
      <c r="FG6" s="526"/>
      <c r="FH6" s="526"/>
      <c r="FI6" s="526"/>
      <c r="FJ6" s="526"/>
      <c r="FK6" s="526"/>
      <c r="FL6" s="526"/>
      <c r="FM6" s="526"/>
      <c r="FN6" s="526"/>
      <c r="FO6" s="526"/>
      <c r="FP6" s="526"/>
      <c r="FQ6" s="526"/>
      <c r="FR6" s="526"/>
      <c r="FS6" s="526"/>
      <c r="FT6" s="526"/>
      <c r="FU6" s="526"/>
      <c r="FV6" s="526"/>
      <c r="FW6" s="526"/>
      <c r="FX6" s="526"/>
      <c r="FY6" s="526"/>
      <c r="FZ6" s="526"/>
      <c r="GA6" s="526"/>
      <c r="GB6" s="526"/>
      <c r="GC6" s="526"/>
      <c r="GD6" s="526"/>
      <c r="GE6" s="526"/>
      <c r="GF6" s="526"/>
      <c r="GG6" s="526"/>
      <c r="GH6" s="526"/>
      <c r="GI6" s="526"/>
      <c r="GJ6" s="526"/>
      <c r="GK6" s="526"/>
      <c r="GL6" s="526"/>
      <c r="GM6" s="526"/>
      <c r="GN6" s="526"/>
      <c r="GO6" s="526"/>
      <c r="GP6" s="526"/>
      <c r="GQ6" s="526"/>
      <c r="GR6" s="526"/>
      <c r="GS6" s="526"/>
      <c r="GT6" s="526"/>
      <c r="GU6" s="526"/>
      <c r="GV6" s="526"/>
      <c r="GW6" s="526"/>
      <c r="GX6" s="526"/>
      <c r="GY6" s="526"/>
      <c r="GZ6" s="526"/>
      <c r="HA6" s="526"/>
      <c r="HB6" s="526"/>
      <c r="HC6" s="526"/>
      <c r="HD6" s="526"/>
      <c r="HE6" s="526"/>
      <c r="HF6" s="526"/>
      <c r="HG6" s="526"/>
      <c r="HH6" s="526"/>
      <c r="HI6" s="526"/>
      <c r="HJ6" s="526"/>
      <c r="HK6" s="526"/>
      <c r="HL6" s="526"/>
      <c r="HM6" s="526"/>
      <c r="HN6" s="526"/>
      <c r="HO6" s="526"/>
      <c r="HP6" s="526"/>
      <c r="HQ6" s="526"/>
      <c r="HR6" s="526"/>
      <c r="HS6" s="526"/>
      <c r="HT6" s="526"/>
      <c r="HU6" s="526"/>
      <c r="HV6" s="526"/>
      <c r="HW6" s="526"/>
      <c r="HX6" s="526"/>
      <c r="HY6" s="526"/>
      <c r="HZ6" s="526"/>
      <c r="IA6" s="526"/>
      <c r="IB6" s="526"/>
      <c r="IC6" s="526"/>
      <c r="ID6" s="526"/>
      <c r="IE6" s="526"/>
      <c r="IF6" s="526"/>
      <c r="IG6" s="526"/>
      <c r="IH6" s="526"/>
      <c r="II6" s="526"/>
      <c r="IJ6" s="526"/>
      <c r="IK6" s="526"/>
      <c r="IL6" s="526"/>
      <c r="IM6" s="526"/>
      <c r="IN6" s="526"/>
      <c r="IO6" s="526"/>
      <c r="IP6" s="526"/>
    </row>
    <row r="7" spans="1:250" ht="17.25" thickTop="1" thickBot="1" x14ac:dyDescent="0.3">
      <c r="A7" s="994"/>
      <c r="B7" s="994"/>
      <c r="C7" s="987" t="s">
        <v>28</v>
      </c>
      <c r="D7" s="988"/>
      <c r="E7" s="989"/>
      <c r="F7" s="531"/>
      <c r="G7" s="531"/>
      <c r="H7" s="531"/>
      <c r="I7" s="531"/>
      <c r="J7" s="531"/>
      <c r="K7" s="531"/>
      <c r="L7" s="531"/>
      <c r="M7" s="531"/>
      <c r="N7" s="531"/>
      <c r="O7" s="531"/>
      <c r="P7" s="531"/>
      <c r="Q7" s="531"/>
      <c r="R7" s="531"/>
      <c r="S7" s="531"/>
      <c r="T7" s="531"/>
      <c r="U7" s="531"/>
      <c r="V7" s="531"/>
      <c r="W7" s="531"/>
      <c r="X7" s="531"/>
      <c r="Y7" s="531"/>
      <c r="Z7" s="531"/>
      <c r="AA7" s="531"/>
      <c r="AB7" s="531"/>
      <c r="AC7" s="531"/>
      <c r="AD7" s="531"/>
      <c r="AE7" s="531"/>
      <c r="AF7" s="531"/>
      <c r="AG7" s="531"/>
      <c r="AH7" s="531"/>
      <c r="AI7" s="531"/>
      <c r="AJ7" s="531"/>
      <c r="AK7" s="531"/>
      <c r="AL7" s="531"/>
      <c r="AM7" s="531"/>
      <c r="AN7" s="531"/>
      <c r="AO7" s="531"/>
      <c r="AP7" s="531"/>
      <c r="AQ7" s="531"/>
      <c r="AR7" s="531"/>
      <c r="AS7" s="531"/>
      <c r="AT7" s="531"/>
      <c r="AU7" s="531"/>
      <c r="AV7" s="531"/>
      <c r="AW7" s="531"/>
      <c r="AX7" s="531"/>
      <c r="AY7" s="531"/>
      <c r="AZ7" s="531"/>
      <c r="BA7" s="531"/>
      <c r="BB7" s="531"/>
      <c r="BC7" s="531"/>
      <c r="BD7" s="531"/>
      <c r="BE7" s="531"/>
      <c r="BF7" s="531"/>
      <c r="BG7" s="531"/>
      <c r="BH7" s="531"/>
      <c r="BI7" s="531"/>
      <c r="BJ7" s="531"/>
      <c r="BK7" s="531"/>
      <c r="BL7" s="531"/>
      <c r="BM7" s="531"/>
      <c r="BN7" s="531"/>
      <c r="BO7" s="531"/>
      <c r="BP7" s="531"/>
      <c r="BQ7" s="531"/>
      <c r="BR7" s="531"/>
      <c r="BS7" s="531"/>
      <c r="BT7" s="531"/>
      <c r="BU7" s="531"/>
      <c r="BV7" s="531"/>
      <c r="BW7" s="531"/>
      <c r="BX7" s="531"/>
      <c r="BY7" s="531"/>
      <c r="BZ7" s="531"/>
      <c r="CA7" s="531"/>
      <c r="CB7" s="531"/>
      <c r="CC7" s="531"/>
      <c r="CD7" s="531"/>
      <c r="CE7" s="531"/>
      <c r="CF7" s="531"/>
      <c r="CG7" s="531"/>
      <c r="CH7" s="531"/>
      <c r="CI7" s="531"/>
      <c r="CJ7" s="531"/>
      <c r="CK7" s="531"/>
      <c r="CL7" s="531"/>
      <c r="CM7" s="531"/>
      <c r="CN7" s="531"/>
      <c r="CO7" s="531"/>
      <c r="CP7" s="531"/>
      <c r="CQ7" s="531"/>
      <c r="CR7" s="531"/>
      <c r="CS7" s="531"/>
      <c r="CT7" s="531"/>
      <c r="CU7" s="531"/>
      <c r="CV7" s="531"/>
      <c r="CW7" s="531"/>
      <c r="CX7" s="531"/>
      <c r="CY7" s="531"/>
      <c r="CZ7" s="531"/>
      <c r="DA7" s="531"/>
      <c r="DB7" s="531"/>
      <c r="DC7" s="531"/>
      <c r="DD7" s="531"/>
      <c r="DE7" s="531"/>
      <c r="DF7" s="531"/>
      <c r="DG7" s="531"/>
      <c r="DH7" s="531"/>
      <c r="DI7" s="531"/>
      <c r="DJ7" s="531"/>
      <c r="DK7" s="531"/>
      <c r="DL7" s="531"/>
      <c r="DM7" s="531"/>
      <c r="DN7" s="531"/>
      <c r="DO7" s="531"/>
      <c r="DP7" s="531"/>
      <c r="DQ7" s="531"/>
      <c r="DR7" s="531"/>
      <c r="DS7" s="531"/>
      <c r="DT7" s="531"/>
      <c r="DU7" s="531"/>
      <c r="DV7" s="531"/>
      <c r="DW7" s="531"/>
      <c r="DX7" s="531"/>
      <c r="DY7" s="531"/>
      <c r="DZ7" s="531"/>
      <c r="EA7" s="531"/>
      <c r="EB7" s="531"/>
      <c r="EC7" s="531"/>
      <c r="ED7" s="531"/>
      <c r="EE7" s="531"/>
      <c r="EF7" s="531"/>
      <c r="EG7" s="531"/>
      <c r="EH7" s="531"/>
      <c r="EI7" s="531"/>
      <c r="EJ7" s="531"/>
      <c r="EK7" s="531"/>
      <c r="EL7" s="531"/>
      <c r="EM7" s="531"/>
      <c r="EN7" s="531"/>
      <c r="EO7" s="531"/>
      <c r="EP7" s="531"/>
      <c r="EQ7" s="531"/>
      <c r="ER7" s="531"/>
      <c r="ES7" s="531"/>
      <c r="ET7" s="531"/>
      <c r="EU7" s="531"/>
      <c r="EV7" s="531"/>
      <c r="EW7" s="531"/>
      <c r="EX7" s="531"/>
      <c r="EY7" s="531"/>
      <c r="EZ7" s="531"/>
      <c r="FA7" s="531"/>
      <c r="FB7" s="531"/>
      <c r="FC7" s="531"/>
      <c r="FD7" s="531"/>
      <c r="FE7" s="531"/>
      <c r="FF7" s="531"/>
      <c r="FG7" s="531"/>
      <c r="FH7" s="531"/>
      <c r="FI7" s="531"/>
      <c r="FJ7" s="531"/>
      <c r="FK7" s="531"/>
      <c r="FL7" s="531"/>
      <c r="FM7" s="531"/>
      <c r="FN7" s="531"/>
      <c r="FO7" s="531"/>
      <c r="FP7" s="531"/>
      <c r="FQ7" s="531"/>
      <c r="FR7" s="531"/>
      <c r="FS7" s="531"/>
      <c r="FT7" s="531"/>
      <c r="FU7" s="531"/>
      <c r="FV7" s="531"/>
      <c r="FW7" s="531"/>
      <c r="FX7" s="531"/>
      <c r="FY7" s="531"/>
      <c r="FZ7" s="531"/>
      <c r="GA7" s="531"/>
      <c r="GB7" s="531"/>
      <c r="GC7" s="531"/>
      <c r="GD7" s="531"/>
      <c r="GE7" s="531"/>
      <c r="GF7" s="531"/>
      <c r="GG7" s="531"/>
      <c r="GH7" s="531"/>
      <c r="GI7" s="531"/>
      <c r="GJ7" s="531"/>
      <c r="GK7" s="531"/>
      <c r="GL7" s="531"/>
      <c r="GM7" s="531"/>
      <c r="GN7" s="531"/>
      <c r="GO7" s="531"/>
      <c r="GP7" s="531"/>
      <c r="GQ7" s="531"/>
      <c r="GR7" s="531"/>
      <c r="GS7" s="531"/>
      <c r="GT7" s="531"/>
      <c r="GU7" s="531"/>
      <c r="GV7" s="531"/>
      <c r="GW7" s="531"/>
      <c r="GX7" s="531"/>
      <c r="GY7" s="531"/>
      <c r="GZ7" s="531"/>
      <c r="HA7" s="531"/>
      <c r="HB7" s="531"/>
      <c r="HC7" s="531"/>
      <c r="HD7" s="531"/>
      <c r="HE7" s="531"/>
      <c r="HF7" s="531"/>
      <c r="HG7" s="531"/>
      <c r="HH7" s="531"/>
      <c r="HI7" s="531"/>
      <c r="HJ7" s="531"/>
      <c r="HK7" s="531"/>
      <c r="HL7" s="531"/>
      <c r="HM7" s="531"/>
      <c r="HN7" s="531"/>
      <c r="HO7" s="531"/>
      <c r="HP7" s="531"/>
      <c r="HQ7" s="531"/>
      <c r="HR7" s="531"/>
      <c r="HS7" s="531"/>
      <c r="HT7" s="531"/>
      <c r="HU7" s="531"/>
      <c r="HV7" s="531"/>
      <c r="HW7" s="531"/>
      <c r="HX7" s="531"/>
      <c r="HY7" s="531"/>
      <c r="HZ7" s="531"/>
      <c r="IA7" s="531"/>
      <c r="IB7" s="531"/>
      <c r="IC7" s="531"/>
      <c r="ID7" s="531"/>
      <c r="IE7" s="531"/>
      <c r="IF7" s="531"/>
      <c r="IG7" s="531"/>
      <c r="IH7" s="531"/>
      <c r="II7" s="531"/>
      <c r="IJ7" s="531"/>
      <c r="IK7" s="531"/>
      <c r="IL7" s="531"/>
      <c r="IM7" s="531"/>
      <c r="IN7" s="531"/>
      <c r="IO7" s="531"/>
      <c r="IP7" s="531"/>
    </row>
    <row r="8" spans="1:250" ht="17.25" thickTop="1" thickBot="1" x14ac:dyDescent="0.3">
      <c r="A8" s="578" t="s">
        <v>175</v>
      </c>
      <c r="B8" s="579"/>
      <c r="C8" s="483" t="s">
        <v>285</v>
      </c>
      <c r="D8" s="567" t="s">
        <v>286</v>
      </c>
      <c r="E8" s="483" t="s">
        <v>287</v>
      </c>
      <c r="F8" s="531"/>
      <c r="G8" s="531"/>
      <c r="H8" s="531"/>
      <c r="I8" s="531"/>
      <c r="J8" s="531"/>
      <c r="K8" s="531"/>
      <c r="L8" s="531"/>
      <c r="M8" s="531"/>
      <c r="N8" s="531"/>
      <c r="O8" s="531"/>
      <c r="P8" s="531"/>
      <c r="Q8" s="531"/>
      <c r="R8" s="531"/>
      <c r="S8" s="531"/>
      <c r="T8" s="531"/>
      <c r="U8" s="531"/>
      <c r="V8" s="531"/>
      <c r="W8" s="531"/>
      <c r="X8" s="531"/>
      <c r="Y8" s="531"/>
      <c r="Z8" s="531"/>
      <c r="AA8" s="531"/>
      <c r="AB8" s="531"/>
      <c r="AC8" s="531"/>
      <c r="AD8" s="531"/>
      <c r="AE8" s="531"/>
      <c r="AF8" s="531"/>
      <c r="AG8" s="531"/>
      <c r="AH8" s="531"/>
      <c r="AI8" s="531"/>
      <c r="AJ8" s="531"/>
      <c r="AK8" s="531"/>
      <c r="AL8" s="531"/>
      <c r="AM8" s="531"/>
      <c r="AN8" s="531"/>
      <c r="AO8" s="531"/>
      <c r="AP8" s="531"/>
      <c r="AQ8" s="531"/>
      <c r="AR8" s="531"/>
      <c r="AS8" s="531"/>
      <c r="AT8" s="531"/>
      <c r="AU8" s="531"/>
      <c r="AV8" s="531"/>
      <c r="AW8" s="531"/>
      <c r="AX8" s="531"/>
      <c r="AY8" s="531"/>
      <c r="AZ8" s="531"/>
      <c r="BA8" s="531"/>
      <c r="BB8" s="531"/>
      <c r="BC8" s="531"/>
      <c r="BD8" s="531"/>
      <c r="BE8" s="531"/>
      <c r="BF8" s="531"/>
      <c r="BG8" s="531"/>
      <c r="BH8" s="531"/>
      <c r="BI8" s="531"/>
      <c r="BJ8" s="531"/>
      <c r="BK8" s="531"/>
      <c r="BL8" s="531"/>
      <c r="BM8" s="531"/>
      <c r="BN8" s="531"/>
      <c r="BO8" s="531"/>
      <c r="BP8" s="531"/>
      <c r="BQ8" s="531"/>
      <c r="BR8" s="531"/>
      <c r="BS8" s="531"/>
      <c r="BT8" s="531"/>
      <c r="BU8" s="531"/>
      <c r="BV8" s="531"/>
      <c r="BW8" s="531"/>
      <c r="BX8" s="531"/>
      <c r="BY8" s="531"/>
      <c r="BZ8" s="531"/>
      <c r="CA8" s="531"/>
      <c r="CB8" s="531"/>
      <c r="CC8" s="531"/>
      <c r="CD8" s="531"/>
      <c r="CE8" s="531"/>
      <c r="CF8" s="531"/>
      <c r="CG8" s="531"/>
      <c r="CH8" s="531"/>
      <c r="CI8" s="531"/>
      <c r="CJ8" s="531"/>
      <c r="CK8" s="531"/>
      <c r="CL8" s="531"/>
      <c r="CM8" s="531"/>
      <c r="CN8" s="531"/>
      <c r="CO8" s="531"/>
      <c r="CP8" s="531"/>
      <c r="CQ8" s="531"/>
      <c r="CR8" s="531"/>
      <c r="CS8" s="531"/>
      <c r="CT8" s="531"/>
      <c r="CU8" s="531"/>
      <c r="CV8" s="531"/>
      <c r="CW8" s="531"/>
      <c r="CX8" s="531"/>
      <c r="CY8" s="531"/>
      <c r="CZ8" s="531"/>
      <c r="DA8" s="531"/>
      <c r="DB8" s="531"/>
      <c r="DC8" s="531"/>
      <c r="DD8" s="531"/>
      <c r="DE8" s="531"/>
      <c r="DF8" s="531"/>
      <c r="DG8" s="531"/>
      <c r="DH8" s="531"/>
      <c r="DI8" s="531"/>
      <c r="DJ8" s="531"/>
      <c r="DK8" s="531"/>
      <c r="DL8" s="531"/>
      <c r="DM8" s="531"/>
      <c r="DN8" s="531"/>
      <c r="DO8" s="531"/>
      <c r="DP8" s="531"/>
      <c r="DQ8" s="531"/>
      <c r="DR8" s="531"/>
      <c r="DS8" s="531"/>
      <c r="DT8" s="531"/>
      <c r="DU8" s="531"/>
      <c r="DV8" s="531"/>
      <c r="DW8" s="531"/>
      <c r="DX8" s="531"/>
      <c r="DY8" s="531"/>
      <c r="DZ8" s="531"/>
      <c r="EA8" s="531"/>
      <c r="EB8" s="531"/>
      <c r="EC8" s="531"/>
      <c r="ED8" s="531"/>
      <c r="EE8" s="531"/>
      <c r="EF8" s="531"/>
      <c r="EG8" s="531"/>
      <c r="EH8" s="531"/>
      <c r="EI8" s="531"/>
      <c r="EJ8" s="531"/>
      <c r="EK8" s="531"/>
      <c r="EL8" s="531"/>
      <c r="EM8" s="531"/>
      <c r="EN8" s="531"/>
      <c r="EO8" s="531"/>
      <c r="EP8" s="531"/>
      <c r="EQ8" s="531"/>
      <c r="ER8" s="531"/>
      <c r="ES8" s="531"/>
      <c r="ET8" s="531"/>
      <c r="EU8" s="531"/>
      <c r="EV8" s="531"/>
      <c r="EW8" s="531"/>
      <c r="EX8" s="531"/>
      <c r="EY8" s="531"/>
      <c r="EZ8" s="531"/>
      <c r="FA8" s="531"/>
      <c r="FB8" s="531"/>
      <c r="FC8" s="531"/>
      <c r="FD8" s="531"/>
      <c r="FE8" s="531"/>
      <c r="FF8" s="531"/>
      <c r="FG8" s="531"/>
      <c r="FH8" s="531"/>
      <c r="FI8" s="531"/>
      <c r="FJ8" s="531"/>
      <c r="FK8" s="531"/>
      <c r="FL8" s="531"/>
      <c r="FM8" s="531"/>
      <c r="FN8" s="531"/>
      <c r="FO8" s="531"/>
      <c r="FP8" s="531"/>
      <c r="FQ8" s="531"/>
      <c r="FR8" s="531"/>
      <c r="FS8" s="531"/>
      <c r="FT8" s="531"/>
      <c r="FU8" s="531"/>
      <c r="FV8" s="531"/>
      <c r="FW8" s="531"/>
      <c r="FX8" s="531"/>
      <c r="FY8" s="531"/>
      <c r="FZ8" s="531"/>
      <c r="GA8" s="531"/>
      <c r="GB8" s="531"/>
      <c r="GC8" s="531"/>
      <c r="GD8" s="531"/>
      <c r="GE8" s="531"/>
      <c r="GF8" s="531"/>
      <c r="GG8" s="531"/>
      <c r="GH8" s="531"/>
      <c r="GI8" s="531"/>
      <c r="GJ8" s="531"/>
      <c r="GK8" s="531"/>
      <c r="GL8" s="531"/>
      <c r="GM8" s="531"/>
      <c r="GN8" s="531"/>
      <c r="GO8" s="531"/>
      <c r="GP8" s="531"/>
      <c r="GQ8" s="531"/>
      <c r="GR8" s="531"/>
      <c r="GS8" s="531"/>
      <c r="GT8" s="531"/>
      <c r="GU8" s="531"/>
      <c r="GV8" s="531"/>
      <c r="GW8" s="531"/>
      <c r="GX8" s="531"/>
      <c r="GY8" s="531"/>
      <c r="GZ8" s="531"/>
      <c r="HA8" s="531"/>
      <c r="HB8" s="531"/>
      <c r="HC8" s="531"/>
      <c r="HD8" s="531"/>
      <c r="HE8" s="531"/>
      <c r="HF8" s="531"/>
      <c r="HG8" s="531"/>
      <c r="HH8" s="531"/>
      <c r="HI8" s="531"/>
      <c r="HJ8" s="531"/>
      <c r="HK8" s="531"/>
      <c r="HL8" s="531"/>
      <c r="HM8" s="531"/>
      <c r="HN8" s="531"/>
      <c r="HO8" s="531"/>
      <c r="HP8" s="531"/>
      <c r="HQ8" s="531"/>
      <c r="HR8" s="531"/>
      <c r="HS8" s="531"/>
      <c r="HT8" s="531"/>
      <c r="HU8" s="531"/>
      <c r="HV8" s="531"/>
      <c r="HW8" s="531"/>
      <c r="HX8" s="531"/>
      <c r="HY8" s="531"/>
      <c r="HZ8" s="531"/>
      <c r="IA8" s="531"/>
      <c r="IB8" s="531"/>
      <c r="IC8" s="531"/>
      <c r="ID8" s="531"/>
      <c r="IE8" s="531"/>
      <c r="IF8" s="531"/>
      <c r="IG8" s="531"/>
      <c r="IH8" s="531"/>
      <c r="II8" s="531"/>
      <c r="IJ8" s="531"/>
      <c r="IK8" s="531"/>
      <c r="IL8" s="531"/>
      <c r="IM8" s="531"/>
      <c r="IN8" s="531"/>
      <c r="IO8" s="531"/>
      <c r="IP8" s="531"/>
    </row>
    <row r="9" spans="1:250" ht="16.5" thickTop="1" x14ac:dyDescent="0.25">
      <c r="A9" s="536" t="s">
        <v>620</v>
      </c>
      <c r="B9" s="536" t="s">
        <v>236</v>
      </c>
      <c r="C9" s="540">
        <f>406781+222</f>
        <v>407003</v>
      </c>
      <c r="D9" s="540">
        <v>7870692</v>
      </c>
      <c r="E9" s="580">
        <f>SUM(C9+D9)</f>
        <v>8277695</v>
      </c>
    </row>
    <row r="10" spans="1:250" ht="31.5" x14ac:dyDescent="0.25">
      <c r="A10" s="545" t="s">
        <v>32</v>
      </c>
      <c r="B10" s="545" t="s">
        <v>237</v>
      </c>
      <c r="C10" s="546">
        <f>87645+270</f>
        <v>87915</v>
      </c>
      <c r="D10" s="546">
        <v>1466820</v>
      </c>
      <c r="E10" s="155">
        <f>SUM(C10+D10)</f>
        <v>1554735</v>
      </c>
    </row>
    <row r="11" spans="1:250" x14ac:dyDescent="0.25">
      <c r="A11" s="105" t="s">
        <v>623</v>
      </c>
      <c r="B11" s="105" t="s">
        <v>238</v>
      </c>
      <c r="C11" s="546">
        <f>8572342+25000+1123+3000+14817+3404</f>
        <v>8619686</v>
      </c>
      <c r="D11" s="546">
        <v>4684263</v>
      </c>
      <c r="E11" s="155">
        <f>SUM(C11+D11)</f>
        <v>13303949</v>
      </c>
    </row>
    <row r="12" spans="1:250" x14ac:dyDescent="0.25">
      <c r="A12" s="105" t="s">
        <v>621</v>
      </c>
      <c r="B12" s="105" t="s">
        <v>239</v>
      </c>
      <c r="C12" s="546">
        <v>200146</v>
      </c>
      <c r="D12" s="546"/>
      <c r="E12" s="155">
        <f>SUM(C12+D12)</f>
        <v>200146</v>
      </c>
    </row>
    <row r="13" spans="1:250" ht="31.5" x14ac:dyDescent="0.25">
      <c r="A13" s="545" t="s">
        <v>264</v>
      </c>
      <c r="B13" s="545" t="s">
        <v>504</v>
      </c>
      <c r="C13" s="546">
        <f>12219337+5000+5000-3000+3000+1562</f>
        <v>12230899</v>
      </c>
      <c r="D13" s="540">
        <v>0</v>
      </c>
      <c r="E13" s="155">
        <f>SUM(C13+D13)</f>
        <v>12230899</v>
      </c>
    </row>
    <row r="14" spans="1:250" ht="31.5" x14ac:dyDescent="0.25">
      <c r="A14" s="554" t="s">
        <v>567</v>
      </c>
      <c r="B14" s="555"/>
      <c r="C14" s="556">
        <f>SUM(C9+C10+C11+C12+C13)</f>
        <v>21545649</v>
      </c>
      <c r="D14" s="556">
        <f>SUM(D9+D10+D11+D12+D13)</f>
        <v>14021775</v>
      </c>
      <c r="E14" s="556">
        <f>SUM(E9:E12,E13)</f>
        <v>35567424</v>
      </c>
    </row>
    <row r="15" spans="1:250" x14ac:dyDescent="0.25">
      <c r="A15" s="105" t="s">
        <v>243</v>
      </c>
      <c r="B15" s="105" t="s">
        <v>240</v>
      </c>
      <c r="C15" s="106">
        <f>25261170+25000+5000+30000+124539</f>
        <v>25445709</v>
      </c>
      <c r="D15" s="106">
        <v>124492</v>
      </c>
      <c r="E15" s="155">
        <f>SUM(C15+D15)</f>
        <v>25570201</v>
      </c>
    </row>
    <row r="16" spans="1:250" x14ac:dyDescent="0.25">
      <c r="A16" s="105" t="s">
        <v>244</v>
      </c>
      <c r="B16" s="105" t="s">
        <v>241</v>
      </c>
      <c r="C16" s="106">
        <v>489648</v>
      </c>
      <c r="D16" s="106">
        <v>0</v>
      </c>
      <c r="E16" s="155">
        <f>SUM(C16+D16)</f>
        <v>489648</v>
      </c>
    </row>
    <row r="17" spans="1:250" x14ac:dyDescent="0.25">
      <c r="A17" s="105" t="s">
        <v>441</v>
      </c>
      <c r="B17" s="105" t="s">
        <v>242</v>
      </c>
      <c r="C17" s="106">
        <f>2151719+3000+10900</f>
        <v>2165619</v>
      </c>
      <c r="D17" s="106">
        <v>20000</v>
      </c>
      <c r="E17" s="155">
        <f>SUM(C17+D17)</f>
        <v>2185619</v>
      </c>
    </row>
    <row r="18" spans="1:250" ht="31.5" x14ac:dyDescent="0.25">
      <c r="A18" s="554" t="s">
        <v>568</v>
      </c>
      <c r="B18" s="557"/>
      <c r="C18" s="558">
        <f>SUM(C15:C17)</f>
        <v>28100976</v>
      </c>
      <c r="D18" s="556">
        <f>SUM(D15:D17)</f>
        <v>144492</v>
      </c>
      <c r="E18" s="556">
        <f>SUM(E15:E17)</f>
        <v>28245468</v>
      </c>
    </row>
    <row r="19" spans="1:250" x14ac:dyDescent="0.25">
      <c r="A19" s="105" t="s">
        <v>308</v>
      </c>
      <c r="B19" s="105"/>
      <c r="C19" s="106">
        <v>400000</v>
      </c>
      <c r="D19" s="106">
        <v>0</v>
      </c>
      <c r="E19" s="155">
        <f>SUM(C19+D19)</f>
        <v>400000</v>
      </c>
    </row>
    <row r="20" spans="1:250" x14ac:dyDescent="0.25">
      <c r="A20" s="105" t="s">
        <v>309</v>
      </c>
      <c r="B20" s="112"/>
      <c r="C20" s="106">
        <f>3276816-40000</f>
        <v>3236816</v>
      </c>
      <c r="D20" s="106">
        <v>0</v>
      </c>
      <c r="E20" s="155">
        <f>SUM(C20+D20)</f>
        <v>3236816</v>
      </c>
    </row>
    <row r="21" spans="1:250" s="111" customFormat="1" ht="16.5" thickBot="1" x14ac:dyDescent="0.3">
      <c r="A21" s="108" t="s">
        <v>310</v>
      </c>
      <c r="B21" s="113" t="s">
        <v>505</v>
      </c>
      <c r="C21" s="109">
        <f>SUM(C19:C20)</f>
        <v>3636816</v>
      </c>
      <c r="D21" s="109">
        <f>SUM(D19:D20)</f>
        <v>0</v>
      </c>
      <c r="E21" s="160">
        <f>SUM(E19:E20)</f>
        <v>3636816</v>
      </c>
      <c r="F21" s="402"/>
      <c r="G21" s="94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/>
      <c r="BN21" s="110"/>
      <c r="BO21" s="110"/>
      <c r="BP21" s="110"/>
      <c r="BQ21" s="110"/>
      <c r="BR21" s="110"/>
      <c r="BS21" s="110"/>
      <c r="BT21" s="110"/>
      <c r="BU21" s="110"/>
      <c r="BV21" s="110"/>
      <c r="BW21" s="110"/>
      <c r="BX21" s="110"/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  <c r="CJ21" s="110"/>
      <c r="CK21" s="110"/>
      <c r="CL21" s="110"/>
      <c r="CM21" s="110"/>
      <c r="CN21" s="110"/>
      <c r="CO21" s="110"/>
      <c r="CP21" s="110"/>
      <c r="CQ21" s="110"/>
      <c r="CR21" s="110"/>
      <c r="CS21" s="110"/>
      <c r="CT21" s="110"/>
      <c r="CU21" s="110"/>
      <c r="CV21" s="110"/>
      <c r="CW21" s="110"/>
      <c r="CX21" s="110"/>
      <c r="CY21" s="110"/>
      <c r="CZ21" s="110"/>
      <c r="DA21" s="110"/>
      <c r="DB21" s="110"/>
      <c r="DC21" s="110"/>
      <c r="DD21" s="110"/>
      <c r="DE21" s="110"/>
      <c r="DF21" s="110"/>
      <c r="DG21" s="110"/>
      <c r="DH21" s="110"/>
      <c r="DI21" s="110"/>
      <c r="DJ21" s="110"/>
      <c r="DK21" s="110"/>
      <c r="DL21" s="110"/>
      <c r="DM21" s="110"/>
      <c r="DN21" s="110"/>
      <c r="DO21" s="110"/>
      <c r="DP21" s="110"/>
      <c r="DQ21" s="110"/>
      <c r="DR21" s="110"/>
      <c r="DS21" s="110"/>
      <c r="DT21" s="110"/>
      <c r="DU21" s="110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  <c r="HJ21" s="110"/>
      <c r="HK21" s="110"/>
      <c r="HL21" s="110"/>
      <c r="HM21" s="110"/>
      <c r="HN21" s="110"/>
      <c r="HO21" s="110"/>
      <c r="HP21" s="110"/>
      <c r="HQ21" s="110"/>
      <c r="HR21" s="110"/>
      <c r="HS21" s="110"/>
      <c r="HT21" s="110"/>
      <c r="HU21" s="110"/>
      <c r="HV21" s="110"/>
      <c r="HW21" s="110"/>
      <c r="HX21" s="110"/>
      <c r="HY21" s="110"/>
      <c r="HZ21" s="110"/>
      <c r="IA21" s="110"/>
      <c r="IB21" s="110"/>
      <c r="IC21" s="110"/>
      <c r="ID21" s="110"/>
      <c r="IE21" s="110"/>
      <c r="IF21" s="110"/>
      <c r="IG21" s="110"/>
      <c r="IH21" s="110"/>
      <c r="II21" s="110"/>
      <c r="IJ21" s="110"/>
      <c r="IK21" s="110"/>
      <c r="IL21" s="110"/>
      <c r="IM21" s="110"/>
      <c r="IN21" s="110"/>
      <c r="IO21" s="110"/>
      <c r="IP21" s="110"/>
    </row>
    <row r="22" spans="1:250" ht="17.25" thickTop="1" thickBot="1" x14ac:dyDescent="0.3">
      <c r="A22" s="190" t="s">
        <v>311</v>
      </c>
      <c r="B22" s="563" t="s">
        <v>446</v>
      </c>
      <c r="C22" s="192">
        <f t="shared" ref="C22:D22" si="0">+C21+C18+C14</f>
        <v>53283441</v>
      </c>
      <c r="D22" s="192">
        <f t="shared" si="0"/>
        <v>14166267</v>
      </c>
      <c r="E22" s="192">
        <f>+E21+E18+E14</f>
        <v>67449708</v>
      </c>
      <c r="F22" s="402"/>
      <c r="G22" s="940"/>
    </row>
    <row r="23" spans="1:250" ht="32.25" thickTop="1" x14ac:dyDescent="0.25">
      <c r="A23" s="951" t="s">
        <v>1100</v>
      </c>
      <c r="B23" s="667" t="s">
        <v>573</v>
      </c>
      <c r="C23" s="668">
        <v>163966</v>
      </c>
      <c r="D23" s="668"/>
      <c r="E23" s="671">
        <f>SUM(C23:D23)</f>
        <v>163966</v>
      </c>
      <c r="G23" s="941"/>
      <c r="IO23" s="672"/>
      <c r="IP23" s="672"/>
    </row>
    <row r="24" spans="1:250" ht="16.5" thickBot="1" x14ac:dyDescent="0.3">
      <c r="A24" s="952" t="s">
        <v>1101</v>
      </c>
      <c r="B24" s="669" t="s">
        <v>494</v>
      </c>
      <c r="C24" s="670">
        <f>+'3 bevétel(szűkített)'!D57</f>
        <v>11546530</v>
      </c>
      <c r="D24" s="670"/>
      <c r="E24" s="670">
        <f>SUM(C24:D24)</f>
        <v>11546530</v>
      </c>
      <c r="IO24" s="672"/>
      <c r="IP24" s="672"/>
    </row>
    <row r="25" spans="1:250" ht="17.25" thickTop="1" thickBot="1" x14ac:dyDescent="0.3">
      <c r="A25" s="564" t="s">
        <v>1102</v>
      </c>
      <c r="B25" s="564" t="s">
        <v>312</v>
      </c>
      <c r="C25" s="581">
        <f>SUM(C23:C24)</f>
        <v>11710496</v>
      </c>
      <c r="D25" s="581">
        <f>SUM(D24:D24)</f>
        <v>0</v>
      </c>
      <c r="E25" s="581">
        <f>SUM(E23:E24)</f>
        <v>11710496</v>
      </c>
      <c r="F25" s="679"/>
      <c r="G25" s="679"/>
      <c r="H25" s="679"/>
      <c r="I25" s="679"/>
      <c r="J25" s="679"/>
      <c r="K25" s="679"/>
      <c r="L25" s="679"/>
      <c r="M25" s="679"/>
      <c r="N25" s="679"/>
      <c r="O25" s="679"/>
      <c r="P25" s="679"/>
      <c r="Q25" s="679"/>
      <c r="R25" s="679"/>
      <c r="S25" s="679"/>
      <c r="T25" s="679"/>
      <c r="U25" s="679"/>
      <c r="V25" s="679"/>
      <c r="W25" s="679"/>
      <c r="X25" s="679"/>
      <c r="Y25" s="679"/>
      <c r="Z25" s="679"/>
      <c r="AA25" s="679"/>
      <c r="AB25" s="679"/>
      <c r="AC25" s="679"/>
      <c r="AD25" s="679"/>
      <c r="AE25" s="679"/>
      <c r="AF25" s="679"/>
      <c r="AG25" s="679"/>
      <c r="AH25" s="679"/>
      <c r="AI25" s="679"/>
      <c r="AJ25" s="679"/>
      <c r="AK25" s="679"/>
      <c r="AL25" s="679"/>
      <c r="AM25" s="679"/>
      <c r="AN25" s="679"/>
      <c r="AO25" s="679"/>
      <c r="AP25" s="679"/>
      <c r="AQ25" s="679"/>
      <c r="AR25" s="679"/>
      <c r="AS25" s="679"/>
      <c r="AT25" s="679"/>
      <c r="AU25" s="679"/>
      <c r="AV25" s="679"/>
      <c r="AW25" s="679"/>
      <c r="AX25" s="679"/>
      <c r="AY25" s="679"/>
      <c r="AZ25" s="679"/>
      <c r="BA25" s="679"/>
      <c r="BB25" s="679"/>
      <c r="BC25" s="679"/>
      <c r="BD25" s="679"/>
      <c r="BE25" s="679"/>
      <c r="BF25" s="679"/>
      <c r="BG25" s="679"/>
      <c r="BH25" s="679"/>
      <c r="BI25" s="679"/>
      <c r="BJ25" s="679"/>
      <c r="BK25" s="679"/>
      <c r="BL25" s="679"/>
      <c r="BM25" s="679"/>
      <c r="BN25" s="679"/>
      <c r="BO25" s="679"/>
      <c r="BP25" s="679"/>
      <c r="BQ25" s="679"/>
      <c r="BR25" s="679"/>
      <c r="BS25" s="679"/>
      <c r="BT25" s="679"/>
      <c r="BU25" s="679"/>
      <c r="BV25" s="679"/>
      <c r="BW25" s="679"/>
      <c r="BX25" s="679"/>
      <c r="BY25" s="679"/>
      <c r="BZ25" s="679"/>
      <c r="CA25" s="679"/>
      <c r="CB25" s="679"/>
      <c r="CC25" s="679"/>
      <c r="CD25" s="679"/>
      <c r="CE25" s="679"/>
      <c r="CF25" s="679"/>
      <c r="CG25" s="679"/>
      <c r="CH25" s="679"/>
      <c r="CI25" s="679"/>
      <c r="CJ25" s="679"/>
      <c r="CK25" s="679"/>
      <c r="CL25" s="679"/>
      <c r="CM25" s="679"/>
      <c r="CN25" s="679"/>
      <c r="CO25" s="679"/>
      <c r="CP25" s="679"/>
      <c r="CQ25" s="679"/>
      <c r="CR25" s="679"/>
      <c r="CS25" s="679"/>
      <c r="CT25" s="679"/>
      <c r="CU25" s="679"/>
      <c r="CV25" s="679"/>
      <c r="CW25" s="679"/>
      <c r="CX25" s="679"/>
      <c r="CY25" s="679"/>
      <c r="CZ25" s="679"/>
      <c r="DA25" s="679"/>
      <c r="DB25" s="679"/>
      <c r="DC25" s="679"/>
      <c r="DD25" s="679"/>
      <c r="DE25" s="679"/>
      <c r="DF25" s="679"/>
      <c r="DG25" s="679"/>
      <c r="DH25" s="679"/>
      <c r="DI25" s="679"/>
      <c r="DJ25" s="679"/>
      <c r="DK25" s="679"/>
      <c r="DL25" s="679"/>
      <c r="DM25" s="679"/>
      <c r="DN25" s="679"/>
      <c r="DO25" s="679"/>
      <c r="DP25" s="679"/>
      <c r="DQ25" s="679"/>
      <c r="DR25" s="679"/>
      <c r="DS25" s="679"/>
      <c r="DT25" s="679"/>
      <c r="DU25" s="679"/>
      <c r="DV25" s="679"/>
      <c r="DW25" s="679"/>
      <c r="DX25" s="679"/>
      <c r="DY25" s="679"/>
      <c r="DZ25" s="679"/>
      <c r="EA25" s="679"/>
      <c r="EB25" s="679"/>
      <c r="EC25" s="679"/>
      <c r="ED25" s="679"/>
      <c r="EE25" s="679"/>
      <c r="EF25" s="679"/>
      <c r="EG25" s="679"/>
      <c r="EH25" s="679"/>
      <c r="EI25" s="679"/>
      <c r="EJ25" s="679"/>
      <c r="EK25" s="679"/>
      <c r="EL25" s="679"/>
      <c r="EM25" s="679"/>
      <c r="EN25" s="679"/>
      <c r="EO25" s="679"/>
      <c r="EP25" s="679"/>
      <c r="EQ25" s="679"/>
      <c r="ER25" s="679"/>
      <c r="ES25" s="679"/>
      <c r="ET25" s="679"/>
      <c r="EU25" s="679"/>
      <c r="EV25" s="679"/>
      <c r="EW25" s="679"/>
      <c r="EX25" s="679"/>
      <c r="EY25" s="679"/>
      <c r="EZ25" s="679"/>
      <c r="FA25" s="679"/>
      <c r="FB25" s="679"/>
      <c r="FC25" s="679"/>
      <c r="FD25" s="679"/>
      <c r="FE25" s="679"/>
      <c r="FF25" s="679"/>
      <c r="FG25" s="679"/>
      <c r="FH25" s="679"/>
      <c r="FI25" s="679"/>
      <c r="FJ25" s="679"/>
      <c r="FK25" s="679"/>
      <c r="FL25" s="679"/>
      <c r="FM25" s="679"/>
      <c r="FN25" s="679"/>
      <c r="FO25" s="679"/>
      <c r="FP25" s="679"/>
      <c r="FQ25" s="679"/>
      <c r="FR25" s="679"/>
      <c r="FS25" s="679"/>
      <c r="FT25" s="679"/>
      <c r="FU25" s="679"/>
      <c r="FV25" s="679"/>
      <c r="FW25" s="679"/>
      <c r="FX25" s="679"/>
      <c r="FY25" s="679"/>
      <c r="FZ25" s="679"/>
      <c r="GA25" s="679"/>
      <c r="GB25" s="679"/>
      <c r="GC25" s="679"/>
      <c r="GD25" s="679"/>
      <c r="GE25" s="679"/>
      <c r="GF25" s="679"/>
      <c r="GG25" s="679"/>
      <c r="GH25" s="679"/>
      <c r="GI25" s="679"/>
      <c r="GJ25" s="679"/>
      <c r="GK25" s="679"/>
      <c r="GL25" s="679"/>
      <c r="GM25" s="679"/>
      <c r="GN25" s="679"/>
      <c r="GO25" s="679"/>
      <c r="GP25" s="679"/>
      <c r="GQ25" s="679"/>
      <c r="GR25" s="679"/>
      <c r="GS25" s="679"/>
      <c r="GT25" s="679"/>
      <c r="GU25" s="679"/>
      <c r="GV25" s="679"/>
      <c r="GW25" s="679"/>
      <c r="GX25" s="679"/>
      <c r="GY25" s="679"/>
      <c r="GZ25" s="679"/>
      <c r="HA25" s="679"/>
      <c r="HB25" s="679"/>
      <c r="HC25" s="679"/>
      <c r="HD25" s="679"/>
      <c r="HE25" s="679"/>
      <c r="HF25" s="679"/>
      <c r="HG25" s="679"/>
      <c r="HH25" s="679"/>
      <c r="HI25" s="679"/>
      <c r="HJ25" s="679"/>
      <c r="HK25" s="679"/>
      <c r="HL25" s="679"/>
      <c r="HM25" s="679"/>
      <c r="HN25" s="679"/>
      <c r="HO25" s="679"/>
      <c r="HP25" s="679"/>
      <c r="HQ25" s="679"/>
      <c r="HR25" s="679"/>
      <c r="HS25" s="679"/>
      <c r="HT25" s="679"/>
      <c r="HU25" s="679"/>
      <c r="HV25" s="679"/>
      <c r="HW25" s="679"/>
      <c r="HX25" s="679"/>
      <c r="HY25" s="679"/>
      <c r="HZ25" s="679"/>
      <c r="IA25" s="679"/>
      <c r="IB25" s="679"/>
      <c r="IC25" s="679"/>
      <c r="ID25" s="679"/>
      <c r="IE25" s="679"/>
      <c r="IF25" s="679"/>
      <c r="IG25" s="679"/>
      <c r="IH25" s="679"/>
      <c r="II25" s="679"/>
      <c r="IJ25" s="679"/>
      <c r="IK25" s="679"/>
      <c r="IL25" s="679"/>
      <c r="IM25" s="679"/>
      <c r="IN25" s="679"/>
      <c r="IO25" s="672"/>
      <c r="IP25" s="672"/>
    </row>
    <row r="26" spans="1:250" ht="17.25" thickTop="1" thickBot="1" x14ac:dyDescent="0.3">
      <c r="A26" s="190" t="s">
        <v>564</v>
      </c>
      <c r="B26" s="191"/>
      <c r="C26" s="192"/>
      <c r="D26" s="250">
        <v>1994.93</v>
      </c>
      <c r="E26" s="250">
        <f>D26</f>
        <v>1994.93</v>
      </c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  <c r="BC26" s="240"/>
      <c r="BD26" s="240"/>
      <c r="BE26" s="240"/>
      <c r="BF26" s="240"/>
      <c r="BG26" s="240"/>
      <c r="BH26" s="240"/>
      <c r="BI26" s="240"/>
      <c r="BJ26" s="240"/>
      <c r="BK26" s="240"/>
      <c r="BL26" s="240"/>
      <c r="BM26" s="240"/>
      <c r="BN26" s="240"/>
      <c r="BO26" s="240"/>
      <c r="BP26" s="240"/>
      <c r="BQ26" s="240"/>
      <c r="BR26" s="240"/>
      <c r="BS26" s="240"/>
      <c r="BT26" s="240"/>
      <c r="BU26" s="240"/>
      <c r="BV26" s="240"/>
      <c r="BW26" s="240"/>
      <c r="BX26" s="240"/>
      <c r="BY26" s="240"/>
      <c r="BZ26" s="240"/>
      <c r="CA26" s="240"/>
      <c r="CB26" s="240"/>
      <c r="CC26" s="240"/>
      <c r="CD26" s="240"/>
      <c r="CE26" s="240"/>
      <c r="CF26" s="240"/>
      <c r="CG26" s="240"/>
      <c r="CH26" s="240"/>
      <c r="CI26" s="240"/>
      <c r="CJ26" s="240"/>
      <c r="CK26" s="240"/>
      <c r="CL26" s="240"/>
      <c r="CM26" s="240"/>
      <c r="CN26" s="240"/>
      <c r="CO26" s="240"/>
      <c r="CP26" s="240"/>
      <c r="CQ26" s="240"/>
      <c r="CR26" s="240"/>
      <c r="CS26" s="240"/>
      <c r="CT26" s="240"/>
      <c r="CU26" s="240"/>
      <c r="CV26" s="240"/>
      <c r="CW26" s="240"/>
      <c r="CX26" s="240"/>
      <c r="CY26" s="240"/>
      <c r="CZ26" s="240"/>
      <c r="DA26" s="240"/>
      <c r="DB26" s="240"/>
      <c r="DC26" s="240"/>
      <c r="DD26" s="240"/>
      <c r="DE26" s="240"/>
      <c r="DF26" s="240"/>
      <c r="DG26" s="240"/>
      <c r="DH26" s="240"/>
      <c r="DI26" s="240"/>
      <c r="DJ26" s="240"/>
      <c r="DK26" s="240"/>
      <c r="DL26" s="240"/>
      <c r="DM26" s="240"/>
      <c r="DN26" s="240"/>
      <c r="DO26" s="240"/>
      <c r="DP26" s="240"/>
      <c r="DQ26" s="240"/>
      <c r="DR26" s="240"/>
      <c r="DS26" s="240"/>
      <c r="DT26" s="240"/>
      <c r="DU26" s="240"/>
      <c r="DV26" s="240"/>
      <c r="DW26" s="240"/>
      <c r="DX26" s="240"/>
      <c r="DY26" s="240"/>
      <c r="DZ26" s="240"/>
      <c r="EA26" s="240"/>
      <c r="EB26" s="240"/>
      <c r="EC26" s="240"/>
      <c r="ED26" s="240"/>
      <c r="EE26" s="240"/>
      <c r="EF26" s="240"/>
      <c r="EG26" s="240"/>
      <c r="EH26" s="240"/>
      <c r="EI26" s="240"/>
      <c r="EJ26" s="240"/>
      <c r="EK26" s="240"/>
      <c r="EL26" s="240"/>
      <c r="EM26" s="240"/>
      <c r="EN26" s="240"/>
      <c r="EO26" s="240"/>
      <c r="EP26" s="240"/>
      <c r="EQ26" s="240"/>
      <c r="ER26" s="240"/>
      <c r="ES26" s="240"/>
      <c r="ET26" s="240"/>
      <c r="EU26" s="240"/>
      <c r="EV26" s="240"/>
      <c r="EW26" s="240"/>
      <c r="EX26" s="240"/>
      <c r="EY26" s="240"/>
      <c r="EZ26" s="240"/>
      <c r="FA26" s="240"/>
      <c r="FB26" s="240"/>
      <c r="FC26" s="240"/>
      <c r="FD26" s="240"/>
      <c r="FE26" s="240"/>
      <c r="FF26" s="240"/>
      <c r="FG26" s="240"/>
      <c r="FH26" s="240"/>
      <c r="FI26" s="240"/>
      <c r="FJ26" s="240"/>
      <c r="FK26" s="240"/>
      <c r="FL26" s="240"/>
      <c r="FM26" s="240"/>
      <c r="FN26" s="240"/>
      <c r="FO26" s="240"/>
      <c r="FP26" s="240"/>
      <c r="FQ26" s="240"/>
      <c r="FR26" s="240"/>
      <c r="FS26" s="240"/>
      <c r="FT26" s="240"/>
      <c r="FU26" s="240"/>
      <c r="FV26" s="240"/>
      <c r="FW26" s="240"/>
      <c r="FX26" s="240"/>
      <c r="FY26" s="240"/>
      <c r="FZ26" s="240"/>
      <c r="GA26" s="240"/>
      <c r="GB26" s="240"/>
      <c r="GC26" s="240"/>
      <c r="GD26" s="240"/>
      <c r="GE26" s="240"/>
      <c r="GF26" s="240"/>
      <c r="GG26" s="240"/>
      <c r="GH26" s="240"/>
      <c r="GI26" s="240"/>
      <c r="GJ26" s="240"/>
      <c r="GK26" s="240"/>
      <c r="GL26" s="240"/>
      <c r="GM26" s="240"/>
      <c r="GN26" s="240"/>
      <c r="GO26" s="240"/>
      <c r="GP26" s="240"/>
      <c r="GQ26" s="240"/>
      <c r="GR26" s="240"/>
      <c r="GS26" s="240"/>
      <c r="GT26" s="240"/>
      <c r="GU26" s="240"/>
      <c r="GV26" s="240"/>
      <c r="GW26" s="240"/>
      <c r="GX26" s="240"/>
      <c r="GY26" s="240"/>
      <c r="GZ26" s="240"/>
      <c r="HA26" s="240"/>
      <c r="HB26" s="240"/>
      <c r="HC26" s="240"/>
      <c r="HD26" s="240"/>
      <c r="HE26" s="240"/>
      <c r="HF26" s="240"/>
      <c r="HG26" s="240"/>
      <c r="HH26" s="240"/>
      <c r="HI26" s="240"/>
      <c r="HJ26" s="240"/>
      <c r="HK26" s="240"/>
      <c r="HL26" s="240"/>
      <c r="HM26" s="240"/>
      <c r="HN26" s="240"/>
      <c r="HO26" s="240"/>
      <c r="HP26" s="240"/>
      <c r="HQ26" s="240"/>
      <c r="HR26" s="240"/>
      <c r="HS26" s="240"/>
      <c r="HT26" s="240"/>
      <c r="HU26" s="240"/>
      <c r="HV26" s="240"/>
      <c r="HW26" s="240"/>
      <c r="HX26" s="240"/>
      <c r="HY26" s="240"/>
      <c r="HZ26" s="240"/>
      <c r="IA26" s="240"/>
      <c r="IB26" s="240"/>
      <c r="IC26" s="240"/>
      <c r="ID26" s="240"/>
      <c r="IE26" s="240"/>
      <c r="IF26" s="240"/>
      <c r="IG26" s="240"/>
      <c r="IH26" s="240"/>
      <c r="II26" s="240"/>
      <c r="IJ26" s="240"/>
      <c r="IK26" s="240"/>
      <c r="IL26" s="240"/>
      <c r="IM26" s="240"/>
      <c r="IN26" s="240"/>
      <c r="IO26" s="672"/>
      <c r="IP26" s="672"/>
    </row>
    <row r="27" spans="1:250" ht="16.5" thickTop="1" x14ac:dyDescent="0.25">
      <c r="A27" s="566"/>
      <c r="B27" s="566"/>
      <c r="C27" s="107"/>
      <c r="D27" s="107"/>
    </row>
    <row r="28" spans="1:250" x14ac:dyDescent="0.25">
      <c r="A28" s="514"/>
      <c r="B28" s="566"/>
      <c r="C28" s="107"/>
      <c r="D28" s="107"/>
    </row>
    <row r="29" spans="1:250" x14ac:dyDescent="0.25">
      <c r="A29" s="566"/>
      <c r="B29" s="566"/>
      <c r="C29" s="107"/>
      <c r="D29" s="107"/>
    </row>
    <row r="30" spans="1:250" x14ac:dyDescent="0.25">
      <c r="A30" s="566"/>
      <c r="B30" s="566"/>
      <c r="C30" s="107"/>
      <c r="D30" s="107"/>
    </row>
    <row r="31" spans="1:250" x14ac:dyDescent="0.25">
      <c r="A31" s="566"/>
      <c r="B31" s="566"/>
      <c r="C31" s="107"/>
      <c r="D31" s="107"/>
    </row>
    <row r="32" spans="1:250" x14ac:dyDescent="0.25">
      <c r="A32" s="566"/>
      <c r="B32" s="566"/>
      <c r="C32" s="107"/>
      <c r="D32" s="107"/>
    </row>
    <row r="33" spans="1:4" x14ac:dyDescent="0.25">
      <c r="A33" s="566"/>
      <c r="B33" s="566"/>
      <c r="C33" s="107"/>
      <c r="D33" s="107"/>
    </row>
    <row r="34" spans="1:4" x14ac:dyDescent="0.25">
      <c r="A34" s="566"/>
      <c r="B34" s="566"/>
      <c r="C34" s="107"/>
      <c r="D34" s="107"/>
    </row>
    <row r="35" spans="1:4" x14ac:dyDescent="0.25">
      <c r="A35" s="566"/>
      <c r="B35" s="566"/>
      <c r="C35" s="107"/>
      <c r="D35" s="107"/>
    </row>
    <row r="36" spans="1:4" x14ac:dyDescent="0.25">
      <c r="A36" s="39"/>
      <c r="B36" s="39"/>
      <c r="C36" s="107"/>
      <c r="D36" s="107"/>
    </row>
    <row r="37" spans="1:4" x14ac:dyDescent="0.25">
      <c r="C37" s="513"/>
    </row>
  </sheetData>
  <mergeCells count="6">
    <mergeCell ref="A1:E1"/>
    <mergeCell ref="A2:E2"/>
    <mergeCell ref="A3:E3"/>
    <mergeCell ref="A6:A7"/>
    <mergeCell ref="B6:B7"/>
    <mergeCell ref="C7:E7"/>
  </mergeCells>
  <pageMargins left="0.70866141732283472" right="0.70866141732283472" top="0.94488188976377963" bottom="0.74803149606299213" header="0.31496062992125984" footer="0.31496062992125984"/>
  <pageSetup paperSize="9" scale="80" orientation="portrait" r:id="rId1"/>
  <headerFooter>
    <oddHeader>&amp;R&amp;"Times New Roman CE,Félkövér"4. melléklet
az 5/2020.(II.17.)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1"/>
  <sheetViews>
    <sheetView workbookViewId="0">
      <selection activeCell="A16" sqref="A16"/>
    </sheetView>
  </sheetViews>
  <sheetFormatPr defaultRowHeight="15.75" x14ac:dyDescent="0.25"/>
  <cols>
    <col min="1" max="1" width="44.5" style="41" customWidth="1"/>
    <col min="2" max="2" width="14.25" style="47" customWidth="1"/>
    <col min="3" max="3" width="16.125" style="48" customWidth="1"/>
  </cols>
  <sheetData>
    <row r="1" spans="1:3" x14ac:dyDescent="0.25">
      <c r="A1" s="995" t="s">
        <v>343</v>
      </c>
      <c r="B1" s="995"/>
      <c r="C1" s="995"/>
    </row>
    <row r="2" spans="1:3" x14ac:dyDescent="0.25">
      <c r="A2" s="995" t="s">
        <v>868</v>
      </c>
      <c r="B2" s="995"/>
      <c r="C2" s="995"/>
    </row>
    <row r="3" spans="1:3" x14ac:dyDescent="0.25">
      <c r="A3" s="995"/>
      <c r="B3" s="995"/>
      <c r="C3" s="995"/>
    </row>
    <row r="5" spans="1:3" ht="16.5" thickBot="1" x14ac:dyDescent="0.3"/>
    <row r="6" spans="1:3" ht="17.25" customHeight="1" thickTop="1" thickBot="1" x14ac:dyDescent="0.3">
      <c r="A6" s="156" t="s">
        <v>172</v>
      </c>
      <c r="B6" s="157" t="s">
        <v>235</v>
      </c>
      <c r="C6" s="153" t="s">
        <v>188</v>
      </c>
    </row>
    <row r="7" spans="1:3" ht="16.5" thickTop="1" x14ac:dyDescent="0.25">
      <c r="A7" s="151" t="s">
        <v>338</v>
      </c>
      <c r="B7" s="152" t="s">
        <v>344</v>
      </c>
      <c r="C7" s="241">
        <f>'3 bevétel(szűkített)'!E50</f>
        <v>42468510</v>
      </c>
    </row>
    <row r="8" spans="1:3" x14ac:dyDescent="0.25">
      <c r="A8" s="149" t="s">
        <v>345</v>
      </c>
      <c r="B8" s="150"/>
      <c r="C8" s="154">
        <f>'3 bevétel(szűkített)'!E56</f>
        <v>25145164</v>
      </c>
    </row>
    <row r="9" spans="1:3" x14ac:dyDescent="0.25">
      <c r="A9" s="42" t="s">
        <v>487</v>
      </c>
      <c r="B9" s="145"/>
      <c r="C9" s="44">
        <f>'3 bevétel(szűkített)'!E57</f>
        <v>11546530</v>
      </c>
    </row>
    <row r="10" spans="1:3" s="142" customFormat="1" x14ac:dyDescent="0.25">
      <c r="A10" s="46" t="s">
        <v>1104</v>
      </c>
      <c r="B10" s="144" t="s">
        <v>255</v>
      </c>
      <c r="C10" s="44">
        <f>SUM(C8:C9)</f>
        <v>36691694</v>
      </c>
    </row>
    <row r="11" spans="1:3" x14ac:dyDescent="0.25">
      <c r="A11" s="45"/>
      <c r="B11" s="46"/>
      <c r="C11" s="44"/>
    </row>
    <row r="12" spans="1:3" s="142" customFormat="1" x14ac:dyDescent="0.25">
      <c r="A12" s="46" t="s">
        <v>339</v>
      </c>
      <c r="B12" s="46" t="s">
        <v>245</v>
      </c>
      <c r="C12" s="44">
        <f>'4 kiadás(szűkített)'!E22</f>
        <v>67449708</v>
      </c>
    </row>
    <row r="13" spans="1:3" ht="31.5" x14ac:dyDescent="0.25">
      <c r="A13" s="242" t="s">
        <v>1105</v>
      </c>
      <c r="B13" s="146"/>
      <c r="C13" s="155">
        <f>'4 kiadás(szűkített)'!E23</f>
        <v>163966</v>
      </c>
    </row>
    <row r="14" spans="1:3" x14ac:dyDescent="0.25">
      <c r="A14" s="242" t="s">
        <v>1106</v>
      </c>
      <c r="B14" s="146"/>
      <c r="C14" s="155">
        <f>'4 kiadás(szűkített)'!E24</f>
        <v>11546530</v>
      </c>
    </row>
    <row r="15" spans="1:3" x14ac:dyDescent="0.25">
      <c r="A15" s="146" t="s">
        <v>1107</v>
      </c>
      <c r="B15" s="146" t="s">
        <v>312</v>
      </c>
      <c r="C15" s="147">
        <f>SUM(C13+C14)</f>
        <v>11710496</v>
      </c>
    </row>
    <row r="16" spans="1:3" x14ac:dyDescent="0.25">
      <c r="A16" s="45"/>
      <c r="B16" s="46"/>
      <c r="C16" s="43"/>
    </row>
    <row r="17" spans="1:3" s="142" customFormat="1" x14ac:dyDescent="0.25">
      <c r="A17" s="46" t="s">
        <v>340</v>
      </c>
      <c r="B17" s="46"/>
      <c r="C17" s="44">
        <f>SUM(C7-C12)</f>
        <v>-24981198</v>
      </c>
    </row>
    <row r="18" spans="1:3" s="142" customFormat="1" x14ac:dyDescent="0.25">
      <c r="A18" s="46" t="s">
        <v>341</v>
      </c>
      <c r="B18" s="46"/>
      <c r="C18" s="44">
        <f>SUM(C10-C15)</f>
        <v>24981198</v>
      </c>
    </row>
    <row r="19" spans="1:3" s="142" customFormat="1" ht="16.5" thickBot="1" x14ac:dyDescent="0.3">
      <c r="A19" s="148" t="s">
        <v>342</v>
      </c>
      <c r="B19" s="148"/>
      <c r="C19" s="143">
        <f>SUM(C17+C18)</f>
        <v>0</v>
      </c>
    </row>
    <row r="20" spans="1:3" ht="16.5" thickTop="1" x14ac:dyDescent="0.25"/>
    <row r="21" spans="1:3" x14ac:dyDescent="0.25">
      <c r="A21" s="429"/>
    </row>
  </sheetData>
  <mergeCells count="3">
    <mergeCell ref="A1:C1"/>
    <mergeCell ref="A2:C2"/>
    <mergeCell ref="A3:C3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&amp;R&amp;"Times New Roman CE,Félkövér"&amp;11 5. melléklet
az 5/2020.(II.17.)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1"/>
  <sheetViews>
    <sheetView topLeftCell="A31" zoomScaleNormal="100" workbookViewId="0">
      <selection activeCell="I38" sqref="I38"/>
    </sheetView>
  </sheetViews>
  <sheetFormatPr defaultColWidth="8" defaultRowHeight="15.75" x14ac:dyDescent="0.25"/>
  <cols>
    <col min="1" max="1" width="20" style="689" customWidth="1"/>
    <col min="2" max="2" width="43.375" style="689" customWidth="1"/>
    <col min="3" max="3" width="10.75" style="689" customWidth="1"/>
    <col min="4" max="4" width="10.25" style="689" customWidth="1"/>
    <col min="5" max="5" width="12.125" style="689" customWidth="1"/>
    <col min="6" max="6" width="8.625" style="689" hidden="1" customWidth="1"/>
    <col min="7" max="7" width="8" style="689"/>
    <col min="8" max="8" width="9.875" style="689" bestFit="1" customWidth="1"/>
    <col min="9" max="16384" width="8" style="689"/>
  </cols>
  <sheetData>
    <row r="1" spans="1:6" s="680" customFormat="1" ht="31.9" customHeight="1" thickBot="1" x14ac:dyDescent="0.3">
      <c r="A1" s="996" t="s">
        <v>266</v>
      </c>
      <c r="B1" s="996"/>
      <c r="C1" s="996" t="s">
        <v>869</v>
      </c>
      <c r="D1" s="996"/>
      <c r="E1" s="996"/>
    </row>
    <row r="2" spans="1:6" s="680" customFormat="1" ht="48" thickBot="1" x14ac:dyDescent="0.3">
      <c r="A2" s="582" t="s">
        <v>976</v>
      </c>
      <c r="B2" s="582" t="s">
        <v>172</v>
      </c>
      <c r="C2" s="582" t="s">
        <v>267</v>
      </c>
      <c r="D2" s="582" t="s">
        <v>268</v>
      </c>
      <c r="E2" s="582" t="s">
        <v>269</v>
      </c>
    </row>
    <row r="3" spans="1:6" s="680" customFormat="1" ht="30" customHeight="1" x14ac:dyDescent="0.25">
      <c r="A3" s="681" t="s">
        <v>498</v>
      </c>
      <c r="B3" s="682" t="s">
        <v>270</v>
      </c>
      <c r="C3" s="683">
        <v>100</v>
      </c>
      <c r="D3" s="683" t="s">
        <v>977</v>
      </c>
      <c r="E3" s="587">
        <v>18</v>
      </c>
    </row>
    <row r="4" spans="1:6" s="680" customFormat="1" ht="30" customHeight="1" x14ac:dyDescent="0.25">
      <c r="A4" s="681" t="s">
        <v>271</v>
      </c>
      <c r="B4" s="682" t="s">
        <v>634</v>
      </c>
      <c r="C4" s="683"/>
      <c r="D4" s="683"/>
      <c r="E4" s="587">
        <v>1674389</v>
      </c>
    </row>
    <row r="5" spans="1:6" s="680" customFormat="1" ht="22.9" customHeight="1" x14ac:dyDescent="0.25">
      <c r="A5" s="681" t="s">
        <v>272</v>
      </c>
      <c r="B5" s="682" t="s">
        <v>273</v>
      </c>
      <c r="C5" s="684">
        <v>97400</v>
      </c>
      <c r="D5" s="683"/>
      <c r="E5" s="587">
        <v>297878</v>
      </c>
    </row>
    <row r="6" spans="1:6" s="680" customFormat="1" ht="47.25" x14ac:dyDescent="0.25">
      <c r="A6" s="681" t="s">
        <v>541</v>
      </c>
      <c r="B6" s="682" t="s">
        <v>635</v>
      </c>
      <c r="C6" s="684"/>
      <c r="D6" s="683"/>
      <c r="E6" s="587">
        <v>47399</v>
      </c>
    </row>
    <row r="7" spans="1:6" s="680" customFormat="1" ht="22.9" customHeight="1" x14ac:dyDescent="0.25">
      <c r="A7" s="681" t="s">
        <v>729</v>
      </c>
      <c r="B7" s="682" t="s">
        <v>730</v>
      </c>
      <c r="C7" s="684">
        <v>811600</v>
      </c>
      <c r="D7" s="683"/>
      <c r="E7" s="587">
        <v>2435</v>
      </c>
      <c r="F7" s="685">
        <f>SUM(E4:E7)</f>
        <v>2022101</v>
      </c>
    </row>
    <row r="8" spans="1:6" s="680" customFormat="1" ht="22.9" customHeight="1" x14ac:dyDescent="0.25">
      <c r="A8" s="681" t="s">
        <v>978</v>
      </c>
      <c r="B8" s="682" t="s">
        <v>636</v>
      </c>
      <c r="C8" s="684">
        <v>3780000</v>
      </c>
      <c r="D8" s="683"/>
      <c r="E8" s="587">
        <v>42160</v>
      </c>
    </row>
    <row r="9" spans="1:6" s="680" customFormat="1" ht="22.9" customHeight="1" x14ac:dyDescent="0.25">
      <c r="A9" s="681" t="s">
        <v>979</v>
      </c>
      <c r="B9" s="682" t="s">
        <v>637</v>
      </c>
      <c r="C9" s="684">
        <v>3300000</v>
      </c>
      <c r="D9" s="683"/>
      <c r="E9" s="587">
        <v>76890</v>
      </c>
    </row>
    <row r="10" spans="1:6" s="680" customFormat="1" ht="22.9" customHeight="1" x14ac:dyDescent="0.25">
      <c r="A10" s="681" t="s">
        <v>980</v>
      </c>
      <c r="B10" s="682" t="s">
        <v>274</v>
      </c>
      <c r="C10" s="684">
        <v>65360</v>
      </c>
      <c r="D10" s="683">
        <v>446</v>
      </c>
      <c r="E10" s="587">
        <v>29151</v>
      </c>
    </row>
    <row r="11" spans="1:6" s="680" customFormat="1" ht="22.9" customHeight="1" x14ac:dyDescent="0.25">
      <c r="A11" s="681" t="s">
        <v>981</v>
      </c>
      <c r="B11" s="682" t="s">
        <v>638</v>
      </c>
      <c r="C11" s="684">
        <v>25000</v>
      </c>
      <c r="D11" s="683">
        <v>4</v>
      </c>
      <c r="E11" s="587">
        <v>100</v>
      </c>
    </row>
    <row r="12" spans="1:6" s="680" customFormat="1" ht="22.9" customHeight="1" x14ac:dyDescent="0.25">
      <c r="A12" s="681" t="s">
        <v>982</v>
      </c>
      <c r="B12" s="682" t="s">
        <v>574</v>
      </c>
      <c r="C12" s="684">
        <v>330000</v>
      </c>
      <c r="D12" s="683">
        <v>158</v>
      </c>
      <c r="E12" s="587">
        <v>52140</v>
      </c>
    </row>
    <row r="13" spans="1:6" s="680" customFormat="1" ht="22.9" customHeight="1" x14ac:dyDescent="0.25">
      <c r="A13" s="681" t="s">
        <v>983</v>
      </c>
      <c r="B13" s="686" t="s">
        <v>275</v>
      </c>
      <c r="C13" s="684">
        <v>190000</v>
      </c>
      <c r="D13" s="683">
        <v>80</v>
      </c>
      <c r="E13" s="587">
        <v>15200</v>
      </c>
    </row>
    <row r="14" spans="1:6" s="680" customFormat="1" ht="30" customHeight="1" x14ac:dyDescent="0.25">
      <c r="A14" s="681" t="s">
        <v>984</v>
      </c>
      <c r="B14" s="686" t="s">
        <v>276</v>
      </c>
      <c r="C14" s="684">
        <v>689000</v>
      </c>
      <c r="D14" s="683">
        <v>18</v>
      </c>
      <c r="E14" s="587">
        <v>12402</v>
      </c>
    </row>
    <row r="15" spans="1:6" s="680" customFormat="1" ht="22.9" customHeight="1" x14ac:dyDescent="0.25">
      <c r="A15" s="681" t="s">
        <v>985</v>
      </c>
      <c r="B15" s="686" t="s">
        <v>277</v>
      </c>
      <c r="C15" s="684">
        <v>239100</v>
      </c>
      <c r="D15" s="683">
        <v>60</v>
      </c>
      <c r="E15" s="587">
        <v>14346</v>
      </c>
    </row>
    <row r="16" spans="1:6" s="680" customFormat="1" ht="22.9" customHeight="1" x14ac:dyDescent="0.25">
      <c r="A16" s="681" t="s">
        <v>986</v>
      </c>
      <c r="B16" s="686" t="s">
        <v>278</v>
      </c>
      <c r="C16" s="684">
        <v>569350</v>
      </c>
      <c r="D16" s="683">
        <v>121</v>
      </c>
      <c r="E16" s="587">
        <v>68891</v>
      </c>
    </row>
    <row r="17" spans="1:6" s="680" customFormat="1" ht="30" customHeight="1" x14ac:dyDescent="0.25">
      <c r="A17" s="681" t="s">
        <v>987</v>
      </c>
      <c r="B17" s="686" t="s">
        <v>731</v>
      </c>
      <c r="C17" s="684"/>
      <c r="D17" s="683"/>
      <c r="E17" s="587">
        <v>101755</v>
      </c>
    </row>
    <row r="18" spans="1:6" s="680" customFormat="1" ht="79.900000000000006" customHeight="1" x14ac:dyDescent="0.25">
      <c r="A18" s="681" t="s">
        <v>279</v>
      </c>
      <c r="B18" s="686" t="s">
        <v>575</v>
      </c>
      <c r="C18" s="684">
        <v>3858040</v>
      </c>
      <c r="D18" s="683">
        <v>73</v>
      </c>
      <c r="E18" s="587">
        <v>281637</v>
      </c>
    </row>
    <row r="19" spans="1:6" s="680" customFormat="1" ht="65.45" customHeight="1" x14ac:dyDescent="0.25">
      <c r="A19" s="681" t="s">
        <v>280</v>
      </c>
      <c r="B19" s="686" t="s">
        <v>639</v>
      </c>
      <c r="C19" s="684"/>
      <c r="D19" s="683"/>
      <c r="E19" s="587">
        <v>225462</v>
      </c>
    </row>
    <row r="20" spans="1:6" s="680" customFormat="1" ht="49.15" customHeight="1" x14ac:dyDescent="0.25">
      <c r="A20" s="681" t="s">
        <v>988</v>
      </c>
      <c r="B20" s="686" t="s">
        <v>640</v>
      </c>
      <c r="C20" s="684">
        <v>2200000</v>
      </c>
      <c r="D20" s="687">
        <v>160.02000000000001</v>
      </c>
      <c r="E20" s="587">
        <v>352044</v>
      </c>
    </row>
    <row r="21" spans="1:6" s="680" customFormat="1" ht="31.5" x14ac:dyDescent="0.25">
      <c r="A21" s="681" t="s">
        <v>989</v>
      </c>
      <c r="B21" s="686" t="s">
        <v>641</v>
      </c>
      <c r="C21" s="684"/>
      <c r="D21" s="683"/>
      <c r="E21" s="587">
        <v>426227</v>
      </c>
    </row>
    <row r="22" spans="1:6" s="680" customFormat="1" ht="30" customHeight="1" x14ac:dyDescent="0.25">
      <c r="A22" s="681" t="s">
        <v>497</v>
      </c>
      <c r="B22" s="686" t="s">
        <v>642</v>
      </c>
      <c r="C22" s="684">
        <v>285</v>
      </c>
      <c r="D22" s="683">
        <v>120</v>
      </c>
      <c r="E22" s="587">
        <v>34</v>
      </c>
    </row>
    <row r="23" spans="1:6" s="680" customFormat="1" ht="49.15" customHeight="1" x14ac:dyDescent="0.25">
      <c r="A23" s="681" t="s">
        <v>542</v>
      </c>
      <c r="B23" s="686" t="s">
        <v>990</v>
      </c>
      <c r="C23" s="684"/>
      <c r="D23" s="683"/>
      <c r="E23" s="587">
        <v>200389</v>
      </c>
    </row>
    <row r="24" spans="1:6" s="680" customFormat="1" ht="22.9" customHeight="1" x14ac:dyDescent="0.25">
      <c r="A24" s="681" t="s">
        <v>496</v>
      </c>
      <c r="B24" s="686" t="s">
        <v>991</v>
      </c>
      <c r="C24" s="684"/>
      <c r="D24" s="683"/>
      <c r="E24" s="587">
        <v>60900</v>
      </c>
      <c r="F24" s="685">
        <f>SUM(E8:E24)</f>
        <v>1959728</v>
      </c>
    </row>
    <row r="25" spans="1:6" s="680" customFormat="1" ht="30" customHeight="1" x14ac:dyDescent="0.25">
      <c r="A25" s="681" t="s">
        <v>281</v>
      </c>
      <c r="B25" s="686" t="s">
        <v>499</v>
      </c>
      <c r="C25" s="684">
        <v>459</v>
      </c>
      <c r="D25" s="688">
        <v>96373</v>
      </c>
      <c r="E25" s="587">
        <v>44235</v>
      </c>
    </row>
    <row r="26" spans="1:6" s="680" customFormat="1" ht="30" customHeight="1" x14ac:dyDescent="0.25">
      <c r="A26" s="681" t="s">
        <v>992</v>
      </c>
      <c r="B26" s="686" t="s">
        <v>643</v>
      </c>
      <c r="C26" s="684"/>
      <c r="D26" s="683"/>
      <c r="E26" s="587">
        <v>73051</v>
      </c>
    </row>
    <row r="27" spans="1:6" ht="9" customHeight="1" thickBot="1" x14ac:dyDescent="0.3"/>
    <row r="28" spans="1:6" s="680" customFormat="1" ht="16.5" thickBot="1" x14ac:dyDescent="0.3">
      <c r="A28" s="583" t="s">
        <v>282</v>
      </c>
      <c r="B28" s="584"/>
      <c r="C28" s="585"/>
      <c r="D28" s="585"/>
      <c r="E28" s="586">
        <f>SUM(E3:E26)</f>
        <v>4099133</v>
      </c>
    </row>
    <row r="29" spans="1:6" ht="16.5" thickBot="1" x14ac:dyDescent="0.3">
      <c r="B29" s="690"/>
    </row>
    <row r="30" spans="1:6" s="680" customFormat="1" ht="31.9" customHeight="1" thickBot="1" x14ac:dyDescent="0.3">
      <c r="A30" s="996" t="s">
        <v>266</v>
      </c>
      <c r="B30" s="996"/>
      <c r="C30" s="996" t="s">
        <v>869</v>
      </c>
      <c r="D30" s="996"/>
      <c r="E30" s="996"/>
    </row>
    <row r="31" spans="1:6" s="680" customFormat="1" ht="48" thickBot="1" x14ac:dyDescent="0.3">
      <c r="A31" s="582" t="s">
        <v>976</v>
      </c>
      <c r="B31" s="582" t="s">
        <v>172</v>
      </c>
      <c r="C31" s="582" t="s">
        <v>267</v>
      </c>
      <c r="D31" s="582" t="s">
        <v>268</v>
      </c>
      <c r="E31" s="582" t="s">
        <v>269</v>
      </c>
    </row>
    <row r="32" spans="1:6" s="680" customFormat="1" ht="47.25" x14ac:dyDescent="0.25">
      <c r="A32" s="681" t="s">
        <v>993</v>
      </c>
      <c r="B32" s="686" t="s">
        <v>994</v>
      </c>
      <c r="C32" s="691"/>
      <c r="D32" s="692"/>
      <c r="E32" s="587">
        <v>234160</v>
      </c>
    </row>
    <row r="33" spans="1:8" s="680" customFormat="1" ht="47.25" x14ac:dyDescent="0.25">
      <c r="A33" s="681" t="s">
        <v>995</v>
      </c>
      <c r="B33" s="686" t="s">
        <v>996</v>
      </c>
      <c r="C33" s="691"/>
      <c r="D33" s="692"/>
      <c r="E33" s="587">
        <v>177000</v>
      </c>
    </row>
    <row r="34" spans="1:8" s="680" customFormat="1" ht="47.25" x14ac:dyDescent="0.25">
      <c r="A34" s="681" t="s">
        <v>1081</v>
      </c>
      <c r="B34" s="686" t="s">
        <v>1082</v>
      </c>
      <c r="C34" s="691"/>
      <c r="D34" s="692"/>
      <c r="E34" s="587">
        <v>30000</v>
      </c>
    </row>
    <row r="35" spans="1:8" s="680" customFormat="1" ht="47.25" x14ac:dyDescent="0.25">
      <c r="A35" s="681" t="s">
        <v>997</v>
      </c>
      <c r="B35" s="686" t="s">
        <v>998</v>
      </c>
      <c r="C35" s="691"/>
      <c r="D35" s="692"/>
      <c r="E35" s="587">
        <v>301800</v>
      </c>
    </row>
    <row r="36" spans="1:8" s="680" customFormat="1" ht="31.5" x14ac:dyDescent="0.25">
      <c r="A36" s="681" t="s">
        <v>999</v>
      </c>
      <c r="B36" s="686" t="s">
        <v>1000</v>
      </c>
      <c r="C36" s="692"/>
      <c r="D36" s="692"/>
      <c r="E36" s="692">
        <v>3088</v>
      </c>
    </row>
    <row r="37" spans="1:8" x14ac:dyDescent="0.25">
      <c r="B37" s="693"/>
      <c r="E37" s="694"/>
    </row>
    <row r="38" spans="1:8" s="592" customFormat="1" x14ac:dyDescent="0.25">
      <c r="A38" s="588" t="s">
        <v>1001</v>
      </c>
      <c r="B38" s="589"/>
      <c r="C38" s="590"/>
      <c r="D38" s="590"/>
      <c r="E38" s="591">
        <f>SUM(E32:E36)</f>
        <v>746048</v>
      </c>
    </row>
    <row r="39" spans="1:8" x14ac:dyDescent="0.25">
      <c r="B39" s="693"/>
      <c r="E39" s="694"/>
    </row>
    <row r="40" spans="1:8" s="592" customFormat="1" x14ac:dyDescent="0.25">
      <c r="A40" s="588" t="s">
        <v>174</v>
      </c>
      <c r="B40" s="590"/>
      <c r="C40" s="590"/>
      <c r="D40" s="590"/>
      <c r="E40" s="591">
        <f>E28+E32+E33+E35+E36+E34</f>
        <v>4845181</v>
      </c>
    </row>
    <row r="41" spans="1:8" x14ac:dyDescent="0.25">
      <c r="H41" s="694"/>
    </row>
  </sheetData>
  <mergeCells count="4">
    <mergeCell ref="A1:B1"/>
    <mergeCell ref="C1:E1"/>
    <mergeCell ref="A30:B30"/>
    <mergeCell ref="C30:E30"/>
  </mergeCells>
  <pageMargins left="0.59055118110236227" right="0.39370078740157483" top="1.0236220472440944" bottom="0.43307086614173229" header="0.31496062992125984" footer="0.31496062992125984"/>
  <pageSetup paperSize="9" scale="82" orientation="portrait" r:id="rId1"/>
  <headerFooter>
    <oddHeader>&amp;C&amp;"Times New Roman CE,Félkövér"
2020. évi központi költségvetésből
 származó  állami hozzájárulás (eFt-ban)&amp;R&amp;"Times New Roman CE,Félkövér"6. melléklet
 az 5/2020.(II.17.) önkormányzati rendelethez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5416"/>
  <sheetViews>
    <sheetView topLeftCell="A36" zoomScaleNormal="100" workbookViewId="0">
      <selection activeCell="D49" sqref="A49:XFD61"/>
    </sheetView>
  </sheetViews>
  <sheetFormatPr defaultRowHeight="15" x14ac:dyDescent="0.25"/>
  <cols>
    <col min="1" max="1" width="4.25" style="188" customWidth="1"/>
    <col min="2" max="2" width="28.125" style="178" customWidth="1"/>
    <col min="3" max="4" width="14.125" style="189" customWidth="1"/>
    <col min="5" max="6" width="10.25" style="189" customWidth="1"/>
    <col min="7" max="7" width="11" style="189" customWidth="1"/>
    <col min="8" max="10" width="10.75" style="189" customWidth="1"/>
    <col min="11" max="11" width="10.625" style="189" customWidth="1"/>
    <col min="12" max="14" width="12.625" style="189" customWidth="1"/>
    <col min="15" max="15" width="10.625" style="189" bestFit="1" customWidth="1"/>
    <col min="16" max="16" width="6.625" style="696" customWidth="1"/>
    <col min="17" max="17" width="6.25" style="696" customWidth="1"/>
    <col min="18" max="18" width="10.125" style="696" customWidth="1"/>
    <col min="19" max="256" width="9" style="445"/>
    <col min="257" max="257" width="4.25" style="445" customWidth="1"/>
    <col min="258" max="258" width="28.125" style="445" customWidth="1"/>
    <col min="259" max="260" width="14.125" style="445" customWidth="1"/>
    <col min="261" max="262" width="10.25" style="445" customWidth="1"/>
    <col min="263" max="263" width="11" style="445" customWidth="1"/>
    <col min="264" max="266" width="10.75" style="445" customWidth="1"/>
    <col min="267" max="267" width="10.625" style="445" customWidth="1"/>
    <col min="268" max="270" width="12.625" style="445" customWidth="1"/>
    <col min="271" max="271" width="10.625" style="445" bestFit="1" customWidth="1"/>
    <col min="272" max="272" width="6.625" style="445" customWidth="1"/>
    <col min="273" max="273" width="6.25" style="445" customWidth="1"/>
    <col min="274" max="274" width="10.125" style="445" customWidth="1"/>
    <col min="275" max="512" width="9" style="445"/>
    <col min="513" max="513" width="4.25" style="445" customWidth="1"/>
    <col min="514" max="514" width="28.125" style="445" customWidth="1"/>
    <col min="515" max="516" width="14.125" style="445" customWidth="1"/>
    <col min="517" max="518" width="10.25" style="445" customWidth="1"/>
    <col min="519" max="519" width="11" style="445" customWidth="1"/>
    <col min="520" max="522" width="10.75" style="445" customWidth="1"/>
    <col min="523" max="523" width="10.625" style="445" customWidth="1"/>
    <col min="524" max="526" width="12.625" style="445" customWidth="1"/>
    <col min="527" max="527" width="10.625" style="445" bestFit="1" customWidth="1"/>
    <col min="528" max="528" width="6.625" style="445" customWidth="1"/>
    <col min="529" max="529" width="6.25" style="445" customWidth="1"/>
    <col min="530" max="530" width="10.125" style="445" customWidth="1"/>
    <col min="531" max="768" width="9" style="445"/>
    <col min="769" max="769" width="4.25" style="445" customWidth="1"/>
    <col min="770" max="770" width="28.125" style="445" customWidth="1"/>
    <col min="771" max="772" width="14.125" style="445" customWidth="1"/>
    <col min="773" max="774" width="10.25" style="445" customWidth="1"/>
    <col min="775" max="775" width="11" style="445" customWidth="1"/>
    <col min="776" max="778" width="10.75" style="445" customWidth="1"/>
    <col min="779" max="779" width="10.625" style="445" customWidth="1"/>
    <col min="780" max="782" width="12.625" style="445" customWidth="1"/>
    <col min="783" max="783" width="10.625" style="445" bestFit="1" customWidth="1"/>
    <col min="784" max="784" width="6.625" style="445" customWidth="1"/>
    <col min="785" max="785" width="6.25" style="445" customWidth="1"/>
    <col min="786" max="786" width="10.125" style="445" customWidth="1"/>
    <col min="787" max="1024" width="9" style="445"/>
    <col min="1025" max="1025" width="4.25" style="445" customWidth="1"/>
    <col min="1026" max="1026" width="28.125" style="445" customWidth="1"/>
    <col min="1027" max="1028" width="14.125" style="445" customWidth="1"/>
    <col min="1029" max="1030" width="10.25" style="445" customWidth="1"/>
    <col min="1031" max="1031" width="11" style="445" customWidth="1"/>
    <col min="1032" max="1034" width="10.75" style="445" customWidth="1"/>
    <col min="1035" max="1035" width="10.625" style="445" customWidth="1"/>
    <col min="1036" max="1038" width="12.625" style="445" customWidth="1"/>
    <col min="1039" max="1039" width="10.625" style="445" bestFit="1" customWidth="1"/>
    <col min="1040" max="1040" width="6.625" style="445" customWidth="1"/>
    <col min="1041" max="1041" width="6.25" style="445" customWidth="1"/>
    <col min="1042" max="1042" width="10.125" style="445" customWidth="1"/>
    <col min="1043" max="1280" width="9" style="445"/>
    <col min="1281" max="1281" width="4.25" style="445" customWidth="1"/>
    <col min="1282" max="1282" width="28.125" style="445" customWidth="1"/>
    <col min="1283" max="1284" width="14.125" style="445" customWidth="1"/>
    <col min="1285" max="1286" width="10.25" style="445" customWidth="1"/>
    <col min="1287" max="1287" width="11" style="445" customWidth="1"/>
    <col min="1288" max="1290" width="10.75" style="445" customWidth="1"/>
    <col min="1291" max="1291" width="10.625" style="445" customWidth="1"/>
    <col min="1292" max="1294" width="12.625" style="445" customWidth="1"/>
    <col min="1295" max="1295" width="10.625" style="445" bestFit="1" customWidth="1"/>
    <col min="1296" max="1296" width="6.625" style="445" customWidth="1"/>
    <col min="1297" max="1297" width="6.25" style="445" customWidth="1"/>
    <col min="1298" max="1298" width="10.125" style="445" customWidth="1"/>
    <col min="1299" max="1536" width="9" style="445"/>
    <col min="1537" max="1537" width="4.25" style="445" customWidth="1"/>
    <col min="1538" max="1538" width="28.125" style="445" customWidth="1"/>
    <col min="1539" max="1540" width="14.125" style="445" customWidth="1"/>
    <col min="1541" max="1542" width="10.25" style="445" customWidth="1"/>
    <col min="1543" max="1543" width="11" style="445" customWidth="1"/>
    <col min="1544" max="1546" width="10.75" style="445" customWidth="1"/>
    <col min="1547" max="1547" width="10.625" style="445" customWidth="1"/>
    <col min="1548" max="1550" width="12.625" style="445" customWidth="1"/>
    <col min="1551" max="1551" width="10.625" style="445" bestFit="1" customWidth="1"/>
    <col min="1552" max="1552" width="6.625" style="445" customWidth="1"/>
    <col min="1553" max="1553" width="6.25" style="445" customWidth="1"/>
    <col min="1554" max="1554" width="10.125" style="445" customWidth="1"/>
    <col min="1555" max="1792" width="9" style="445"/>
    <col min="1793" max="1793" width="4.25" style="445" customWidth="1"/>
    <col min="1794" max="1794" width="28.125" style="445" customWidth="1"/>
    <col min="1795" max="1796" width="14.125" style="445" customWidth="1"/>
    <col min="1797" max="1798" width="10.25" style="445" customWidth="1"/>
    <col min="1799" max="1799" width="11" style="445" customWidth="1"/>
    <col min="1800" max="1802" width="10.75" style="445" customWidth="1"/>
    <col min="1803" max="1803" width="10.625" style="445" customWidth="1"/>
    <col min="1804" max="1806" width="12.625" style="445" customWidth="1"/>
    <col min="1807" max="1807" width="10.625" style="445" bestFit="1" customWidth="1"/>
    <col min="1808" max="1808" width="6.625" style="445" customWidth="1"/>
    <col min="1809" max="1809" width="6.25" style="445" customWidth="1"/>
    <col min="1810" max="1810" width="10.125" style="445" customWidth="1"/>
    <col min="1811" max="2048" width="9" style="445"/>
    <col min="2049" max="2049" width="4.25" style="445" customWidth="1"/>
    <col min="2050" max="2050" width="28.125" style="445" customWidth="1"/>
    <col min="2051" max="2052" width="14.125" style="445" customWidth="1"/>
    <col min="2053" max="2054" width="10.25" style="445" customWidth="1"/>
    <col min="2055" max="2055" width="11" style="445" customWidth="1"/>
    <col min="2056" max="2058" width="10.75" style="445" customWidth="1"/>
    <col min="2059" max="2059" width="10.625" style="445" customWidth="1"/>
    <col min="2060" max="2062" width="12.625" style="445" customWidth="1"/>
    <col min="2063" max="2063" width="10.625" style="445" bestFit="1" customWidth="1"/>
    <col min="2064" max="2064" width="6.625" style="445" customWidth="1"/>
    <col min="2065" max="2065" width="6.25" style="445" customWidth="1"/>
    <col min="2066" max="2066" width="10.125" style="445" customWidth="1"/>
    <col min="2067" max="2304" width="9" style="445"/>
    <col min="2305" max="2305" width="4.25" style="445" customWidth="1"/>
    <col min="2306" max="2306" width="28.125" style="445" customWidth="1"/>
    <col min="2307" max="2308" width="14.125" style="445" customWidth="1"/>
    <col min="2309" max="2310" width="10.25" style="445" customWidth="1"/>
    <col min="2311" max="2311" width="11" style="445" customWidth="1"/>
    <col min="2312" max="2314" width="10.75" style="445" customWidth="1"/>
    <col min="2315" max="2315" width="10.625" style="445" customWidth="1"/>
    <col min="2316" max="2318" width="12.625" style="445" customWidth="1"/>
    <col min="2319" max="2319" width="10.625" style="445" bestFit="1" customWidth="1"/>
    <col min="2320" max="2320" width="6.625" style="445" customWidth="1"/>
    <col min="2321" max="2321" width="6.25" style="445" customWidth="1"/>
    <col min="2322" max="2322" width="10.125" style="445" customWidth="1"/>
    <col min="2323" max="2560" width="9" style="445"/>
    <col min="2561" max="2561" width="4.25" style="445" customWidth="1"/>
    <col min="2562" max="2562" width="28.125" style="445" customWidth="1"/>
    <col min="2563" max="2564" width="14.125" style="445" customWidth="1"/>
    <col min="2565" max="2566" width="10.25" style="445" customWidth="1"/>
    <col min="2567" max="2567" width="11" style="445" customWidth="1"/>
    <col min="2568" max="2570" width="10.75" style="445" customWidth="1"/>
    <col min="2571" max="2571" width="10.625" style="445" customWidth="1"/>
    <col min="2572" max="2574" width="12.625" style="445" customWidth="1"/>
    <col min="2575" max="2575" width="10.625" style="445" bestFit="1" customWidth="1"/>
    <col min="2576" max="2576" width="6.625" style="445" customWidth="1"/>
    <col min="2577" max="2577" width="6.25" style="445" customWidth="1"/>
    <col min="2578" max="2578" width="10.125" style="445" customWidth="1"/>
    <col min="2579" max="2816" width="9" style="445"/>
    <col min="2817" max="2817" width="4.25" style="445" customWidth="1"/>
    <col min="2818" max="2818" width="28.125" style="445" customWidth="1"/>
    <col min="2819" max="2820" width="14.125" style="445" customWidth="1"/>
    <col min="2821" max="2822" width="10.25" style="445" customWidth="1"/>
    <col min="2823" max="2823" width="11" style="445" customWidth="1"/>
    <col min="2824" max="2826" width="10.75" style="445" customWidth="1"/>
    <col min="2827" max="2827" width="10.625" style="445" customWidth="1"/>
    <col min="2828" max="2830" width="12.625" style="445" customWidth="1"/>
    <col min="2831" max="2831" width="10.625" style="445" bestFit="1" customWidth="1"/>
    <col min="2832" max="2832" width="6.625" style="445" customWidth="1"/>
    <col min="2833" max="2833" width="6.25" style="445" customWidth="1"/>
    <col min="2834" max="2834" width="10.125" style="445" customWidth="1"/>
    <col min="2835" max="3072" width="9" style="445"/>
    <col min="3073" max="3073" width="4.25" style="445" customWidth="1"/>
    <col min="3074" max="3074" width="28.125" style="445" customWidth="1"/>
    <col min="3075" max="3076" width="14.125" style="445" customWidth="1"/>
    <col min="3077" max="3078" width="10.25" style="445" customWidth="1"/>
    <col min="3079" max="3079" width="11" style="445" customWidth="1"/>
    <col min="3080" max="3082" width="10.75" style="445" customWidth="1"/>
    <col min="3083" max="3083" width="10.625" style="445" customWidth="1"/>
    <col min="3084" max="3086" width="12.625" style="445" customWidth="1"/>
    <col min="3087" max="3087" width="10.625" style="445" bestFit="1" customWidth="1"/>
    <col min="3088" max="3088" width="6.625" style="445" customWidth="1"/>
    <col min="3089" max="3089" width="6.25" style="445" customWidth="1"/>
    <col min="3090" max="3090" width="10.125" style="445" customWidth="1"/>
    <col min="3091" max="3328" width="9" style="445"/>
    <col min="3329" max="3329" width="4.25" style="445" customWidth="1"/>
    <col min="3330" max="3330" width="28.125" style="445" customWidth="1"/>
    <col min="3331" max="3332" width="14.125" style="445" customWidth="1"/>
    <col min="3333" max="3334" width="10.25" style="445" customWidth="1"/>
    <col min="3335" max="3335" width="11" style="445" customWidth="1"/>
    <col min="3336" max="3338" width="10.75" style="445" customWidth="1"/>
    <col min="3339" max="3339" width="10.625" style="445" customWidth="1"/>
    <col min="3340" max="3342" width="12.625" style="445" customWidth="1"/>
    <col min="3343" max="3343" width="10.625" style="445" bestFit="1" customWidth="1"/>
    <col min="3344" max="3344" width="6.625" style="445" customWidth="1"/>
    <col min="3345" max="3345" width="6.25" style="445" customWidth="1"/>
    <col min="3346" max="3346" width="10.125" style="445" customWidth="1"/>
    <col min="3347" max="3584" width="9" style="445"/>
    <col min="3585" max="3585" width="4.25" style="445" customWidth="1"/>
    <col min="3586" max="3586" width="28.125" style="445" customWidth="1"/>
    <col min="3587" max="3588" width="14.125" style="445" customWidth="1"/>
    <col min="3589" max="3590" width="10.25" style="445" customWidth="1"/>
    <col min="3591" max="3591" width="11" style="445" customWidth="1"/>
    <col min="3592" max="3594" width="10.75" style="445" customWidth="1"/>
    <col min="3595" max="3595" width="10.625" style="445" customWidth="1"/>
    <col min="3596" max="3598" width="12.625" style="445" customWidth="1"/>
    <col min="3599" max="3599" width="10.625" style="445" bestFit="1" customWidth="1"/>
    <col min="3600" max="3600" width="6.625" style="445" customWidth="1"/>
    <col min="3601" max="3601" width="6.25" style="445" customWidth="1"/>
    <col min="3602" max="3602" width="10.125" style="445" customWidth="1"/>
    <col min="3603" max="3840" width="9" style="445"/>
    <col min="3841" max="3841" width="4.25" style="445" customWidth="1"/>
    <col min="3842" max="3842" width="28.125" style="445" customWidth="1"/>
    <col min="3843" max="3844" width="14.125" style="445" customWidth="1"/>
    <col min="3845" max="3846" width="10.25" style="445" customWidth="1"/>
    <col min="3847" max="3847" width="11" style="445" customWidth="1"/>
    <col min="3848" max="3850" width="10.75" style="445" customWidth="1"/>
    <col min="3851" max="3851" width="10.625" style="445" customWidth="1"/>
    <col min="3852" max="3854" width="12.625" style="445" customWidth="1"/>
    <col min="3855" max="3855" width="10.625" style="445" bestFit="1" customWidth="1"/>
    <col min="3856" max="3856" width="6.625" style="445" customWidth="1"/>
    <col min="3857" max="3857" width="6.25" style="445" customWidth="1"/>
    <col min="3858" max="3858" width="10.125" style="445" customWidth="1"/>
    <col min="3859" max="4096" width="9" style="445"/>
    <col min="4097" max="4097" width="4.25" style="445" customWidth="1"/>
    <col min="4098" max="4098" width="28.125" style="445" customWidth="1"/>
    <col min="4099" max="4100" width="14.125" style="445" customWidth="1"/>
    <col min="4101" max="4102" width="10.25" style="445" customWidth="1"/>
    <col min="4103" max="4103" width="11" style="445" customWidth="1"/>
    <col min="4104" max="4106" width="10.75" style="445" customWidth="1"/>
    <col min="4107" max="4107" width="10.625" style="445" customWidth="1"/>
    <col min="4108" max="4110" width="12.625" style="445" customWidth="1"/>
    <col min="4111" max="4111" width="10.625" style="445" bestFit="1" customWidth="1"/>
    <col min="4112" max="4112" width="6.625" style="445" customWidth="1"/>
    <col min="4113" max="4113" width="6.25" style="445" customWidth="1"/>
    <col min="4114" max="4114" width="10.125" style="445" customWidth="1"/>
    <col min="4115" max="4352" width="9" style="445"/>
    <col min="4353" max="4353" width="4.25" style="445" customWidth="1"/>
    <col min="4354" max="4354" width="28.125" style="445" customWidth="1"/>
    <col min="4355" max="4356" width="14.125" style="445" customWidth="1"/>
    <col min="4357" max="4358" width="10.25" style="445" customWidth="1"/>
    <col min="4359" max="4359" width="11" style="445" customWidth="1"/>
    <col min="4360" max="4362" width="10.75" style="445" customWidth="1"/>
    <col min="4363" max="4363" width="10.625" style="445" customWidth="1"/>
    <col min="4364" max="4366" width="12.625" style="445" customWidth="1"/>
    <col min="4367" max="4367" width="10.625" style="445" bestFit="1" customWidth="1"/>
    <col min="4368" max="4368" width="6.625" style="445" customWidth="1"/>
    <col min="4369" max="4369" width="6.25" style="445" customWidth="1"/>
    <col min="4370" max="4370" width="10.125" style="445" customWidth="1"/>
    <col min="4371" max="4608" width="9" style="445"/>
    <col min="4609" max="4609" width="4.25" style="445" customWidth="1"/>
    <col min="4610" max="4610" width="28.125" style="445" customWidth="1"/>
    <col min="4611" max="4612" width="14.125" style="445" customWidth="1"/>
    <col min="4613" max="4614" width="10.25" style="445" customWidth="1"/>
    <col min="4615" max="4615" width="11" style="445" customWidth="1"/>
    <col min="4616" max="4618" width="10.75" style="445" customWidth="1"/>
    <col min="4619" max="4619" width="10.625" style="445" customWidth="1"/>
    <col min="4620" max="4622" width="12.625" style="445" customWidth="1"/>
    <col min="4623" max="4623" width="10.625" style="445" bestFit="1" customWidth="1"/>
    <col min="4624" max="4624" width="6.625" style="445" customWidth="1"/>
    <col min="4625" max="4625" width="6.25" style="445" customWidth="1"/>
    <col min="4626" max="4626" width="10.125" style="445" customWidth="1"/>
    <col min="4627" max="4864" width="9" style="445"/>
    <col min="4865" max="4865" width="4.25" style="445" customWidth="1"/>
    <col min="4866" max="4866" width="28.125" style="445" customWidth="1"/>
    <col min="4867" max="4868" width="14.125" style="445" customWidth="1"/>
    <col min="4869" max="4870" width="10.25" style="445" customWidth="1"/>
    <col min="4871" max="4871" width="11" style="445" customWidth="1"/>
    <col min="4872" max="4874" width="10.75" style="445" customWidth="1"/>
    <col min="4875" max="4875" width="10.625" style="445" customWidth="1"/>
    <col min="4876" max="4878" width="12.625" style="445" customWidth="1"/>
    <col min="4879" max="4879" width="10.625" style="445" bestFit="1" customWidth="1"/>
    <col min="4880" max="4880" width="6.625" style="445" customWidth="1"/>
    <col min="4881" max="4881" width="6.25" style="445" customWidth="1"/>
    <col min="4882" max="4882" width="10.125" style="445" customWidth="1"/>
    <col min="4883" max="5120" width="9" style="445"/>
    <col min="5121" max="5121" width="4.25" style="445" customWidth="1"/>
    <col min="5122" max="5122" width="28.125" style="445" customWidth="1"/>
    <col min="5123" max="5124" width="14.125" style="445" customWidth="1"/>
    <col min="5125" max="5126" width="10.25" style="445" customWidth="1"/>
    <col min="5127" max="5127" width="11" style="445" customWidth="1"/>
    <col min="5128" max="5130" width="10.75" style="445" customWidth="1"/>
    <col min="5131" max="5131" width="10.625" style="445" customWidth="1"/>
    <col min="5132" max="5134" width="12.625" style="445" customWidth="1"/>
    <col min="5135" max="5135" width="10.625" style="445" bestFit="1" customWidth="1"/>
    <col min="5136" max="5136" width="6.625" style="445" customWidth="1"/>
    <col min="5137" max="5137" width="6.25" style="445" customWidth="1"/>
    <col min="5138" max="5138" width="10.125" style="445" customWidth="1"/>
    <col min="5139" max="5376" width="9" style="445"/>
    <col min="5377" max="5377" width="4.25" style="445" customWidth="1"/>
    <col min="5378" max="5378" width="28.125" style="445" customWidth="1"/>
    <col min="5379" max="5380" width="14.125" style="445" customWidth="1"/>
    <col min="5381" max="5382" width="10.25" style="445" customWidth="1"/>
    <col min="5383" max="5383" width="11" style="445" customWidth="1"/>
    <col min="5384" max="5386" width="10.75" style="445" customWidth="1"/>
    <col min="5387" max="5387" width="10.625" style="445" customWidth="1"/>
    <col min="5388" max="5390" width="12.625" style="445" customWidth="1"/>
    <col min="5391" max="5391" width="10.625" style="445" bestFit="1" customWidth="1"/>
    <col min="5392" max="5392" width="6.625" style="445" customWidth="1"/>
    <col min="5393" max="5393" width="6.25" style="445" customWidth="1"/>
    <col min="5394" max="5394" width="10.125" style="445" customWidth="1"/>
    <col min="5395" max="5632" width="9" style="445"/>
    <col min="5633" max="5633" width="4.25" style="445" customWidth="1"/>
    <col min="5634" max="5634" width="28.125" style="445" customWidth="1"/>
    <col min="5635" max="5636" width="14.125" style="445" customWidth="1"/>
    <col min="5637" max="5638" width="10.25" style="445" customWidth="1"/>
    <col min="5639" max="5639" width="11" style="445" customWidth="1"/>
    <col min="5640" max="5642" width="10.75" style="445" customWidth="1"/>
    <col min="5643" max="5643" width="10.625" style="445" customWidth="1"/>
    <col min="5644" max="5646" width="12.625" style="445" customWidth="1"/>
    <col min="5647" max="5647" width="10.625" style="445" bestFit="1" customWidth="1"/>
    <col min="5648" max="5648" width="6.625" style="445" customWidth="1"/>
    <col min="5649" max="5649" width="6.25" style="445" customWidth="1"/>
    <col min="5650" max="5650" width="10.125" style="445" customWidth="1"/>
    <col min="5651" max="5888" width="9" style="445"/>
    <col min="5889" max="5889" width="4.25" style="445" customWidth="1"/>
    <col min="5890" max="5890" width="28.125" style="445" customWidth="1"/>
    <col min="5891" max="5892" width="14.125" style="445" customWidth="1"/>
    <col min="5893" max="5894" width="10.25" style="445" customWidth="1"/>
    <col min="5895" max="5895" width="11" style="445" customWidth="1"/>
    <col min="5896" max="5898" width="10.75" style="445" customWidth="1"/>
    <col min="5899" max="5899" width="10.625" style="445" customWidth="1"/>
    <col min="5900" max="5902" width="12.625" style="445" customWidth="1"/>
    <col min="5903" max="5903" width="10.625" style="445" bestFit="1" customWidth="1"/>
    <col min="5904" max="5904" width="6.625" style="445" customWidth="1"/>
    <col min="5905" max="5905" width="6.25" style="445" customWidth="1"/>
    <col min="5906" max="5906" width="10.125" style="445" customWidth="1"/>
    <col min="5907" max="6144" width="9" style="445"/>
    <col min="6145" max="6145" width="4.25" style="445" customWidth="1"/>
    <col min="6146" max="6146" width="28.125" style="445" customWidth="1"/>
    <col min="6147" max="6148" width="14.125" style="445" customWidth="1"/>
    <col min="6149" max="6150" width="10.25" style="445" customWidth="1"/>
    <col min="6151" max="6151" width="11" style="445" customWidth="1"/>
    <col min="6152" max="6154" width="10.75" style="445" customWidth="1"/>
    <col min="6155" max="6155" width="10.625" style="445" customWidth="1"/>
    <col min="6156" max="6158" width="12.625" style="445" customWidth="1"/>
    <col min="6159" max="6159" width="10.625" style="445" bestFit="1" customWidth="1"/>
    <col min="6160" max="6160" width="6.625" style="445" customWidth="1"/>
    <col min="6161" max="6161" width="6.25" style="445" customWidth="1"/>
    <col min="6162" max="6162" width="10.125" style="445" customWidth="1"/>
    <col min="6163" max="6400" width="9" style="445"/>
    <col min="6401" max="6401" width="4.25" style="445" customWidth="1"/>
    <col min="6402" max="6402" width="28.125" style="445" customWidth="1"/>
    <col min="6403" max="6404" width="14.125" style="445" customWidth="1"/>
    <col min="6405" max="6406" width="10.25" style="445" customWidth="1"/>
    <col min="6407" max="6407" width="11" style="445" customWidth="1"/>
    <col min="6408" max="6410" width="10.75" style="445" customWidth="1"/>
    <col min="6411" max="6411" width="10.625" style="445" customWidth="1"/>
    <col min="6412" max="6414" width="12.625" style="445" customWidth="1"/>
    <col min="6415" max="6415" width="10.625" style="445" bestFit="1" customWidth="1"/>
    <col min="6416" max="6416" width="6.625" style="445" customWidth="1"/>
    <col min="6417" max="6417" width="6.25" style="445" customWidth="1"/>
    <col min="6418" max="6418" width="10.125" style="445" customWidth="1"/>
    <col min="6419" max="6656" width="9" style="445"/>
    <col min="6657" max="6657" width="4.25" style="445" customWidth="1"/>
    <col min="6658" max="6658" width="28.125" style="445" customWidth="1"/>
    <col min="6659" max="6660" width="14.125" style="445" customWidth="1"/>
    <col min="6661" max="6662" width="10.25" style="445" customWidth="1"/>
    <col min="6663" max="6663" width="11" style="445" customWidth="1"/>
    <col min="6664" max="6666" width="10.75" style="445" customWidth="1"/>
    <col min="6667" max="6667" width="10.625" style="445" customWidth="1"/>
    <col min="6668" max="6670" width="12.625" style="445" customWidth="1"/>
    <col min="6671" max="6671" width="10.625" style="445" bestFit="1" customWidth="1"/>
    <col min="6672" max="6672" width="6.625" style="445" customWidth="1"/>
    <col min="6673" max="6673" width="6.25" style="445" customWidth="1"/>
    <col min="6674" max="6674" width="10.125" style="445" customWidth="1"/>
    <col min="6675" max="6912" width="9" style="445"/>
    <col min="6913" max="6913" width="4.25" style="445" customWidth="1"/>
    <col min="6914" max="6914" width="28.125" style="445" customWidth="1"/>
    <col min="6915" max="6916" width="14.125" style="445" customWidth="1"/>
    <col min="6917" max="6918" width="10.25" style="445" customWidth="1"/>
    <col min="6919" max="6919" width="11" style="445" customWidth="1"/>
    <col min="6920" max="6922" width="10.75" style="445" customWidth="1"/>
    <col min="6923" max="6923" width="10.625" style="445" customWidth="1"/>
    <col min="6924" max="6926" width="12.625" style="445" customWidth="1"/>
    <col min="6927" max="6927" width="10.625" style="445" bestFit="1" customWidth="1"/>
    <col min="6928" max="6928" width="6.625" style="445" customWidth="1"/>
    <col min="6929" max="6929" width="6.25" style="445" customWidth="1"/>
    <col min="6930" max="6930" width="10.125" style="445" customWidth="1"/>
    <col min="6931" max="7168" width="9" style="445"/>
    <col min="7169" max="7169" width="4.25" style="445" customWidth="1"/>
    <col min="7170" max="7170" width="28.125" style="445" customWidth="1"/>
    <col min="7171" max="7172" width="14.125" style="445" customWidth="1"/>
    <col min="7173" max="7174" width="10.25" style="445" customWidth="1"/>
    <col min="7175" max="7175" width="11" style="445" customWidth="1"/>
    <col min="7176" max="7178" width="10.75" style="445" customWidth="1"/>
    <col min="7179" max="7179" width="10.625" style="445" customWidth="1"/>
    <col min="7180" max="7182" width="12.625" style="445" customWidth="1"/>
    <col min="7183" max="7183" width="10.625" style="445" bestFit="1" customWidth="1"/>
    <col min="7184" max="7184" width="6.625" style="445" customWidth="1"/>
    <col min="7185" max="7185" width="6.25" style="445" customWidth="1"/>
    <col min="7186" max="7186" width="10.125" style="445" customWidth="1"/>
    <col min="7187" max="7424" width="9" style="445"/>
    <col min="7425" max="7425" width="4.25" style="445" customWidth="1"/>
    <col min="7426" max="7426" width="28.125" style="445" customWidth="1"/>
    <col min="7427" max="7428" width="14.125" style="445" customWidth="1"/>
    <col min="7429" max="7430" width="10.25" style="445" customWidth="1"/>
    <col min="7431" max="7431" width="11" style="445" customWidth="1"/>
    <col min="7432" max="7434" width="10.75" style="445" customWidth="1"/>
    <col min="7435" max="7435" width="10.625" style="445" customWidth="1"/>
    <col min="7436" max="7438" width="12.625" style="445" customWidth="1"/>
    <col min="7439" max="7439" width="10.625" style="445" bestFit="1" customWidth="1"/>
    <col min="7440" max="7440" width="6.625" style="445" customWidth="1"/>
    <col min="7441" max="7441" width="6.25" style="445" customWidth="1"/>
    <col min="7442" max="7442" width="10.125" style="445" customWidth="1"/>
    <col min="7443" max="7680" width="9" style="445"/>
    <col min="7681" max="7681" width="4.25" style="445" customWidth="1"/>
    <col min="7682" max="7682" width="28.125" style="445" customWidth="1"/>
    <col min="7683" max="7684" width="14.125" style="445" customWidth="1"/>
    <col min="7685" max="7686" width="10.25" style="445" customWidth="1"/>
    <col min="7687" max="7687" width="11" style="445" customWidth="1"/>
    <col min="7688" max="7690" width="10.75" style="445" customWidth="1"/>
    <col min="7691" max="7691" width="10.625" style="445" customWidth="1"/>
    <col min="7692" max="7694" width="12.625" style="445" customWidth="1"/>
    <col min="7695" max="7695" width="10.625" style="445" bestFit="1" customWidth="1"/>
    <col min="7696" max="7696" width="6.625" style="445" customWidth="1"/>
    <col min="7697" max="7697" width="6.25" style="445" customWidth="1"/>
    <col min="7698" max="7698" width="10.125" style="445" customWidth="1"/>
    <col min="7699" max="7936" width="9" style="445"/>
    <col min="7937" max="7937" width="4.25" style="445" customWidth="1"/>
    <col min="7938" max="7938" width="28.125" style="445" customWidth="1"/>
    <col min="7939" max="7940" width="14.125" style="445" customWidth="1"/>
    <col min="7941" max="7942" width="10.25" style="445" customWidth="1"/>
    <col min="7943" max="7943" width="11" style="445" customWidth="1"/>
    <col min="7944" max="7946" width="10.75" style="445" customWidth="1"/>
    <col min="7947" max="7947" width="10.625" style="445" customWidth="1"/>
    <col min="7948" max="7950" width="12.625" style="445" customWidth="1"/>
    <col min="7951" max="7951" width="10.625" style="445" bestFit="1" customWidth="1"/>
    <col min="7952" max="7952" width="6.625" style="445" customWidth="1"/>
    <col min="7953" max="7953" width="6.25" style="445" customWidth="1"/>
    <col min="7954" max="7954" width="10.125" style="445" customWidth="1"/>
    <col min="7955" max="8192" width="9" style="445"/>
    <col min="8193" max="8193" width="4.25" style="445" customWidth="1"/>
    <col min="8194" max="8194" width="28.125" style="445" customWidth="1"/>
    <col min="8195" max="8196" width="14.125" style="445" customWidth="1"/>
    <col min="8197" max="8198" width="10.25" style="445" customWidth="1"/>
    <col min="8199" max="8199" width="11" style="445" customWidth="1"/>
    <col min="8200" max="8202" width="10.75" style="445" customWidth="1"/>
    <col min="8203" max="8203" width="10.625" style="445" customWidth="1"/>
    <col min="8204" max="8206" width="12.625" style="445" customWidth="1"/>
    <col min="8207" max="8207" width="10.625" style="445" bestFit="1" customWidth="1"/>
    <col min="8208" max="8208" width="6.625" style="445" customWidth="1"/>
    <col min="8209" max="8209" width="6.25" style="445" customWidth="1"/>
    <col min="8210" max="8210" width="10.125" style="445" customWidth="1"/>
    <col min="8211" max="8448" width="9" style="445"/>
    <col min="8449" max="8449" width="4.25" style="445" customWidth="1"/>
    <col min="8450" max="8450" width="28.125" style="445" customWidth="1"/>
    <col min="8451" max="8452" width="14.125" style="445" customWidth="1"/>
    <col min="8453" max="8454" width="10.25" style="445" customWidth="1"/>
    <col min="8455" max="8455" width="11" style="445" customWidth="1"/>
    <col min="8456" max="8458" width="10.75" style="445" customWidth="1"/>
    <col min="8459" max="8459" width="10.625" style="445" customWidth="1"/>
    <col min="8460" max="8462" width="12.625" style="445" customWidth="1"/>
    <col min="8463" max="8463" width="10.625" style="445" bestFit="1" customWidth="1"/>
    <col min="8464" max="8464" width="6.625" style="445" customWidth="1"/>
    <col min="8465" max="8465" width="6.25" style="445" customWidth="1"/>
    <col min="8466" max="8466" width="10.125" style="445" customWidth="1"/>
    <col min="8467" max="8704" width="9" style="445"/>
    <col min="8705" max="8705" width="4.25" style="445" customWidth="1"/>
    <col min="8706" max="8706" width="28.125" style="445" customWidth="1"/>
    <col min="8707" max="8708" width="14.125" style="445" customWidth="1"/>
    <col min="8709" max="8710" width="10.25" style="445" customWidth="1"/>
    <col min="8711" max="8711" width="11" style="445" customWidth="1"/>
    <col min="8712" max="8714" width="10.75" style="445" customWidth="1"/>
    <col min="8715" max="8715" width="10.625" style="445" customWidth="1"/>
    <col min="8716" max="8718" width="12.625" style="445" customWidth="1"/>
    <col min="8719" max="8719" width="10.625" style="445" bestFit="1" customWidth="1"/>
    <col min="8720" max="8720" width="6.625" style="445" customWidth="1"/>
    <col min="8721" max="8721" width="6.25" style="445" customWidth="1"/>
    <col min="8722" max="8722" width="10.125" style="445" customWidth="1"/>
    <col min="8723" max="8960" width="9" style="445"/>
    <col min="8961" max="8961" width="4.25" style="445" customWidth="1"/>
    <col min="8962" max="8962" width="28.125" style="445" customWidth="1"/>
    <col min="8963" max="8964" width="14.125" style="445" customWidth="1"/>
    <col min="8965" max="8966" width="10.25" style="445" customWidth="1"/>
    <col min="8967" max="8967" width="11" style="445" customWidth="1"/>
    <col min="8968" max="8970" width="10.75" style="445" customWidth="1"/>
    <col min="8971" max="8971" width="10.625" style="445" customWidth="1"/>
    <col min="8972" max="8974" width="12.625" style="445" customWidth="1"/>
    <col min="8975" max="8975" width="10.625" style="445" bestFit="1" customWidth="1"/>
    <col min="8976" max="8976" width="6.625" style="445" customWidth="1"/>
    <col min="8977" max="8977" width="6.25" style="445" customWidth="1"/>
    <col min="8978" max="8978" width="10.125" style="445" customWidth="1"/>
    <col min="8979" max="9216" width="9" style="445"/>
    <col min="9217" max="9217" width="4.25" style="445" customWidth="1"/>
    <col min="9218" max="9218" width="28.125" style="445" customWidth="1"/>
    <col min="9219" max="9220" width="14.125" style="445" customWidth="1"/>
    <col min="9221" max="9222" width="10.25" style="445" customWidth="1"/>
    <col min="9223" max="9223" width="11" style="445" customWidth="1"/>
    <col min="9224" max="9226" width="10.75" style="445" customWidth="1"/>
    <col min="9227" max="9227" width="10.625" style="445" customWidth="1"/>
    <col min="9228" max="9230" width="12.625" style="445" customWidth="1"/>
    <col min="9231" max="9231" width="10.625" style="445" bestFit="1" customWidth="1"/>
    <col min="9232" max="9232" width="6.625" style="445" customWidth="1"/>
    <col min="9233" max="9233" width="6.25" style="445" customWidth="1"/>
    <col min="9234" max="9234" width="10.125" style="445" customWidth="1"/>
    <col min="9235" max="9472" width="9" style="445"/>
    <col min="9473" max="9473" width="4.25" style="445" customWidth="1"/>
    <col min="9474" max="9474" width="28.125" style="445" customWidth="1"/>
    <col min="9475" max="9476" width="14.125" style="445" customWidth="1"/>
    <col min="9477" max="9478" width="10.25" style="445" customWidth="1"/>
    <col min="9479" max="9479" width="11" style="445" customWidth="1"/>
    <col min="9480" max="9482" width="10.75" style="445" customWidth="1"/>
    <col min="9483" max="9483" width="10.625" style="445" customWidth="1"/>
    <col min="9484" max="9486" width="12.625" style="445" customWidth="1"/>
    <col min="9487" max="9487" width="10.625" style="445" bestFit="1" customWidth="1"/>
    <col min="9488" max="9488" width="6.625" style="445" customWidth="1"/>
    <col min="9489" max="9489" width="6.25" style="445" customWidth="1"/>
    <col min="9490" max="9490" width="10.125" style="445" customWidth="1"/>
    <col min="9491" max="9728" width="9" style="445"/>
    <col min="9729" max="9729" width="4.25" style="445" customWidth="1"/>
    <col min="9730" max="9730" width="28.125" style="445" customWidth="1"/>
    <col min="9731" max="9732" width="14.125" style="445" customWidth="1"/>
    <col min="9733" max="9734" width="10.25" style="445" customWidth="1"/>
    <col min="9735" max="9735" width="11" style="445" customWidth="1"/>
    <col min="9736" max="9738" width="10.75" style="445" customWidth="1"/>
    <col min="9739" max="9739" width="10.625" style="445" customWidth="1"/>
    <col min="9740" max="9742" width="12.625" style="445" customWidth="1"/>
    <col min="9743" max="9743" width="10.625" style="445" bestFit="1" customWidth="1"/>
    <col min="9744" max="9744" width="6.625" style="445" customWidth="1"/>
    <col min="9745" max="9745" width="6.25" style="445" customWidth="1"/>
    <col min="9746" max="9746" width="10.125" style="445" customWidth="1"/>
    <col min="9747" max="9984" width="9" style="445"/>
    <col min="9985" max="9985" width="4.25" style="445" customWidth="1"/>
    <col min="9986" max="9986" width="28.125" style="445" customWidth="1"/>
    <col min="9987" max="9988" width="14.125" style="445" customWidth="1"/>
    <col min="9989" max="9990" width="10.25" style="445" customWidth="1"/>
    <col min="9991" max="9991" width="11" style="445" customWidth="1"/>
    <col min="9992" max="9994" width="10.75" style="445" customWidth="1"/>
    <col min="9995" max="9995" width="10.625" style="445" customWidth="1"/>
    <col min="9996" max="9998" width="12.625" style="445" customWidth="1"/>
    <col min="9999" max="9999" width="10.625" style="445" bestFit="1" customWidth="1"/>
    <col min="10000" max="10000" width="6.625" style="445" customWidth="1"/>
    <col min="10001" max="10001" width="6.25" style="445" customWidth="1"/>
    <col min="10002" max="10002" width="10.125" style="445" customWidth="1"/>
    <col min="10003" max="10240" width="9" style="445"/>
    <col min="10241" max="10241" width="4.25" style="445" customWidth="1"/>
    <col min="10242" max="10242" width="28.125" style="445" customWidth="1"/>
    <col min="10243" max="10244" width="14.125" style="445" customWidth="1"/>
    <col min="10245" max="10246" width="10.25" style="445" customWidth="1"/>
    <col min="10247" max="10247" width="11" style="445" customWidth="1"/>
    <col min="10248" max="10250" width="10.75" style="445" customWidth="1"/>
    <col min="10251" max="10251" width="10.625" style="445" customWidth="1"/>
    <col min="10252" max="10254" width="12.625" style="445" customWidth="1"/>
    <col min="10255" max="10255" width="10.625" style="445" bestFit="1" customWidth="1"/>
    <col min="10256" max="10256" width="6.625" style="445" customWidth="1"/>
    <col min="10257" max="10257" width="6.25" style="445" customWidth="1"/>
    <col min="10258" max="10258" width="10.125" style="445" customWidth="1"/>
    <col min="10259" max="10496" width="9" style="445"/>
    <col min="10497" max="10497" width="4.25" style="445" customWidth="1"/>
    <col min="10498" max="10498" width="28.125" style="445" customWidth="1"/>
    <col min="10499" max="10500" width="14.125" style="445" customWidth="1"/>
    <col min="10501" max="10502" width="10.25" style="445" customWidth="1"/>
    <col min="10503" max="10503" width="11" style="445" customWidth="1"/>
    <col min="10504" max="10506" width="10.75" style="445" customWidth="1"/>
    <col min="10507" max="10507" width="10.625" style="445" customWidth="1"/>
    <col min="10508" max="10510" width="12.625" style="445" customWidth="1"/>
    <col min="10511" max="10511" width="10.625" style="445" bestFit="1" customWidth="1"/>
    <col min="10512" max="10512" width="6.625" style="445" customWidth="1"/>
    <col min="10513" max="10513" width="6.25" style="445" customWidth="1"/>
    <col min="10514" max="10514" width="10.125" style="445" customWidth="1"/>
    <col min="10515" max="10752" width="9" style="445"/>
    <col min="10753" max="10753" width="4.25" style="445" customWidth="1"/>
    <col min="10754" max="10754" width="28.125" style="445" customWidth="1"/>
    <col min="10755" max="10756" width="14.125" style="445" customWidth="1"/>
    <col min="10757" max="10758" width="10.25" style="445" customWidth="1"/>
    <col min="10759" max="10759" width="11" style="445" customWidth="1"/>
    <col min="10760" max="10762" width="10.75" style="445" customWidth="1"/>
    <col min="10763" max="10763" width="10.625" style="445" customWidth="1"/>
    <col min="10764" max="10766" width="12.625" style="445" customWidth="1"/>
    <col min="10767" max="10767" width="10.625" style="445" bestFit="1" customWidth="1"/>
    <col min="10768" max="10768" width="6.625" style="445" customWidth="1"/>
    <col min="10769" max="10769" width="6.25" style="445" customWidth="1"/>
    <col min="10770" max="10770" width="10.125" style="445" customWidth="1"/>
    <col min="10771" max="11008" width="9" style="445"/>
    <col min="11009" max="11009" width="4.25" style="445" customWidth="1"/>
    <col min="11010" max="11010" width="28.125" style="445" customWidth="1"/>
    <col min="11011" max="11012" width="14.125" style="445" customWidth="1"/>
    <col min="11013" max="11014" width="10.25" style="445" customWidth="1"/>
    <col min="11015" max="11015" width="11" style="445" customWidth="1"/>
    <col min="11016" max="11018" width="10.75" style="445" customWidth="1"/>
    <col min="11019" max="11019" width="10.625" style="445" customWidth="1"/>
    <col min="11020" max="11022" width="12.625" style="445" customWidth="1"/>
    <col min="11023" max="11023" width="10.625" style="445" bestFit="1" customWidth="1"/>
    <col min="11024" max="11024" width="6.625" style="445" customWidth="1"/>
    <col min="11025" max="11025" width="6.25" style="445" customWidth="1"/>
    <col min="11026" max="11026" width="10.125" style="445" customWidth="1"/>
    <col min="11027" max="11264" width="9" style="445"/>
    <col min="11265" max="11265" width="4.25" style="445" customWidth="1"/>
    <col min="11266" max="11266" width="28.125" style="445" customWidth="1"/>
    <col min="11267" max="11268" width="14.125" style="445" customWidth="1"/>
    <col min="11269" max="11270" width="10.25" style="445" customWidth="1"/>
    <col min="11271" max="11271" width="11" style="445" customWidth="1"/>
    <col min="11272" max="11274" width="10.75" style="445" customWidth="1"/>
    <col min="11275" max="11275" width="10.625" style="445" customWidth="1"/>
    <col min="11276" max="11278" width="12.625" style="445" customWidth="1"/>
    <col min="11279" max="11279" width="10.625" style="445" bestFit="1" customWidth="1"/>
    <col min="11280" max="11280" width="6.625" style="445" customWidth="1"/>
    <col min="11281" max="11281" width="6.25" style="445" customWidth="1"/>
    <col min="11282" max="11282" width="10.125" style="445" customWidth="1"/>
    <col min="11283" max="11520" width="9" style="445"/>
    <col min="11521" max="11521" width="4.25" style="445" customWidth="1"/>
    <col min="11522" max="11522" width="28.125" style="445" customWidth="1"/>
    <col min="11523" max="11524" width="14.125" style="445" customWidth="1"/>
    <col min="11525" max="11526" width="10.25" style="445" customWidth="1"/>
    <col min="11527" max="11527" width="11" style="445" customWidth="1"/>
    <col min="11528" max="11530" width="10.75" style="445" customWidth="1"/>
    <col min="11531" max="11531" width="10.625" style="445" customWidth="1"/>
    <col min="11532" max="11534" width="12.625" style="445" customWidth="1"/>
    <col min="11535" max="11535" width="10.625" style="445" bestFit="1" customWidth="1"/>
    <col min="11536" max="11536" width="6.625" style="445" customWidth="1"/>
    <col min="11537" max="11537" width="6.25" style="445" customWidth="1"/>
    <col min="11538" max="11538" width="10.125" style="445" customWidth="1"/>
    <col min="11539" max="11776" width="9" style="445"/>
    <col min="11777" max="11777" width="4.25" style="445" customWidth="1"/>
    <col min="11778" max="11778" width="28.125" style="445" customWidth="1"/>
    <col min="11779" max="11780" width="14.125" style="445" customWidth="1"/>
    <col min="11781" max="11782" width="10.25" style="445" customWidth="1"/>
    <col min="11783" max="11783" width="11" style="445" customWidth="1"/>
    <col min="11784" max="11786" width="10.75" style="445" customWidth="1"/>
    <col min="11787" max="11787" width="10.625" style="445" customWidth="1"/>
    <col min="11788" max="11790" width="12.625" style="445" customWidth="1"/>
    <col min="11791" max="11791" width="10.625" style="445" bestFit="1" customWidth="1"/>
    <col min="11792" max="11792" width="6.625" style="445" customWidth="1"/>
    <col min="11793" max="11793" width="6.25" style="445" customWidth="1"/>
    <col min="11794" max="11794" width="10.125" style="445" customWidth="1"/>
    <col min="11795" max="12032" width="9" style="445"/>
    <col min="12033" max="12033" width="4.25" style="445" customWidth="1"/>
    <col min="12034" max="12034" width="28.125" style="445" customWidth="1"/>
    <col min="12035" max="12036" width="14.125" style="445" customWidth="1"/>
    <col min="12037" max="12038" width="10.25" style="445" customWidth="1"/>
    <col min="12039" max="12039" width="11" style="445" customWidth="1"/>
    <col min="12040" max="12042" width="10.75" style="445" customWidth="1"/>
    <col min="12043" max="12043" width="10.625" style="445" customWidth="1"/>
    <col min="12044" max="12046" width="12.625" style="445" customWidth="1"/>
    <col min="12047" max="12047" width="10.625" style="445" bestFit="1" customWidth="1"/>
    <col min="12048" max="12048" width="6.625" style="445" customWidth="1"/>
    <col min="12049" max="12049" width="6.25" style="445" customWidth="1"/>
    <col min="12050" max="12050" width="10.125" style="445" customWidth="1"/>
    <col min="12051" max="12288" width="9" style="445"/>
    <col min="12289" max="12289" width="4.25" style="445" customWidth="1"/>
    <col min="12290" max="12290" width="28.125" style="445" customWidth="1"/>
    <col min="12291" max="12292" width="14.125" style="445" customWidth="1"/>
    <col min="12293" max="12294" width="10.25" style="445" customWidth="1"/>
    <col min="12295" max="12295" width="11" style="445" customWidth="1"/>
    <col min="12296" max="12298" width="10.75" style="445" customWidth="1"/>
    <col min="12299" max="12299" width="10.625" style="445" customWidth="1"/>
    <col min="12300" max="12302" width="12.625" style="445" customWidth="1"/>
    <col min="12303" max="12303" width="10.625" style="445" bestFit="1" customWidth="1"/>
    <col min="12304" max="12304" width="6.625" style="445" customWidth="1"/>
    <col min="12305" max="12305" width="6.25" style="445" customWidth="1"/>
    <col min="12306" max="12306" width="10.125" style="445" customWidth="1"/>
    <col min="12307" max="12544" width="9" style="445"/>
    <col min="12545" max="12545" width="4.25" style="445" customWidth="1"/>
    <col min="12546" max="12546" width="28.125" style="445" customWidth="1"/>
    <col min="12547" max="12548" width="14.125" style="445" customWidth="1"/>
    <col min="12549" max="12550" width="10.25" style="445" customWidth="1"/>
    <col min="12551" max="12551" width="11" style="445" customWidth="1"/>
    <col min="12552" max="12554" width="10.75" style="445" customWidth="1"/>
    <col min="12555" max="12555" width="10.625" style="445" customWidth="1"/>
    <col min="12556" max="12558" width="12.625" style="445" customWidth="1"/>
    <col min="12559" max="12559" width="10.625" style="445" bestFit="1" customWidth="1"/>
    <col min="12560" max="12560" width="6.625" style="445" customWidth="1"/>
    <col min="12561" max="12561" width="6.25" style="445" customWidth="1"/>
    <col min="12562" max="12562" width="10.125" style="445" customWidth="1"/>
    <col min="12563" max="12800" width="9" style="445"/>
    <col min="12801" max="12801" width="4.25" style="445" customWidth="1"/>
    <col min="12802" max="12802" width="28.125" style="445" customWidth="1"/>
    <col min="12803" max="12804" width="14.125" style="445" customWidth="1"/>
    <col min="12805" max="12806" width="10.25" style="445" customWidth="1"/>
    <col min="12807" max="12807" width="11" style="445" customWidth="1"/>
    <col min="12808" max="12810" width="10.75" style="445" customWidth="1"/>
    <col min="12811" max="12811" width="10.625" style="445" customWidth="1"/>
    <col min="12812" max="12814" width="12.625" style="445" customWidth="1"/>
    <col min="12815" max="12815" width="10.625" style="445" bestFit="1" customWidth="1"/>
    <col min="12816" max="12816" width="6.625" style="445" customWidth="1"/>
    <col min="12817" max="12817" width="6.25" style="445" customWidth="1"/>
    <col min="12818" max="12818" width="10.125" style="445" customWidth="1"/>
    <col min="12819" max="13056" width="9" style="445"/>
    <col min="13057" max="13057" width="4.25" style="445" customWidth="1"/>
    <col min="13058" max="13058" width="28.125" style="445" customWidth="1"/>
    <col min="13059" max="13060" width="14.125" style="445" customWidth="1"/>
    <col min="13061" max="13062" width="10.25" style="445" customWidth="1"/>
    <col min="13063" max="13063" width="11" style="445" customWidth="1"/>
    <col min="13064" max="13066" width="10.75" style="445" customWidth="1"/>
    <col min="13067" max="13067" width="10.625" style="445" customWidth="1"/>
    <col min="13068" max="13070" width="12.625" style="445" customWidth="1"/>
    <col min="13071" max="13071" width="10.625" style="445" bestFit="1" customWidth="1"/>
    <col min="13072" max="13072" width="6.625" style="445" customWidth="1"/>
    <col min="13073" max="13073" width="6.25" style="445" customWidth="1"/>
    <col min="13074" max="13074" width="10.125" style="445" customWidth="1"/>
    <col min="13075" max="13312" width="9" style="445"/>
    <col min="13313" max="13313" width="4.25" style="445" customWidth="1"/>
    <col min="13314" max="13314" width="28.125" style="445" customWidth="1"/>
    <col min="13315" max="13316" width="14.125" style="445" customWidth="1"/>
    <col min="13317" max="13318" width="10.25" style="445" customWidth="1"/>
    <col min="13319" max="13319" width="11" style="445" customWidth="1"/>
    <col min="13320" max="13322" width="10.75" style="445" customWidth="1"/>
    <col min="13323" max="13323" width="10.625" style="445" customWidth="1"/>
    <col min="13324" max="13326" width="12.625" style="445" customWidth="1"/>
    <col min="13327" max="13327" width="10.625" style="445" bestFit="1" customWidth="1"/>
    <col min="13328" max="13328" width="6.625" style="445" customWidth="1"/>
    <col min="13329" max="13329" width="6.25" style="445" customWidth="1"/>
    <col min="13330" max="13330" width="10.125" style="445" customWidth="1"/>
    <col min="13331" max="13568" width="9" style="445"/>
    <col min="13569" max="13569" width="4.25" style="445" customWidth="1"/>
    <col min="13570" max="13570" width="28.125" style="445" customWidth="1"/>
    <col min="13571" max="13572" width="14.125" style="445" customWidth="1"/>
    <col min="13573" max="13574" width="10.25" style="445" customWidth="1"/>
    <col min="13575" max="13575" width="11" style="445" customWidth="1"/>
    <col min="13576" max="13578" width="10.75" style="445" customWidth="1"/>
    <col min="13579" max="13579" width="10.625" style="445" customWidth="1"/>
    <col min="13580" max="13582" width="12.625" style="445" customWidth="1"/>
    <col min="13583" max="13583" width="10.625" style="445" bestFit="1" customWidth="1"/>
    <col min="13584" max="13584" width="6.625" style="445" customWidth="1"/>
    <col min="13585" max="13585" width="6.25" style="445" customWidth="1"/>
    <col min="13586" max="13586" width="10.125" style="445" customWidth="1"/>
    <col min="13587" max="13824" width="9" style="445"/>
    <col min="13825" max="13825" width="4.25" style="445" customWidth="1"/>
    <col min="13826" max="13826" width="28.125" style="445" customWidth="1"/>
    <col min="13827" max="13828" width="14.125" style="445" customWidth="1"/>
    <col min="13829" max="13830" width="10.25" style="445" customWidth="1"/>
    <col min="13831" max="13831" width="11" style="445" customWidth="1"/>
    <col min="13832" max="13834" width="10.75" style="445" customWidth="1"/>
    <col min="13835" max="13835" width="10.625" style="445" customWidth="1"/>
    <col min="13836" max="13838" width="12.625" style="445" customWidth="1"/>
    <col min="13839" max="13839" width="10.625" style="445" bestFit="1" customWidth="1"/>
    <col min="13840" max="13840" width="6.625" style="445" customWidth="1"/>
    <col min="13841" max="13841" width="6.25" style="445" customWidth="1"/>
    <col min="13842" max="13842" width="10.125" style="445" customWidth="1"/>
    <col min="13843" max="14080" width="9" style="445"/>
    <col min="14081" max="14081" width="4.25" style="445" customWidth="1"/>
    <col min="14082" max="14082" width="28.125" style="445" customWidth="1"/>
    <col min="14083" max="14084" width="14.125" style="445" customWidth="1"/>
    <col min="14085" max="14086" width="10.25" style="445" customWidth="1"/>
    <col min="14087" max="14087" width="11" style="445" customWidth="1"/>
    <col min="14088" max="14090" width="10.75" style="445" customWidth="1"/>
    <col min="14091" max="14091" width="10.625" style="445" customWidth="1"/>
    <col min="14092" max="14094" width="12.625" style="445" customWidth="1"/>
    <col min="14095" max="14095" width="10.625" style="445" bestFit="1" customWidth="1"/>
    <col min="14096" max="14096" width="6.625" style="445" customWidth="1"/>
    <col min="14097" max="14097" width="6.25" style="445" customWidth="1"/>
    <col min="14098" max="14098" width="10.125" style="445" customWidth="1"/>
    <col min="14099" max="14336" width="9" style="445"/>
    <col min="14337" max="14337" width="4.25" style="445" customWidth="1"/>
    <col min="14338" max="14338" width="28.125" style="445" customWidth="1"/>
    <col min="14339" max="14340" width="14.125" style="445" customWidth="1"/>
    <col min="14341" max="14342" width="10.25" style="445" customWidth="1"/>
    <col min="14343" max="14343" width="11" style="445" customWidth="1"/>
    <col min="14344" max="14346" width="10.75" style="445" customWidth="1"/>
    <col min="14347" max="14347" width="10.625" style="445" customWidth="1"/>
    <col min="14348" max="14350" width="12.625" style="445" customWidth="1"/>
    <col min="14351" max="14351" width="10.625" style="445" bestFit="1" customWidth="1"/>
    <col min="14352" max="14352" width="6.625" style="445" customWidth="1"/>
    <col min="14353" max="14353" width="6.25" style="445" customWidth="1"/>
    <col min="14354" max="14354" width="10.125" style="445" customWidth="1"/>
    <col min="14355" max="14592" width="9" style="445"/>
    <col min="14593" max="14593" width="4.25" style="445" customWidth="1"/>
    <col min="14594" max="14594" width="28.125" style="445" customWidth="1"/>
    <col min="14595" max="14596" width="14.125" style="445" customWidth="1"/>
    <col min="14597" max="14598" width="10.25" style="445" customWidth="1"/>
    <col min="14599" max="14599" width="11" style="445" customWidth="1"/>
    <col min="14600" max="14602" width="10.75" style="445" customWidth="1"/>
    <col min="14603" max="14603" width="10.625" style="445" customWidth="1"/>
    <col min="14604" max="14606" width="12.625" style="445" customWidth="1"/>
    <col min="14607" max="14607" width="10.625" style="445" bestFit="1" customWidth="1"/>
    <col min="14608" max="14608" width="6.625" style="445" customWidth="1"/>
    <col min="14609" max="14609" width="6.25" style="445" customWidth="1"/>
    <col min="14610" max="14610" width="10.125" style="445" customWidth="1"/>
    <col min="14611" max="14848" width="9" style="445"/>
    <col min="14849" max="14849" width="4.25" style="445" customWidth="1"/>
    <col min="14850" max="14850" width="28.125" style="445" customWidth="1"/>
    <col min="14851" max="14852" width="14.125" style="445" customWidth="1"/>
    <col min="14853" max="14854" width="10.25" style="445" customWidth="1"/>
    <col min="14855" max="14855" width="11" style="445" customWidth="1"/>
    <col min="14856" max="14858" width="10.75" style="445" customWidth="1"/>
    <col min="14859" max="14859" width="10.625" style="445" customWidth="1"/>
    <col min="14860" max="14862" width="12.625" style="445" customWidth="1"/>
    <col min="14863" max="14863" width="10.625" style="445" bestFit="1" customWidth="1"/>
    <col min="14864" max="14864" width="6.625" style="445" customWidth="1"/>
    <col min="14865" max="14865" width="6.25" style="445" customWidth="1"/>
    <col min="14866" max="14866" width="10.125" style="445" customWidth="1"/>
    <col min="14867" max="15104" width="9" style="445"/>
    <col min="15105" max="15105" width="4.25" style="445" customWidth="1"/>
    <col min="15106" max="15106" width="28.125" style="445" customWidth="1"/>
    <col min="15107" max="15108" width="14.125" style="445" customWidth="1"/>
    <col min="15109" max="15110" width="10.25" style="445" customWidth="1"/>
    <col min="15111" max="15111" width="11" style="445" customWidth="1"/>
    <col min="15112" max="15114" width="10.75" style="445" customWidth="1"/>
    <col min="15115" max="15115" width="10.625" style="445" customWidth="1"/>
    <col min="15116" max="15118" width="12.625" style="445" customWidth="1"/>
    <col min="15119" max="15119" width="10.625" style="445" bestFit="1" customWidth="1"/>
    <col min="15120" max="15120" width="6.625" style="445" customWidth="1"/>
    <col min="15121" max="15121" width="6.25" style="445" customWidth="1"/>
    <col min="15122" max="15122" width="10.125" style="445" customWidth="1"/>
    <col min="15123" max="15360" width="9" style="445"/>
    <col min="15361" max="15361" width="4.25" style="445" customWidth="1"/>
    <col min="15362" max="15362" width="28.125" style="445" customWidth="1"/>
    <col min="15363" max="15364" width="14.125" style="445" customWidth="1"/>
    <col min="15365" max="15366" width="10.25" style="445" customWidth="1"/>
    <col min="15367" max="15367" width="11" style="445" customWidth="1"/>
    <col min="15368" max="15370" width="10.75" style="445" customWidth="1"/>
    <col min="15371" max="15371" width="10.625" style="445" customWidth="1"/>
    <col min="15372" max="15374" width="12.625" style="445" customWidth="1"/>
    <col min="15375" max="15375" width="10.625" style="445" bestFit="1" customWidth="1"/>
    <col min="15376" max="15376" width="6.625" style="445" customWidth="1"/>
    <col min="15377" max="15377" width="6.25" style="445" customWidth="1"/>
    <col min="15378" max="15378" width="10.125" style="445" customWidth="1"/>
    <col min="15379" max="15616" width="9" style="445"/>
    <col min="15617" max="15617" width="4.25" style="445" customWidth="1"/>
    <col min="15618" max="15618" width="28.125" style="445" customWidth="1"/>
    <col min="15619" max="15620" width="14.125" style="445" customWidth="1"/>
    <col min="15621" max="15622" width="10.25" style="445" customWidth="1"/>
    <col min="15623" max="15623" width="11" style="445" customWidth="1"/>
    <col min="15624" max="15626" width="10.75" style="445" customWidth="1"/>
    <col min="15627" max="15627" width="10.625" style="445" customWidth="1"/>
    <col min="15628" max="15630" width="12.625" style="445" customWidth="1"/>
    <col min="15631" max="15631" width="10.625" style="445" bestFit="1" customWidth="1"/>
    <col min="15632" max="15632" width="6.625" style="445" customWidth="1"/>
    <col min="15633" max="15633" width="6.25" style="445" customWidth="1"/>
    <col min="15634" max="15634" width="10.125" style="445" customWidth="1"/>
    <col min="15635" max="15872" width="9" style="445"/>
    <col min="15873" max="15873" width="4.25" style="445" customWidth="1"/>
    <col min="15874" max="15874" width="28.125" style="445" customWidth="1"/>
    <col min="15875" max="15876" width="14.125" style="445" customWidth="1"/>
    <col min="15877" max="15878" width="10.25" style="445" customWidth="1"/>
    <col min="15879" max="15879" width="11" style="445" customWidth="1"/>
    <col min="15880" max="15882" width="10.75" style="445" customWidth="1"/>
    <col min="15883" max="15883" width="10.625" style="445" customWidth="1"/>
    <col min="15884" max="15886" width="12.625" style="445" customWidth="1"/>
    <col min="15887" max="15887" width="10.625" style="445" bestFit="1" customWidth="1"/>
    <col min="15888" max="15888" width="6.625" style="445" customWidth="1"/>
    <col min="15889" max="15889" width="6.25" style="445" customWidth="1"/>
    <col min="15890" max="15890" width="10.125" style="445" customWidth="1"/>
    <col min="15891" max="16128" width="9" style="445"/>
    <col min="16129" max="16129" width="4.25" style="445" customWidth="1"/>
    <col min="16130" max="16130" width="28.125" style="445" customWidth="1"/>
    <col min="16131" max="16132" width="14.125" style="445" customWidth="1"/>
    <col min="16133" max="16134" width="10.25" style="445" customWidth="1"/>
    <col min="16135" max="16135" width="11" style="445" customWidth="1"/>
    <col min="16136" max="16138" width="10.75" style="445" customWidth="1"/>
    <col min="16139" max="16139" width="10.625" style="445" customWidth="1"/>
    <col min="16140" max="16142" width="12.625" style="445" customWidth="1"/>
    <col min="16143" max="16143" width="10.625" style="445" bestFit="1" customWidth="1"/>
    <col min="16144" max="16144" width="6.625" style="445" customWidth="1"/>
    <col min="16145" max="16145" width="6.25" style="445" customWidth="1"/>
    <col min="16146" max="16146" width="10.125" style="445" customWidth="1"/>
    <col min="16147" max="16384" width="9" style="445"/>
  </cols>
  <sheetData>
    <row r="1" spans="1:18" ht="45" customHeight="1" thickBot="1" x14ac:dyDescent="0.3">
      <c r="A1" s="997" t="s">
        <v>1056</v>
      </c>
      <c r="B1" s="997"/>
      <c r="C1" s="997"/>
      <c r="D1" s="997"/>
      <c r="E1" s="997"/>
      <c r="F1" s="997"/>
      <c r="G1" s="997"/>
      <c r="H1" s="997"/>
      <c r="I1" s="997"/>
      <c r="J1" s="997"/>
      <c r="K1" s="997"/>
      <c r="L1" s="997"/>
      <c r="M1" s="997"/>
      <c r="N1" s="997"/>
      <c r="O1" s="997"/>
      <c r="P1" s="997"/>
      <c r="Q1" s="997"/>
      <c r="R1" s="997"/>
    </row>
    <row r="2" spans="1:18" s="446" customFormat="1" ht="72.75" thickTop="1" thickBot="1" x14ac:dyDescent="0.25">
      <c r="A2" s="166" t="s">
        <v>375</v>
      </c>
      <c r="B2" s="161" t="s">
        <v>734</v>
      </c>
      <c r="C2" s="162" t="s">
        <v>417</v>
      </c>
      <c r="D2" s="162" t="s">
        <v>418</v>
      </c>
      <c r="E2" s="162" t="s">
        <v>419</v>
      </c>
      <c r="F2" s="162" t="s">
        <v>86</v>
      </c>
      <c r="G2" s="162" t="s">
        <v>92</v>
      </c>
      <c r="H2" s="162" t="s">
        <v>735</v>
      </c>
      <c r="I2" s="480" t="s">
        <v>736</v>
      </c>
      <c r="J2" s="480" t="s">
        <v>737</v>
      </c>
      <c r="K2" s="480" t="s">
        <v>92</v>
      </c>
      <c r="L2" s="162" t="s">
        <v>422</v>
      </c>
      <c r="M2" s="480" t="s">
        <v>423</v>
      </c>
      <c r="N2" s="480" t="s">
        <v>424</v>
      </c>
      <c r="O2" s="162" t="s">
        <v>738</v>
      </c>
      <c r="P2" s="164" t="s">
        <v>166</v>
      </c>
      <c r="Q2" s="164" t="s">
        <v>167</v>
      </c>
      <c r="R2" s="164" t="s">
        <v>739</v>
      </c>
    </row>
    <row r="3" spans="1:18" s="446" customFormat="1" ht="27" thickTop="1" thickBot="1" x14ac:dyDescent="0.25">
      <c r="A3" s="166"/>
      <c r="B3" s="161"/>
      <c r="C3" s="165" t="s">
        <v>246</v>
      </c>
      <c r="D3" s="165" t="s">
        <v>247</v>
      </c>
      <c r="E3" s="165" t="s">
        <v>248</v>
      </c>
      <c r="F3" s="165" t="s">
        <v>249</v>
      </c>
      <c r="G3" s="165" t="s">
        <v>740</v>
      </c>
      <c r="H3" s="165" t="s">
        <v>741</v>
      </c>
      <c r="I3" s="165" t="s">
        <v>742</v>
      </c>
      <c r="J3" s="171" t="s">
        <v>425</v>
      </c>
      <c r="K3" s="172" t="s">
        <v>426</v>
      </c>
      <c r="L3" s="165" t="s">
        <v>344</v>
      </c>
      <c r="M3" s="998" t="s">
        <v>255</v>
      </c>
      <c r="N3" s="999"/>
      <c r="O3" s="162" t="s">
        <v>512</v>
      </c>
      <c r="P3" s="163"/>
      <c r="Q3" s="165"/>
      <c r="R3" s="163"/>
    </row>
    <row r="4" spans="1:18" s="447" customFormat="1" ht="16.5" customHeight="1" thickTop="1" thickBot="1" x14ac:dyDescent="0.25">
      <c r="A4" s="245" t="s">
        <v>175</v>
      </c>
      <c r="B4" s="173" t="s">
        <v>176</v>
      </c>
      <c r="C4" s="174" t="s">
        <v>177</v>
      </c>
      <c r="D4" s="174" t="s">
        <v>178</v>
      </c>
      <c r="E4" s="174" t="s">
        <v>179</v>
      </c>
      <c r="F4" s="174" t="s">
        <v>180</v>
      </c>
      <c r="G4" s="174" t="s">
        <v>381</v>
      </c>
      <c r="H4" s="174" t="s">
        <v>38</v>
      </c>
      <c r="I4" s="174" t="s">
        <v>39</v>
      </c>
      <c r="J4" s="174" t="s">
        <v>427</v>
      </c>
      <c r="K4" s="174" t="s">
        <v>428</v>
      </c>
      <c r="L4" s="174" t="s">
        <v>429</v>
      </c>
      <c r="M4" s="1000" t="s">
        <v>43</v>
      </c>
      <c r="N4" s="1001"/>
      <c r="O4" s="175" t="s">
        <v>430</v>
      </c>
      <c r="P4" s="176" t="s">
        <v>431</v>
      </c>
      <c r="Q4" s="177" t="s">
        <v>387</v>
      </c>
      <c r="R4" s="176" t="s">
        <v>388</v>
      </c>
    </row>
    <row r="5" spans="1:18" ht="15.75" thickTop="1" x14ac:dyDescent="0.25">
      <c r="A5" s="246" t="s">
        <v>226</v>
      </c>
      <c r="B5" s="178" t="s">
        <v>390</v>
      </c>
      <c r="C5" s="179">
        <v>530700</v>
      </c>
      <c r="D5" s="180"/>
      <c r="E5" s="180"/>
      <c r="F5" s="180">
        <v>1900</v>
      </c>
      <c r="G5" s="180"/>
      <c r="H5" s="180"/>
      <c r="I5" s="180"/>
      <c r="J5" s="180">
        <f t="shared" ref="J5:J46" si="0">SUM(C5+E5+F5+H5)</f>
        <v>532600</v>
      </c>
      <c r="K5" s="180">
        <f>SUM(D5+G5+I5)</f>
        <v>0</v>
      </c>
      <c r="L5" s="180">
        <f>SUM(J5+K5)</f>
        <v>532600</v>
      </c>
      <c r="M5" s="179">
        <f t="shared" ref="M5:M41" si="1">SUM(O5-L5)</f>
        <v>310850</v>
      </c>
      <c r="N5" s="179"/>
      <c r="O5" s="181">
        <v>843450</v>
      </c>
      <c r="P5" s="167" t="s">
        <v>168</v>
      </c>
      <c r="Q5" s="168" t="s">
        <v>168</v>
      </c>
      <c r="R5" s="448"/>
    </row>
    <row r="6" spans="1:18" s="458" customFormat="1" ht="31.5" customHeight="1" thickBot="1" x14ac:dyDescent="0.3">
      <c r="A6" s="449" t="s">
        <v>227</v>
      </c>
      <c r="B6" s="450" t="s">
        <v>391</v>
      </c>
      <c r="C6" s="451"/>
      <c r="D6" s="451"/>
      <c r="E6" s="451"/>
      <c r="F6" s="451">
        <v>14572</v>
      </c>
      <c r="G6" s="451"/>
      <c r="H6" s="451"/>
      <c r="I6" s="451"/>
      <c r="J6" s="452">
        <f t="shared" si="0"/>
        <v>14572</v>
      </c>
      <c r="K6" s="452">
        <f t="shared" ref="K6:K46" si="2">SUM(D6+G6+I6)</f>
        <v>0</v>
      </c>
      <c r="L6" s="452">
        <f t="shared" ref="L6:L46" si="3">SUM(J6+K6)</f>
        <v>14572</v>
      </c>
      <c r="M6" s="453">
        <f t="shared" si="1"/>
        <v>107316</v>
      </c>
      <c r="N6" s="453"/>
      <c r="O6" s="454">
        <v>121888</v>
      </c>
      <c r="P6" s="455" t="s">
        <v>168</v>
      </c>
      <c r="Q6" s="456" t="s">
        <v>168</v>
      </c>
      <c r="R6" s="457"/>
    </row>
    <row r="7" spans="1:18" s="459" customFormat="1" ht="16.5" thickTop="1" thickBot="1" x14ac:dyDescent="0.3">
      <c r="A7" s="246"/>
      <c r="B7" s="182" t="s">
        <v>432</v>
      </c>
      <c r="C7" s="183">
        <f>+C6+C5</f>
        <v>530700</v>
      </c>
      <c r="D7" s="183">
        <f>+D6+D5</f>
        <v>0</v>
      </c>
      <c r="E7" s="183">
        <f>+E6+E5</f>
        <v>0</v>
      </c>
      <c r="F7" s="183">
        <f>+F6+F5</f>
        <v>16472</v>
      </c>
      <c r="G7" s="183">
        <f>+G6+G5</f>
        <v>0</v>
      </c>
      <c r="H7" s="183">
        <f t="shared" ref="H7:O7" si="4">+H6+H5</f>
        <v>0</v>
      </c>
      <c r="I7" s="183">
        <f t="shared" si="4"/>
        <v>0</v>
      </c>
      <c r="J7" s="183">
        <f t="shared" si="4"/>
        <v>547172</v>
      </c>
      <c r="K7" s="183">
        <f t="shared" si="4"/>
        <v>0</v>
      </c>
      <c r="L7" s="183">
        <f t="shared" si="4"/>
        <v>547172</v>
      </c>
      <c r="M7" s="183">
        <f t="shared" si="4"/>
        <v>418166</v>
      </c>
      <c r="N7" s="183"/>
      <c r="O7" s="183">
        <f t="shared" si="4"/>
        <v>965338</v>
      </c>
      <c r="P7" s="169" t="s">
        <v>393</v>
      </c>
      <c r="Q7" s="169" t="s">
        <v>393</v>
      </c>
      <c r="R7" s="169" t="s">
        <v>393</v>
      </c>
    </row>
    <row r="8" spans="1:18" ht="18" customHeight="1" thickTop="1" x14ac:dyDescent="0.25">
      <c r="A8" s="246" t="s">
        <v>228</v>
      </c>
      <c r="B8" s="184" t="s">
        <v>394</v>
      </c>
      <c r="C8" s="185"/>
      <c r="D8" s="185"/>
      <c r="E8" s="185"/>
      <c r="F8" s="185">
        <v>1702</v>
      </c>
      <c r="G8" s="185"/>
      <c r="H8" s="185"/>
      <c r="I8" s="185"/>
      <c r="J8" s="180">
        <f t="shared" si="0"/>
        <v>1702</v>
      </c>
      <c r="K8" s="180">
        <f t="shared" si="2"/>
        <v>0</v>
      </c>
      <c r="L8" s="180">
        <f t="shared" si="3"/>
        <v>1702</v>
      </c>
      <c r="M8" s="179">
        <f>SUM(O8-L8)</f>
        <v>101537</v>
      </c>
      <c r="N8" s="179"/>
      <c r="O8" s="181">
        <v>103239</v>
      </c>
      <c r="P8" s="167" t="s">
        <v>168</v>
      </c>
      <c r="Q8" s="170"/>
      <c r="R8" s="448"/>
    </row>
    <row r="9" spans="1:18" x14ac:dyDescent="0.25">
      <c r="A9" s="246" t="s">
        <v>229</v>
      </c>
      <c r="B9" s="178" t="s">
        <v>1038</v>
      </c>
      <c r="C9" s="180"/>
      <c r="D9" s="180"/>
      <c r="E9" s="180"/>
      <c r="F9" s="180">
        <v>1882</v>
      </c>
      <c r="G9" s="180"/>
      <c r="H9" s="180"/>
      <c r="I9" s="180"/>
      <c r="J9" s="180">
        <f t="shared" si="0"/>
        <v>1882</v>
      </c>
      <c r="K9" s="180">
        <f t="shared" si="2"/>
        <v>0</v>
      </c>
      <c r="L9" s="180">
        <f t="shared" si="3"/>
        <v>1882</v>
      </c>
      <c r="M9" s="179">
        <f t="shared" si="1"/>
        <v>105481</v>
      </c>
      <c r="N9" s="179"/>
      <c r="O9" s="181">
        <v>107363</v>
      </c>
      <c r="P9" s="167" t="s">
        <v>168</v>
      </c>
      <c r="Q9" s="168"/>
      <c r="R9" s="448"/>
    </row>
    <row r="10" spans="1:18" x14ac:dyDescent="0.25">
      <c r="A10" s="246" t="s">
        <v>230</v>
      </c>
      <c r="B10" s="178" t="s">
        <v>395</v>
      </c>
      <c r="C10" s="180"/>
      <c r="D10" s="180"/>
      <c r="E10" s="180"/>
      <c r="F10" s="180">
        <v>2256</v>
      </c>
      <c r="G10" s="180"/>
      <c r="H10" s="180"/>
      <c r="I10" s="180"/>
      <c r="J10" s="180">
        <f t="shared" si="0"/>
        <v>2256</v>
      </c>
      <c r="K10" s="180">
        <f t="shared" si="2"/>
        <v>0</v>
      </c>
      <c r="L10" s="180">
        <f t="shared" si="3"/>
        <v>2256</v>
      </c>
      <c r="M10" s="179">
        <f t="shared" si="1"/>
        <v>100367</v>
      </c>
      <c r="N10" s="179"/>
      <c r="O10" s="181">
        <v>102623</v>
      </c>
      <c r="P10" s="167" t="s">
        <v>168</v>
      </c>
      <c r="Q10" s="168"/>
      <c r="R10" s="448"/>
    </row>
    <row r="11" spans="1:18" x14ac:dyDescent="0.25">
      <c r="A11" s="246" t="s">
        <v>231</v>
      </c>
      <c r="B11" s="178" t="s">
        <v>743</v>
      </c>
      <c r="C11" s="180"/>
      <c r="D11" s="180"/>
      <c r="E11" s="180"/>
      <c r="F11" s="180">
        <v>470</v>
      </c>
      <c r="G11" s="180"/>
      <c r="H11" s="180"/>
      <c r="I11" s="180"/>
      <c r="J11" s="180">
        <f t="shared" si="0"/>
        <v>470</v>
      </c>
      <c r="K11" s="180">
        <f t="shared" si="2"/>
        <v>0</v>
      </c>
      <c r="L11" s="180">
        <f t="shared" si="3"/>
        <v>470</v>
      </c>
      <c r="M11" s="179">
        <f t="shared" si="1"/>
        <v>59875</v>
      </c>
      <c r="N11" s="179"/>
      <c r="O11" s="181">
        <v>60345</v>
      </c>
      <c r="P11" s="167" t="s">
        <v>168</v>
      </c>
      <c r="Q11" s="168"/>
      <c r="R11" s="448"/>
    </row>
    <row r="12" spans="1:18" x14ac:dyDescent="0.25">
      <c r="A12" s="246" t="s">
        <v>232</v>
      </c>
      <c r="B12" s="178" t="s">
        <v>1039</v>
      </c>
      <c r="C12" s="180"/>
      <c r="D12" s="180"/>
      <c r="E12" s="180"/>
      <c r="F12" s="180">
        <v>1361</v>
      </c>
      <c r="G12" s="180"/>
      <c r="H12" s="180"/>
      <c r="I12" s="180"/>
      <c r="J12" s="180">
        <f t="shared" si="0"/>
        <v>1361</v>
      </c>
      <c r="K12" s="180">
        <f t="shared" si="2"/>
        <v>0</v>
      </c>
      <c r="L12" s="180">
        <f t="shared" si="3"/>
        <v>1361</v>
      </c>
      <c r="M12" s="179">
        <f t="shared" si="1"/>
        <v>132385</v>
      </c>
      <c r="N12" s="179"/>
      <c r="O12" s="181">
        <v>133746</v>
      </c>
      <c r="P12" s="167" t="s">
        <v>168</v>
      </c>
      <c r="Q12" s="168"/>
      <c r="R12" s="448"/>
    </row>
    <row r="13" spans="1:18" ht="15.75" thickBot="1" x14ac:dyDescent="0.3">
      <c r="A13" s="246" t="s">
        <v>233</v>
      </c>
      <c r="B13" s="178" t="s">
        <v>1040</v>
      </c>
      <c r="C13" s="180"/>
      <c r="D13" s="180"/>
      <c r="E13" s="180"/>
      <c r="F13" s="180">
        <v>1844</v>
      </c>
      <c r="G13" s="180"/>
      <c r="H13" s="180"/>
      <c r="I13" s="180"/>
      <c r="J13" s="180">
        <f t="shared" si="0"/>
        <v>1844</v>
      </c>
      <c r="K13" s="180">
        <f t="shared" si="2"/>
        <v>0</v>
      </c>
      <c r="L13" s="180">
        <f t="shared" si="3"/>
        <v>1844</v>
      </c>
      <c r="M13" s="179">
        <f t="shared" si="1"/>
        <v>100981</v>
      </c>
      <c r="N13" s="179"/>
      <c r="O13" s="181">
        <v>102825</v>
      </c>
      <c r="P13" s="167" t="s">
        <v>168</v>
      </c>
      <c r="Q13" s="168"/>
      <c r="R13" s="448"/>
    </row>
    <row r="14" spans="1:18" ht="16.5" thickTop="1" thickBot="1" x14ac:dyDescent="0.3">
      <c r="A14" s="246"/>
      <c r="B14" s="182" t="s">
        <v>396</v>
      </c>
      <c r="C14" s="183">
        <f t="shared" ref="C14:O14" si="5">SUM(C8:C13)</f>
        <v>0</v>
      </c>
      <c r="D14" s="183">
        <f t="shared" si="5"/>
        <v>0</v>
      </c>
      <c r="E14" s="183">
        <f t="shared" si="5"/>
        <v>0</v>
      </c>
      <c r="F14" s="183">
        <f t="shared" si="5"/>
        <v>9515</v>
      </c>
      <c r="G14" s="183">
        <f t="shared" si="5"/>
        <v>0</v>
      </c>
      <c r="H14" s="183">
        <f t="shared" si="5"/>
        <v>0</v>
      </c>
      <c r="I14" s="183">
        <f t="shared" si="5"/>
        <v>0</v>
      </c>
      <c r="J14" s="183">
        <f t="shared" si="5"/>
        <v>9515</v>
      </c>
      <c r="K14" s="183">
        <f t="shared" si="5"/>
        <v>0</v>
      </c>
      <c r="L14" s="183">
        <f t="shared" si="5"/>
        <v>9515</v>
      </c>
      <c r="M14" s="183">
        <f t="shared" si="5"/>
        <v>600626</v>
      </c>
      <c r="N14" s="183"/>
      <c r="O14" s="183">
        <f t="shared" si="5"/>
        <v>610141</v>
      </c>
      <c r="P14" s="169" t="s">
        <v>393</v>
      </c>
      <c r="Q14" s="169" t="s">
        <v>393</v>
      </c>
      <c r="R14" s="169" t="s">
        <v>393</v>
      </c>
    </row>
    <row r="15" spans="1:18" ht="15.75" thickTop="1" x14ac:dyDescent="0.25">
      <c r="A15" s="246" t="s">
        <v>234</v>
      </c>
      <c r="B15" s="178" t="s">
        <v>397</v>
      </c>
      <c r="C15" s="180"/>
      <c r="D15" s="180"/>
      <c r="E15" s="180"/>
      <c r="F15" s="180">
        <v>8814</v>
      </c>
      <c r="G15" s="180"/>
      <c r="H15" s="180"/>
      <c r="I15" s="180"/>
      <c r="J15" s="180">
        <f t="shared" si="0"/>
        <v>8814</v>
      </c>
      <c r="K15" s="180">
        <f t="shared" si="2"/>
        <v>0</v>
      </c>
      <c r="L15" s="180">
        <f t="shared" si="3"/>
        <v>8814</v>
      </c>
      <c r="M15" s="179">
        <f t="shared" si="1"/>
        <v>252903</v>
      </c>
      <c r="N15" s="179"/>
      <c r="O15" s="181">
        <v>261717</v>
      </c>
      <c r="P15" s="167" t="s">
        <v>168</v>
      </c>
      <c r="Q15" s="168"/>
      <c r="R15" s="448"/>
    </row>
    <row r="16" spans="1:18" x14ac:dyDescent="0.25">
      <c r="A16" s="246" t="s">
        <v>0</v>
      </c>
      <c r="B16" s="178" t="s">
        <v>744</v>
      </c>
      <c r="C16" s="180"/>
      <c r="D16" s="180"/>
      <c r="E16" s="180"/>
      <c r="F16" s="180">
        <v>6284</v>
      </c>
      <c r="G16" s="180"/>
      <c r="H16" s="180"/>
      <c r="I16" s="180"/>
      <c r="J16" s="180">
        <f t="shared" si="0"/>
        <v>6284</v>
      </c>
      <c r="K16" s="180">
        <f t="shared" si="2"/>
        <v>0</v>
      </c>
      <c r="L16" s="180">
        <f t="shared" si="3"/>
        <v>6284</v>
      </c>
      <c r="M16" s="179">
        <f t="shared" si="1"/>
        <v>256466</v>
      </c>
      <c r="N16" s="179"/>
      <c r="O16" s="181">
        <v>262750</v>
      </c>
      <c r="P16" s="167" t="s">
        <v>168</v>
      </c>
      <c r="Q16" s="168"/>
      <c r="R16" s="448"/>
    </row>
    <row r="17" spans="1:18" x14ac:dyDescent="0.25">
      <c r="A17" s="246" t="s">
        <v>1</v>
      </c>
      <c r="B17" s="178" t="s">
        <v>577</v>
      </c>
      <c r="C17" s="180"/>
      <c r="D17" s="180"/>
      <c r="E17" s="180"/>
      <c r="F17" s="180">
        <v>14870</v>
      </c>
      <c r="G17" s="180"/>
      <c r="H17" s="180"/>
      <c r="I17" s="180"/>
      <c r="J17" s="180">
        <f t="shared" si="0"/>
        <v>14870</v>
      </c>
      <c r="K17" s="180">
        <f t="shared" si="2"/>
        <v>0</v>
      </c>
      <c r="L17" s="180">
        <f t="shared" si="3"/>
        <v>14870</v>
      </c>
      <c r="M17" s="179">
        <f t="shared" si="1"/>
        <v>296553</v>
      </c>
      <c r="N17" s="179"/>
      <c r="O17" s="181">
        <v>311423</v>
      </c>
      <c r="P17" s="167" t="s">
        <v>168</v>
      </c>
      <c r="Q17" s="168"/>
      <c r="R17" s="448"/>
    </row>
    <row r="18" spans="1:18" x14ac:dyDescent="0.25">
      <c r="A18" s="246" t="s">
        <v>2</v>
      </c>
      <c r="B18" s="178" t="s">
        <v>398</v>
      </c>
      <c r="C18" s="180"/>
      <c r="D18" s="180"/>
      <c r="E18" s="180"/>
      <c r="F18" s="180">
        <v>7750</v>
      </c>
      <c r="G18" s="180"/>
      <c r="H18" s="180"/>
      <c r="I18" s="180"/>
      <c r="J18" s="180">
        <f t="shared" si="0"/>
        <v>7750</v>
      </c>
      <c r="K18" s="180">
        <f t="shared" si="2"/>
        <v>0</v>
      </c>
      <c r="L18" s="180">
        <f t="shared" si="3"/>
        <v>7750</v>
      </c>
      <c r="M18" s="179">
        <f t="shared" si="1"/>
        <v>188183</v>
      </c>
      <c r="N18" s="179"/>
      <c r="O18" s="181">
        <v>195933</v>
      </c>
      <c r="P18" s="167" t="s">
        <v>168</v>
      </c>
      <c r="Q18" s="168"/>
      <c r="R18" s="448"/>
    </row>
    <row r="19" spans="1:18" x14ac:dyDescent="0.25">
      <c r="A19" s="246" t="s">
        <v>3</v>
      </c>
      <c r="B19" s="178" t="s">
        <v>399</v>
      </c>
      <c r="C19" s="180"/>
      <c r="D19" s="180"/>
      <c r="E19" s="180"/>
      <c r="F19" s="180">
        <v>6061</v>
      </c>
      <c r="G19" s="180"/>
      <c r="H19" s="180"/>
      <c r="I19" s="180"/>
      <c r="J19" s="180">
        <f t="shared" si="0"/>
        <v>6061</v>
      </c>
      <c r="K19" s="180">
        <f t="shared" si="2"/>
        <v>0</v>
      </c>
      <c r="L19" s="180">
        <f t="shared" si="3"/>
        <v>6061</v>
      </c>
      <c r="M19" s="179">
        <f t="shared" si="1"/>
        <v>227452</v>
      </c>
      <c r="N19" s="179"/>
      <c r="O19" s="181">
        <v>233513</v>
      </c>
      <c r="P19" s="167" t="s">
        <v>168</v>
      </c>
      <c r="Q19" s="168"/>
      <c r="R19" s="448"/>
    </row>
    <row r="20" spans="1:18" s="458" customFormat="1" x14ac:dyDescent="0.25">
      <c r="A20" s="449" t="s">
        <v>4</v>
      </c>
      <c r="B20" s="460" t="s">
        <v>400</v>
      </c>
      <c r="C20" s="452"/>
      <c r="D20" s="452"/>
      <c r="E20" s="452"/>
      <c r="F20" s="452">
        <v>8144</v>
      </c>
      <c r="G20" s="452"/>
      <c r="H20" s="452"/>
      <c r="I20" s="452"/>
      <c r="J20" s="452">
        <f t="shared" si="0"/>
        <v>8144</v>
      </c>
      <c r="K20" s="452">
        <f t="shared" si="2"/>
        <v>0</v>
      </c>
      <c r="L20" s="452">
        <f t="shared" si="3"/>
        <v>8144</v>
      </c>
      <c r="M20" s="453">
        <f t="shared" si="1"/>
        <v>193001</v>
      </c>
      <c r="N20" s="453"/>
      <c r="O20" s="454">
        <v>201145</v>
      </c>
      <c r="P20" s="455" t="s">
        <v>168</v>
      </c>
      <c r="Q20" s="456"/>
      <c r="R20" s="457"/>
    </row>
    <row r="21" spans="1:18" s="458" customFormat="1" x14ac:dyDescent="0.25">
      <c r="A21" s="449" t="s">
        <v>5</v>
      </c>
      <c r="B21" s="460" t="s">
        <v>33</v>
      </c>
      <c r="C21" s="452"/>
      <c r="D21" s="452"/>
      <c r="E21" s="452"/>
      <c r="F21" s="452">
        <v>8452</v>
      </c>
      <c r="G21" s="452"/>
      <c r="H21" s="452"/>
      <c r="I21" s="452"/>
      <c r="J21" s="452">
        <f t="shared" si="0"/>
        <v>8452</v>
      </c>
      <c r="K21" s="452">
        <f t="shared" si="2"/>
        <v>0</v>
      </c>
      <c r="L21" s="452">
        <f t="shared" si="3"/>
        <v>8452</v>
      </c>
      <c r="M21" s="453">
        <f t="shared" si="1"/>
        <v>243328</v>
      </c>
      <c r="N21" s="453"/>
      <c r="O21" s="454">
        <v>251780</v>
      </c>
      <c r="P21" s="455" t="s">
        <v>168</v>
      </c>
      <c r="Q21" s="456"/>
      <c r="R21" s="457"/>
    </row>
    <row r="22" spans="1:18" s="458" customFormat="1" x14ac:dyDescent="0.25">
      <c r="A22" s="449" t="s">
        <v>6</v>
      </c>
      <c r="B22" s="460" t="s">
        <v>509</v>
      </c>
      <c r="C22" s="452"/>
      <c r="D22" s="452"/>
      <c r="E22" s="452"/>
      <c r="F22" s="452">
        <v>5536</v>
      </c>
      <c r="G22" s="452"/>
      <c r="H22" s="452"/>
      <c r="I22" s="452"/>
      <c r="J22" s="452">
        <f t="shared" si="0"/>
        <v>5536</v>
      </c>
      <c r="K22" s="452">
        <f t="shared" si="2"/>
        <v>0</v>
      </c>
      <c r="L22" s="452">
        <f t="shared" si="3"/>
        <v>5536</v>
      </c>
      <c r="M22" s="453">
        <f t="shared" si="1"/>
        <v>232050</v>
      </c>
      <c r="N22" s="453"/>
      <c r="O22" s="454">
        <v>237586</v>
      </c>
      <c r="P22" s="455" t="s">
        <v>168</v>
      </c>
      <c r="Q22" s="456"/>
      <c r="R22" s="457"/>
    </row>
    <row r="23" spans="1:18" s="458" customFormat="1" x14ac:dyDescent="0.25">
      <c r="A23" s="449" t="s">
        <v>7</v>
      </c>
      <c r="B23" s="460" t="s">
        <v>401</v>
      </c>
      <c r="C23" s="452"/>
      <c r="D23" s="452"/>
      <c r="E23" s="452"/>
      <c r="F23" s="452">
        <v>1894</v>
      </c>
      <c r="G23" s="452"/>
      <c r="H23" s="452"/>
      <c r="I23" s="452"/>
      <c r="J23" s="452">
        <f t="shared" si="0"/>
        <v>1894</v>
      </c>
      <c r="K23" s="452">
        <f t="shared" si="2"/>
        <v>0</v>
      </c>
      <c r="L23" s="452">
        <f t="shared" si="3"/>
        <v>1894</v>
      </c>
      <c r="M23" s="453">
        <f t="shared" si="1"/>
        <v>78697</v>
      </c>
      <c r="N23" s="453"/>
      <c r="O23" s="454">
        <v>80591</v>
      </c>
      <c r="P23" s="455" t="s">
        <v>168</v>
      </c>
      <c r="Q23" s="456"/>
      <c r="R23" s="457"/>
    </row>
    <row r="24" spans="1:18" s="459" customFormat="1" x14ac:dyDescent="0.25">
      <c r="A24" s="246" t="s">
        <v>8</v>
      </c>
      <c r="B24" s="178" t="s">
        <v>510</v>
      </c>
      <c r="C24" s="180"/>
      <c r="D24" s="180"/>
      <c r="E24" s="180"/>
      <c r="F24" s="180">
        <v>7688</v>
      </c>
      <c r="G24" s="180"/>
      <c r="H24" s="180"/>
      <c r="I24" s="180"/>
      <c r="J24" s="180">
        <f t="shared" si="0"/>
        <v>7688</v>
      </c>
      <c r="K24" s="180">
        <f t="shared" si="2"/>
        <v>0</v>
      </c>
      <c r="L24" s="180">
        <f t="shared" si="3"/>
        <v>7688</v>
      </c>
      <c r="M24" s="179">
        <f t="shared" si="1"/>
        <v>289134</v>
      </c>
      <c r="N24" s="179"/>
      <c r="O24" s="181">
        <v>296822</v>
      </c>
      <c r="P24" s="167" t="s">
        <v>168</v>
      </c>
      <c r="Q24" s="168"/>
      <c r="R24" s="448"/>
    </row>
    <row r="25" spans="1:18" x14ac:dyDescent="0.25">
      <c r="A25" s="246" t="s">
        <v>10</v>
      </c>
      <c r="B25" s="178" t="s">
        <v>402</v>
      </c>
      <c r="C25" s="180"/>
      <c r="D25" s="180"/>
      <c r="E25" s="180"/>
      <c r="F25" s="180">
        <v>9766</v>
      </c>
      <c r="G25" s="180"/>
      <c r="H25" s="180"/>
      <c r="I25" s="180"/>
      <c r="J25" s="180">
        <f t="shared" si="0"/>
        <v>9766</v>
      </c>
      <c r="K25" s="180">
        <f t="shared" si="2"/>
        <v>0</v>
      </c>
      <c r="L25" s="180">
        <f t="shared" si="3"/>
        <v>9766</v>
      </c>
      <c r="M25" s="179">
        <f t="shared" si="1"/>
        <v>204841</v>
      </c>
      <c r="N25" s="179"/>
      <c r="O25" s="181">
        <v>214607</v>
      </c>
      <c r="P25" s="167" t="s">
        <v>168</v>
      </c>
      <c r="Q25" s="168"/>
      <c r="R25" s="448"/>
    </row>
    <row r="26" spans="1:18" ht="15.75" thickBot="1" x14ac:dyDescent="0.3">
      <c r="A26" s="246" t="s">
        <v>11</v>
      </c>
      <c r="B26" s="178" t="s">
        <v>34</v>
      </c>
      <c r="C26" s="180"/>
      <c r="D26" s="180"/>
      <c r="E26" s="180"/>
      <c r="F26" s="180">
        <v>6314</v>
      </c>
      <c r="G26" s="180"/>
      <c r="H26" s="180"/>
      <c r="I26" s="180"/>
      <c r="J26" s="180">
        <f t="shared" si="0"/>
        <v>6314</v>
      </c>
      <c r="K26" s="180">
        <f t="shared" si="2"/>
        <v>0</v>
      </c>
      <c r="L26" s="180">
        <f t="shared" si="3"/>
        <v>6314</v>
      </c>
      <c r="M26" s="179">
        <f t="shared" si="1"/>
        <v>239943</v>
      </c>
      <c r="N26" s="179"/>
      <c r="O26" s="181">
        <v>246257</v>
      </c>
      <c r="P26" s="167" t="s">
        <v>168</v>
      </c>
      <c r="Q26" s="168"/>
      <c r="R26" s="448"/>
    </row>
    <row r="27" spans="1:18" ht="16.5" thickTop="1" thickBot="1" x14ac:dyDescent="0.3">
      <c r="A27" s="247"/>
      <c r="B27" s="182" t="s">
        <v>403</v>
      </c>
      <c r="C27" s="183">
        <f t="shared" ref="C27:M27" si="6">SUM(C15:C26)</f>
        <v>0</v>
      </c>
      <c r="D27" s="183">
        <f t="shared" si="6"/>
        <v>0</v>
      </c>
      <c r="E27" s="183">
        <f t="shared" si="6"/>
        <v>0</v>
      </c>
      <c r="F27" s="183">
        <f t="shared" si="6"/>
        <v>91573</v>
      </c>
      <c r="G27" s="183">
        <f t="shared" si="6"/>
        <v>0</v>
      </c>
      <c r="H27" s="183">
        <f t="shared" si="6"/>
        <v>0</v>
      </c>
      <c r="I27" s="183">
        <f t="shared" si="6"/>
        <v>0</v>
      </c>
      <c r="J27" s="183">
        <f t="shared" si="6"/>
        <v>91573</v>
      </c>
      <c r="K27" s="183">
        <f t="shared" si="6"/>
        <v>0</v>
      </c>
      <c r="L27" s="183">
        <f t="shared" si="6"/>
        <v>91573</v>
      </c>
      <c r="M27" s="183">
        <f t="shared" si="6"/>
        <v>2702551</v>
      </c>
      <c r="N27" s="183"/>
      <c r="O27" s="183">
        <f>SUM(O15:O26)</f>
        <v>2794124</v>
      </c>
      <c r="P27" s="169" t="s">
        <v>393</v>
      </c>
      <c r="Q27" s="169" t="s">
        <v>393</v>
      </c>
      <c r="R27" s="169" t="s">
        <v>393</v>
      </c>
    </row>
    <row r="28" spans="1:18" ht="16.5" thickTop="1" thickBot="1" x14ac:dyDescent="0.3">
      <c r="A28" s="247"/>
      <c r="B28" s="182" t="s">
        <v>433</v>
      </c>
      <c r="C28" s="183">
        <f t="shared" ref="C28:M28" si="7">+C27+C14+C7</f>
        <v>530700</v>
      </c>
      <c r="D28" s="183">
        <f t="shared" si="7"/>
        <v>0</v>
      </c>
      <c r="E28" s="183">
        <f t="shared" si="7"/>
        <v>0</v>
      </c>
      <c r="F28" s="183">
        <f t="shared" si="7"/>
        <v>117560</v>
      </c>
      <c r="G28" s="183">
        <f t="shared" si="7"/>
        <v>0</v>
      </c>
      <c r="H28" s="183">
        <f t="shared" si="7"/>
        <v>0</v>
      </c>
      <c r="I28" s="183">
        <f t="shared" si="7"/>
        <v>0</v>
      </c>
      <c r="J28" s="183">
        <f t="shared" si="7"/>
        <v>648260</v>
      </c>
      <c r="K28" s="183">
        <f t="shared" si="7"/>
        <v>0</v>
      </c>
      <c r="L28" s="183">
        <f t="shared" si="7"/>
        <v>648260</v>
      </c>
      <c r="M28" s="183">
        <f t="shared" si="7"/>
        <v>3721343</v>
      </c>
      <c r="N28" s="183"/>
      <c r="O28" s="183">
        <f>+O27+O14+O7</f>
        <v>4369603</v>
      </c>
      <c r="P28" s="169" t="s">
        <v>393</v>
      </c>
      <c r="Q28" s="169" t="s">
        <v>393</v>
      </c>
      <c r="R28" s="169" t="s">
        <v>393</v>
      </c>
    </row>
    <row r="29" spans="1:18" ht="30.75" customHeight="1" thickTop="1" x14ac:dyDescent="0.25">
      <c r="A29" s="246" t="s">
        <v>12</v>
      </c>
      <c r="B29" s="178" t="s">
        <v>1005</v>
      </c>
      <c r="C29" s="180"/>
      <c r="D29" s="180"/>
      <c r="E29" s="180"/>
      <c r="F29" s="180">
        <v>321985</v>
      </c>
      <c r="G29" s="180"/>
      <c r="H29" s="180"/>
      <c r="I29" s="180"/>
      <c r="J29" s="180">
        <f t="shared" si="0"/>
        <v>321985</v>
      </c>
      <c r="K29" s="180">
        <f t="shared" si="2"/>
        <v>0</v>
      </c>
      <c r="L29" s="180">
        <f t="shared" si="3"/>
        <v>321985</v>
      </c>
      <c r="M29" s="179">
        <f t="shared" si="1"/>
        <v>888719</v>
      </c>
      <c r="N29" s="179"/>
      <c r="O29" s="181">
        <v>1210704</v>
      </c>
      <c r="P29" s="167" t="s">
        <v>168</v>
      </c>
      <c r="Q29" s="168"/>
      <c r="R29" s="448"/>
    </row>
    <row r="30" spans="1:18" s="458" customFormat="1" ht="32.25" customHeight="1" x14ac:dyDescent="0.25">
      <c r="A30" s="449"/>
      <c r="B30" s="461" t="s">
        <v>1043</v>
      </c>
      <c r="C30" s="452"/>
      <c r="D30" s="452"/>
      <c r="E30" s="452"/>
      <c r="F30" s="452">
        <v>1440</v>
      </c>
      <c r="G30" s="452"/>
      <c r="H30" s="452"/>
      <c r="I30" s="452"/>
      <c r="J30" s="452">
        <f t="shared" si="0"/>
        <v>1440</v>
      </c>
      <c r="K30" s="452">
        <f t="shared" si="2"/>
        <v>0</v>
      </c>
      <c r="L30" s="452">
        <f t="shared" si="3"/>
        <v>1440</v>
      </c>
      <c r="M30" s="453">
        <f>SUM(O30-L30)</f>
        <v>277132</v>
      </c>
      <c r="N30" s="453"/>
      <c r="O30" s="454">
        <v>278572</v>
      </c>
      <c r="P30" s="455" t="s">
        <v>168</v>
      </c>
      <c r="Q30" s="456"/>
      <c r="R30" s="457"/>
    </row>
    <row r="31" spans="1:18" s="458" customFormat="1" ht="15.75" thickBot="1" x14ac:dyDescent="0.3">
      <c r="A31" s="449" t="s">
        <v>13</v>
      </c>
      <c r="B31" s="460" t="s">
        <v>405</v>
      </c>
      <c r="C31" s="452"/>
      <c r="D31" s="452"/>
      <c r="E31" s="452"/>
      <c r="F31" s="452">
        <v>9200</v>
      </c>
      <c r="G31" s="452"/>
      <c r="H31" s="452"/>
      <c r="I31" s="452"/>
      <c r="J31" s="452">
        <f t="shared" si="0"/>
        <v>9200</v>
      </c>
      <c r="K31" s="452">
        <f t="shared" si="2"/>
        <v>0</v>
      </c>
      <c r="L31" s="452">
        <f t="shared" si="3"/>
        <v>9200</v>
      </c>
      <c r="M31" s="453">
        <f t="shared" si="1"/>
        <v>251549</v>
      </c>
      <c r="N31" s="453"/>
      <c r="O31" s="454">
        <v>260749</v>
      </c>
      <c r="P31" s="455" t="s">
        <v>168</v>
      </c>
      <c r="Q31" s="456"/>
      <c r="R31" s="457"/>
    </row>
    <row r="32" spans="1:18" s="458" customFormat="1" ht="16.5" thickTop="1" thickBot="1" x14ac:dyDescent="0.3">
      <c r="A32" s="462"/>
      <c r="B32" s="463" t="s">
        <v>434</v>
      </c>
      <c r="C32" s="347">
        <f>+C31+C29+C30</f>
        <v>0</v>
      </c>
      <c r="D32" s="347">
        <f t="shared" ref="D32:O32" si="8">+D31+D29+D30</f>
        <v>0</v>
      </c>
      <c r="E32" s="347">
        <f t="shared" si="8"/>
        <v>0</v>
      </c>
      <c r="F32" s="347">
        <f t="shared" si="8"/>
        <v>332625</v>
      </c>
      <c r="G32" s="347">
        <f t="shared" si="8"/>
        <v>0</v>
      </c>
      <c r="H32" s="347">
        <f t="shared" si="8"/>
        <v>0</v>
      </c>
      <c r="I32" s="347">
        <f t="shared" si="8"/>
        <v>0</v>
      </c>
      <c r="J32" s="347">
        <f t="shared" si="8"/>
        <v>332625</v>
      </c>
      <c r="K32" s="347">
        <f t="shared" si="8"/>
        <v>0</v>
      </c>
      <c r="L32" s="347">
        <f t="shared" si="8"/>
        <v>332625</v>
      </c>
      <c r="M32" s="347">
        <f t="shared" si="8"/>
        <v>1417400</v>
      </c>
      <c r="N32" s="347">
        <f t="shared" si="8"/>
        <v>0</v>
      </c>
      <c r="O32" s="347">
        <f t="shared" si="8"/>
        <v>1750025</v>
      </c>
      <c r="P32" s="464" t="s">
        <v>393</v>
      </c>
      <c r="Q32" s="464" t="s">
        <v>393</v>
      </c>
      <c r="R32" s="464" t="s">
        <v>393</v>
      </c>
    </row>
    <row r="33" spans="1:18" s="467" customFormat="1" ht="30.75" thickTop="1" thickBot="1" x14ac:dyDescent="0.3">
      <c r="A33" s="462" t="s">
        <v>14</v>
      </c>
      <c r="B33" s="463" t="s">
        <v>407</v>
      </c>
      <c r="C33" s="347"/>
      <c r="D33" s="347"/>
      <c r="E33" s="347"/>
      <c r="F33" s="347">
        <v>527657</v>
      </c>
      <c r="G33" s="347"/>
      <c r="H33" s="347"/>
      <c r="I33" s="347"/>
      <c r="J33" s="347">
        <f t="shared" si="0"/>
        <v>527657</v>
      </c>
      <c r="K33" s="347">
        <f t="shared" si="2"/>
        <v>0</v>
      </c>
      <c r="L33" s="347">
        <f t="shared" si="3"/>
        <v>527657</v>
      </c>
      <c r="M33" s="347">
        <f t="shared" si="1"/>
        <v>942859</v>
      </c>
      <c r="N33" s="347"/>
      <c r="O33" s="347">
        <v>1470516</v>
      </c>
      <c r="P33" s="465" t="s">
        <v>168</v>
      </c>
      <c r="Q33" s="466"/>
      <c r="R33" s="466"/>
    </row>
    <row r="34" spans="1:18" s="458" customFormat="1" ht="15.75" thickTop="1" x14ac:dyDescent="0.25">
      <c r="A34" s="449" t="s">
        <v>15</v>
      </c>
      <c r="B34" s="460" t="s">
        <v>408</v>
      </c>
      <c r="C34" s="452"/>
      <c r="D34" s="452"/>
      <c r="E34" s="452"/>
      <c r="F34" s="452">
        <v>350</v>
      </c>
      <c r="G34" s="452"/>
      <c r="H34" s="452"/>
      <c r="I34" s="452"/>
      <c r="J34" s="452">
        <f t="shared" si="0"/>
        <v>350</v>
      </c>
      <c r="K34" s="452">
        <f t="shared" si="2"/>
        <v>0</v>
      </c>
      <c r="L34" s="452">
        <f t="shared" si="3"/>
        <v>350</v>
      </c>
      <c r="M34" s="453">
        <f t="shared" si="1"/>
        <v>83164</v>
      </c>
      <c r="N34" s="453"/>
      <c r="O34" s="454">
        <v>83514</v>
      </c>
      <c r="P34" s="455"/>
      <c r="Q34" s="455" t="s">
        <v>168</v>
      </c>
      <c r="R34" s="457"/>
    </row>
    <row r="35" spans="1:18" x14ac:dyDescent="0.25">
      <c r="A35" s="246" t="s">
        <v>16</v>
      </c>
      <c r="B35" s="184" t="s">
        <v>261</v>
      </c>
      <c r="C35" s="185"/>
      <c r="D35" s="185"/>
      <c r="E35" s="185"/>
      <c r="F35" s="185">
        <v>8970</v>
      </c>
      <c r="G35" s="185"/>
      <c r="H35" s="185"/>
      <c r="I35" s="185"/>
      <c r="J35" s="180">
        <f t="shared" si="0"/>
        <v>8970</v>
      </c>
      <c r="K35" s="180">
        <f t="shared" si="2"/>
        <v>0</v>
      </c>
      <c r="L35" s="180">
        <f t="shared" si="3"/>
        <v>8970</v>
      </c>
      <c r="M35" s="179">
        <v>353219</v>
      </c>
      <c r="N35" s="179">
        <f>20257-93</f>
        <v>20164</v>
      </c>
      <c r="O35" s="181">
        <f>L35+M35+N35</f>
        <v>382353</v>
      </c>
      <c r="P35" s="167" t="s">
        <v>168</v>
      </c>
      <c r="Q35" s="167"/>
      <c r="R35" s="448"/>
    </row>
    <row r="36" spans="1:18" x14ac:dyDescent="0.25">
      <c r="A36" s="246" t="s">
        <v>17</v>
      </c>
      <c r="B36" s="184" t="s">
        <v>409</v>
      </c>
      <c r="C36" s="185"/>
      <c r="D36" s="185"/>
      <c r="E36" s="185"/>
      <c r="F36" s="185">
        <v>93660</v>
      </c>
      <c r="G36" s="185"/>
      <c r="H36" s="185"/>
      <c r="I36" s="185"/>
      <c r="J36" s="180">
        <f t="shared" si="0"/>
        <v>93660</v>
      </c>
      <c r="K36" s="180">
        <f t="shared" si="2"/>
        <v>0</v>
      </c>
      <c r="L36" s="180">
        <f t="shared" si="3"/>
        <v>93660</v>
      </c>
      <c r="M36" s="179">
        <f t="shared" si="1"/>
        <v>736122</v>
      </c>
      <c r="N36" s="179"/>
      <c r="O36" s="181">
        <v>829782</v>
      </c>
      <c r="P36" s="167" t="s">
        <v>168</v>
      </c>
      <c r="Q36" s="167"/>
      <c r="R36" s="448"/>
    </row>
    <row r="37" spans="1:18" ht="30" x14ac:dyDescent="0.25">
      <c r="A37" s="246" t="s">
        <v>18</v>
      </c>
      <c r="B37" s="184" t="s">
        <v>732</v>
      </c>
      <c r="C37" s="185"/>
      <c r="D37" s="185"/>
      <c r="E37" s="185"/>
      <c r="F37" s="185">
        <v>100</v>
      </c>
      <c r="G37" s="185"/>
      <c r="H37" s="185"/>
      <c r="I37" s="185"/>
      <c r="J37" s="180">
        <f t="shared" si="0"/>
        <v>100</v>
      </c>
      <c r="K37" s="180">
        <f t="shared" si="2"/>
        <v>0</v>
      </c>
      <c r="L37" s="180">
        <f t="shared" si="3"/>
        <v>100</v>
      </c>
      <c r="M37" s="179">
        <f t="shared" si="1"/>
        <v>53945</v>
      </c>
      <c r="N37" s="179"/>
      <c r="O37" s="181">
        <v>54045</v>
      </c>
      <c r="P37" s="167"/>
      <c r="Q37" s="167" t="s">
        <v>168</v>
      </c>
      <c r="R37" s="448"/>
    </row>
    <row r="38" spans="1:18" x14ac:dyDescent="0.25">
      <c r="A38" s="468" t="s">
        <v>19</v>
      </c>
      <c r="B38" s="184" t="s">
        <v>511</v>
      </c>
      <c r="C38" s="185"/>
      <c r="D38" s="185"/>
      <c r="E38" s="185"/>
      <c r="F38" s="185">
        <v>49956</v>
      </c>
      <c r="G38" s="185"/>
      <c r="H38" s="185">
        <v>30000</v>
      </c>
      <c r="I38" s="185"/>
      <c r="J38" s="180">
        <f t="shared" si="0"/>
        <v>79956</v>
      </c>
      <c r="K38" s="180">
        <f t="shared" si="2"/>
        <v>0</v>
      </c>
      <c r="L38" s="180">
        <f t="shared" si="3"/>
        <v>79956</v>
      </c>
      <c r="M38" s="179">
        <v>244120</v>
      </c>
      <c r="N38" s="179">
        <v>31997</v>
      </c>
      <c r="O38" s="181">
        <f>L38+M38+N38</f>
        <v>356073</v>
      </c>
      <c r="P38" s="167"/>
      <c r="Q38" s="167" t="s">
        <v>168</v>
      </c>
      <c r="R38" s="448"/>
    </row>
    <row r="39" spans="1:18" x14ac:dyDescent="0.25">
      <c r="A39" s="246" t="s">
        <v>20</v>
      </c>
      <c r="B39" s="184" t="s">
        <v>410</v>
      </c>
      <c r="C39" s="185"/>
      <c r="D39" s="185"/>
      <c r="E39" s="185"/>
      <c r="F39" s="185">
        <v>307465</v>
      </c>
      <c r="G39" s="185"/>
      <c r="H39" s="185">
        <v>135000</v>
      </c>
      <c r="I39" s="185"/>
      <c r="J39" s="180">
        <f t="shared" si="0"/>
        <v>442465</v>
      </c>
      <c r="K39" s="180">
        <f t="shared" si="2"/>
        <v>0</v>
      </c>
      <c r="L39" s="180">
        <f t="shared" si="3"/>
        <v>442465</v>
      </c>
      <c r="M39" s="179">
        <v>771069</v>
      </c>
      <c r="N39" s="179">
        <v>100740</v>
      </c>
      <c r="O39" s="181">
        <f>L39+M39+N39</f>
        <v>1314274</v>
      </c>
      <c r="P39" s="167"/>
      <c r="Q39" s="167" t="s">
        <v>168</v>
      </c>
      <c r="R39" s="448"/>
    </row>
    <row r="40" spans="1:18" x14ac:dyDescent="0.25">
      <c r="A40" s="246" t="s">
        <v>21</v>
      </c>
      <c r="B40" s="184" t="s">
        <v>733</v>
      </c>
      <c r="C40" s="185"/>
      <c r="D40" s="185"/>
      <c r="E40" s="185"/>
      <c r="F40" s="185">
        <v>18780</v>
      </c>
      <c r="G40" s="185"/>
      <c r="H40" s="185"/>
      <c r="I40" s="185"/>
      <c r="J40" s="180">
        <f t="shared" si="0"/>
        <v>18780</v>
      </c>
      <c r="K40" s="180">
        <f t="shared" si="2"/>
        <v>0</v>
      </c>
      <c r="L40" s="180">
        <f t="shared" si="3"/>
        <v>18780</v>
      </c>
      <c r="M40" s="179">
        <v>181315</v>
      </c>
      <c r="N40" s="179">
        <v>56528</v>
      </c>
      <c r="O40" s="181">
        <f>SUM(L40:N40)</f>
        <v>256623</v>
      </c>
      <c r="P40" s="167"/>
      <c r="Q40" s="167" t="s">
        <v>168</v>
      </c>
      <c r="R40" s="448"/>
    </row>
    <row r="41" spans="1:18" s="458" customFormat="1" ht="15.75" thickBot="1" x14ac:dyDescent="0.3">
      <c r="A41" s="449" t="s">
        <v>690</v>
      </c>
      <c r="B41" s="469" t="s">
        <v>411</v>
      </c>
      <c r="C41" s="348"/>
      <c r="D41" s="348"/>
      <c r="E41" s="348"/>
      <c r="F41" s="348">
        <v>20931</v>
      </c>
      <c r="G41" s="348"/>
      <c r="H41" s="348"/>
      <c r="I41" s="348"/>
      <c r="J41" s="452">
        <f t="shared" si="0"/>
        <v>20931</v>
      </c>
      <c r="K41" s="452">
        <f t="shared" si="2"/>
        <v>0</v>
      </c>
      <c r="L41" s="452">
        <f t="shared" si="3"/>
        <v>20931</v>
      </c>
      <c r="M41" s="453">
        <f t="shared" si="1"/>
        <v>164176</v>
      </c>
      <c r="N41" s="453"/>
      <c r="O41" s="454">
        <v>185107</v>
      </c>
      <c r="P41" s="455" t="s">
        <v>168</v>
      </c>
      <c r="Q41" s="455"/>
      <c r="R41" s="457"/>
    </row>
    <row r="42" spans="1:18" s="459" customFormat="1" ht="16.5" thickTop="1" thickBot="1" x14ac:dyDescent="0.3">
      <c r="A42" s="247"/>
      <c r="B42" s="182" t="s">
        <v>412</v>
      </c>
      <c r="C42" s="183">
        <f t="shared" ref="C42:N42" si="9">SUM(C34:C41)</f>
        <v>0</v>
      </c>
      <c r="D42" s="183">
        <f t="shared" si="9"/>
        <v>0</v>
      </c>
      <c r="E42" s="183">
        <f t="shared" si="9"/>
        <v>0</v>
      </c>
      <c r="F42" s="183">
        <f t="shared" si="9"/>
        <v>500212</v>
      </c>
      <c r="G42" s="183">
        <f t="shared" si="9"/>
        <v>0</v>
      </c>
      <c r="H42" s="183">
        <f t="shared" si="9"/>
        <v>165000</v>
      </c>
      <c r="I42" s="183">
        <f t="shared" si="9"/>
        <v>0</v>
      </c>
      <c r="J42" s="183">
        <f t="shared" si="9"/>
        <v>665212</v>
      </c>
      <c r="K42" s="183">
        <f t="shared" si="9"/>
        <v>0</v>
      </c>
      <c r="L42" s="183">
        <f t="shared" si="9"/>
        <v>665212</v>
      </c>
      <c r="M42" s="183">
        <f t="shared" si="9"/>
        <v>2587130</v>
      </c>
      <c r="N42" s="183">
        <f t="shared" si="9"/>
        <v>209429</v>
      </c>
      <c r="O42" s="183">
        <f>SUM(O34:O41)</f>
        <v>3461771</v>
      </c>
      <c r="P42" s="169" t="s">
        <v>393</v>
      </c>
      <c r="Q42" s="169" t="s">
        <v>393</v>
      </c>
      <c r="R42" s="169" t="s">
        <v>393</v>
      </c>
    </row>
    <row r="43" spans="1:18" ht="16.5" thickTop="1" thickBot="1" x14ac:dyDescent="0.3">
      <c r="A43" s="247"/>
      <c r="B43" s="182" t="s">
        <v>413</v>
      </c>
      <c r="C43" s="183">
        <f t="shared" ref="C43:N43" si="10">SUM(C42+C33+C32+C28)</f>
        <v>530700</v>
      </c>
      <c r="D43" s="183">
        <f t="shared" si="10"/>
        <v>0</v>
      </c>
      <c r="E43" s="183">
        <f t="shared" si="10"/>
        <v>0</v>
      </c>
      <c r="F43" s="183">
        <f t="shared" si="10"/>
        <v>1478054</v>
      </c>
      <c r="G43" s="183">
        <f t="shared" si="10"/>
        <v>0</v>
      </c>
      <c r="H43" s="183">
        <f t="shared" si="10"/>
        <v>165000</v>
      </c>
      <c r="I43" s="183">
        <f t="shared" si="10"/>
        <v>0</v>
      </c>
      <c r="J43" s="183">
        <f t="shared" si="10"/>
        <v>2173754</v>
      </c>
      <c r="K43" s="183">
        <f t="shared" si="10"/>
        <v>0</v>
      </c>
      <c r="L43" s="183">
        <f t="shared" si="10"/>
        <v>2173754</v>
      </c>
      <c r="M43" s="183">
        <f t="shared" si="10"/>
        <v>8668732</v>
      </c>
      <c r="N43" s="183">
        <f t="shared" si="10"/>
        <v>209429</v>
      </c>
      <c r="O43" s="183">
        <f>SUM(O42+O33+O32+O28)</f>
        <v>11051915</v>
      </c>
      <c r="P43" s="169" t="s">
        <v>393</v>
      </c>
      <c r="Q43" s="169" t="s">
        <v>393</v>
      </c>
      <c r="R43" s="169" t="s">
        <v>393</v>
      </c>
    </row>
    <row r="44" spans="1:18" ht="16.5" thickTop="1" thickBot="1" x14ac:dyDescent="0.3">
      <c r="A44" s="247" t="s">
        <v>691</v>
      </c>
      <c r="B44" s="186" t="s">
        <v>35</v>
      </c>
      <c r="C44" s="187">
        <f>4800+220219</f>
        <v>225019</v>
      </c>
      <c r="D44" s="187"/>
      <c r="E44" s="187">
        <v>350</v>
      </c>
      <c r="F44" s="185">
        <v>11185</v>
      </c>
      <c r="G44" s="187"/>
      <c r="H44" s="187"/>
      <c r="I44" s="187"/>
      <c r="J44" s="180">
        <f t="shared" si="0"/>
        <v>236554</v>
      </c>
      <c r="K44" s="180">
        <f t="shared" si="2"/>
        <v>0</v>
      </c>
      <c r="L44" s="180">
        <f t="shared" si="3"/>
        <v>236554</v>
      </c>
      <c r="M44" s="179">
        <f>SUM(O44-L44)</f>
        <v>2877798</v>
      </c>
      <c r="N44" s="248"/>
      <c r="O44" s="181">
        <v>3114352</v>
      </c>
      <c r="P44" s="167" t="s">
        <v>168</v>
      </c>
      <c r="Q44" s="167" t="s">
        <v>168</v>
      </c>
      <c r="R44" s="448" t="s">
        <v>168</v>
      </c>
    </row>
    <row r="45" spans="1:18" ht="16.5" thickTop="1" thickBot="1" x14ac:dyDescent="0.3">
      <c r="A45" s="247"/>
      <c r="B45" s="182" t="s">
        <v>183</v>
      </c>
      <c r="C45" s="183">
        <f>SUM(C43:C44)</f>
        <v>755719</v>
      </c>
      <c r="D45" s="183">
        <f t="shared" ref="D45:N45" si="11">SUM(D43:D44)</f>
        <v>0</v>
      </c>
      <c r="E45" s="183">
        <f t="shared" si="11"/>
        <v>350</v>
      </c>
      <c r="F45" s="183">
        <f t="shared" si="11"/>
        <v>1489239</v>
      </c>
      <c r="G45" s="183">
        <f t="shared" si="11"/>
        <v>0</v>
      </c>
      <c r="H45" s="183">
        <f t="shared" si="11"/>
        <v>165000</v>
      </c>
      <c r="I45" s="183">
        <f t="shared" si="11"/>
        <v>0</v>
      </c>
      <c r="J45" s="183">
        <f t="shared" si="11"/>
        <v>2410308</v>
      </c>
      <c r="K45" s="183">
        <f t="shared" si="11"/>
        <v>0</v>
      </c>
      <c r="L45" s="183">
        <f t="shared" si="11"/>
        <v>2410308</v>
      </c>
      <c r="M45" s="183">
        <f t="shared" si="11"/>
        <v>11546530</v>
      </c>
      <c r="N45" s="183">
        <f t="shared" si="11"/>
        <v>209429</v>
      </c>
      <c r="O45" s="183">
        <f>SUM(L45:N45)</f>
        <v>14166267</v>
      </c>
      <c r="P45" s="169" t="s">
        <v>393</v>
      </c>
      <c r="Q45" s="169" t="s">
        <v>393</v>
      </c>
      <c r="R45" s="169" t="s">
        <v>393</v>
      </c>
    </row>
    <row r="46" spans="1:18" s="459" customFormat="1" ht="16.5" thickTop="1" thickBot="1" x14ac:dyDescent="0.3">
      <c r="A46" s="247"/>
      <c r="B46" s="182" t="s">
        <v>415</v>
      </c>
      <c r="C46" s="183">
        <f>C53</f>
        <v>510933</v>
      </c>
      <c r="D46" s="183">
        <f t="shared" ref="D46:I46" si="12">D53</f>
        <v>0</v>
      </c>
      <c r="E46" s="183">
        <f t="shared" si="12"/>
        <v>0</v>
      </c>
      <c r="F46" s="183">
        <f t="shared" si="12"/>
        <v>1092335</v>
      </c>
      <c r="G46" s="183">
        <f t="shared" si="12"/>
        <v>0</v>
      </c>
      <c r="H46" s="183">
        <f t="shared" si="12"/>
        <v>0</v>
      </c>
      <c r="I46" s="183">
        <f t="shared" si="12"/>
        <v>0</v>
      </c>
      <c r="J46" s="183">
        <f t="shared" si="0"/>
        <v>1603268</v>
      </c>
      <c r="K46" s="183">
        <f t="shared" si="2"/>
        <v>0</v>
      </c>
      <c r="L46" s="183">
        <f t="shared" si="3"/>
        <v>1603268</v>
      </c>
      <c r="M46" s="183">
        <f>M53</f>
        <v>8605770</v>
      </c>
      <c r="N46" s="183">
        <f>N53</f>
        <v>20164</v>
      </c>
      <c r="O46" s="183">
        <f>SUM(L46:N46)</f>
        <v>10229202</v>
      </c>
      <c r="P46" s="169" t="s">
        <v>393</v>
      </c>
      <c r="Q46" s="169" t="s">
        <v>393</v>
      </c>
      <c r="R46" s="169" t="s">
        <v>393</v>
      </c>
    </row>
    <row r="47" spans="1:18" s="459" customFormat="1" ht="16.5" thickTop="1" thickBot="1" x14ac:dyDescent="0.3">
      <c r="A47" s="247"/>
      <c r="B47" s="182" t="s">
        <v>416</v>
      </c>
      <c r="C47" s="183">
        <f>C58</f>
        <v>170469</v>
      </c>
      <c r="D47" s="183">
        <f t="shared" ref="D47:I47" si="13">D58</f>
        <v>0</v>
      </c>
      <c r="E47" s="183">
        <f t="shared" si="13"/>
        <v>0</v>
      </c>
      <c r="F47" s="183">
        <f t="shared" si="13"/>
        <v>396904</v>
      </c>
      <c r="G47" s="183">
        <f t="shared" si="13"/>
        <v>0</v>
      </c>
      <c r="H47" s="183">
        <f t="shared" si="13"/>
        <v>165000</v>
      </c>
      <c r="I47" s="183">
        <f t="shared" si="13"/>
        <v>0</v>
      </c>
      <c r="J47" s="183">
        <f>SUM(C47+E47+F47+H47)</f>
        <v>732373</v>
      </c>
      <c r="K47" s="183">
        <f>SUM(D47+G47+I47)</f>
        <v>0</v>
      </c>
      <c r="L47" s="183">
        <f>SUM(J47+K47)</f>
        <v>732373</v>
      </c>
      <c r="M47" s="183">
        <f>M58</f>
        <v>1973443</v>
      </c>
      <c r="N47" s="183">
        <f>N58</f>
        <v>189265</v>
      </c>
      <c r="O47" s="183">
        <f>SUM(L47:N47)</f>
        <v>2895081</v>
      </c>
      <c r="P47" s="169" t="s">
        <v>393</v>
      </c>
      <c r="Q47" s="169" t="s">
        <v>393</v>
      </c>
      <c r="R47" s="169" t="s">
        <v>393</v>
      </c>
    </row>
    <row r="48" spans="1:18" s="459" customFormat="1" ht="33" customHeight="1" thickTop="1" thickBot="1" x14ac:dyDescent="0.3">
      <c r="A48" s="247"/>
      <c r="B48" s="182" t="s">
        <v>745</v>
      </c>
      <c r="C48" s="183">
        <f>C60</f>
        <v>74317</v>
      </c>
      <c r="D48" s="183">
        <f t="shared" ref="D48:I48" si="14">D60</f>
        <v>0</v>
      </c>
      <c r="E48" s="183">
        <f t="shared" si="14"/>
        <v>350</v>
      </c>
      <c r="F48" s="183">
        <f t="shared" si="14"/>
        <v>0</v>
      </c>
      <c r="G48" s="183">
        <f t="shared" si="14"/>
        <v>0</v>
      </c>
      <c r="H48" s="183">
        <f t="shared" si="14"/>
        <v>0</v>
      </c>
      <c r="I48" s="183">
        <f t="shared" si="14"/>
        <v>0</v>
      </c>
      <c r="J48" s="183">
        <f>SUM(C48+E48+F48+H48)</f>
        <v>74667</v>
      </c>
      <c r="K48" s="183">
        <f>SUM(D48+G48+I48)</f>
        <v>0</v>
      </c>
      <c r="L48" s="183">
        <f>SUM(J48+K48)</f>
        <v>74667</v>
      </c>
      <c r="M48" s="183">
        <f>M60</f>
        <v>967317</v>
      </c>
      <c r="N48" s="183">
        <f>N60</f>
        <v>0</v>
      </c>
      <c r="O48" s="183">
        <f>SUM(L48:N48)</f>
        <v>1041984</v>
      </c>
      <c r="P48" s="169" t="s">
        <v>393</v>
      </c>
      <c r="Q48" s="169" t="s">
        <v>393</v>
      </c>
      <c r="R48" s="169" t="s">
        <v>393</v>
      </c>
    </row>
    <row r="49" spans="1:18" ht="16.5" hidden="1" thickTop="1" x14ac:dyDescent="0.25">
      <c r="A49" s="470"/>
      <c r="B49" s="695" t="s">
        <v>550</v>
      </c>
      <c r="C49" s="180">
        <f>108108+4800</f>
        <v>112908</v>
      </c>
      <c r="D49" s="180">
        <v>0</v>
      </c>
      <c r="E49" s="180">
        <v>0</v>
      </c>
      <c r="F49" s="180">
        <v>149</v>
      </c>
      <c r="G49" s="180"/>
      <c r="H49" s="180"/>
      <c r="I49" s="180"/>
      <c r="J49" s="180">
        <f>SUM(C49+E49+F49+H49)</f>
        <v>113057</v>
      </c>
      <c r="K49" s="180">
        <f>SUM(D49+G49+I49)</f>
        <v>0</v>
      </c>
      <c r="L49" s="180">
        <f>SUM(J49+K49)</f>
        <v>113057</v>
      </c>
      <c r="M49" s="180">
        <v>1412753</v>
      </c>
      <c r="N49" s="180">
        <v>0</v>
      </c>
      <c r="O49" s="180">
        <f>SUM(L49:N49)</f>
        <v>1525810</v>
      </c>
    </row>
    <row r="50" spans="1:18" ht="15.75" hidden="1" x14ac:dyDescent="0.25">
      <c r="A50" s="470"/>
      <c r="B50" s="695" t="s">
        <v>746</v>
      </c>
      <c r="C50" s="180">
        <f>C5*0.75</f>
        <v>398025</v>
      </c>
      <c r="D50" s="180">
        <f t="shared" ref="D50:I50" si="15">D5*0.75</f>
        <v>0</v>
      </c>
      <c r="E50" s="180">
        <f t="shared" si="15"/>
        <v>0</v>
      </c>
      <c r="F50" s="180">
        <f t="shared" si="15"/>
        <v>1425</v>
      </c>
      <c r="G50" s="180">
        <f t="shared" si="15"/>
        <v>0</v>
      </c>
      <c r="H50" s="180">
        <f t="shared" si="15"/>
        <v>0</v>
      </c>
      <c r="I50" s="180">
        <f t="shared" si="15"/>
        <v>0</v>
      </c>
      <c r="J50" s="180">
        <f>SUM(C50+E50+F50+H50)</f>
        <v>399450</v>
      </c>
      <c r="K50" s="180">
        <f>SUM(D50+G50+I50)</f>
        <v>0</v>
      </c>
      <c r="L50" s="180">
        <f>SUM(J50+K50)</f>
        <v>399450</v>
      </c>
      <c r="M50" s="180">
        <v>233138</v>
      </c>
      <c r="N50" s="180">
        <f>N5*0.75</f>
        <v>0</v>
      </c>
      <c r="O50" s="180">
        <f>SUM(L50:M50)</f>
        <v>632588</v>
      </c>
    </row>
    <row r="51" spans="1:18" ht="15.75" hidden="1" x14ac:dyDescent="0.25">
      <c r="A51" s="470"/>
      <c r="B51" s="695" t="s">
        <v>747</v>
      </c>
      <c r="C51" s="180">
        <f>C6*0.4</f>
        <v>0</v>
      </c>
      <c r="D51" s="180">
        <f t="shared" ref="D51:I51" si="16">D6*0.4</f>
        <v>0</v>
      </c>
      <c r="E51" s="180">
        <f t="shared" si="16"/>
        <v>0</v>
      </c>
      <c r="F51" s="180">
        <v>5830</v>
      </c>
      <c r="G51" s="180">
        <f t="shared" si="16"/>
        <v>0</v>
      </c>
      <c r="H51" s="180">
        <f t="shared" si="16"/>
        <v>0</v>
      </c>
      <c r="I51" s="180">
        <f t="shared" si="16"/>
        <v>0</v>
      </c>
      <c r="J51" s="180">
        <f>SUM(C51+E51+F51+H51)</f>
        <v>5830</v>
      </c>
      <c r="K51" s="180">
        <f>SUM(D51+G51+I51)</f>
        <v>0</v>
      </c>
      <c r="L51" s="180">
        <f>SUM(J51+K51)</f>
        <v>5830</v>
      </c>
      <c r="M51" s="180">
        <v>42926</v>
      </c>
      <c r="N51" s="180">
        <f>N6*0.4</f>
        <v>0</v>
      </c>
      <c r="O51" s="180">
        <f>SUM(L51:M51)</f>
        <v>48756</v>
      </c>
    </row>
    <row r="52" spans="1:18" ht="15.75" hidden="1" x14ac:dyDescent="0.25">
      <c r="A52" s="470"/>
      <c r="B52" s="695" t="s">
        <v>551</v>
      </c>
      <c r="C52" s="697">
        <f>SUM(C14+C27+C32+C33+C35+C36+C41)</f>
        <v>0</v>
      </c>
      <c r="D52" s="697">
        <f t="shared" ref="D52:O52" si="17">SUM(D14+D27+D32+D33+D35+D36+D41)</f>
        <v>0</v>
      </c>
      <c r="E52" s="697">
        <f t="shared" si="17"/>
        <v>0</v>
      </c>
      <c r="F52" s="697">
        <f t="shared" si="17"/>
        <v>1084931</v>
      </c>
      <c r="G52" s="697">
        <f t="shared" si="17"/>
        <v>0</v>
      </c>
      <c r="H52" s="697">
        <f t="shared" si="17"/>
        <v>0</v>
      </c>
      <c r="I52" s="697">
        <f t="shared" si="17"/>
        <v>0</v>
      </c>
      <c r="J52" s="697">
        <f t="shared" si="17"/>
        <v>1084931</v>
      </c>
      <c r="K52" s="697">
        <f t="shared" si="17"/>
        <v>0</v>
      </c>
      <c r="L52" s="697">
        <f t="shared" si="17"/>
        <v>1084931</v>
      </c>
      <c r="M52" s="697">
        <f t="shared" si="17"/>
        <v>6916953</v>
      </c>
      <c r="N52" s="697">
        <f t="shared" si="17"/>
        <v>20164</v>
      </c>
      <c r="O52" s="697">
        <f t="shared" si="17"/>
        <v>8022048</v>
      </c>
    </row>
    <row r="53" spans="1:18" ht="15.75" hidden="1" x14ac:dyDescent="0.25">
      <c r="A53" s="470"/>
      <c r="B53" s="266" t="s">
        <v>748</v>
      </c>
      <c r="C53" s="349">
        <f>SUM(C49:C52)</f>
        <v>510933</v>
      </c>
      <c r="D53" s="349">
        <f t="shared" ref="D53:O53" si="18">SUM(D49:D52)</f>
        <v>0</v>
      </c>
      <c r="E53" s="349">
        <f t="shared" si="18"/>
        <v>0</v>
      </c>
      <c r="F53" s="349">
        <f t="shared" si="18"/>
        <v>1092335</v>
      </c>
      <c r="G53" s="349">
        <f t="shared" si="18"/>
        <v>0</v>
      </c>
      <c r="H53" s="349">
        <f t="shared" si="18"/>
        <v>0</v>
      </c>
      <c r="I53" s="349">
        <f t="shared" si="18"/>
        <v>0</v>
      </c>
      <c r="J53" s="349">
        <f t="shared" si="18"/>
        <v>1603268</v>
      </c>
      <c r="K53" s="349">
        <f t="shared" si="18"/>
        <v>0</v>
      </c>
      <c r="L53" s="349">
        <f t="shared" si="18"/>
        <v>1603268</v>
      </c>
      <c r="M53" s="349">
        <f t="shared" si="18"/>
        <v>8605770</v>
      </c>
      <c r="N53" s="349">
        <f t="shared" si="18"/>
        <v>20164</v>
      </c>
      <c r="O53" s="349">
        <f t="shared" si="18"/>
        <v>10229202</v>
      </c>
    </row>
    <row r="54" spans="1:18" ht="15.75" hidden="1" x14ac:dyDescent="0.25">
      <c r="A54" s="470"/>
      <c r="B54" s="695" t="s">
        <v>552</v>
      </c>
      <c r="C54" s="697">
        <v>37794</v>
      </c>
      <c r="D54" s="180"/>
      <c r="E54" s="180"/>
      <c r="F54" s="180">
        <v>11036</v>
      </c>
      <c r="G54" s="180"/>
      <c r="H54" s="180"/>
      <c r="I54" s="180"/>
      <c r="J54" s="180">
        <f>SUM(C54+E54+F54+H54)</f>
        <v>48830</v>
      </c>
      <c r="K54" s="180">
        <f>SUM(D54+G54+I54)</f>
        <v>0</v>
      </c>
      <c r="L54" s="180">
        <f>SUM(J54+K54)</f>
        <v>48830</v>
      </c>
      <c r="M54" s="180">
        <v>497728</v>
      </c>
      <c r="N54" s="180">
        <v>0</v>
      </c>
      <c r="O54" s="180">
        <f>SUM(L54:M54)</f>
        <v>546558</v>
      </c>
    </row>
    <row r="55" spans="1:18" ht="15.75" hidden="1" x14ac:dyDescent="0.25">
      <c r="A55" s="470"/>
      <c r="B55" s="695" t="s">
        <v>749</v>
      </c>
      <c r="C55" s="697">
        <f>C5*0.25</f>
        <v>132675</v>
      </c>
      <c r="D55" s="697">
        <f t="shared" ref="D55:I55" si="19">D5*0.25</f>
        <v>0</v>
      </c>
      <c r="E55" s="697">
        <f t="shared" si="19"/>
        <v>0</v>
      </c>
      <c r="F55" s="697">
        <f t="shared" si="19"/>
        <v>475</v>
      </c>
      <c r="G55" s="697">
        <f t="shared" si="19"/>
        <v>0</v>
      </c>
      <c r="H55" s="697">
        <f t="shared" si="19"/>
        <v>0</v>
      </c>
      <c r="I55" s="697">
        <f t="shared" si="19"/>
        <v>0</v>
      </c>
      <c r="J55" s="180">
        <f>SUM(C55+E55+F55+H55)</f>
        <v>133150</v>
      </c>
      <c r="K55" s="180">
        <f>SUM(D55+G55+I55)</f>
        <v>0</v>
      </c>
      <c r="L55" s="180">
        <f>SUM(J55+K55)</f>
        <v>133150</v>
      </c>
      <c r="M55" s="180">
        <v>77712</v>
      </c>
      <c r="N55" s="180">
        <f>N5*0.25</f>
        <v>0</v>
      </c>
      <c r="O55" s="180">
        <f>SUM(L55:M55)</f>
        <v>210862</v>
      </c>
    </row>
    <row r="56" spans="1:18" ht="15.75" hidden="1" x14ac:dyDescent="0.25">
      <c r="A56" s="470"/>
      <c r="B56" s="695" t="s">
        <v>750</v>
      </c>
      <c r="C56" s="697">
        <f>C6*0.6</f>
        <v>0</v>
      </c>
      <c r="D56" s="697">
        <f t="shared" ref="D56:I56" si="20">D6*0.6</f>
        <v>0</v>
      </c>
      <c r="E56" s="697">
        <f t="shared" si="20"/>
        <v>0</v>
      </c>
      <c r="F56" s="697">
        <v>8742</v>
      </c>
      <c r="G56" s="697">
        <f t="shared" si="20"/>
        <v>0</v>
      </c>
      <c r="H56" s="697">
        <f t="shared" si="20"/>
        <v>0</v>
      </c>
      <c r="I56" s="697">
        <f t="shared" si="20"/>
        <v>0</v>
      </c>
      <c r="J56" s="180">
        <f>SUM(C56+E56+F56+H56)</f>
        <v>8742</v>
      </c>
      <c r="K56" s="180">
        <f>SUM(D56+G56+I56)</f>
        <v>0</v>
      </c>
      <c r="L56" s="180">
        <f>SUM(J56+K56)</f>
        <v>8742</v>
      </c>
      <c r="M56" s="180">
        <v>64390</v>
      </c>
      <c r="N56" s="180">
        <f>N6*0.6</f>
        <v>0</v>
      </c>
      <c r="O56" s="180">
        <f>SUM(L56:M56)</f>
        <v>73132</v>
      </c>
      <c r="R56" s="189"/>
    </row>
    <row r="57" spans="1:18" ht="15.75" hidden="1" x14ac:dyDescent="0.25">
      <c r="A57" s="470"/>
      <c r="B57" s="695" t="s">
        <v>553</v>
      </c>
      <c r="C57" s="697">
        <f>SUM(C34+C39+C38+C37+C40)</f>
        <v>0</v>
      </c>
      <c r="D57" s="697">
        <f>SUM(D34+D39+D38+D37+D40)</f>
        <v>0</v>
      </c>
      <c r="E57" s="697">
        <f>SUM(E34+E39+E38+E37+E40)</f>
        <v>0</v>
      </c>
      <c r="F57" s="697">
        <f>SUM(F34+F39+F38+F37+F40)</f>
        <v>376651</v>
      </c>
      <c r="G57" s="697">
        <f t="shared" ref="G57:O57" si="21">SUM(G34+G39+G38+G37+G40)</f>
        <v>0</v>
      </c>
      <c r="H57" s="697">
        <f t="shared" si="21"/>
        <v>165000</v>
      </c>
      <c r="I57" s="697">
        <f t="shared" si="21"/>
        <v>0</v>
      </c>
      <c r="J57" s="697">
        <f t="shared" si="21"/>
        <v>541651</v>
      </c>
      <c r="K57" s="697">
        <f t="shared" si="21"/>
        <v>0</v>
      </c>
      <c r="L57" s="697">
        <f t="shared" si="21"/>
        <v>541651</v>
      </c>
      <c r="M57" s="697">
        <f t="shared" si="21"/>
        <v>1333613</v>
      </c>
      <c r="N57" s="697">
        <f t="shared" si="21"/>
        <v>189265</v>
      </c>
      <c r="O57" s="697">
        <f t="shared" si="21"/>
        <v>2064529</v>
      </c>
    </row>
    <row r="58" spans="1:18" s="459" customFormat="1" ht="15.75" hidden="1" x14ac:dyDescent="0.25">
      <c r="A58" s="471"/>
      <c r="B58" s="266" t="s">
        <v>748</v>
      </c>
      <c r="C58" s="349">
        <f>SUM(C54:C57)</f>
        <v>170469</v>
      </c>
      <c r="D58" s="349">
        <f t="shared" ref="D58:N58" si="22">SUM(D54:D57)</f>
        <v>0</v>
      </c>
      <c r="E58" s="349">
        <f t="shared" si="22"/>
        <v>0</v>
      </c>
      <c r="F58" s="349">
        <f t="shared" si="22"/>
        <v>396904</v>
      </c>
      <c r="G58" s="349">
        <f t="shared" si="22"/>
        <v>0</v>
      </c>
      <c r="H58" s="349">
        <f t="shared" si="22"/>
        <v>165000</v>
      </c>
      <c r="I58" s="349">
        <f t="shared" si="22"/>
        <v>0</v>
      </c>
      <c r="J58" s="349">
        <f t="shared" si="22"/>
        <v>732373</v>
      </c>
      <c r="K58" s="349">
        <f t="shared" si="22"/>
        <v>0</v>
      </c>
      <c r="L58" s="349">
        <f t="shared" si="22"/>
        <v>732373</v>
      </c>
      <c r="M58" s="349">
        <f t="shared" si="22"/>
        <v>1973443</v>
      </c>
      <c r="N58" s="349">
        <f t="shared" si="22"/>
        <v>189265</v>
      </c>
      <c r="O58" s="349">
        <f>L58+M58+N58</f>
        <v>2895081</v>
      </c>
      <c r="P58" s="698"/>
      <c r="Q58" s="698"/>
      <c r="R58" s="698"/>
    </row>
    <row r="59" spans="1:18" s="459" customFormat="1" ht="15.75" hidden="1" x14ac:dyDescent="0.25">
      <c r="A59" s="471"/>
      <c r="B59" s="472" t="s">
        <v>555</v>
      </c>
      <c r="C59" s="473">
        <v>74317</v>
      </c>
      <c r="D59" s="473">
        <v>0</v>
      </c>
      <c r="E59" s="473">
        <v>350</v>
      </c>
      <c r="F59" s="473">
        <v>0</v>
      </c>
      <c r="G59" s="473">
        <v>0</v>
      </c>
      <c r="H59" s="473">
        <v>0</v>
      </c>
      <c r="I59" s="473">
        <v>0</v>
      </c>
      <c r="J59" s="473">
        <f>C59+E59+F59+H59</f>
        <v>74667</v>
      </c>
      <c r="K59" s="473">
        <v>0</v>
      </c>
      <c r="L59" s="474">
        <f>SUM(J59+K59)</f>
        <v>74667</v>
      </c>
      <c r="M59" s="473">
        <v>967317</v>
      </c>
      <c r="N59" s="473">
        <v>0</v>
      </c>
      <c r="O59" s="180">
        <f>SUM(L59:M59)</f>
        <v>1041984</v>
      </c>
      <c r="P59" s="698"/>
      <c r="Q59" s="698"/>
      <c r="R59" s="698"/>
    </row>
    <row r="60" spans="1:18" s="459" customFormat="1" ht="15.75" hidden="1" x14ac:dyDescent="0.25">
      <c r="A60" s="471"/>
      <c r="B60" s="266" t="s">
        <v>748</v>
      </c>
      <c r="C60" s="349">
        <f>C59</f>
        <v>74317</v>
      </c>
      <c r="D60" s="349">
        <f t="shared" ref="D60:J60" si="23">D59</f>
        <v>0</v>
      </c>
      <c r="E60" s="349">
        <f t="shared" si="23"/>
        <v>350</v>
      </c>
      <c r="F60" s="349">
        <f t="shared" si="23"/>
        <v>0</v>
      </c>
      <c r="G60" s="349">
        <f t="shared" si="23"/>
        <v>0</v>
      </c>
      <c r="H60" s="349">
        <f t="shared" si="23"/>
        <v>0</v>
      </c>
      <c r="I60" s="349">
        <f t="shared" si="23"/>
        <v>0</v>
      </c>
      <c r="J60" s="349">
        <f t="shared" si="23"/>
        <v>74667</v>
      </c>
      <c r="K60" s="349">
        <f>K59</f>
        <v>0</v>
      </c>
      <c r="L60" s="349">
        <f>L59</f>
        <v>74667</v>
      </c>
      <c r="M60" s="349">
        <f>M59</f>
        <v>967317</v>
      </c>
      <c r="N60" s="349">
        <f>N59</f>
        <v>0</v>
      </c>
      <c r="O60" s="349">
        <f>O59</f>
        <v>1041984</v>
      </c>
      <c r="P60" s="698"/>
      <c r="Q60" s="698"/>
      <c r="R60" s="698"/>
    </row>
    <row r="61" spans="1:18" s="459" customFormat="1" hidden="1" x14ac:dyDescent="0.25">
      <c r="A61" s="471"/>
      <c r="B61" s="267" t="s">
        <v>554</v>
      </c>
      <c r="C61" s="350">
        <f>SUM(C60+C53+C58)</f>
        <v>755719</v>
      </c>
      <c r="D61" s="350">
        <f t="shared" ref="D61:O61" si="24">SUM(D60+D53+D58)</f>
        <v>0</v>
      </c>
      <c r="E61" s="350">
        <f t="shared" si="24"/>
        <v>350</v>
      </c>
      <c r="F61" s="350">
        <f t="shared" si="24"/>
        <v>1489239</v>
      </c>
      <c r="G61" s="350">
        <f t="shared" si="24"/>
        <v>0</v>
      </c>
      <c r="H61" s="350">
        <f t="shared" si="24"/>
        <v>165000</v>
      </c>
      <c r="I61" s="350">
        <f t="shared" si="24"/>
        <v>0</v>
      </c>
      <c r="J61" s="350">
        <f t="shared" si="24"/>
        <v>2410308</v>
      </c>
      <c r="K61" s="350">
        <f t="shared" si="24"/>
        <v>0</v>
      </c>
      <c r="L61" s="350">
        <f t="shared" si="24"/>
        <v>2410308</v>
      </c>
      <c r="M61" s="350">
        <f t="shared" si="24"/>
        <v>11546530</v>
      </c>
      <c r="N61" s="350">
        <f t="shared" si="24"/>
        <v>209429</v>
      </c>
      <c r="O61" s="350">
        <f t="shared" si="24"/>
        <v>14166267</v>
      </c>
      <c r="P61" s="698"/>
      <c r="Q61" s="698"/>
      <c r="R61" s="698"/>
    </row>
    <row r="62" spans="1:18" ht="15.75" thickTop="1" x14ac:dyDescent="0.25">
      <c r="A62" s="470"/>
      <c r="B62" s="475"/>
    </row>
    <row r="63" spans="1:18" x14ac:dyDescent="0.25">
      <c r="A63" s="470"/>
      <c r="B63" s="475"/>
    </row>
    <row r="64" spans="1:18" x14ac:dyDescent="0.25">
      <c r="A64" s="470"/>
      <c r="B64" s="475"/>
    </row>
    <row r="65" spans="1:2" x14ac:dyDescent="0.25">
      <c r="A65" s="470"/>
      <c r="B65" s="475"/>
    </row>
    <row r="66" spans="1:2" x14ac:dyDescent="0.25">
      <c r="A66" s="470"/>
      <c r="B66" s="475"/>
    </row>
    <row r="67" spans="1:2" x14ac:dyDescent="0.25">
      <c r="A67" s="470"/>
      <c r="B67" s="475"/>
    </row>
    <row r="68" spans="1:2" x14ac:dyDescent="0.25">
      <c r="A68" s="470"/>
      <c r="B68" s="475"/>
    </row>
    <row r="69" spans="1:2" x14ac:dyDescent="0.25">
      <c r="A69" s="470"/>
      <c r="B69" s="475"/>
    </row>
    <row r="70" spans="1:2" x14ac:dyDescent="0.25">
      <c r="A70" s="470"/>
      <c r="B70" s="475"/>
    </row>
    <row r="71" spans="1:2" x14ac:dyDescent="0.25">
      <c r="A71" s="470"/>
      <c r="B71" s="475"/>
    </row>
    <row r="72" spans="1:2" x14ac:dyDescent="0.25">
      <c r="A72" s="470"/>
      <c r="B72" s="475"/>
    </row>
    <row r="73" spans="1:2" x14ac:dyDescent="0.25">
      <c r="A73" s="470"/>
      <c r="B73" s="475"/>
    </row>
    <row r="74" spans="1:2" x14ac:dyDescent="0.25">
      <c r="A74" s="470"/>
      <c r="B74" s="475"/>
    </row>
    <row r="75" spans="1:2" x14ac:dyDescent="0.25">
      <c r="A75" s="470"/>
      <c r="B75" s="475"/>
    </row>
    <row r="76" spans="1:2" x14ac:dyDescent="0.25">
      <c r="A76" s="470"/>
      <c r="B76" s="475"/>
    </row>
    <row r="77" spans="1:2" x14ac:dyDescent="0.25">
      <c r="A77" s="470"/>
      <c r="B77" s="475"/>
    </row>
    <row r="78" spans="1:2" x14ac:dyDescent="0.25">
      <c r="A78" s="470"/>
      <c r="B78" s="475"/>
    </row>
    <row r="79" spans="1:2" x14ac:dyDescent="0.25">
      <c r="A79" s="470"/>
      <c r="B79" s="475"/>
    </row>
    <row r="80" spans="1:2" x14ac:dyDescent="0.25">
      <c r="A80" s="470"/>
      <c r="B80" s="475"/>
    </row>
    <row r="81" spans="1:2" x14ac:dyDescent="0.25">
      <c r="A81" s="470"/>
      <c r="B81" s="475"/>
    </row>
    <row r="82" spans="1:2" x14ac:dyDescent="0.25">
      <c r="A82" s="470"/>
      <c r="B82" s="475"/>
    </row>
    <row r="83" spans="1:2" x14ac:dyDescent="0.25">
      <c r="A83" s="470"/>
      <c r="B83" s="475"/>
    </row>
    <row r="84" spans="1:2" x14ac:dyDescent="0.25">
      <c r="A84" s="470"/>
      <c r="B84" s="475"/>
    </row>
    <row r="85" spans="1:2" x14ac:dyDescent="0.25">
      <c r="A85" s="470"/>
      <c r="B85" s="475"/>
    </row>
    <row r="86" spans="1:2" x14ac:dyDescent="0.25">
      <c r="A86" s="470"/>
      <c r="B86" s="475"/>
    </row>
    <row r="87" spans="1:2" x14ac:dyDescent="0.25">
      <c r="A87" s="470"/>
      <c r="B87" s="475"/>
    </row>
    <row r="88" spans="1:2" x14ac:dyDescent="0.25">
      <c r="A88" s="470"/>
      <c r="B88" s="475"/>
    </row>
    <row r="89" spans="1:2" x14ac:dyDescent="0.25">
      <c r="A89" s="470"/>
      <c r="B89" s="475"/>
    </row>
    <row r="90" spans="1:2" x14ac:dyDescent="0.25">
      <c r="A90" s="470"/>
      <c r="B90" s="475"/>
    </row>
    <row r="91" spans="1:2" x14ac:dyDescent="0.25">
      <c r="A91" s="470"/>
      <c r="B91" s="475"/>
    </row>
    <row r="92" spans="1:2" x14ac:dyDescent="0.25">
      <c r="A92" s="470"/>
      <c r="B92" s="475"/>
    </row>
    <row r="93" spans="1:2" x14ac:dyDescent="0.25">
      <c r="A93" s="470"/>
      <c r="B93" s="475"/>
    </row>
    <row r="94" spans="1:2" x14ac:dyDescent="0.25">
      <c r="A94" s="470"/>
      <c r="B94" s="475"/>
    </row>
    <row r="95" spans="1:2" x14ac:dyDescent="0.25">
      <c r="A95" s="470"/>
      <c r="B95" s="475"/>
    </row>
    <row r="96" spans="1:2" x14ac:dyDescent="0.25">
      <c r="A96" s="470"/>
      <c r="B96" s="475"/>
    </row>
    <row r="97" spans="1:2" x14ac:dyDescent="0.25">
      <c r="A97" s="470"/>
      <c r="B97" s="475"/>
    </row>
    <row r="98" spans="1:2" x14ac:dyDescent="0.25">
      <c r="A98" s="470"/>
      <c r="B98" s="475"/>
    </row>
    <row r="99" spans="1:2" x14ac:dyDescent="0.25">
      <c r="A99" s="470"/>
      <c r="B99" s="475"/>
    </row>
    <row r="100" spans="1:2" x14ac:dyDescent="0.25">
      <c r="A100" s="470"/>
      <c r="B100" s="475"/>
    </row>
    <row r="101" spans="1:2" x14ac:dyDescent="0.25">
      <c r="A101" s="470"/>
      <c r="B101" s="475"/>
    </row>
    <row r="102" spans="1:2" x14ac:dyDescent="0.25">
      <c r="A102" s="470"/>
      <c r="B102" s="475"/>
    </row>
    <row r="103" spans="1:2" x14ac:dyDescent="0.25">
      <c r="A103" s="470"/>
      <c r="B103" s="475"/>
    </row>
    <row r="104" spans="1:2" x14ac:dyDescent="0.25">
      <c r="A104" s="470"/>
      <c r="B104" s="475"/>
    </row>
    <row r="105" spans="1:2" x14ac:dyDescent="0.25">
      <c r="A105" s="470"/>
      <c r="B105" s="475"/>
    </row>
    <row r="106" spans="1:2" x14ac:dyDescent="0.25">
      <c r="A106" s="470"/>
      <c r="B106" s="475"/>
    </row>
    <row r="107" spans="1:2" x14ac:dyDescent="0.25">
      <c r="A107" s="470"/>
      <c r="B107" s="475"/>
    </row>
    <row r="108" spans="1:2" x14ac:dyDescent="0.25">
      <c r="A108" s="470"/>
      <c r="B108" s="475"/>
    </row>
    <row r="109" spans="1:2" x14ac:dyDescent="0.25">
      <c r="A109" s="470"/>
      <c r="B109" s="475"/>
    </row>
    <row r="110" spans="1:2" x14ac:dyDescent="0.25">
      <c r="A110" s="470"/>
      <c r="B110" s="475"/>
    </row>
    <row r="111" spans="1:2" x14ac:dyDescent="0.25">
      <c r="A111" s="470"/>
      <c r="B111" s="475"/>
    </row>
    <row r="112" spans="1:2" x14ac:dyDescent="0.25">
      <c r="A112" s="470"/>
      <c r="B112" s="475"/>
    </row>
    <row r="113" spans="1:2" x14ac:dyDescent="0.25">
      <c r="A113" s="470"/>
      <c r="B113" s="475"/>
    </row>
    <row r="114" spans="1:2" x14ac:dyDescent="0.25">
      <c r="A114" s="470"/>
      <c r="B114" s="475"/>
    </row>
    <row r="115" spans="1:2" x14ac:dyDescent="0.25">
      <c r="A115" s="470"/>
      <c r="B115" s="475"/>
    </row>
    <row r="116" spans="1:2" x14ac:dyDescent="0.25">
      <c r="A116" s="470"/>
      <c r="B116" s="475"/>
    </row>
    <row r="117" spans="1:2" x14ac:dyDescent="0.25">
      <c r="A117" s="470"/>
      <c r="B117" s="475"/>
    </row>
    <row r="118" spans="1:2" x14ac:dyDescent="0.25">
      <c r="A118" s="470"/>
      <c r="B118" s="475"/>
    </row>
    <row r="119" spans="1:2" x14ac:dyDescent="0.25">
      <c r="A119" s="470"/>
      <c r="B119" s="475"/>
    </row>
    <row r="120" spans="1:2" x14ac:dyDescent="0.25">
      <c r="A120" s="470"/>
      <c r="B120" s="475"/>
    </row>
    <row r="121" spans="1:2" x14ac:dyDescent="0.25">
      <c r="A121" s="470"/>
      <c r="B121" s="475"/>
    </row>
    <row r="122" spans="1:2" x14ac:dyDescent="0.25">
      <c r="A122" s="470"/>
      <c r="B122" s="475"/>
    </row>
    <row r="123" spans="1:2" x14ac:dyDescent="0.25">
      <c r="A123" s="470"/>
      <c r="B123" s="475"/>
    </row>
    <row r="124" spans="1:2" x14ac:dyDescent="0.25">
      <c r="A124" s="470"/>
      <c r="B124" s="475"/>
    </row>
    <row r="125" spans="1:2" x14ac:dyDescent="0.25">
      <c r="A125" s="470"/>
      <c r="B125" s="475"/>
    </row>
    <row r="126" spans="1:2" x14ac:dyDescent="0.25">
      <c r="A126" s="470"/>
      <c r="B126" s="475"/>
    </row>
    <row r="127" spans="1:2" x14ac:dyDescent="0.25">
      <c r="A127" s="470"/>
      <c r="B127" s="475"/>
    </row>
    <row r="128" spans="1:2" x14ac:dyDescent="0.25">
      <c r="A128" s="470"/>
      <c r="B128" s="475"/>
    </row>
    <row r="129" spans="1:2" x14ac:dyDescent="0.25">
      <c r="A129" s="470"/>
      <c r="B129" s="475"/>
    </row>
    <row r="130" spans="1:2" x14ac:dyDescent="0.25">
      <c r="A130" s="470"/>
      <c r="B130" s="475"/>
    </row>
    <row r="131" spans="1:2" x14ac:dyDescent="0.25">
      <c r="A131" s="470"/>
      <c r="B131" s="475"/>
    </row>
    <row r="132" spans="1:2" x14ac:dyDescent="0.25">
      <c r="A132" s="470"/>
      <c r="B132" s="475"/>
    </row>
    <row r="133" spans="1:2" x14ac:dyDescent="0.25">
      <c r="A133" s="470"/>
      <c r="B133" s="475"/>
    </row>
    <row r="134" spans="1:2" x14ac:dyDescent="0.25">
      <c r="A134" s="470"/>
      <c r="B134" s="475"/>
    </row>
    <row r="135" spans="1:2" x14ac:dyDescent="0.25">
      <c r="A135" s="470"/>
      <c r="B135" s="475"/>
    </row>
    <row r="136" spans="1:2" x14ac:dyDescent="0.25">
      <c r="A136" s="470"/>
      <c r="B136" s="475"/>
    </row>
    <row r="137" spans="1:2" x14ac:dyDescent="0.25">
      <c r="A137" s="470"/>
      <c r="B137" s="475"/>
    </row>
    <row r="138" spans="1:2" x14ac:dyDescent="0.25">
      <c r="A138" s="470"/>
      <c r="B138" s="475"/>
    </row>
    <row r="139" spans="1:2" x14ac:dyDescent="0.25">
      <c r="A139" s="470"/>
      <c r="B139" s="475"/>
    </row>
    <row r="140" spans="1:2" x14ac:dyDescent="0.25">
      <c r="A140" s="470"/>
      <c r="B140" s="475"/>
    </row>
    <row r="141" spans="1:2" x14ac:dyDescent="0.25">
      <c r="A141" s="470"/>
      <c r="B141" s="475"/>
    </row>
    <row r="142" spans="1:2" x14ac:dyDescent="0.25">
      <c r="A142" s="470"/>
      <c r="B142" s="475"/>
    </row>
    <row r="143" spans="1:2" x14ac:dyDescent="0.25">
      <c r="A143" s="470"/>
      <c r="B143" s="475"/>
    </row>
    <row r="144" spans="1:2" x14ac:dyDescent="0.25">
      <c r="A144" s="470"/>
      <c r="B144" s="475"/>
    </row>
    <row r="145" spans="1:2" x14ac:dyDescent="0.25">
      <c r="A145" s="470"/>
      <c r="B145" s="475"/>
    </row>
    <row r="146" spans="1:2" x14ac:dyDescent="0.25">
      <c r="A146" s="470"/>
      <c r="B146" s="475"/>
    </row>
    <row r="147" spans="1:2" x14ac:dyDescent="0.25">
      <c r="A147" s="470"/>
      <c r="B147" s="475"/>
    </row>
    <row r="148" spans="1:2" x14ac:dyDescent="0.25">
      <c r="A148" s="470"/>
      <c r="B148" s="475"/>
    </row>
    <row r="149" spans="1:2" x14ac:dyDescent="0.25">
      <c r="A149" s="470"/>
      <c r="B149" s="475"/>
    </row>
    <row r="150" spans="1:2" x14ac:dyDescent="0.25">
      <c r="A150" s="470"/>
      <c r="B150" s="475"/>
    </row>
    <row r="151" spans="1:2" x14ac:dyDescent="0.25">
      <c r="A151" s="470"/>
      <c r="B151" s="475"/>
    </row>
    <row r="152" spans="1:2" x14ac:dyDescent="0.25">
      <c r="A152" s="470"/>
      <c r="B152" s="475"/>
    </row>
    <row r="153" spans="1:2" x14ac:dyDescent="0.25">
      <c r="A153" s="470"/>
      <c r="B153" s="475"/>
    </row>
    <row r="154" spans="1:2" x14ac:dyDescent="0.25">
      <c r="A154" s="470"/>
      <c r="B154" s="475"/>
    </row>
    <row r="155" spans="1:2" x14ac:dyDescent="0.25">
      <c r="A155" s="470"/>
      <c r="B155" s="475"/>
    </row>
    <row r="156" spans="1:2" x14ac:dyDescent="0.25">
      <c r="A156" s="470"/>
      <c r="B156" s="475"/>
    </row>
    <row r="157" spans="1:2" x14ac:dyDescent="0.25">
      <c r="A157" s="470"/>
      <c r="B157" s="475"/>
    </row>
    <row r="158" spans="1:2" x14ac:dyDescent="0.25">
      <c r="A158" s="470"/>
      <c r="B158" s="475"/>
    </row>
    <row r="159" spans="1:2" x14ac:dyDescent="0.25">
      <c r="A159" s="470"/>
      <c r="B159" s="475"/>
    </row>
    <row r="160" spans="1:2" x14ac:dyDescent="0.25">
      <c r="A160" s="470"/>
      <c r="B160" s="475"/>
    </row>
    <row r="161" spans="1:2" x14ac:dyDescent="0.25">
      <c r="A161" s="470"/>
      <c r="B161" s="475"/>
    </row>
    <row r="162" spans="1:2" x14ac:dyDescent="0.25">
      <c r="A162" s="470"/>
      <c r="B162" s="475"/>
    </row>
    <row r="163" spans="1:2" x14ac:dyDescent="0.25">
      <c r="A163" s="470"/>
      <c r="B163" s="475"/>
    </row>
    <row r="164" spans="1:2" x14ac:dyDescent="0.25">
      <c r="A164" s="470"/>
      <c r="B164" s="475"/>
    </row>
    <row r="165" spans="1:2" x14ac:dyDescent="0.25">
      <c r="A165" s="470"/>
      <c r="B165" s="475"/>
    </row>
    <row r="166" spans="1:2" x14ac:dyDescent="0.25">
      <c r="A166" s="470"/>
      <c r="B166" s="475"/>
    </row>
    <row r="167" spans="1:2" x14ac:dyDescent="0.25">
      <c r="A167" s="470"/>
      <c r="B167" s="475"/>
    </row>
    <row r="168" spans="1:2" x14ac:dyDescent="0.25">
      <c r="A168" s="470"/>
      <c r="B168" s="475"/>
    </row>
    <row r="169" spans="1:2" x14ac:dyDescent="0.25">
      <c r="A169" s="470"/>
      <c r="B169" s="475"/>
    </row>
    <row r="170" spans="1:2" x14ac:dyDescent="0.25">
      <c r="A170" s="470"/>
      <c r="B170" s="475"/>
    </row>
    <row r="171" spans="1:2" x14ac:dyDescent="0.25">
      <c r="A171" s="470"/>
      <c r="B171" s="475"/>
    </row>
    <row r="172" spans="1:2" x14ac:dyDescent="0.25">
      <c r="A172" s="470"/>
      <c r="B172" s="475"/>
    </row>
    <row r="173" spans="1:2" x14ac:dyDescent="0.25">
      <c r="A173" s="470"/>
      <c r="B173" s="475"/>
    </row>
    <row r="174" spans="1:2" x14ac:dyDescent="0.25">
      <c r="A174" s="470"/>
      <c r="B174" s="475"/>
    </row>
    <row r="175" spans="1:2" x14ac:dyDescent="0.25">
      <c r="A175" s="470"/>
      <c r="B175" s="475"/>
    </row>
    <row r="176" spans="1:2" x14ac:dyDescent="0.25">
      <c r="A176" s="470"/>
      <c r="B176" s="475"/>
    </row>
    <row r="177" spans="1:2" x14ac:dyDescent="0.25">
      <c r="A177" s="470"/>
      <c r="B177" s="475"/>
    </row>
    <row r="178" spans="1:2" x14ac:dyDescent="0.25">
      <c r="A178" s="470"/>
      <c r="B178" s="475"/>
    </row>
    <row r="179" spans="1:2" x14ac:dyDescent="0.25">
      <c r="A179" s="470"/>
      <c r="B179" s="475"/>
    </row>
    <row r="180" spans="1:2" x14ac:dyDescent="0.25">
      <c r="A180" s="470"/>
      <c r="B180" s="475"/>
    </row>
    <row r="181" spans="1:2" x14ac:dyDescent="0.25">
      <c r="A181" s="470"/>
      <c r="B181" s="475"/>
    </row>
    <row r="182" spans="1:2" x14ac:dyDescent="0.25">
      <c r="A182" s="470"/>
      <c r="B182" s="475"/>
    </row>
    <row r="183" spans="1:2" x14ac:dyDescent="0.25">
      <c r="A183" s="470"/>
      <c r="B183" s="475"/>
    </row>
    <row r="184" spans="1:2" x14ac:dyDescent="0.25">
      <c r="A184" s="470"/>
      <c r="B184" s="475"/>
    </row>
    <row r="185" spans="1:2" x14ac:dyDescent="0.25">
      <c r="A185" s="470"/>
      <c r="B185" s="475"/>
    </row>
    <row r="186" spans="1:2" x14ac:dyDescent="0.25">
      <c r="A186" s="470"/>
      <c r="B186" s="475"/>
    </row>
    <row r="187" spans="1:2" x14ac:dyDescent="0.25">
      <c r="A187" s="470"/>
      <c r="B187" s="475"/>
    </row>
    <row r="188" spans="1:2" x14ac:dyDescent="0.25">
      <c r="A188" s="470"/>
      <c r="B188" s="475"/>
    </row>
    <row r="189" spans="1:2" x14ac:dyDescent="0.25">
      <c r="A189" s="470"/>
      <c r="B189" s="475"/>
    </row>
    <row r="190" spans="1:2" x14ac:dyDescent="0.25">
      <c r="A190" s="470"/>
      <c r="B190" s="475"/>
    </row>
    <row r="191" spans="1:2" x14ac:dyDescent="0.25">
      <c r="A191" s="470"/>
      <c r="B191" s="475"/>
    </row>
    <row r="192" spans="1:2" x14ac:dyDescent="0.25">
      <c r="A192" s="470"/>
      <c r="B192" s="475"/>
    </row>
    <row r="193" spans="1:2" x14ac:dyDescent="0.25">
      <c r="A193" s="470"/>
      <c r="B193" s="475"/>
    </row>
    <row r="194" spans="1:2" x14ac:dyDescent="0.25">
      <c r="A194" s="470"/>
      <c r="B194" s="475"/>
    </row>
    <row r="195" spans="1:2" x14ac:dyDescent="0.25">
      <c r="A195" s="470"/>
      <c r="B195" s="475"/>
    </row>
    <row r="196" spans="1:2" x14ac:dyDescent="0.25">
      <c r="A196" s="470"/>
      <c r="B196" s="475"/>
    </row>
    <row r="197" spans="1:2" x14ac:dyDescent="0.25">
      <c r="A197" s="470"/>
      <c r="B197" s="475"/>
    </row>
    <row r="198" spans="1:2" x14ac:dyDescent="0.25">
      <c r="A198" s="470"/>
      <c r="B198" s="475"/>
    </row>
    <row r="199" spans="1:2" x14ac:dyDescent="0.25">
      <c r="A199" s="470"/>
      <c r="B199" s="475"/>
    </row>
    <row r="200" spans="1:2" x14ac:dyDescent="0.25">
      <c r="A200" s="470"/>
      <c r="B200" s="475"/>
    </row>
    <row r="201" spans="1:2" x14ac:dyDescent="0.25">
      <c r="A201" s="470"/>
      <c r="B201" s="475"/>
    </row>
    <row r="202" spans="1:2" x14ac:dyDescent="0.25">
      <c r="A202" s="470"/>
      <c r="B202" s="475"/>
    </row>
    <row r="203" spans="1:2" x14ac:dyDescent="0.25">
      <c r="A203" s="470"/>
      <c r="B203" s="475"/>
    </row>
    <row r="204" spans="1:2" x14ac:dyDescent="0.25">
      <c r="A204" s="470"/>
      <c r="B204" s="475"/>
    </row>
    <row r="205" spans="1:2" x14ac:dyDescent="0.25">
      <c r="A205" s="470"/>
      <c r="B205" s="475"/>
    </row>
    <row r="206" spans="1:2" x14ac:dyDescent="0.25">
      <c r="A206" s="470"/>
      <c r="B206" s="475"/>
    </row>
    <row r="207" spans="1:2" x14ac:dyDescent="0.25">
      <c r="A207" s="470"/>
      <c r="B207" s="475"/>
    </row>
    <row r="208" spans="1:2" x14ac:dyDescent="0.25">
      <c r="A208" s="470"/>
      <c r="B208" s="475"/>
    </row>
    <row r="209" spans="1:2" x14ac:dyDescent="0.25">
      <c r="A209" s="470"/>
      <c r="B209" s="475"/>
    </row>
    <row r="210" spans="1:2" x14ac:dyDescent="0.25">
      <c r="A210" s="470"/>
      <c r="B210" s="475"/>
    </row>
    <row r="211" spans="1:2" x14ac:dyDescent="0.25">
      <c r="A211" s="470"/>
      <c r="B211" s="475"/>
    </row>
    <row r="212" spans="1:2" x14ac:dyDescent="0.25">
      <c r="A212" s="470"/>
      <c r="B212" s="475"/>
    </row>
    <row r="213" spans="1:2" x14ac:dyDescent="0.25">
      <c r="A213" s="470"/>
      <c r="B213" s="475"/>
    </row>
    <row r="214" spans="1:2" x14ac:dyDescent="0.25">
      <c r="A214" s="470"/>
      <c r="B214" s="475"/>
    </row>
    <row r="215" spans="1:2" x14ac:dyDescent="0.25">
      <c r="A215" s="470"/>
      <c r="B215" s="475"/>
    </row>
    <row r="216" spans="1:2" x14ac:dyDescent="0.25">
      <c r="A216" s="470"/>
      <c r="B216" s="475"/>
    </row>
    <row r="217" spans="1:2" x14ac:dyDescent="0.25">
      <c r="A217" s="470"/>
      <c r="B217" s="475"/>
    </row>
    <row r="218" spans="1:2" x14ac:dyDescent="0.25">
      <c r="A218" s="470"/>
      <c r="B218" s="475"/>
    </row>
    <row r="219" spans="1:2" x14ac:dyDescent="0.25">
      <c r="A219" s="470"/>
      <c r="B219" s="475"/>
    </row>
    <row r="220" spans="1:2" x14ac:dyDescent="0.25">
      <c r="A220" s="470"/>
      <c r="B220" s="475"/>
    </row>
    <row r="221" spans="1:2" x14ac:dyDescent="0.25">
      <c r="A221" s="470"/>
      <c r="B221" s="475"/>
    </row>
    <row r="222" spans="1:2" x14ac:dyDescent="0.25">
      <c r="A222" s="470"/>
      <c r="B222" s="475"/>
    </row>
    <row r="223" spans="1:2" x14ac:dyDescent="0.25">
      <c r="A223" s="470"/>
      <c r="B223" s="475"/>
    </row>
    <row r="224" spans="1:2" x14ac:dyDescent="0.25">
      <c r="A224" s="470"/>
      <c r="B224" s="475"/>
    </row>
    <row r="225" spans="1:2" x14ac:dyDescent="0.25">
      <c r="A225" s="470"/>
      <c r="B225" s="475"/>
    </row>
    <row r="226" spans="1:2" x14ac:dyDescent="0.25">
      <c r="A226" s="470"/>
      <c r="B226" s="475"/>
    </row>
    <row r="227" spans="1:2" x14ac:dyDescent="0.25">
      <c r="A227" s="470"/>
      <c r="B227" s="475"/>
    </row>
    <row r="228" spans="1:2" x14ac:dyDescent="0.25">
      <c r="A228" s="470"/>
      <c r="B228" s="475"/>
    </row>
    <row r="229" spans="1:2" x14ac:dyDescent="0.25">
      <c r="A229" s="470"/>
      <c r="B229" s="475"/>
    </row>
    <row r="230" spans="1:2" x14ac:dyDescent="0.25">
      <c r="A230" s="470"/>
      <c r="B230" s="475"/>
    </row>
    <row r="231" spans="1:2" x14ac:dyDescent="0.25">
      <c r="A231" s="470"/>
      <c r="B231" s="475"/>
    </row>
    <row r="232" spans="1:2" x14ac:dyDescent="0.25">
      <c r="A232" s="470"/>
      <c r="B232" s="475"/>
    </row>
    <row r="233" spans="1:2" x14ac:dyDescent="0.25">
      <c r="A233" s="470"/>
      <c r="B233" s="475"/>
    </row>
    <row r="234" spans="1:2" x14ac:dyDescent="0.25">
      <c r="A234" s="470"/>
      <c r="B234" s="475"/>
    </row>
    <row r="235" spans="1:2" x14ac:dyDescent="0.25">
      <c r="A235" s="470"/>
      <c r="B235" s="475"/>
    </row>
    <row r="236" spans="1:2" x14ac:dyDescent="0.25">
      <c r="A236" s="470"/>
      <c r="B236" s="475"/>
    </row>
    <row r="237" spans="1:2" x14ac:dyDescent="0.25">
      <c r="A237" s="470"/>
      <c r="B237" s="475"/>
    </row>
    <row r="238" spans="1:2" x14ac:dyDescent="0.25">
      <c r="A238" s="470"/>
      <c r="B238" s="475"/>
    </row>
    <row r="239" spans="1:2" x14ac:dyDescent="0.25">
      <c r="A239" s="470"/>
      <c r="B239" s="475"/>
    </row>
    <row r="240" spans="1:2" x14ac:dyDescent="0.25">
      <c r="A240" s="470"/>
      <c r="B240" s="475"/>
    </row>
    <row r="241" spans="1:2" x14ac:dyDescent="0.25">
      <c r="A241" s="470"/>
      <c r="B241" s="475"/>
    </row>
    <row r="242" spans="1:2" x14ac:dyDescent="0.25">
      <c r="A242" s="470"/>
      <c r="B242" s="475"/>
    </row>
    <row r="243" spans="1:2" x14ac:dyDescent="0.25">
      <c r="A243" s="470"/>
      <c r="B243" s="475"/>
    </row>
    <row r="244" spans="1:2" x14ac:dyDescent="0.25">
      <c r="A244" s="470"/>
      <c r="B244" s="475"/>
    </row>
    <row r="245" spans="1:2" x14ac:dyDescent="0.25">
      <c r="A245" s="470"/>
      <c r="B245" s="475"/>
    </row>
    <row r="246" spans="1:2" x14ac:dyDescent="0.25">
      <c r="A246" s="470"/>
      <c r="B246" s="475"/>
    </row>
    <row r="247" spans="1:2" x14ac:dyDescent="0.25">
      <c r="A247" s="470"/>
      <c r="B247" s="475"/>
    </row>
    <row r="248" spans="1:2" x14ac:dyDescent="0.25">
      <c r="A248" s="470"/>
      <c r="B248" s="475"/>
    </row>
    <row r="249" spans="1:2" x14ac:dyDescent="0.25">
      <c r="A249" s="470"/>
      <c r="B249" s="475"/>
    </row>
    <row r="250" spans="1:2" x14ac:dyDescent="0.25">
      <c r="A250" s="470"/>
      <c r="B250" s="475"/>
    </row>
    <row r="251" spans="1:2" x14ac:dyDescent="0.25">
      <c r="A251" s="470"/>
      <c r="B251" s="475"/>
    </row>
    <row r="252" spans="1:2" x14ac:dyDescent="0.25">
      <c r="A252" s="470"/>
      <c r="B252" s="475"/>
    </row>
    <row r="253" spans="1:2" x14ac:dyDescent="0.25">
      <c r="A253" s="470"/>
      <c r="B253" s="475"/>
    </row>
    <row r="254" spans="1:2" x14ac:dyDescent="0.25">
      <c r="A254" s="470"/>
      <c r="B254" s="475"/>
    </row>
    <row r="255" spans="1:2" x14ac:dyDescent="0.25">
      <c r="A255" s="470"/>
      <c r="B255" s="475"/>
    </row>
    <row r="256" spans="1:2" x14ac:dyDescent="0.25">
      <c r="A256" s="470"/>
      <c r="B256" s="475"/>
    </row>
    <row r="257" spans="1:2" x14ac:dyDescent="0.25">
      <c r="A257" s="470"/>
      <c r="B257" s="475"/>
    </row>
    <row r="258" spans="1:2" x14ac:dyDescent="0.25">
      <c r="A258" s="470"/>
      <c r="B258" s="475"/>
    </row>
    <row r="259" spans="1:2" x14ac:dyDescent="0.25">
      <c r="A259" s="470"/>
      <c r="B259" s="475"/>
    </row>
    <row r="260" spans="1:2" x14ac:dyDescent="0.25">
      <c r="A260" s="470"/>
      <c r="B260" s="475"/>
    </row>
    <row r="261" spans="1:2" x14ac:dyDescent="0.25">
      <c r="A261" s="470"/>
      <c r="B261" s="475"/>
    </row>
    <row r="262" spans="1:2" x14ac:dyDescent="0.25">
      <c r="A262" s="470"/>
      <c r="B262" s="475"/>
    </row>
    <row r="263" spans="1:2" x14ac:dyDescent="0.25">
      <c r="A263" s="470"/>
      <c r="B263" s="475"/>
    </row>
    <row r="264" spans="1:2" x14ac:dyDescent="0.25">
      <c r="A264" s="470"/>
      <c r="B264" s="475"/>
    </row>
    <row r="265" spans="1:2" x14ac:dyDescent="0.25">
      <c r="A265" s="470"/>
      <c r="B265" s="475"/>
    </row>
    <row r="266" spans="1:2" x14ac:dyDescent="0.25">
      <c r="A266" s="470"/>
      <c r="B266" s="475"/>
    </row>
    <row r="267" spans="1:2" x14ac:dyDescent="0.25">
      <c r="A267" s="470"/>
      <c r="B267" s="475"/>
    </row>
    <row r="268" spans="1:2" x14ac:dyDescent="0.25">
      <c r="A268" s="470"/>
      <c r="B268" s="475"/>
    </row>
    <row r="269" spans="1:2" x14ac:dyDescent="0.25">
      <c r="A269" s="470"/>
      <c r="B269" s="475"/>
    </row>
    <row r="270" spans="1:2" x14ac:dyDescent="0.25">
      <c r="A270" s="470"/>
      <c r="B270" s="475"/>
    </row>
    <row r="271" spans="1:2" x14ac:dyDescent="0.25">
      <c r="A271" s="470"/>
      <c r="B271" s="475"/>
    </row>
    <row r="272" spans="1:2" x14ac:dyDescent="0.25">
      <c r="A272" s="470"/>
      <c r="B272" s="475"/>
    </row>
    <row r="273" spans="1:2" x14ac:dyDescent="0.25">
      <c r="A273" s="470"/>
      <c r="B273" s="475"/>
    </row>
    <row r="274" spans="1:2" x14ac:dyDescent="0.25">
      <c r="A274" s="470"/>
      <c r="B274" s="475"/>
    </row>
    <row r="275" spans="1:2" x14ac:dyDescent="0.25">
      <c r="A275" s="470"/>
      <c r="B275" s="475"/>
    </row>
    <row r="276" spans="1:2" x14ac:dyDescent="0.25">
      <c r="A276" s="470"/>
      <c r="B276" s="475"/>
    </row>
    <row r="277" spans="1:2" x14ac:dyDescent="0.25">
      <c r="A277" s="470"/>
      <c r="B277" s="475"/>
    </row>
    <row r="278" spans="1:2" x14ac:dyDescent="0.25">
      <c r="A278" s="470"/>
      <c r="B278" s="475"/>
    </row>
    <row r="279" spans="1:2" x14ac:dyDescent="0.25">
      <c r="A279" s="470"/>
      <c r="B279" s="475"/>
    </row>
    <row r="280" spans="1:2" x14ac:dyDescent="0.25">
      <c r="A280" s="470"/>
      <c r="B280" s="475"/>
    </row>
    <row r="281" spans="1:2" x14ac:dyDescent="0.25">
      <c r="A281" s="470"/>
      <c r="B281" s="475"/>
    </row>
    <row r="282" spans="1:2" x14ac:dyDescent="0.25">
      <c r="A282" s="470"/>
      <c r="B282" s="475"/>
    </row>
    <row r="283" spans="1:2" x14ac:dyDescent="0.25">
      <c r="A283" s="470"/>
      <c r="B283" s="475"/>
    </row>
    <row r="284" spans="1:2" x14ac:dyDescent="0.25">
      <c r="A284" s="470"/>
      <c r="B284" s="475"/>
    </row>
    <row r="285" spans="1:2" x14ac:dyDescent="0.25">
      <c r="A285" s="470"/>
      <c r="B285" s="475"/>
    </row>
    <row r="286" spans="1:2" x14ac:dyDescent="0.25">
      <c r="A286" s="470"/>
      <c r="B286" s="475"/>
    </row>
    <row r="287" spans="1:2" x14ac:dyDescent="0.25">
      <c r="A287" s="470"/>
      <c r="B287" s="475"/>
    </row>
    <row r="288" spans="1:2" x14ac:dyDescent="0.25">
      <c r="A288" s="470"/>
      <c r="B288" s="475"/>
    </row>
    <row r="289" spans="1:2" x14ac:dyDescent="0.25">
      <c r="A289" s="470"/>
      <c r="B289" s="475"/>
    </row>
    <row r="290" spans="1:2" x14ac:dyDescent="0.25">
      <c r="A290" s="470"/>
      <c r="B290" s="475"/>
    </row>
    <row r="291" spans="1:2" x14ac:dyDescent="0.25">
      <c r="A291" s="470"/>
      <c r="B291" s="475"/>
    </row>
    <row r="292" spans="1:2" x14ac:dyDescent="0.25">
      <c r="A292" s="470"/>
      <c r="B292" s="475"/>
    </row>
    <row r="293" spans="1:2" x14ac:dyDescent="0.25">
      <c r="A293" s="470"/>
      <c r="B293" s="475"/>
    </row>
    <row r="294" spans="1:2" x14ac:dyDescent="0.25">
      <c r="A294" s="470"/>
      <c r="B294" s="475"/>
    </row>
    <row r="295" spans="1:2" x14ac:dyDescent="0.25">
      <c r="A295" s="470"/>
      <c r="B295" s="475"/>
    </row>
    <row r="296" spans="1:2" x14ac:dyDescent="0.25">
      <c r="A296" s="470"/>
      <c r="B296" s="475"/>
    </row>
    <row r="297" spans="1:2" x14ac:dyDescent="0.25">
      <c r="A297" s="470"/>
      <c r="B297" s="475"/>
    </row>
    <row r="298" spans="1:2" x14ac:dyDescent="0.25">
      <c r="A298" s="470"/>
      <c r="B298" s="475"/>
    </row>
    <row r="299" spans="1:2" x14ac:dyDescent="0.25">
      <c r="A299" s="470"/>
      <c r="B299" s="475"/>
    </row>
    <row r="300" spans="1:2" x14ac:dyDescent="0.25">
      <c r="A300" s="470"/>
      <c r="B300" s="475"/>
    </row>
    <row r="301" spans="1:2" x14ac:dyDescent="0.25">
      <c r="A301" s="470"/>
      <c r="B301" s="475"/>
    </row>
    <row r="302" spans="1:2" x14ac:dyDescent="0.25">
      <c r="A302" s="470"/>
      <c r="B302" s="475"/>
    </row>
    <row r="303" spans="1:2" x14ac:dyDescent="0.25">
      <c r="A303" s="470"/>
      <c r="B303" s="475"/>
    </row>
    <row r="304" spans="1:2" x14ac:dyDescent="0.25">
      <c r="A304" s="470"/>
      <c r="B304" s="475"/>
    </row>
    <row r="305" spans="1:2" x14ac:dyDescent="0.25">
      <c r="A305" s="470"/>
      <c r="B305" s="475"/>
    </row>
    <row r="306" spans="1:2" x14ac:dyDescent="0.25">
      <c r="A306" s="470"/>
      <c r="B306" s="475"/>
    </row>
    <row r="307" spans="1:2" x14ac:dyDescent="0.25">
      <c r="A307" s="470"/>
      <c r="B307" s="475"/>
    </row>
    <row r="308" spans="1:2" x14ac:dyDescent="0.25">
      <c r="A308" s="470"/>
      <c r="B308" s="475"/>
    </row>
    <row r="309" spans="1:2" x14ac:dyDescent="0.25">
      <c r="A309" s="470"/>
      <c r="B309" s="475"/>
    </row>
    <row r="310" spans="1:2" x14ac:dyDescent="0.25">
      <c r="A310" s="470"/>
      <c r="B310" s="475"/>
    </row>
    <row r="311" spans="1:2" x14ac:dyDescent="0.25">
      <c r="A311" s="470"/>
      <c r="B311" s="475"/>
    </row>
    <row r="312" spans="1:2" x14ac:dyDescent="0.25">
      <c r="A312" s="470"/>
      <c r="B312" s="475"/>
    </row>
    <row r="313" spans="1:2" x14ac:dyDescent="0.25">
      <c r="A313" s="470"/>
      <c r="B313" s="475"/>
    </row>
    <row r="314" spans="1:2" x14ac:dyDescent="0.25">
      <c r="A314" s="470"/>
      <c r="B314" s="475"/>
    </row>
    <row r="315" spans="1:2" x14ac:dyDescent="0.25">
      <c r="A315" s="470"/>
      <c r="B315" s="475"/>
    </row>
    <row r="316" spans="1:2" x14ac:dyDescent="0.25">
      <c r="A316" s="470"/>
      <c r="B316" s="475"/>
    </row>
    <row r="317" spans="1:2" x14ac:dyDescent="0.25">
      <c r="A317" s="470"/>
      <c r="B317" s="475"/>
    </row>
    <row r="318" spans="1:2" x14ac:dyDescent="0.25">
      <c r="A318" s="470"/>
      <c r="B318" s="475"/>
    </row>
    <row r="319" spans="1:2" x14ac:dyDescent="0.25">
      <c r="A319" s="470"/>
      <c r="B319" s="475"/>
    </row>
    <row r="320" spans="1:2" x14ac:dyDescent="0.25">
      <c r="A320" s="470"/>
      <c r="B320" s="475"/>
    </row>
    <row r="321" spans="1:2" x14ac:dyDescent="0.25">
      <c r="A321" s="470"/>
      <c r="B321" s="475"/>
    </row>
    <row r="322" spans="1:2" x14ac:dyDescent="0.25">
      <c r="A322" s="470"/>
      <c r="B322" s="475"/>
    </row>
    <row r="323" spans="1:2" x14ac:dyDescent="0.25">
      <c r="A323" s="470"/>
      <c r="B323" s="475"/>
    </row>
    <row r="324" spans="1:2" x14ac:dyDescent="0.25">
      <c r="A324" s="470"/>
      <c r="B324" s="475"/>
    </row>
    <row r="325" spans="1:2" x14ac:dyDescent="0.25">
      <c r="A325" s="470"/>
      <c r="B325" s="475"/>
    </row>
    <row r="326" spans="1:2" x14ac:dyDescent="0.25">
      <c r="A326" s="470"/>
      <c r="B326" s="475"/>
    </row>
    <row r="327" spans="1:2" x14ac:dyDescent="0.25">
      <c r="A327" s="470"/>
      <c r="B327" s="475"/>
    </row>
    <row r="328" spans="1:2" x14ac:dyDescent="0.25">
      <c r="A328" s="470"/>
      <c r="B328" s="475"/>
    </row>
    <row r="329" spans="1:2" x14ac:dyDescent="0.25">
      <c r="A329" s="470"/>
      <c r="B329" s="475"/>
    </row>
    <row r="330" spans="1:2" x14ac:dyDescent="0.25">
      <c r="A330" s="470"/>
      <c r="B330" s="475"/>
    </row>
    <row r="331" spans="1:2" x14ac:dyDescent="0.25">
      <c r="A331" s="470"/>
      <c r="B331" s="475"/>
    </row>
    <row r="332" spans="1:2" x14ac:dyDescent="0.25">
      <c r="A332" s="470"/>
      <c r="B332" s="475"/>
    </row>
    <row r="333" spans="1:2" x14ac:dyDescent="0.25">
      <c r="A333" s="470"/>
      <c r="B333" s="475"/>
    </row>
    <row r="334" spans="1:2" x14ac:dyDescent="0.25">
      <c r="A334" s="470"/>
      <c r="B334" s="475"/>
    </row>
    <row r="335" spans="1:2" x14ac:dyDescent="0.25">
      <c r="A335" s="470"/>
      <c r="B335" s="475"/>
    </row>
    <row r="336" spans="1:2" x14ac:dyDescent="0.25">
      <c r="A336" s="470"/>
      <c r="B336" s="475"/>
    </row>
    <row r="337" spans="1:2" x14ac:dyDescent="0.25">
      <c r="A337" s="470"/>
      <c r="B337" s="475"/>
    </row>
    <row r="338" spans="1:2" x14ac:dyDescent="0.25">
      <c r="A338" s="470"/>
      <c r="B338" s="475"/>
    </row>
    <row r="339" spans="1:2" x14ac:dyDescent="0.25">
      <c r="A339" s="470"/>
      <c r="B339" s="475"/>
    </row>
    <row r="340" spans="1:2" x14ac:dyDescent="0.25">
      <c r="A340" s="470"/>
      <c r="B340" s="475"/>
    </row>
    <row r="341" spans="1:2" x14ac:dyDescent="0.25">
      <c r="A341" s="470"/>
      <c r="B341" s="475"/>
    </row>
    <row r="342" spans="1:2" x14ac:dyDescent="0.25">
      <c r="A342" s="470"/>
      <c r="B342" s="475"/>
    </row>
    <row r="343" spans="1:2" x14ac:dyDescent="0.25">
      <c r="A343" s="470"/>
      <c r="B343" s="475"/>
    </row>
    <row r="344" spans="1:2" x14ac:dyDescent="0.25">
      <c r="A344" s="470"/>
      <c r="B344" s="475"/>
    </row>
    <row r="345" spans="1:2" x14ac:dyDescent="0.25">
      <c r="A345" s="470"/>
      <c r="B345" s="475"/>
    </row>
    <row r="346" spans="1:2" x14ac:dyDescent="0.25">
      <c r="A346" s="470"/>
      <c r="B346" s="475"/>
    </row>
    <row r="347" spans="1:2" x14ac:dyDescent="0.25">
      <c r="A347" s="470"/>
      <c r="B347" s="475"/>
    </row>
    <row r="348" spans="1:2" x14ac:dyDescent="0.25">
      <c r="A348" s="470"/>
      <c r="B348" s="475"/>
    </row>
    <row r="349" spans="1:2" x14ac:dyDescent="0.25">
      <c r="A349" s="470"/>
      <c r="B349" s="475"/>
    </row>
    <row r="350" spans="1:2" x14ac:dyDescent="0.25">
      <c r="A350" s="470"/>
      <c r="B350" s="475"/>
    </row>
    <row r="351" spans="1:2" x14ac:dyDescent="0.25">
      <c r="A351" s="470"/>
      <c r="B351" s="475"/>
    </row>
    <row r="352" spans="1:2" x14ac:dyDescent="0.25">
      <c r="A352" s="470"/>
      <c r="B352" s="475"/>
    </row>
    <row r="353" spans="1:2" x14ac:dyDescent="0.25">
      <c r="A353" s="470"/>
      <c r="B353" s="475"/>
    </row>
    <row r="354" spans="1:2" x14ac:dyDescent="0.25">
      <c r="A354" s="470"/>
      <c r="B354" s="475"/>
    </row>
    <row r="355" spans="1:2" x14ac:dyDescent="0.25">
      <c r="A355" s="470"/>
      <c r="B355" s="475"/>
    </row>
    <row r="356" spans="1:2" x14ac:dyDescent="0.25">
      <c r="A356" s="470"/>
      <c r="B356" s="475"/>
    </row>
    <row r="357" spans="1:2" x14ac:dyDescent="0.25">
      <c r="A357" s="470"/>
      <c r="B357" s="475"/>
    </row>
    <row r="358" spans="1:2" x14ac:dyDescent="0.25">
      <c r="A358" s="470"/>
      <c r="B358" s="475"/>
    </row>
    <row r="359" spans="1:2" x14ac:dyDescent="0.25">
      <c r="A359" s="470"/>
      <c r="B359" s="475"/>
    </row>
    <row r="360" spans="1:2" x14ac:dyDescent="0.25">
      <c r="A360" s="470"/>
      <c r="B360" s="475"/>
    </row>
    <row r="361" spans="1:2" x14ac:dyDescent="0.25">
      <c r="A361" s="470"/>
      <c r="B361" s="475"/>
    </row>
    <row r="362" spans="1:2" x14ac:dyDescent="0.25">
      <c r="A362" s="470"/>
      <c r="B362" s="475"/>
    </row>
    <row r="363" spans="1:2" x14ac:dyDescent="0.25">
      <c r="A363" s="470"/>
      <c r="B363" s="475"/>
    </row>
    <row r="364" spans="1:2" x14ac:dyDescent="0.25">
      <c r="A364" s="470"/>
      <c r="B364" s="475"/>
    </row>
    <row r="365" spans="1:2" x14ac:dyDescent="0.25">
      <c r="A365" s="470"/>
      <c r="B365" s="475"/>
    </row>
    <row r="366" spans="1:2" x14ac:dyDescent="0.25">
      <c r="A366" s="470"/>
      <c r="B366" s="475"/>
    </row>
    <row r="367" spans="1:2" x14ac:dyDescent="0.25">
      <c r="A367" s="470"/>
      <c r="B367" s="475"/>
    </row>
    <row r="368" spans="1:2" x14ac:dyDescent="0.25">
      <c r="A368" s="470"/>
      <c r="B368" s="475"/>
    </row>
    <row r="369" spans="1:2" x14ac:dyDescent="0.25">
      <c r="A369" s="470"/>
      <c r="B369" s="475"/>
    </row>
    <row r="370" spans="1:2" x14ac:dyDescent="0.25">
      <c r="A370" s="470"/>
      <c r="B370" s="475"/>
    </row>
    <row r="371" spans="1:2" x14ac:dyDescent="0.25">
      <c r="A371" s="470"/>
      <c r="B371" s="475"/>
    </row>
    <row r="372" spans="1:2" x14ac:dyDescent="0.25">
      <c r="A372" s="470"/>
      <c r="B372" s="475"/>
    </row>
    <row r="373" spans="1:2" x14ac:dyDescent="0.25">
      <c r="A373" s="470"/>
      <c r="B373" s="475"/>
    </row>
    <row r="374" spans="1:2" x14ac:dyDescent="0.25">
      <c r="A374" s="470"/>
      <c r="B374" s="475"/>
    </row>
    <row r="375" spans="1:2" x14ac:dyDescent="0.25">
      <c r="A375" s="470"/>
      <c r="B375" s="475"/>
    </row>
    <row r="376" spans="1:2" x14ac:dyDescent="0.25">
      <c r="A376" s="470"/>
      <c r="B376" s="475"/>
    </row>
    <row r="377" spans="1:2" x14ac:dyDescent="0.25">
      <c r="A377" s="470"/>
      <c r="B377" s="475"/>
    </row>
    <row r="378" spans="1:2" x14ac:dyDescent="0.25">
      <c r="A378" s="470"/>
      <c r="B378" s="475"/>
    </row>
    <row r="379" spans="1:2" x14ac:dyDescent="0.25">
      <c r="A379" s="470"/>
      <c r="B379" s="475"/>
    </row>
    <row r="380" spans="1:2" x14ac:dyDescent="0.25">
      <c r="A380" s="470"/>
      <c r="B380" s="475"/>
    </row>
    <row r="381" spans="1:2" x14ac:dyDescent="0.25">
      <c r="A381" s="470"/>
      <c r="B381" s="475"/>
    </row>
    <row r="382" spans="1:2" x14ac:dyDescent="0.25">
      <c r="A382" s="470"/>
      <c r="B382" s="475"/>
    </row>
    <row r="383" spans="1:2" x14ac:dyDescent="0.25">
      <c r="A383" s="470"/>
      <c r="B383" s="475"/>
    </row>
    <row r="384" spans="1:2" x14ac:dyDescent="0.25">
      <c r="A384" s="470"/>
      <c r="B384" s="475"/>
    </row>
    <row r="385" spans="1:2" x14ac:dyDescent="0.25">
      <c r="A385" s="470"/>
      <c r="B385" s="475"/>
    </row>
    <row r="386" spans="1:2" x14ac:dyDescent="0.25">
      <c r="A386" s="470"/>
      <c r="B386" s="475"/>
    </row>
    <row r="387" spans="1:2" x14ac:dyDescent="0.25">
      <c r="A387" s="470"/>
      <c r="B387" s="475"/>
    </row>
    <row r="388" spans="1:2" x14ac:dyDescent="0.25">
      <c r="A388" s="470"/>
      <c r="B388" s="475"/>
    </row>
    <row r="389" spans="1:2" x14ac:dyDescent="0.25">
      <c r="A389" s="470"/>
      <c r="B389" s="475"/>
    </row>
    <row r="390" spans="1:2" x14ac:dyDescent="0.25">
      <c r="A390" s="470"/>
      <c r="B390" s="475"/>
    </row>
    <row r="391" spans="1:2" x14ac:dyDescent="0.25">
      <c r="A391" s="470"/>
      <c r="B391" s="475"/>
    </row>
    <row r="392" spans="1:2" x14ac:dyDescent="0.25">
      <c r="A392" s="470"/>
      <c r="B392" s="475"/>
    </row>
    <row r="393" spans="1:2" x14ac:dyDescent="0.25">
      <c r="A393" s="470"/>
      <c r="B393" s="475"/>
    </row>
    <row r="394" spans="1:2" x14ac:dyDescent="0.25">
      <c r="A394" s="470"/>
      <c r="B394" s="475"/>
    </row>
    <row r="395" spans="1:2" x14ac:dyDescent="0.25">
      <c r="A395" s="470"/>
      <c r="B395" s="475"/>
    </row>
    <row r="396" spans="1:2" x14ac:dyDescent="0.25">
      <c r="A396" s="470"/>
      <c r="B396" s="475"/>
    </row>
    <row r="397" spans="1:2" x14ac:dyDescent="0.25">
      <c r="A397" s="470"/>
      <c r="B397" s="475"/>
    </row>
    <row r="398" spans="1:2" x14ac:dyDescent="0.25">
      <c r="A398" s="470"/>
      <c r="B398" s="475"/>
    </row>
    <row r="399" spans="1:2" x14ac:dyDescent="0.25">
      <c r="A399" s="470"/>
      <c r="B399" s="475"/>
    </row>
    <row r="400" spans="1:2" x14ac:dyDescent="0.25">
      <c r="A400" s="470"/>
      <c r="B400" s="475"/>
    </row>
    <row r="401" spans="1:2" x14ac:dyDescent="0.25">
      <c r="A401" s="470"/>
      <c r="B401" s="475"/>
    </row>
    <row r="402" spans="1:2" x14ac:dyDescent="0.25">
      <c r="A402" s="470"/>
      <c r="B402" s="475"/>
    </row>
    <row r="403" spans="1:2" x14ac:dyDescent="0.25">
      <c r="A403" s="470"/>
      <c r="B403" s="475"/>
    </row>
    <row r="404" spans="1:2" x14ac:dyDescent="0.25">
      <c r="A404" s="470"/>
      <c r="B404" s="475"/>
    </row>
    <row r="405" spans="1:2" x14ac:dyDescent="0.25">
      <c r="A405" s="470"/>
      <c r="B405" s="475"/>
    </row>
    <row r="406" spans="1:2" x14ac:dyDescent="0.25">
      <c r="A406" s="470"/>
      <c r="B406" s="475"/>
    </row>
    <row r="407" spans="1:2" x14ac:dyDescent="0.25">
      <c r="A407" s="470"/>
      <c r="B407" s="475"/>
    </row>
    <row r="408" spans="1:2" x14ac:dyDescent="0.25">
      <c r="A408" s="470"/>
      <c r="B408" s="475"/>
    </row>
    <row r="409" spans="1:2" x14ac:dyDescent="0.25">
      <c r="A409" s="470"/>
      <c r="B409" s="475"/>
    </row>
    <row r="410" spans="1:2" x14ac:dyDescent="0.25">
      <c r="A410" s="470"/>
      <c r="B410" s="475"/>
    </row>
    <row r="411" spans="1:2" x14ac:dyDescent="0.25">
      <c r="A411" s="470"/>
      <c r="B411" s="475"/>
    </row>
    <row r="412" spans="1:2" x14ac:dyDescent="0.25">
      <c r="A412" s="470"/>
      <c r="B412" s="475"/>
    </row>
    <row r="413" spans="1:2" x14ac:dyDescent="0.25">
      <c r="A413" s="470"/>
      <c r="B413" s="475"/>
    </row>
    <row r="414" spans="1:2" x14ac:dyDescent="0.25">
      <c r="A414" s="470"/>
      <c r="B414" s="475"/>
    </row>
    <row r="415" spans="1:2" x14ac:dyDescent="0.25">
      <c r="A415" s="470"/>
      <c r="B415" s="475"/>
    </row>
    <row r="416" spans="1:2" x14ac:dyDescent="0.25">
      <c r="A416" s="470"/>
      <c r="B416" s="475"/>
    </row>
    <row r="417" spans="1:2" x14ac:dyDescent="0.25">
      <c r="A417" s="470"/>
      <c r="B417" s="475"/>
    </row>
    <row r="418" spans="1:2" x14ac:dyDescent="0.25">
      <c r="A418" s="470"/>
      <c r="B418" s="475"/>
    </row>
    <row r="419" spans="1:2" x14ac:dyDescent="0.25">
      <c r="A419" s="470"/>
      <c r="B419" s="475"/>
    </row>
    <row r="420" spans="1:2" x14ac:dyDescent="0.25">
      <c r="A420" s="470"/>
      <c r="B420" s="475"/>
    </row>
    <row r="421" spans="1:2" x14ac:dyDescent="0.25">
      <c r="A421" s="470"/>
      <c r="B421" s="475"/>
    </row>
    <row r="422" spans="1:2" x14ac:dyDescent="0.25">
      <c r="A422" s="470"/>
      <c r="B422" s="475"/>
    </row>
    <row r="423" spans="1:2" x14ac:dyDescent="0.25">
      <c r="A423" s="470"/>
      <c r="B423" s="475"/>
    </row>
    <row r="424" spans="1:2" x14ac:dyDescent="0.25">
      <c r="A424" s="470"/>
      <c r="B424" s="475"/>
    </row>
    <row r="425" spans="1:2" x14ac:dyDescent="0.25">
      <c r="A425" s="470"/>
      <c r="B425" s="475"/>
    </row>
    <row r="426" spans="1:2" x14ac:dyDescent="0.25">
      <c r="A426" s="470"/>
      <c r="B426" s="475"/>
    </row>
    <row r="427" spans="1:2" x14ac:dyDescent="0.25">
      <c r="A427" s="470"/>
      <c r="B427" s="475"/>
    </row>
    <row r="428" spans="1:2" x14ac:dyDescent="0.25">
      <c r="A428" s="470"/>
      <c r="B428" s="475"/>
    </row>
    <row r="429" spans="1:2" x14ac:dyDescent="0.25">
      <c r="A429" s="470"/>
      <c r="B429" s="475"/>
    </row>
    <row r="430" spans="1:2" x14ac:dyDescent="0.25">
      <c r="A430" s="470"/>
      <c r="B430" s="475"/>
    </row>
    <row r="431" spans="1:2" x14ac:dyDescent="0.25">
      <c r="A431" s="470"/>
      <c r="B431" s="475"/>
    </row>
    <row r="432" spans="1:2" x14ac:dyDescent="0.25">
      <c r="A432" s="470"/>
      <c r="B432" s="475"/>
    </row>
    <row r="433" spans="1:2" x14ac:dyDescent="0.25">
      <c r="A433" s="470"/>
      <c r="B433" s="475"/>
    </row>
    <row r="434" spans="1:2" x14ac:dyDescent="0.25">
      <c r="A434" s="470"/>
      <c r="B434" s="475"/>
    </row>
    <row r="435" spans="1:2" x14ac:dyDescent="0.25">
      <c r="A435" s="470"/>
      <c r="B435" s="475"/>
    </row>
    <row r="436" spans="1:2" x14ac:dyDescent="0.25">
      <c r="A436" s="470"/>
      <c r="B436" s="475"/>
    </row>
    <row r="437" spans="1:2" x14ac:dyDescent="0.25">
      <c r="A437" s="470"/>
      <c r="B437" s="475"/>
    </row>
    <row r="438" spans="1:2" x14ac:dyDescent="0.25">
      <c r="A438" s="470"/>
      <c r="B438" s="475"/>
    </row>
    <row r="439" spans="1:2" x14ac:dyDescent="0.25">
      <c r="A439" s="470"/>
      <c r="B439" s="475"/>
    </row>
    <row r="440" spans="1:2" x14ac:dyDescent="0.25">
      <c r="A440" s="470"/>
      <c r="B440" s="475"/>
    </row>
    <row r="441" spans="1:2" x14ac:dyDescent="0.25">
      <c r="A441" s="470"/>
      <c r="B441" s="475"/>
    </row>
    <row r="442" spans="1:2" x14ac:dyDescent="0.25">
      <c r="A442" s="470"/>
      <c r="B442" s="475"/>
    </row>
    <row r="443" spans="1:2" x14ac:dyDescent="0.25">
      <c r="A443" s="470"/>
      <c r="B443" s="475"/>
    </row>
    <row r="444" spans="1:2" x14ac:dyDescent="0.25">
      <c r="A444" s="470"/>
      <c r="B444" s="475"/>
    </row>
    <row r="445" spans="1:2" x14ac:dyDescent="0.25">
      <c r="A445" s="470"/>
      <c r="B445" s="475"/>
    </row>
    <row r="446" spans="1:2" x14ac:dyDescent="0.25">
      <c r="A446" s="470"/>
      <c r="B446" s="475"/>
    </row>
    <row r="447" spans="1:2" x14ac:dyDescent="0.25">
      <c r="A447" s="470"/>
      <c r="B447" s="475"/>
    </row>
    <row r="448" spans="1:2" x14ac:dyDescent="0.25">
      <c r="A448" s="470"/>
      <c r="B448" s="475"/>
    </row>
    <row r="449" spans="1:2" x14ac:dyDescent="0.25">
      <c r="A449" s="470"/>
      <c r="B449" s="475"/>
    </row>
    <row r="450" spans="1:2" x14ac:dyDescent="0.25">
      <c r="A450" s="470"/>
      <c r="B450" s="475"/>
    </row>
    <row r="451" spans="1:2" x14ac:dyDescent="0.25">
      <c r="A451" s="470"/>
      <c r="B451" s="475"/>
    </row>
    <row r="452" spans="1:2" x14ac:dyDescent="0.25">
      <c r="A452" s="470"/>
      <c r="B452" s="475"/>
    </row>
    <row r="453" spans="1:2" x14ac:dyDescent="0.25">
      <c r="A453" s="470"/>
      <c r="B453" s="475"/>
    </row>
    <row r="454" spans="1:2" x14ac:dyDescent="0.25">
      <c r="A454" s="470"/>
      <c r="B454" s="475"/>
    </row>
    <row r="455" spans="1:2" x14ac:dyDescent="0.25">
      <c r="A455" s="470"/>
      <c r="B455" s="475"/>
    </row>
    <row r="456" spans="1:2" x14ac:dyDescent="0.25">
      <c r="A456" s="470"/>
      <c r="B456" s="475"/>
    </row>
    <row r="457" spans="1:2" x14ac:dyDescent="0.25">
      <c r="A457" s="470"/>
      <c r="B457" s="475"/>
    </row>
    <row r="458" spans="1:2" x14ac:dyDescent="0.25">
      <c r="A458" s="470"/>
      <c r="B458" s="475"/>
    </row>
    <row r="459" spans="1:2" x14ac:dyDescent="0.25">
      <c r="A459" s="470"/>
      <c r="B459" s="475"/>
    </row>
    <row r="460" spans="1:2" x14ac:dyDescent="0.25">
      <c r="A460" s="470"/>
      <c r="B460" s="475"/>
    </row>
    <row r="461" spans="1:2" x14ac:dyDescent="0.25">
      <c r="A461" s="470"/>
      <c r="B461" s="475"/>
    </row>
    <row r="462" spans="1:2" x14ac:dyDescent="0.25">
      <c r="A462" s="470"/>
      <c r="B462" s="475"/>
    </row>
    <row r="463" spans="1:2" x14ac:dyDescent="0.25">
      <c r="A463" s="470"/>
      <c r="B463" s="475"/>
    </row>
    <row r="464" spans="1:2" x14ac:dyDescent="0.25">
      <c r="A464" s="470"/>
      <c r="B464" s="475"/>
    </row>
    <row r="465" spans="1:2" x14ac:dyDescent="0.25">
      <c r="A465" s="470"/>
      <c r="B465" s="475"/>
    </row>
    <row r="466" spans="1:2" x14ac:dyDescent="0.25">
      <c r="A466" s="470"/>
      <c r="B466" s="475"/>
    </row>
    <row r="467" spans="1:2" x14ac:dyDescent="0.25">
      <c r="A467" s="470"/>
      <c r="B467" s="475"/>
    </row>
    <row r="468" spans="1:2" x14ac:dyDescent="0.25">
      <c r="A468" s="470"/>
      <c r="B468" s="475"/>
    </row>
    <row r="469" spans="1:2" x14ac:dyDescent="0.25">
      <c r="A469" s="470"/>
      <c r="B469" s="475"/>
    </row>
    <row r="470" spans="1:2" x14ac:dyDescent="0.25">
      <c r="A470" s="470"/>
      <c r="B470" s="475"/>
    </row>
    <row r="471" spans="1:2" x14ac:dyDescent="0.25">
      <c r="A471" s="470"/>
      <c r="B471" s="475"/>
    </row>
    <row r="472" spans="1:2" x14ac:dyDescent="0.25">
      <c r="A472" s="470"/>
      <c r="B472" s="475"/>
    </row>
    <row r="473" spans="1:2" x14ac:dyDescent="0.25">
      <c r="A473" s="470"/>
      <c r="B473" s="475"/>
    </row>
    <row r="474" spans="1:2" x14ac:dyDescent="0.25">
      <c r="A474" s="470"/>
      <c r="B474" s="475"/>
    </row>
    <row r="475" spans="1:2" x14ac:dyDescent="0.25">
      <c r="A475" s="470"/>
      <c r="B475" s="475"/>
    </row>
    <row r="476" spans="1:2" x14ac:dyDescent="0.25">
      <c r="A476" s="470"/>
      <c r="B476" s="475"/>
    </row>
    <row r="477" spans="1:2" x14ac:dyDescent="0.25">
      <c r="A477" s="470"/>
      <c r="B477" s="475"/>
    </row>
    <row r="478" spans="1:2" x14ac:dyDescent="0.25">
      <c r="A478" s="470"/>
      <c r="B478" s="475"/>
    </row>
    <row r="479" spans="1:2" x14ac:dyDescent="0.25">
      <c r="A479" s="470"/>
      <c r="B479" s="475"/>
    </row>
    <row r="480" spans="1:2" x14ac:dyDescent="0.25">
      <c r="A480" s="470"/>
      <c r="B480" s="475"/>
    </row>
    <row r="481" spans="1:2" x14ac:dyDescent="0.25">
      <c r="A481" s="470"/>
      <c r="B481" s="475"/>
    </row>
    <row r="482" spans="1:2" x14ac:dyDescent="0.25">
      <c r="A482" s="470"/>
      <c r="B482" s="475"/>
    </row>
    <row r="483" spans="1:2" x14ac:dyDescent="0.25">
      <c r="A483" s="470"/>
      <c r="B483" s="475"/>
    </row>
    <row r="484" spans="1:2" x14ac:dyDescent="0.25">
      <c r="A484" s="470"/>
      <c r="B484" s="475"/>
    </row>
    <row r="485" spans="1:2" x14ac:dyDescent="0.25">
      <c r="A485" s="470"/>
      <c r="B485" s="475"/>
    </row>
    <row r="486" spans="1:2" x14ac:dyDescent="0.25">
      <c r="A486" s="470"/>
      <c r="B486" s="475"/>
    </row>
    <row r="487" spans="1:2" x14ac:dyDescent="0.25">
      <c r="A487" s="470"/>
      <c r="B487" s="475"/>
    </row>
    <row r="488" spans="1:2" x14ac:dyDescent="0.25">
      <c r="A488" s="470"/>
      <c r="B488" s="475"/>
    </row>
    <row r="489" spans="1:2" x14ac:dyDescent="0.25">
      <c r="A489" s="470"/>
      <c r="B489" s="475"/>
    </row>
    <row r="490" spans="1:2" x14ac:dyDescent="0.25">
      <c r="A490" s="470"/>
      <c r="B490" s="475"/>
    </row>
    <row r="491" spans="1:2" x14ac:dyDescent="0.25">
      <c r="A491" s="470"/>
      <c r="B491" s="475"/>
    </row>
    <row r="492" spans="1:2" x14ac:dyDescent="0.25">
      <c r="A492" s="470"/>
      <c r="B492" s="475"/>
    </row>
    <row r="493" spans="1:2" x14ac:dyDescent="0.25">
      <c r="A493" s="470"/>
      <c r="B493" s="475"/>
    </row>
    <row r="494" spans="1:2" x14ac:dyDescent="0.25">
      <c r="A494" s="470"/>
      <c r="B494" s="475"/>
    </row>
    <row r="495" spans="1:2" x14ac:dyDescent="0.25">
      <c r="A495" s="470"/>
      <c r="B495" s="475"/>
    </row>
    <row r="496" spans="1:2" x14ac:dyDescent="0.25">
      <c r="A496" s="470"/>
      <c r="B496" s="475"/>
    </row>
    <row r="497" spans="1:2" x14ac:dyDescent="0.25">
      <c r="A497" s="470"/>
      <c r="B497" s="475"/>
    </row>
    <row r="498" spans="1:2" x14ac:dyDescent="0.25">
      <c r="A498" s="470"/>
      <c r="B498" s="475"/>
    </row>
    <row r="499" spans="1:2" x14ac:dyDescent="0.25">
      <c r="A499" s="470"/>
      <c r="B499" s="475"/>
    </row>
    <row r="500" spans="1:2" x14ac:dyDescent="0.25">
      <c r="A500" s="470"/>
      <c r="B500" s="475"/>
    </row>
    <row r="501" spans="1:2" x14ac:dyDescent="0.25">
      <c r="A501" s="470"/>
      <c r="B501" s="475"/>
    </row>
    <row r="502" spans="1:2" x14ac:dyDescent="0.25">
      <c r="A502" s="470"/>
      <c r="B502" s="475"/>
    </row>
    <row r="503" spans="1:2" x14ac:dyDescent="0.25">
      <c r="A503" s="470"/>
      <c r="B503" s="475"/>
    </row>
    <row r="504" spans="1:2" x14ac:dyDescent="0.25">
      <c r="A504" s="470"/>
      <c r="B504" s="475"/>
    </row>
    <row r="505" spans="1:2" x14ac:dyDescent="0.25">
      <c r="A505" s="470"/>
      <c r="B505" s="475"/>
    </row>
    <row r="506" spans="1:2" x14ac:dyDescent="0.25">
      <c r="A506" s="470"/>
      <c r="B506" s="475"/>
    </row>
    <row r="507" spans="1:2" x14ac:dyDescent="0.25">
      <c r="A507" s="470"/>
      <c r="B507" s="475"/>
    </row>
    <row r="508" spans="1:2" x14ac:dyDescent="0.25">
      <c r="A508" s="470"/>
      <c r="B508" s="475"/>
    </row>
    <row r="509" spans="1:2" x14ac:dyDescent="0.25">
      <c r="A509" s="470"/>
      <c r="B509" s="475"/>
    </row>
    <row r="510" spans="1:2" x14ac:dyDescent="0.25">
      <c r="A510" s="470"/>
      <c r="B510" s="475"/>
    </row>
    <row r="511" spans="1:2" x14ac:dyDescent="0.25">
      <c r="A511" s="470"/>
      <c r="B511" s="475"/>
    </row>
    <row r="512" spans="1:2" x14ac:dyDescent="0.25">
      <c r="A512" s="470"/>
      <c r="B512" s="475"/>
    </row>
    <row r="513" spans="1:2" x14ac:dyDescent="0.25">
      <c r="A513" s="470"/>
      <c r="B513" s="475"/>
    </row>
    <row r="514" spans="1:2" x14ac:dyDescent="0.25">
      <c r="A514" s="470"/>
      <c r="B514" s="475"/>
    </row>
    <row r="515" spans="1:2" x14ac:dyDescent="0.25">
      <c r="A515" s="470"/>
      <c r="B515" s="475"/>
    </row>
    <row r="516" spans="1:2" x14ac:dyDescent="0.25">
      <c r="A516" s="470"/>
      <c r="B516" s="475"/>
    </row>
    <row r="517" spans="1:2" x14ac:dyDescent="0.25">
      <c r="A517" s="470"/>
      <c r="B517" s="475"/>
    </row>
    <row r="518" spans="1:2" x14ac:dyDescent="0.25">
      <c r="A518" s="470"/>
      <c r="B518" s="475"/>
    </row>
    <row r="519" spans="1:2" x14ac:dyDescent="0.25">
      <c r="A519" s="470"/>
      <c r="B519" s="475"/>
    </row>
    <row r="520" spans="1:2" x14ac:dyDescent="0.25">
      <c r="A520" s="470"/>
      <c r="B520" s="475"/>
    </row>
    <row r="521" spans="1:2" x14ac:dyDescent="0.25">
      <c r="A521" s="470"/>
      <c r="B521" s="475"/>
    </row>
    <row r="522" spans="1:2" x14ac:dyDescent="0.25">
      <c r="A522" s="470"/>
      <c r="B522" s="475"/>
    </row>
    <row r="523" spans="1:2" x14ac:dyDescent="0.25">
      <c r="A523" s="470"/>
      <c r="B523" s="475"/>
    </row>
    <row r="524" spans="1:2" x14ac:dyDescent="0.25">
      <c r="A524" s="470"/>
      <c r="B524" s="475"/>
    </row>
    <row r="525" spans="1:2" x14ac:dyDescent="0.25">
      <c r="A525" s="470"/>
      <c r="B525" s="475"/>
    </row>
    <row r="526" spans="1:2" x14ac:dyDescent="0.25">
      <c r="A526" s="470"/>
      <c r="B526" s="475"/>
    </row>
    <row r="527" spans="1:2" x14ac:dyDescent="0.25">
      <c r="A527" s="470"/>
      <c r="B527" s="475"/>
    </row>
    <row r="528" spans="1:2" x14ac:dyDescent="0.25">
      <c r="A528" s="470"/>
      <c r="B528" s="475"/>
    </row>
    <row r="529" spans="1:2" x14ac:dyDescent="0.25">
      <c r="A529" s="470"/>
      <c r="B529" s="475"/>
    </row>
    <row r="530" spans="1:2" x14ac:dyDescent="0.25">
      <c r="A530" s="470"/>
      <c r="B530" s="475"/>
    </row>
    <row r="531" spans="1:2" x14ac:dyDescent="0.25">
      <c r="A531" s="470"/>
      <c r="B531" s="475"/>
    </row>
    <row r="532" spans="1:2" x14ac:dyDescent="0.25">
      <c r="A532" s="470"/>
      <c r="B532" s="475"/>
    </row>
    <row r="533" spans="1:2" x14ac:dyDescent="0.25">
      <c r="A533" s="470"/>
      <c r="B533" s="475"/>
    </row>
    <row r="534" spans="1:2" x14ac:dyDescent="0.25">
      <c r="A534" s="470"/>
      <c r="B534" s="475"/>
    </row>
    <row r="535" spans="1:2" x14ac:dyDescent="0.25">
      <c r="A535" s="470"/>
      <c r="B535" s="475"/>
    </row>
    <row r="536" spans="1:2" x14ac:dyDescent="0.25">
      <c r="A536" s="470"/>
      <c r="B536" s="475"/>
    </row>
    <row r="537" spans="1:2" x14ac:dyDescent="0.25">
      <c r="A537" s="470"/>
      <c r="B537" s="475"/>
    </row>
    <row r="538" spans="1:2" x14ac:dyDescent="0.25">
      <c r="A538" s="470"/>
      <c r="B538" s="475"/>
    </row>
    <row r="539" spans="1:2" x14ac:dyDescent="0.25">
      <c r="A539" s="470"/>
      <c r="B539" s="475"/>
    </row>
    <row r="540" spans="1:2" x14ac:dyDescent="0.25">
      <c r="A540" s="470"/>
      <c r="B540" s="475"/>
    </row>
    <row r="541" spans="1:2" x14ac:dyDescent="0.25">
      <c r="A541" s="470"/>
      <c r="B541" s="475"/>
    </row>
    <row r="542" spans="1:2" x14ac:dyDescent="0.25">
      <c r="A542" s="470"/>
      <c r="B542" s="475"/>
    </row>
    <row r="543" spans="1:2" x14ac:dyDescent="0.25">
      <c r="A543" s="470"/>
      <c r="B543" s="475"/>
    </row>
    <row r="544" spans="1:2" x14ac:dyDescent="0.25">
      <c r="A544" s="470"/>
      <c r="B544" s="475"/>
    </row>
    <row r="545" spans="1:2" x14ac:dyDescent="0.25">
      <c r="A545" s="470"/>
      <c r="B545" s="475"/>
    </row>
    <row r="546" spans="1:2" x14ac:dyDescent="0.25">
      <c r="A546" s="470"/>
      <c r="B546" s="475"/>
    </row>
    <row r="547" spans="1:2" x14ac:dyDescent="0.25">
      <c r="A547" s="470"/>
      <c r="B547" s="475"/>
    </row>
    <row r="548" spans="1:2" x14ac:dyDescent="0.25">
      <c r="A548" s="470"/>
      <c r="B548" s="475"/>
    </row>
    <row r="549" spans="1:2" x14ac:dyDescent="0.25">
      <c r="A549" s="470"/>
      <c r="B549" s="475"/>
    </row>
    <row r="550" spans="1:2" x14ac:dyDescent="0.25">
      <c r="A550" s="470"/>
      <c r="B550" s="475"/>
    </row>
    <row r="551" spans="1:2" x14ac:dyDescent="0.25">
      <c r="A551" s="470"/>
      <c r="B551" s="475"/>
    </row>
    <row r="552" spans="1:2" x14ac:dyDescent="0.25">
      <c r="A552" s="470"/>
      <c r="B552" s="475"/>
    </row>
    <row r="553" spans="1:2" x14ac:dyDescent="0.25">
      <c r="A553" s="470"/>
      <c r="B553" s="475"/>
    </row>
    <row r="554" spans="1:2" x14ac:dyDescent="0.25">
      <c r="A554" s="470"/>
      <c r="B554" s="475"/>
    </row>
    <row r="555" spans="1:2" x14ac:dyDescent="0.25">
      <c r="A555" s="470"/>
      <c r="B555" s="475"/>
    </row>
    <row r="556" spans="1:2" x14ac:dyDescent="0.25">
      <c r="A556" s="470"/>
      <c r="B556" s="475"/>
    </row>
    <row r="557" spans="1:2" x14ac:dyDescent="0.25">
      <c r="A557" s="470"/>
      <c r="B557" s="475"/>
    </row>
    <row r="558" spans="1:2" x14ac:dyDescent="0.25">
      <c r="A558" s="470"/>
      <c r="B558" s="475"/>
    </row>
    <row r="559" spans="1:2" x14ac:dyDescent="0.25">
      <c r="A559" s="470"/>
      <c r="B559" s="475"/>
    </row>
    <row r="560" spans="1:2" x14ac:dyDescent="0.25">
      <c r="A560" s="470"/>
      <c r="B560" s="475"/>
    </row>
    <row r="561" spans="1:2" x14ac:dyDescent="0.25">
      <c r="A561" s="470"/>
      <c r="B561" s="475"/>
    </row>
    <row r="562" spans="1:2" x14ac:dyDescent="0.25">
      <c r="A562" s="470"/>
      <c r="B562" s="475"/>
    </row>
    <row r="563" spans="1:2" x14ac:dyDescent="0.25">
      <c r="A563" s="470"/>
      <c r="B563" s="475"/>
    </row>
    <row r="564" spans="1:2" x14ac:dyDescent="0.25">
      <c r="A564" s="470"/>
      <c r="B564" s="475"/>
    </row>
    <row r="565" spans="1:2" x14ac:dyDescent="0.25">
      <c r="A565" s="470"/>
      <c r="B565" s="475"/>
    </row>
    <row r="566" spans="1:2" x14ac:dyDescent="0.25">
      <c r="A566" s="470"/>
      <c r="B566" s="475"/>
    </row>
    <row r="567" spans="1:2" x14ac:dyDescent="0.25">
      <c r="A567" s="470"/>
      <c r="B567" s="475"/>
    </row>
    <row r="568" spans="1:2" x14ac:dyDescent="0.25">
      <c r="A568" s="470"/>
      <c r="B568" s="475"/>
    </row>
    <row r="569" spans="1:2" x14ac:dyDescent="0.25">
      <c r="A569" s="470"/>
      <c r="B569" s="475"/>
    </row>
    <row r="570" spans="1:2" x14ac:dyDescent="0.25">
      <c r="A570" s="470"/>
      <c r="B570" s="475"/>
    </row>
    <row r="571" spans="1:2" x14ac:dyDescent="0.25">
      <c r="A571" s="470"/>
      <c r="B571" s="475"/>
    </row>
    <row r="572" spans="1:2" x14ac:dyDescent="0.25">
      <c r="A572" s="470"/>
      <c r="B572" s="475"/>
    </row>
    <row r="573" spans="1:2" x14ac:dyDescent="0.25">
      <c r="A573" s="470"/>
      <c r="B573" s="475"/>
    </row>
    <row r="574" spans="1:2" x14ac:dyDescent="0.25">
      <c r="A574" s="470"/>
      <c r="B574" s="475"/>
    </row>
    <row r="575" spans="1:2" x14ac:dyDescent="0.25">
      <c r="A575" s="470"/>
      <c r="B575" s="475"/>
    </row>
    <row r="576" spans="1:2" x14ac:dyDescent="0.25">
      <c r="A576" s="470"/>
      <c r="B576" s="475"/>
    </row>
    <row r="577" spans="1:2" x14ac:dyDescent="0.25">
      <c r="A577" s="470"/>
      <c r="B577" s="475"/>
    </row>
    <row r="578" spans="1:2" x14ac:dyDescent="0.25">
      <c r="A578" s="470"/>
      <c r="B578" s="475"/>
    </row>
    <row r="579" spans="1:2" x14ac:dyDescent="0.25">
      <c r="A579" s="470"/>
      <c r="B579" s="475"/>
    </row>
    <row r="580" spans="1:2" x14ac:dyDescent="0.25">
      <c r="A580" s="470"/>
      <c r="B580" s="475"/>
    </row>
    <row r="581" spans="1:2" x14ac:dyDescent="0.25">
      <c r="A581" s="470"/>
      <c r="B581" s="475"/>
    </row>
    <row r="582" spans="1:2" x14ac:dyDescent="0.25">
      <c r="A582" s="470"/>
      <c r="B582" s="475"/>
    </row>
    <row r="583" spans="1:2" x14ac:dyDescent="0.25">
      <c r="A583" s="470"/>
      <c r="B583" s="475"/>
    </row>
    <row r="584" spans="1:2" x14ac:dyDescent="0.25">
      <c r="A584" s="470"/>
      <c r="B584" s="475"/>
    </row>
    <row r="585" spans="1:2" x14ac:dyDescent="0.25">
      <c r="A585" s="470"/>
      <c r="B585" s="475"/>
    </row>
    <row r="586" spans="1:2" x14ac:dyDescent="0.25">
      <c r="A586" s="470"/>
      <c r="B586" s="475"/>
    </row>
    <row r="587" spans="1:2" x14ac:dyDescent="0.25">
      <c r="A587" s="470"/>
      <c r="B587" s="475"/>
    </row>
    <row r="588" spans="1:2" x14ac:dyDescent="0.25">
      <c r="A588" s="470"/>
      <c r="B588" s="475"/>
    </row>
    <row r="589" spans="1:2" x14ac:dyDescent="0.25">
      <c r="A589" s="470"/>
      <c r="B589" s="475"/>
    </row>
    <row r="590" spans="1:2" x14ac:dyDescent="0.25">
      <c r="A590" s="470"/>
      <c r="B590" s="475"/>
    </row>
    <row r="591" spans="1:2" x14ac:dyDescent="0.25">
      <c r="A591" s="470"/>
      <c r="B591" s="475"/>
    </row>
    <row r="592" spans="1:2" x14ac:dyDescent="0.25">
      <c r="A592" s="470"/>
      <c r="B592" s="475"/>
    </row>
    <row r="593" spans="1:2" x14ac:dyDescent="0.25">
      <c r="A593" s="470"/>
      <c r="B593" s="475"/>
    </row>
    <row r="594" spans="1:2" x14ac:dyDescent="0.25">
      <c r="A594" s="470"/>
      <c r="B594" s="475"/>
    </row>
    <row r="595" spans="1:2" x14ac:dyDescent="0.25">
      <c r="A595" s="470"/>
      <c r="B595" s="475"/>
    </row>
    <row r="596" spans="1:2" x14ac:dyDescent="0.25">
      <c r="A596" s="470"/>
      <c r="B596" s="475"/>
    </row>
    <row r="597" spans="1:2" x14ac:dyDescent="0.25">
      <c r="A597" s="470"/>
      <c r="B597" s="475"/>
    </row>
    <row r="598" spans="1:2" x14ac:dyDescent="0.25">
      <c r="A598" s="470"/>
      <c r="B598" s="475"/>
    </row>
    <row r="599" spans="1:2" x14ac:dyDescent="0.25">
      <c r="A599" s="470"/>
      <c r="B599" s="475"/>
    </row>
    <row r="600" spans="1:2" x14ac:dyDescent="0.25">
      <c r="A600" s="470"/>
      <c r="B600" s="475"/>
    </row>
    <row r="601" spans="1:2" x14ac:dyDescent="0.25">
      <c r="A601" s="470"/>
      <c r="B601" s="475"/>
    </row>
    <row r="602" spans="1:2" x14ac:dyDescent="0.25">
      <c r="A602" s="470"/>
      <c r="B602" s="475"/>
    </row>
    <row r="603" spans="1:2" x14ac:dyDescent="0.25">
      <c r="A603" s="470"/>
      <c r="B603" s="475"/>
    </row>
    <row r="604" spans="1:2" x14ac:dyDescent="0.25">
      <c r="A604" s="470"/>
      <c r="B604" s="475"/>
    </row>
    <row r="605" spans="1:2" x14ac:dyDescent="0.25">
      <c r="A605" s="470"/>
      <c r="B605" s="475"/>
    </row>
    <row r="606" spans="1:2" x14ac:dyDescent="0.25">
      <c r="A606" s="470"/>
      <c r="B606" s="475"/>
    </row>
    <row r="607" spans="1:2" x14ac:dyDescent="0.25">
      <c r="A607" s="470"/>
      <c r="B607" s="475"/>
    </row>
    <row r="608" spans="1:2" x14ac:dyDescent="0.25">
      <c r="A608" s="470"/>
      <c r="B608" s="475"/>
    </row>
    <row r="609" spans="1:2" x14ac:dyDescent="0.25">
      <c r="A609" s="470"/>
      <c r="B609" s="475"/>
    </row>
    <row r="610" spans="1:2" x14ac:dyDescent="0.25">
      <c r="A610" s="470"/>
      <c r="B610" s="475"/>
    </row>
    <row r="611" spans="1:2" x14ac:dyDescent="0.25">
      <c r="A611" s="470"/>
      <c r="B611" s="475"/>
    </row>
    <row r="612" spans="1:2" x14ac:dyDescent="0.25">
      <c r="A612" s="470"/>
      <c r="B612" s="475"/>
    </row>
    <row r="613" spans="1:2" x14ac:dyDescent="0.25">
      <c r="A613" s="470"/>
      <c r="B613" s="475"/>
    </row>
    <row r="614" spans="1:2" x14ac:dyDescent="0.25">
      <c r="A614" s="470"/>
      <c r="B614" s="475"/>
    </row>
    <row r="615" spans="1:2" x14ac:dyDescent="0.25">
      <c r="A615" s="470"/>
      <c r="B615" s="475"/>
    </row>
    <row r="616" spans="1:2" x14ac:dyDescent="0.25">
      <c r="A616" s="470"/>
      <c r="B616" s="475"/>
    </row>
    <row r="617" spans="1:2" x14ac:dyDescent="0.25">
      <c r="A617" s="470"/>
      <c r="B617" s="475"/>
    </row>
    <row r="618" spans="1:2" x14ac:dyDescent="0.25">
      <c r="A618" s="470"/>
      <c r="B618" s="475"/>
    </row>
    <row r="619" spans="1:2" x14ac:dyDescent="0.25">
      <c r="A619" s="470"/>
      <c r="B619" s="475"/>
    </row>
    <row r="620" spans="1:2" x14ac:dyDescent="0.25">
      <c r="A620" s="470"/>
      <c r="B620" s="475"/>
    </row>
    <row r="621" spans="1:2" x14ac:dyDescent="0.25">
      <c r="A621" s="470"/>
      <c r="B621" s="475"/>
    </row>
    <row r="622" spans="1:2" x14ac:dyDescent="0.25">
      <c r="A622" s="470"/>
      <c r="B622" s="475"/>
    </row>
    <row r="623" spans="1:2" x14ac:dyDescent="0.25">
      <c r="A623" s="470"/>
      <c r="B623" s="475"/>
    </row>
    <row r="624" spans="1:2" x14ac:dyDescent="0.25">
      <c r="A624" s="470"/>
      <c r="B624" s="475"/>
    </row>
    <row r="625" spans="1:2" x14ac:dyDescent="0.25">
      <c r="A625" s="470"/>
      <c r="B625" s="475"/>
    </row>
    <row r="626" spans="1:2" x14ac:dyDescent="0.25">
      <c r="A626" s="470"/>
      <c r="B626" s="475"/>
    </row>
    <row r="627" spans="1:2" x14ac:dyDescent="0.25">
      <c r="A627" s="470"/>
      <c r="B627" s="475"/>
    </row>
    <row r="628" spans="1:2" x14ac:dyDescent="0.25">
      <c r="A628" s="470"/>
      <c r="B628" s="475"/>
    </row>
    <row r="629" spans="1:2" x14ac:dyDescent="0.25">
      <c r="A629" s="470"/>
      <c r="B629" s="475"/>
    </row>
    <row r="630" spans="1:2" x14ac:dyDescent="0.25">
      <c r="A630" s="470"/>
      <c r="B630" s="475"/>
    </row>
    <row r="631" spans="1:2" x14ac:dyDescent="0.25">
      <c r="A631" s="470"/>
      <c r="B631" s="475"/>
    </row>
    <row r="632" spans="1:2" x14ac:dyDescent="0.25">
      <c r="A632" s="470"/>
      <c r="B632" s="475"/>
    </row>
    <row r="633" spans="1:2" x14ac:dyDescent="0.25">
      <c r="A633" s="470"/>
      <c r="B633" s="475"/>
    </row>
    <row r="634" spans="1:2" x14ac:dyDescent="0.25">
      <c r="A634" s="470"/>
      <c r="B634" s="475"/>
    </row>
    <row r="635" spans="1:2" x14ac:dyDescent="0.25">
      <c r="A635" s="470"/>
      <c r="B635" s="475"/>
    </row>
    <row r="636" spans="1:2" x14ac:dyDescent="0.25">
      <c r="A636" s="470"/>
      <c r="B636" s="475"/>
    </row>
    <row r="637" spans="1:2" x14ac:dyDescent="0.25">
      <c r="A637" s="470"/>
      <c r="B637" s="475"/>
    </row>
    <row r="638" spans="1:2" x14ac:dyDescent="0.25">
      <c r="A638" s="470"/>
      <c r="B638" s="475"/>
    </row>
    <row r="639" spans="1:2" x14ac:dyDescent="0.25">
      <c r="A639" s="470"/>
      <c r="B639" s="475"/>
    </row>
    <row r="640" spans="1:2" x14ac:dyDescent="0.25">
      <c r="A640" s="470"/>
      <c r="B640" s="475"/>
    </row>
    <row r="641" spans="1:2" x14ac:dyDescent="0.25">
      <c r="A641" s="470"/>
      <c r="B641" s="475"/>
    </row>
    <row r="642" spans="1:2" x14ac:dyDescent="0.25">
      <c r="A642" s="470"/>
      <c r="B642" s="475"/>
    </row>
    <row r="643" spans="1:2" x14ac:dyDescent="0.25">
      <c r="A643" s="470"/>
      <c r="B643" s="475"/>
    </row>
    <row r="644" spans="1:2" x14ac:dyDescent="0.25">
      <c r="A644" s="470"/>
      <c r="B644" s="475"/>
    </row>
    <row r="645" spans="1:2" x14ac:dyDescent="0.25">
      <c r="A645" s="470"/>
      <c r="B645" s="475"/>
    </row>
    <row r="646" spans="1:2" x14ac:dyDescent="0.25">
      <c r="A646" s="470"/>
      <c r="B646" s="475"/>
    </row>
    <row r="647" spans="1:2" x14ac:dyDescent="0.25">
      <c r="A647" s="470"/>
      <c r="B647" s="475"/>
    </row>
    <row r="648" spans="1:2" x14ac:dyDescent="0.25">
      <c r="A648" s="470"/>
      <c r="B648" s="475"/>
    </row>
    <row r="649" spans="1:2" x14ac:dyDescent="0.25">
      <c r="A649" s="470"/>
      <c r="B649" s="475"/>
    </row>
    <row r="650" spans="1:2" x14ac:dyDescent="0.25">
      <c r="A650" s="470"/>
      <c r="B650" s="475"/>
    </row>
    <row r="651" spans="1:2" x14ac:dyDescent="0.25">
      <c r="A651" s="470"/>
      <c r="B651" s="475"/>
    </row>
    <row r="652" spans="1:2" x14ac:dyDescent="0.25">
      <c r="A652" s="470"/>
      <c r="B652" s="475"/>
    </row>
    <row r="653" spans="1:2" x14ac:dyDescent="0.25">
      <c r="A653" s="470"/>
      <c r="B653" s="475"/>
    </row>
    <row r="654" spans="1:2" x14ac:dyDescent="0.25">
      <c r="A654" s="470"/>
      <c r="B654" s="475"/>
    </row>
    <row r="655" spans="1:2" x14ac:dyDescent="0.25">
      <c r="A655" s="470"/>
      <c r="B655" s="475"/>
    </row>
    <row r="656" spans="1:2" x14ac:dyDescent="0.25">
      <c r="A656" s="470"/>
      <c r="B656" s="475"/>
    </row>
    <row r="657" spans="1:2" x14ac:dyDescent="0.25">
      <c r="A657" s="470"/>
      <c r="B657" s="475"/>
    </row>
    <row r="658" spans="1:2" x14ac:dyDescent="0.25">
      <c r="A658" s="470"/>
      <c r="B658" s="475"/>
    </row>
    <row r="659" spans="1:2" x14ac:dyDescent="0.25">
      <c r="A659" s="470"/>
      <c r="B659" s="475"/>
    </row>
    <row r="660" spans="1:2" x14ac:dyDescent="0.25">
      <c r="A660" s="470"/>
      <c r="B660" s="475"/>
    </row>
    <row r="661" spans="1:2" x14ac:dyDescent="0.25">
      <c r="A661" s="470"/>
      <c r="B661" s="475"/>
    </row>
    <row r="662" spans="1:2" x14ac:dyDescent="0.25">
      <c r="A662" s="470"/>
      <c r="B662" s="475"/>
    </row>
    <row r="663" spans="1:2" x14ac:dyDescent="0.25">
      <c r="A663" s="470"/>
      <c r="B663" s="475"/>
    </row>
    <row r="664" spans="1:2" x14ac:dyDescent="0.25">
      <c r="A664" s="470"/>
      <c r="B664" s="475"/>
    </row>
    <row r="665" spans="1:2" x14ac:dyDescent="0.25">
      <c r="A665" s="470"/>
      <c r="B665" s="475"/>
    </row>
    <row r="666" spans="1:2" x14ac:dyDescent="0.25">
      <c r="A666" s="470"/>
      <c r="B666" s="475"/>
    </row>
    <row r="667" spans="1:2" x14ac:dyDescent="0.25">
      <c r="A667" s="470"/>
      <c r="B667" s="475"/>
    </row>
    <row r="668" spans="1:2" x14ac:dyDescent="0.25">
      <c r="A668" s="470"/>
      <c r="B668" s="475"/>
    </row>
    <row r="669" spans="1:2" x14ac:dyDescent="0.25">
      <c r="A669" s="470"/>
      <c r="B669" s="475"/>
    </row>
    <row r="670" spans="1:2" x14ac:dyDescent="0.25">
      <c r="A670" s="470"/>
      <c r="B670" s="475"/>
    </row>
    <row r="671" spans="1:2" x14ac:dyDescent="0.25">
      <c r="A671" s="470"/>
      <c r="B671" s="475"/>
    </row>
    <row r="672" spans="1:2" x14ac:dyDescent="0.25">
      <c r="A672" s="470"/>
      <c r="B672" s="475"/>
    </row>
    <row r="673" spans="1:2" x14ac:dyDescent="0.25">
      <c r="A673" s="470"/>
      <c r="B673" s="475"/>
    </row>
    <row r="674" spans="1:2" x14ac:dyDescent="0.25">
      <c r="A674" s="470"/>
      <c r="B674" s="475"/>
    </row>
    <row r="675" spans="1:2" x14ac:dyDescent="0.25">
      <c r="A675" s="470"/>
      <c r="B675" s="475"/>
    </row>
    <row r="676" spans="1:2" x14ac:dyDescent="0.25">
      <c r="A676" s="470"/>
      <c r="B676" s="475"/>
    </row>
    <row r="677" spans="1:2" x14ac:dyDescent="0.25">
      <c r="A677" s="470"/>
      <c r="B677" s="475"/>
    </row>
    <row r="678" spans="1:2" x14ac:dyDescent="0.25">
      <c r="A678" s="470"/>
      <c r="B678" s="475"/>
    </row>
    <row r="679" spans="1:2" x14ac:dyDescent="0.25">
      <c r="A679" s="470"/>
      <c r="B679" s="475"/>
    </row>
    <row r="680" spans="1:2" x14ac:dyDescent="0.25">
      <c r="A680" s="470"/>
      <c r="B680" s="475"/>
    </row>
    <row r="681" spans="1:2" x14ac:dyDescent="0.25">
      <c r="A681" s="470"/>
      <c r="B681" s="475"/>
    </row>
    <row r="682" spans="1:2" x14ac:dyDescent="0.25">
      <c r="A682" s="470"/>
      <c r="B682" s="475"/>
    </row>
    <row r="683" spans="1:2" x14ac:dyDescent="0.25">
      <c r="A683" s="470"/>
      <c r="B683" s="475"/>
    </row>
    <row r="684" spans="1:2" x14ac:dyDescent="0.25">
      <c r="A684" s="470"/>
      <c r="B684" s="475"/>
    </row>
    <row r="685" spans="1:2" x14ac:dyDescent="0.25">
      <c r="A685" s="470"/>
      <c r="B685" s="475"/>
    </row>
    <row r="686" spans="1:2" x14ac:dyDescent="0.25">
      <c r="A686" s="470"/>
      <c r="B686" s="475"/>
    </row>
    <row r="687" spans="1:2" x14ac:dyDescent="0.25">
      <c r="A687" s="470"/>
      <c r="B687" s="475"/>
    </row>
    <row r="688" spans="1:2" x14ac:dyDescent="0.25">
      <c r="A688" s="470"/>
      <c r="B688" s="475"/>
    </row>
    <row r="689" spans="1:2" x14ac:dyDescent="0.25">
      <c r="A689" s="470"/>
      <c r="B689" s="475"/>
    </row>
    <row r="690" spans="1:2" x14ac:dyDescent="0.25">
      <c r="A690" s="470"/>
      <c r="B690" s="475"/>
    </row>
    <row r="691" spans="1:2" x14ac:dyDescent="0.25">
      <c r="A691" s="470"/>
      <c r="B691" s="475"/>
    </row>
    <row r="692" spans="1:2" x14ac:dyDescent="0.25">
      <c r="A692" s="470"/>
      <c r="B692" s="475"/>
    </row>
    <row r="693" spans="1:2" x14ac:dyDescent="0.25">
      <c r="A693" s="470"/>
      <c r="B693" s="475"/>
    </row>
    <row r="694" spans="1:2" x14ac:dyDescent="0.25">
      <c r="A694" s="470"/>
      <c r="B694" s="475"/>
    </row>
    <row r="695" spans="1:2" x14ac:dyDescent="0.25">
      <c r="A695" s="470"/>
      <c r="B695" s="475"/>
    </row>
    <row r="696" spans="1:2" x14ac:dyDescent="0.25">
      <c r="A696" s="470"/>
      <c r="B696" s="475"/>
    </row>
    <row r="697" spans="1:2" x14ac:dyDescent="0.25">
      <c r="A697" s="470"/>
      <c r="B697" s="475"/>
    </row>
    <row r="698" spans="1:2" x14ac:dyDescent="0.25">
      <c r="A698" s="470"/>
      <c r="B698" s="475"/>
    </row>
    <row r="699" spans="1:2" x14ac:dyDescent="0.25">
      <c r="A699" s="470"/>
      <c r="B699" s="475"/>
    </row>
    <row r="700" spans="1:2" x14ac:dyDescent="0.25">
      <c r="A700" s="470"/>
      <c r="B700" s="475"/>
    </row>
    <row r="701" spans="1:2" x14ac:dyDescent="0.25">
      <c r="A701" s="470"/>
      <c r="B701" s="475"/>
    </row>
    <row r="702" spans="1:2" x14ac:dyDescent="0.25">
      <c r="A702" s="470"/>
      <c r="B702" s="475"/>
    </row>
    <row r="703" spans="1:2" x14ac:dyDescent="0.25">
      <c r="A703" s="470"/>
      <c r="B703" s="475"/>
    </row>
    <row r="704" spans="1:2" x14ac:dyDescent="0.25">
      <c r="A704" s="470"/>
      <c r="B704" s="475"/>
    </row>
    <row r="705" spans="1:2" x14ac:dyDescent="0.25">
      <c r="A705" s="470"/>
      <c r="B705" s="475"/>
    </row>
    <row r="706" spans="1:2" x14ac:dyDescent="0.25">
      <c r="A706" s="470"/>
      <c r="B706" s="475"/>
    </row>
    <row r="707" spans="1:2" x14ac:dyDescent="0.25">
      <c r="A707" s="470"/>
      <c r="B707" s="475"/>
    </row>
    <row r="708" spans="1:2" x14ac:dyDescent="0.25">
      <c r="A708" s="470"/>
      <c r="B708" s="475"/>
    </row>
    <row r="709" spans="1:2" x14ac:dyDescent="0.25">
      <c r="A709" s="470"/>
      <c r="B709" s="475"/>
    </row>
    <row r="710" spans="1:2" x14ac:dyDescent="0.25">
      <c r="A710" s="470"/>
      <c r="B710" s="475"/>
    </row>
    <row r="711" spans="1:2" x14ac:dyDescent="0.25">
      <c r="A711" s="470"/>
      <c r="B711" s="475"/>
    </row>
    <row r="712" spans="1:2" x14ac:dyDescent="0.25">
      <c r="A712" s="470"/>
      <c r="B712" s="475"/>
    </row>
    <row r="713" spans="1:2" x14ac:dyDescent="0.25">
      <c r="A713" s="470"/>
      <c r="B713" s="475"/>
    </row>
    <row r="714" spans="1:2" x14ac:dyDescent="0.25">
      <c r="A714" s="470"/>
      <c r="B714" s="475"/>
    </row>
    <row r="715" spans="1:2" x14ac:dyDescent="0.25">
      <c r="A715" s="470"/>
      <c r="B715" s="475"/>
    </row>
    <row r="716" spans="1:2" x14ac:dyDescent="0.25">
      <c r="A716" s="470"/>
      <c r="B716" s="475"/>
    </row>
    <row r="717" spans="1:2" x14ac:dyDescent="0.25">
      <c r="A717" s="470"/>
      <c r="B717" s="475"/>
    </row>
    <row r="718" spans="1:2" x14ac:dyDescent="0.25">
      <c r="A718" s="470"/>
      <c r="B718" s="475"/>
    </row>
    <row r="719" spans="1:2" x14ac:dyDescent="0.25">
      <c r="A719" s="470"/>
      <c r="B719" s="475"/>
    </row>
    <row r="720" spans="1:2" x14ac:dyDescent="0.25">
      <c r="A720" s="470"/>
      <c r="B720" s="475"/>
    </row>
    <row r="721" spans="1:2" x14ac:dyDescent="0.25">
      <c r="A721" s="470"/>
      <c r="B721" s="475"/>
    </row>
    <row r="722" spans="1:2" x14ac:dyDescent="0.25">
      <c r="A722" s="470"/>
      <c r="B722" s="475"/>
    </row>
    <row r="723" spans="1:2" x14ac:dyDescent="0.25">
      <c r="A723" s="470"/>
      <c r="B723" s="475"/>
    </row>
    <row r="724" spans="1:2" x14ac:dyDescent="0.25">
      <c r="A724" s="470"/>
      <c r="B724" s="475"/>
    </row>
    <row r="725" spans="1:2" x14ac:dyDescent="0.25">
      <c r="A725" s="470"/>
      <c r="B725" s="475"/>
    </row>
    <row r="726" spans="1:2" x14ac:dyDescent="0.25">
      <c r="A726" s="470"/>
      <c r="B726" s="475"/>
    </row>
    <row r="727" spans="1:2" x14ac:dyDescent="0.25">
      <c r="A727" s="470"/>
      <c r="B727" s="475"/>
    </row>
    <row r="728" spans="1:2" x14ac:dyDescent="0.25">
      <c r="A728" s="470"/>
      <c r="B728" s="475"/>
    </row>
    <row r="729" spans="1:2" x14ac:dyDescent="0.25">
      <c r="A729" s="470"/>
      <c r="B729" s="475"/>
    </row>
    <row r="730" spans="1:2" x14ac:dyDescent="0.25">
      <c r="A730" s="470"/>
      <c r="B730" s="475"/>
    </row>
    <row r="731" spans="1:2" x14ac:dyDescent="0.25">
      <c r="A731" s="470"/>
      <c r="B731" s="475"/>
    </row>
    <row r="732" spans="1:2" x14ac:dyDescent="0.25">
      <c r="A732" s="470"/>
      <c r="B732" s="475"/>
    </row>
    <row r="733" spans="1:2" x14ac:dyDescent="0.25">
      <c r="A733" s="470"/>
      <c r="B733" s="475"/>
    </row>
    <row r="734" spans="1:2" x14ac:dyDescent="0.25">
      <c r="A734" s="470"/>
      <c r="B734" s="475"/>
    </row>
    <row r="735" spans="1:2" x14ac:dyDescent="0.25">
      <c r="A735" s="470"/>
      <c r="B735" s="475"/>
    </row>
    <row r="736" spans="1:2" x14ac:dyDescent="0.25">
      <c r="A736" s="470"/>
      <c r="B736" s="475"/>
    </row>
    <row r="737" spans="1:2" x14ac:dyDescent="0.25">
      <c r="A737" s="470"/>
      <c r="B737" s="475"/>
    </row>
    <row r="738" spans="1:2" x14ac:dyDescent="0.25">
      <c r="A738" s="470"/>
      <c r="B738" s="475"/>
    </row>
    <row r="739" spans="1:2" x14ac:dyDescent="0.25">
      <c r="A739" s="470"/>
      <c r="B739" s="475"/>
    </row>
    <row r="740" spans="1:2" x14ac:dyDescent="0.25">
      <c r="A740" s="470"/>
      <c r="B740" s="475"/>
    </row>
    <row r="741" spans="1:2" x14ac:dyDescent="0.25">
      <c r="A741" s="470"/>
      <c r="B741" s="475"/>
    </row>
    <row r="742" spans="1:2" x14ac:dyDescent="0.25">
      <c r="A742" s="470"/>
      <c r="B742" s="475"/>
    </row>
    <row r="743" spans="1:2" x14ac:dyDescent="0.25">
      <c r="A743" s="470"/>
      <c r="B743" s="475"/>
    </row>
    <row r="744" spans="1:2" x14ac:dyDescent="0.25">
      <c r="A744" s="470"/>
      <c r="B744" s="475"/>
    </row>
    <row r="745" spans="1:2" x14ac:dyDescent="0.25">
      <c r="A745" s="470"/>
      <c r="B745" s="475"/>
    </row>
    <row r="746" spans="1:2" x14ac:dyDescent="0.25">
      <c r="A746" s="470"/>
      <c r="B746" s="475"/>
    </row>
    <row r="747" spans="1:2" x14ac:dyDescent="0.25">
      <c r="A747" s="470"/>
      <c r="B747" s="475"/>
    </row>
    <row r="748" spans="1:2" x14ac:dyDescent="0.25">
      <c r="A748" s="470"/>
      <c r="B748" s="475"/>
    </row>
    <row r="749" spans="1:2" x14ac:dyDescent="0.25">
      <c r="A749" s="470"/>
      <c r="B749" s="475"/>
    </row>
    <row r="750" spans="1:2" x14ac:dyDescent="0.25">
      <c r="A750" s="470"/>
      <c r="B750" s="475"/>
    </row>
    <row r="751" spans="1:2" x14ac:dyDescent="0.25">
      <c r="A751" s="470"/>
      <c r="B751" s="475"/>
    </row>
    <row r="752" spans="1:2" x14ac:dyDescent="0.25">
      <c r="A752" s="470"/>
      <c r="B752" s="475"/>
    </row>
    <row r="753" spans="1:2" x14ac:dyDescent="0.25">
      <c r="A753" s="470"/>
      <c r="B753" s="475"/>
    </row>
    <row r="754" spans="1:2" x14ac:dyDescent="0.25">
      <c r="A754" s="470"/>
      <c r="B754" s="475"/>
    </row>
    <row r="755" spans="1:2" x14ac:dyDescent="0.25">
      <c r="A755" s="470"/>
      <c r="B755" s="475"/>
    </row>
    <row r="756" spans="1:2" x14ac:dyDescent="0.25">
      <c r="A756" s="470"/>
      <c r="B756" s="475"/>
    </row>
    <row r="757" spans="1:2" x14ac:dyDescent="0.25">
      <c r="A757" s="470"/>
      <c r="B757" s="475"/>
    </row>
    <row r="758" spans="1:2" x14ac:dyDescent="0.25">
      <c r="A758" s="470"/>
      <c r="B758" s="475"/>
    </row>
    <row r="759" spans="1:2" x14ac:dyDescent="0.25">
      <c r="A759" s="470"/>
      <c r="B759" s="475"/>
    </row>
    <row r="760" spans="1:2" x14ac:dyDescent="0.25">
      <c r="A760" s="470"/>
      <c r="B760" s="475"/>
    </row>
    <row r="761" spans="1:2" x14ac:dyDescent="0.25">
      <c r="A761" s="470"/>
      <c r="B761" s="475"/>
    </row>
    <row r="762" spans="1:2" x14ac:dyDescent="0.25">
      <c r="A762" s="470"/>
      <c r="B762" s="475"/>
    </row>
    <row r="763" spans="1:2" x14ac:dyDescent="0.25">
      <c r="A763" s="470"/>
      <c r="B763" s="475"/>
    </row>
    <row r="764" spans="1:2" x14ac:dyDescent="0.25">
      <c r="A764" s="470"/>
      <c r="B764" s="475"/>
    </row>
    <row r="765" spans="1:2" x14ac:dyDescent="0.25">
      <c r="A765" s="470"/>
      <c r="B765" s="475"/>
    </row>
    <row r="766" spans="1:2" x14ac:dyDescent="0.25">
      <c r="A766" s="470"/>
      <c r="B766" s="475"/>
    </row>
    <row r="767" spans="1:2" x14ac:dyDescent="0.25">
      <c r="A767" s="470"/>
      <c r="B767" s="475"/>
    </row>
    <row r="768" spans="1:2" x14ac:dyDescent="0.25">
      <c r="A768" s="470"/>
      <c r="B768" s="475"/>
    </row>
    <row r="769" spans="1:2" x14ac:dyDescent="0.25">
      <c r="A769" s="470"/>
      <c r="B769" s="475"/>
    </row>
    <row r="770" spans="1:2" x14ac:dyDescent="0.25">
      <c r="A770" s="470"/>
      <c r="B770" s="475"/>
    </row>
    <row r="771" spans="1:2" x14ac:dyDescent="0.25">
      <c r="A771" s="470"/>
      <c r="B771" s="475"/>
    </row>
    <row r="772" spans="1:2" x14ac:dyDescent="0.25">
      <c r="A772" s="470"/>
      <c r="B772" s="475"/>
    </row>
    <row r="773" spans="1:2" x14ac:dyDescent="0.25">
      <c r="A773" s="470"/>
      <c r="B773" s="475"/>
    </row>
    <row r="774" spans="1:2" x14ac:dyDescent="0.25">
      <c r="A774" s="470"/>
      <c r="B774" s="475"/>
    </row>
    <row r="775" spans="1:2" x14ac:dyDescent="0.25">
      <c r="A775" s="470"/>
      <c r="B775" s="475"/>
    </row>
    <row r="776" spans="1:2" x14ac:dyDescent="0.25">
      <c r="A776" s="470"/>
      <c r="B776" s="475"/>
    </row>
    <row r="777" spans="1:2" x14ac:dyDescent="0.25">
      <c r="A777" s="470"/>
      <c r="B777" s="475"/>
    </row>
    <row r="778" spans="1:2" x14ac:dyDescent="0.25">
      <c r="A778" s="470"/>
      <c r="B778" s="475"/>
    </row>
    <row r="779" spans="1:2" x14ac:dyDescent="0.25">
      <c r="A779" s="470"/>
      <c r="B779" s="475"/>
    </row>
    <row r="780" spans="1:2" x14ac:dyDescent="0.25">
      <c r="A780" s="470"/>
      <c r="B780" s="475"/>
    </row>
    <row r="781" spans="1:2" x14ac:dyDescent="0.25">
      <c r="A781" s="470"/>
      <c r="B781" s="475"/>
    </row>
    <row r="782" spans="1:2" x14ac:dyDescent="0.25">
      <c r="A782" s="470"/>
      <c r="B782" s="475"/>
    </row>
    <row r="783" spans="1:2" x14ac:dyDescent="0.25">
      <c r="A783" s="470"/>
      <c r="B783" s="475"/>
    </row>
    <row r="784" spans="1:2" x14ac:dyDescent="0.25">
      <c r="A784" s="470"/>
      <c r="B784" s="475"/>
    </row>
    <row r="785" spans="1:2" x14ac:dyDescent="0.25">
      <c r="A785" s="470"/>
      <c r="B785" s="475"/>
    </row>
    <row r="786" spans="1:2" x14ac:dyDescent="0.25">
      <c r="A786" s="470"/>
      <c r="B786" s="475"/>
    </row>
    <row r="787" spans="1:2" x14ac:dyDescent="0.25">
      <c r="A787" s="470"/>
      <c r="B787" s="475"/>
    </row>
    <row r="788" spans="1:2" x14ac:dyDescent="0.25">
      <c r="A788" s="470"/>
      <c r="B788" s="475"/>
    </row>
    <row r="789" spans="1:2" x14ac:dyDescent="0.25">
      <c r="A789" s="470"/>
      <c r="B789" s="475"/>
    </row>
    <row r="790" spans="1:2" x14ac:dyDescent="0.25">
      <c r="A790" s="470"/>
      <c r="B790" s="475"/>
    </row>
    <row r="791" spans="1:2" x14ac:dyDescent="0.25">
      <c r="A791" s="470"/>
      <c r="B791" s="475"/>
    </row>
    <row r="792" spans="1:2" x14ac:dyDescent="0.25">
      <c r="A792" s="470"/>
      <c r="B792" s="475"/>
    </row>
    <row r="793" spans="1:2" x14ac:dyDescent="0.25">
      <c r="A793" s="470"/>
      <c r="B793" s="475"/>
    </row>
    <row r="794" spans="1:2" x14ac:dyDescent="0.25">
      <c r="A794" s="470"/>
      <c r="B794" s="475"/>
    </row>
    <row r="795" spans="1:2" x14ac:dyDescent="0.25">
      <c r="A795" s="470"/>
      <c r="B795" s="475"/>
    </row>
    <row r="796" spans="1:2" x14ac:dyDescent="0.25">
      <c r="A796" s="470"/>
      <c r="B796" s="475"/>
    </row>
    <row r="797" spans="1:2" x14ac:dyDescent="0.25">
      <c r="A797" s="470"/>
      <c r="B797" s="475"/>
    </row>
    <row r="798" spans="1:2" x14ac:dyDescent="0.25">
      <c r="A798" s="470"/>
      <c r="B798" s="475"/>
    </row>
    <row r="799" spans="1:2" x14ac:dyDescent="0.25">
      <c r="A799" s="470"/>
      <c r="B799" s="475"/>
    </row>
    <row r="800" spans="1:2" x14ac:dyDescent="0.25">
      <c r="A800" s="470"/>
      <c r="B800" s="475"/>
    </row>
    <row r="801" spans="1:2" x14ac:dyDescent="0.25">
      <c r="A801" s="470"/>
      <c r="B801" s="475"/>
    </row>
    <row r="802" spans="1:2" x14ac:dyDescent="0.25">
      <c r="A802" s="470"/>
      <c r="B802" s="475"/>
    </row>
    <row r="803" spans="1:2" x14ac:dyDescent="0.25">
      <c r="A803" s="470"/>
      <c r="B803" s="475"/>
    </row>
    <row r="804" spans="1:2" x14ac:dyDescent="0.25">
      <c r="A804" s="470"/>
      <c r="B804" s="475"/>
    </row>
    <row r="805" spans="1:2" x14ac:dyDescent="0.25">
      <c r="A805" s="470"/>
      <c r="B805" s="475"/>
    </row>
    <row r="806" spans="1:2" x14ac:dyDescent="0.25">
      <c r="A806" s="470"/>
      <c r="B806" s="475"/>
    </row>
    <row r="807" spans="1:2" x14ac:dyDescent="0.25">
      <c r="A807" s="470"/>
      <c r="B807" s="475"/>
    </row>
    <row r="808" spans="1:2" x14ac:dyDescent="0.25">
      <c r="A808" s="470"/>
      <c r="B808" s="475"/>
    </row>
    <row r="809" spans="1:2" x14ac:dyDescent="0.25">
      <c r="A809" s="470"/>
      <c r="B809" s="475"/>
    </row>
    <row r="810" spans="1:2" x14ac:dyDescent="0.25">
      <c r="A810" s="470"/>
      <c r="B810" s="475"/>
    </row>
    <row r="811" spans="1:2" x14ac:dyDescent="0.25">
      <c r="A811" s="470"/>
      <c r="B811" s="475"/>
    </row>
    <row r="812" spans="1:2" x14ac:dyDescent="0.25">
      <c r="A812" s="470"/>
      <c r="B812" s="475"/>
    </row>
    <row r="813" spans="1:2" x14ac:dyDescent="0.25">
      <c r="A813" s="470"/>
      <c r="B813" s="475"/>
    </row>
    <row r="814" spans="1:2" x14ac:dyDescent="0.25">
      <c r="A814" s="470"/>
      <c r="B814" s="475"/>
    </row>
    <row r="815" spans="1:2" x14ac:dyDescent="0.25">
      <c r="A815" s="470"/>
      <c r="B815" s="475"/>
    </row>
    <row r="816" spans="1:2" x14ac:dyDescent="0.25">
      <c r="A816" s="470"/>
      <c r="B816" s="475"/>
    </row>
    <row r="817" spans="1:2" x14ac:dyDescent="0.25">
      <c r="A817" s="470"/>
      <c r="B817" s="475"/>
    </row>
    <row r="818" spans="1:2" x14ac:dyDescent="0.25">
      <c r="A818" s="470"/>
      <c r="B818" s="475"/>
    </row>
    <row r="819" spans="1:2" x14ac:dyDescent="0.25">
      <c r="A819" s="470"/>
      <c r="B819" s="475"/>
    </row>
    <row r="820" spans="1:2" x14ac:dyDescent="0.25">
      <c r="A820" s="470"/>
      <c r="B820" s="475"/>
    </row>
    <row r="821" spans="1:2" x14ac:dyDescent="0.25">
      <c r="A821" s="470"/>
      <c r="B821" s="475"/>
    </row>
    <row r="822" spans="1:2" x14ac:dyDescent="0.25">
      <c r="A822" s="470"/>
      <c r="B822" s="475"/>
    </row>
    <row r="823" spans="1:2" x14ac:dyDescent="0.25">
      <c r="A823" s="470"/>
      <c r="B823" s="475"/>
    </row>
    <row r="824" spans="1:2" x14ac:dyDescent="0.25">
      <c r="A824" s="470"/>
      <c r="B824" s="475"/>
    </row>
    <row r="825" spans="1:2" x14ac:dyDescent="0.25">
      <c r="A825" s="470"/>
      <c r="B825" s="475"/>
    </row>
    <row r="826" spans="1:2" x14ac:dyDescent="0.25">
      <c r="A826" s="470"/>
      <c r="B826" s="475"/>
    </row>
    <row r="827" spans="1:2" x14ac:dyDescent="0.25">
      <c r="A827" s="470"/>
      <c r="B827" s="475"/>
    </row>
    <row r="828" spans="1:2" x14ac:dyDescent="0.25">
      <c r="A828" s="470"/>
      <c r="B828" s="475"/>
    </row>
    <row r="829" spans="1:2" x14ac:dyDescent="0.25">
      <c r="A829" s="470"/>
      <c r="B829" s="475"/>
    </row>
    <row r="830" spans="1:2" x14ac:dyDescent="0.25">
      <c r="A830" s="470"/>
      <c r="B830" s="475"/>
    </row>
    <row r="831" spans="1:2" x14ac:dyDescent="0.25">
      <c r="A831" s="470"/>
      <c r="B831" s="475"/>
    </row>
    <row r="832" spans="1:2" x14ac:dyDescent="0.25">
      <c r="A832" s="470"/>
      <c r="B832" s="475"/>
    </row>
    <row r="833" spans="1:2" x14ac:dyDescent="0.25">
      <c r="A833" s="470"/>
      <c r="B833" s="475"/>
    </row>
    <row r="834" spans="1:2" x14ac:dyDescent="0.25">
      <c r="A834" s="470"/>
      <c r="B834" s="475"/>
    </row>
    <row r="835" spans="1:2" x14ac:dyDescent="0.25">
      <c r="A835" s="470"/>
      <c r="B835" s="475"/>
    </row>
    <row r="836" spans="1:2" x14ac:dyDescent="0.25">
      <c r="A836" s="470"/>
      <c r="B836" s="475"/>
    </row>
    <row r="837" spans="1:2" x14ac:dyDescent="0.25">
      <c r="A837" s="470"/>
      <c r="B837" s="475"/>
    </row>
    <row r="838" spans="1:2" x14ac:dyDescent="0.25">
      <c r="A838" s="470"/>
      <c r="B838" s="475"/>
    </row>
    <row r="839" spans="1:2" x14ac:dyDescent="0.25">
      <c r="A839" s="470"/>
      <c r="B839" s="475"/>
    </row>
    <row r="840" spans="1:2" x14ac:dyDescent="0.25">
      <c r="A840" s="470"/>
      <c r="B840" s="475"/>
    </row>
    <row r="841" spans="1:2" x14ac:dyDescent="0.25">
      <c r="A841" s="470"/>
      <c r="B841" s="475"/>
    </row>
    <row r="842" spans="1:2" x14ac:dyDescent="0.25">
      <c r="A842" s="470"/>
      <c r="B842" s="475"/>
    </row>
    <row r="843" spans="1:2" x14ac:dyDescent="0.25">
      <c r="A843" s="470"/>
      <c r="B843" s="475"/>
    </row>
    <row r="844" spans="1:2" x14ac:dyDescent="0.25">
      <c r="A844" s="470"/>
      <c r="B844" s="475"/>
    </row>
    <row r="845" spans="1:2" x14ac:dyDescent="0.25">
      <c r="A845" s="470"/>
      <c r="B845" s="475"/>
    </row>
    <row r="846" spans="1:2" x14ac:dyDescent="0.25">
      <c r="A846" s="470"/>
      <c r="B846" s="475"/>
    </row>
    <row r="847" spans="1:2" x14ac:dyDescent="0.25">
      <c r="A847" s="470"/>
      <c r="B847" s="475"/>
    </row>
    <row r="848" spans="1:2" x14ac:dyDescent="0.25">
      <c r="A848" s="470"/>
      <c r="B848" s="475"/>
    </row>
    <row r="849" spans="1:2" x14ac:dyDescent="0.25">
      <c r="A849" s="470"/>
      <c r="B849" s="475"/>
    </row>
    <row r="850" spans="1:2" x14ac:dyDescent="0.25">
      <c r="A850" s="470"/>
      <c r="B850" s="475"/>
    </row>
    <row r="851" spans="1:2" x14ac:dyDescent="0.25">
      <c r="A851" s="470"/>
      <c r="B851" s="475"/>
    </row>
    <row r="852" spans="1:2" x14ac:dyDescent="0.25">
      <c r="A852" s="470"/>
      <c r="B852" s="475"/>
    </row>
    <row r="853" spans="1:2" x14ac:dyDescent="0.25">
      <c r="A853" s="470"/>
      <c r="B853" s="475"/>
    </row>
    <row r="854" spans="1:2" x14ac:dyDescent="0.25">
      <c r="A854" s="470"/>
      <c r="B854" s="475"/>
    </row>
    <row r="855" spans="1:2" x14ac:dyDescent="0.25">
      <c r="A855" s="470"/>
      <c r="B855" s="475"/>
    </row>
    <row r="856" spans="1:2" x14ac:dyDescent="0.25">
      <c r="A856" s="470"/>
      <c r="B856" s="475"/>
    </row>
    <row r="857" spans="1:2" x14ac:dyDescent="0.25">
      <c r="A857" s="470"/>
      <c r="B857" s="475"/>
    </row>
    <row r="858" spans="1:2" x14ac:dyDescent="0.25">
      <c r="A858" s="470"/>
      <c r="B858" s="475"/>
    </row>
    <row r="859" spans="1:2" x14ac:dyDescent="0.25">
      <c r="A859" s="470"/>
      <c r="B859" s="475"/>
    </row>
    <row r="860" spans="1:2" x14ac:dyDescent="0.25">
      <c r="A860" s="470"/>
      <c r="B860" s="475"/>
    </row>
    <row r="861" spans="1:2" x14ac:dyDescent="0.25">
      <c r="A861" s="470"/>
      <c r="B861" s="475"/>
    </row>
    <row r="862" spans="1:2" x14ac:dyDescent="0.25">
      <c r="A862" s="470"/>
      <c r="B862" s="475"/>
    </row>
    <row r="863" spans="1:2" x14ac:dyDescent="0.25">
      <c r="A863" s="470"/>
      <c r="B863" s="475"/>
    </row>
    <row r="864" spans="1:2" x14ac:dyDescent="0.25">
      <c r="A864" s="470"/>
      <c r="B864" s="475"/>
    </row>
    <row r="865" spans="1:2" x14ac:dyDescent="0.25">
      <c r="A865" s="470"/>
      <c r="B865" s="475"/>
    </row>
    <row r="866" spans="1:2" x14ac:dyDescent="0.25">
      <c r="A866" s="470"/>
      <c r="B866" s="475"/>
    </row>
    <row r="867" spans="1:2" x14ac:dyDescent="0.25">
      <c r="A867" s="470"/>
      <c r="B867" s="475"/>
    </row>
    <row r="868" spans="1:2" x14ac:dyDescent="0.25">
      <c r="A868" s="470"/>
      <c r="B868" s="475"/>
    </row>
    <row r="869" spans="1:2" x14ac:dyDescent="0.25">
      <c r="A869" s="470"/>
      <c r="B869" s="475"/>
    </row>
    <row r="870" spans="1:2" x14ac:dyDescent="0.25">
      <c r="A870" s="470"/>
      <c r="B870" s="475"/>
    </row>
    <row r="871" spans="1:2" x14ac:dyDescent="0.25">
      <c r="A871" s="470"/>
      <c r="B871" s="475"/>
    </row>
    <row r="872" spans="1:2" x14ac:dyDescent="0.25">
      <c r="A872" s="470"/>
      <c r="B872" s="475"/>
    </row>
    <row r="873" spans="1:2" x14ac:dyDescent="0.25">
      <c r="A873" s="470"/>
      <c r="B873" s="475"/>
    </row>
    <row r="874" spans="1:2" x14ac:dyDescent="0.25">
      <c r="A874" s="470"/>
      <c r="B874" s="475"/>
    </row>
    <row r="875" spans="1:2" x14ac:dyDescent="0.25">
      <c r="A875" s="470"/>
      <c r="B875" s="475"/>
    </row>
    <row r="876" spans="1:2" x14ac:dyDescent="0.25">
      <c r="A876" s="470"/>
      <c r="B876" s="475"/>
    </row>
    <row r="877" spans="1:2" x14ac:dyDescent="0.25">
      <c r="A877" s="470"/>
      <c r="B877" s="475"/>
    </row>
    <row r="878" spans="1:2" x14ac:dyDescent="0.25">
      <c r="A878" s="470"/>
      <c r="B878" s="475"/>
    </row>
    <row r="879" spans="1:2" x14ac:dyDescent="0.25">
      <c r="A879" s="470"/>
      <c r="B879" s="475"/>
    </row>
    <row r="880" spans="1:2" x14ac:dyDescent="0.25">
      <c r="A880" s="470"/>
      <c r="B880" s="475"/>
    </row>
    <row r="881" spans="1:2" x14ac:dyDescent="0.25">
      <c r="A881" s="470"/>
      <c r="B881" s="475"/>
    </row>
    <row r="882" spans="1:2" x14ac:dyDescent="0.25">
      <c r="A882" s="470"/>
      <c r="B882" s="475"/>
    </row>
    <row r="883" spans="1:2" x14ac:dyDescent="0.25">
      <c r="A883" s="470"/>
      <c r="B883" s="475"/>
    </row>
    <row r="884" spans="1:2" x14ac:dyDescent="0.25">
      <c r="A884" s="470"/>
      <c r="B884" s="475"/>
    </row>
    <row r="885" spans="1:2" x14ac:dyDescent="0.25">
      <c r="A885" s="470"/>
      <c r="B885" s="475"/>
    </row>
    <row r="886" spans="1:2" x14ac:dyDescent="0.25">
      <c r="A886" s="470"/>
      <c r="B886" s="475"/>
    </row>
    <row r="887" spans="1:2" x14ac:dyDescent="0.25">
      <c r="A887" s="470"/>
      <c r="B887" s="475"/>
    </row>
    <row r="888" spans="1:2" x14ac:dyDescent="0.25">
      <c r="A888" s="470"/>
      <c r="B888" s="475"/>
    </row>
    <row r="889" spans="1:2" x14ac:dyDescent="0.25">
      <c r="A889" s="470"/>
      <c r="B889" s="475"/>
    </row>
    <row r="890" spans="1:2" x14ac:dyDescent="0.25">
      <c r="A890" s="470"/>
      <c r="B890" s="475"/>
    </row>
    <row r="891" spans="1:2" x14ac:dyDescent="0.25">
      <c r="A891" s="470"/>
      <c r="B891" s="475"/>
    </row>
    <row r="892" spans="1:2" x14ac:dyDescent="0.25">
      <c r="A892" s="470"/>
      <c r="B892" s="475"/>
    </row>
    <row r="893" spans="1:2" x14ac:dyDescent="0.25">
      <c r="A893" s="470"/>
      <c r="B893" s="475"/>
    </row>
    <row r="894" spans="1:2" x14ac:dyDescent="0.25">
      <c r="A894" s="470"/>
      <c r="B894" s="475"/>
    </row>
    <row r="895" spans="1:2" x14ac:dyDescent="0.25">
      <c r="A895" s="470"/>
      <c r="B895" s="475"/>
    </row>
    <row r="896" spans="1:2" x14ac:dyDescent="0.25">
      <c r="A896" s="470"/>
      <c r="B896" s="475"/>
    </row>
    <row r="897" spans="1:2" x14ac:dyDescent="0.25">
      <c r="A897" s="470"/>
      <c r="B897" s="475"/>
    </row>
    <row r="898" spans="1:2" x14ac:dyDescent="0.25">
      <c r="A898" s="470"/>
      <c r="B898" s="475"/>
    </row>
    <row r="899" spans="1:2" x14ac:dyDescent="0.25">
      <c r="A899" s="470"/>
      <c r="B899" s="475"/>
    </row>
    <row r="900" spans="1:2" x14ac:dyDescent="0.25">
      <c r="A900" s="470"/>
      <c r="B900" s="475"/>
    </row>
    <row r="901" spans="1:2" x14ac:dyDescent="0.25">
      <c r="A901" s="470"/>
      <c r="B901" s="475"/>
    </row>
    <row r="902" spans="1:2" x14ac:dyDescent="0.25">
      <c r="A902" s="470"/>
      <c r="B902" s="475"/>
    </row>
    <row r="903" spans="1:2" x14ac:dyDescent="0.25">
      <c r="A903" s="470"/>
      <c r="B903" s="475"/>
    </row>
    <row r="904" spans="1:2" x14ac:dyDescent="0.25">
      <c r="A904" s="470"/>
      <c r="B904" s="475"/>
    </row>
    <row r="905" spans="1:2" x14ac:dyDescent="0.25">
      <c r="A905" s="470"/>
      <c r="B905" s="475"/>
    </row>
    <row r="906" spans="1:2" x14ac:dyDescent="0.25">
      <c r="A906" s="470"/>
      <c r="B906" s="475"/>
    </row>
    <row r="907" spans="1:2" x14ac:dyDescent="0.25">
      <c r="A907" s="470"/>
      <c r="B907" s="475"/>
    </row>
    <row r="908" spans="1:2" x14ac:dyDescent="0.25">
      <c r="A908" s="470"/>
      <c r="B908" s="475"/>
    </row>
    <row r="909" spans="1:2" x14ac:dyDescent="0.25">
      <c r="A909" s="470"/>
      <c r="B909" s="475"/>
    </row>
    <row r="910" spans="1:2" x14ac:dyDescent="0.25">
      <c r="A910" s="470"/>
      <c r="B910" s="475"/>
    </row>
    <row r="911" spans="1:2" x14ac:dyDescent="0.25">
      <c r="A911" s="470"/>
      <c r="B911" s="475"/>
    </row>
    <row r="912" spans="1:2" x14ac:dyDescent="0.25">
      <c r="A912" s="470"/>
      <c r="B912" s="475"/>
    </row>
    <row r="913" spans="1:2" x14ac:dyDescent="0.25">
      <c r="A913" s="470"/>
      <c r="B913" s="475"/>
    </row>
    <row r="914" spans="1:2" x14ac:dyDescent="0.25">
      <c r="A914" s="470"/>
      <c r="B914" s="475"/>
    </row>
    <row r="915" spans="1:2" x14ac:dyDescent="0.25">
      <c r="A915" s="470"/>
      <c r="B915" s="475"/>
    </row>
    <row r="916" spans="1:2" x14ac:dyDescent="0.25">
      <c r="A916" s="470"/>
      <c r="B916" s="475"/>
    </row>
    <row r="917" spans="1:2" x14ac:dyDescent="0.25">
      <c r="A917" s="470"/>
      <c r="B917" s="475"/>
    </row>
    <row r="918" spans="1:2" x14ac:dyDescent="0.25">
      <c r="A918" s="470"/>
      <c r="B918" s="475"/>
    </row>
    <row r="919" spans="1:2" x14ac:dyDescent="0.25">
      <c r="A919" s="470"/>
      <c r="B919" s="475"/>
    </row>
    <row r="920" spans="1:2" x14ac:dyDescent="0.25">
      <c r="A920" s="470"/>
      <c r="B920" s="475"/>
    </row>
    <row r="921" spans="1:2" x14ac:dyDescent="0.25">
      <c r="A921" s="470"/>
      <c r="B921" s="475"/>
    </row>
    <row r="922" spans="1:2" x14ac:dyDescent="0.25">
      <c r="A922" s="470"/>
      <c r="B922" s="475"/>
    </row>
    <row r="923" spans="1:2" x14ac:dyDescent="0.25">
      <c r="A923" s="470"/>
      <c r="B923" s="475"/>
    </row>
    <row r="924" spans="1:2" x14ac:dyDescent="0.25">
      <c r="A924" s="470"/>
      <c r="B924" s="475"/>
    </row>
    <row r="925" spans="1:2" x14ac:dyDescent="0.25">
      <c r="A925" s="470"/>
      <c r="B925" s="475"/>
    </row>
    <row r="926" spans="1:2" x14ac:dyDescent="0.25">
      <c r="A926" s="470"/>
      <c r="B926" s="475"/>
    </row>
    <row r="927" spans="1:2" x14ac:dyDescent="0.25">
      <c r="A927" s="470"/>
      <c r="B927" s="475"/>
    </row>
    <row r="928" spans="1:2" x14ac:dyDescent="0.25">
      <c r="A928" s="470"/>
      <c r="B928" s="475"/>
    </row>
    <row r="929" spans="1:2" x14ac:dyDescent="0.25">
      <c r="A929" s="470"/>
      <c r="B929" s="475"/>
    </row>
    <row r="930" spans="1:2" x14ac:dyDescent="0.25">
      <c r="A930" s="470"/>
      <c r="B930" s="475"/>
    </row>
    <row r="931" spans="1:2" x14ac:dyDescent="0.25">
      <c r="A931" s="470"/>
      <c r="B931" s="475"/>
    </row>
    <row r="932" spans="1:2" x14ac:dyDescent="0.25">
      <c r="A932" s="470"/>
      <c r="B932" s="475"/>
    </row>
    <row r="933" spans="1:2" x14ac:dyDescent="0.25">
      <c r="A933" s="470"/>
      <c r="B933" s="475"/>
    </row>
    <row r="934" spans="1:2" x14ac:dyDescent="0.25">
      <c r="A934" s="470"/>
      <c r="B934" s="475"/>
    </row>
    <row r="935" spans="1:2" x14ac:dyDescent="0.25">
      <c r="A935" s="470"/>
      <c r="B935" s="475"/>
    </row>
    <row r="936" spans="1:2" x14ac:dyDescent="0.25">
      <c r="A936" s="470"/>
      <c r="B936" s="475"/>
    </row>
    <row r="937" spans="1:2" x14ac:dyDescent="0.25">
      <c r="A937" s="470"/>
      <c r="B937" s="475"/>
    </row>
    <row r="938" spans="1:2" x14ac:dyDescent="0.25">
      <c r="A938" s="470"/>
      <c r="B938" s="475"/>
    </row>
    <row r="939" spans="1:2" x14ac:dyDescent="0.25">
      <c r="A939" s="470"/>
      <c r="B939" s="475"/>
    </row>
    <row r="940" spans="1:2" x14ac:dyDescent="0.25">
      <c r="A940" s="470"/>
      <c r="B940" s="475"/>
    </row>
    <row r="941" spans="1:2" x14ac:dyDescent="0.25">
      <c r="A941" s="470"/>
      <c r="B941" s="475"/>
    </row>
    <row r="942" spans="1:2" x14ac:dyDescent="0.25">
      <c r="A942" s="470"/>
      <c r="B942" s="475"/>
    </row>
    <row r="943" spans="1:2" x14ac:dyDescent="0.25">
      <c r="A943" s="470"/>
      <c r="B943" s="475"/>
    </row>
    <row r="944" spans="1:2" x14ac:dyDescent="0.25">
      <c r="A944" s="470"/>
      <c r="B944" s="475"/>
    </row>
    <row r="945" spans="1:2" x14ac:dyDescent="0.25">
      <c r="A945" s="470"/>
      <c r="B945" s="475"/>
    </row>
    <row r="946" spans="1:2" x14ac:dyDescent="0.25">
      <c r="A946" s="470"/>
      <c r="B946" s="475"/>
    </row>
    <row r="947" spans="1:2" x14ac:dyDescent="0.25">
      <c r="A947" s="470"/>
      <c r="B947" s="475"/>
    </row>
    <row r="948" spans="1:2" x14ac:dyDescent="0.25">
      <c r="A948" s="470"/>
      <c r="B948" s="475"/>
    </row>
    <row r="949" spans="1:2" x14ac:dyDescent="0.25">
      <c r="A949" s="470"/>
      <c r="B949" s="475"/>
    </row>
    <row r="950" spans="1:2" x14ac:dyDescent="0.25">
      <c r="A950" s="470"/>
      <c r="B950" s="475"/>
    </row>
    <row r="951" spans="1:2" x14ac:dyDescent="0.25">
      <c r="A951" s="470"/>
      <c r="B951" s="475"/>
    </row>
    <row r="952" spans="1:2" x14ac:dyDescent="0.25">
      <c r="A952" s="470"/>
      <c r="B952" s="475"/>
    </row>
    <row r="953" spans="1:2" x14ac:dyDescent="0.25">
      <c r="A953" s="470"/>
      <c r="B953" s="475"/>
    </row>
    <row r="954" spans="1:2" x14ac:dyDescent="0.25">
      <c r="A954" s="470"/>
      <c r="B954" s="475"/>
    </row>
    <row r="955" spans="1:2" x14ac:dyDescent="0.25">
      <c r="A955" s="470"/>
      <c r="B955" s="475"/>
    </row>
    <row r="956" spans="1:2" x14ac:dyDescent="0.25">
      <c r="A956" s="470"/>
      <c r="B956" s="475"/>
    </row>
    <row r="957" spans="1:2" x14ac:dyDescent="0.25">
      <c r="A957" s="470"/>
      <c r="B957" s="475"/>
    </row>
    <row r="958" spans="1:2" x14ac:dyDescent="0.25">
      <c r="A958" s="470"/>
      <c r="B958" s="475"/>
    </row>
    <row r="959" spans="1:2" x14ac:dyDescent="0.25">
      <c r="A959" s="470"/>
      <c r="B959" s="475"/>
    </row>
    <row r="960" spans="1:2" x14ac:dyDescent="0.25">
      <c r="A960" s="470"/>
      <c r="B960" s="475"/>
    </row>
    <row r="961" spans="1:2" x14ac:dyDescent="0.25">
      <c r="A961" s="470"/>
      <c r="B961" s="475"/>
    </row>
    <row r="962" spans="1:2" x14ac:dyDescent="0.25">
      <c r="A962" s="470"/>
      <c r="B962" s="475"/>
    </row>
    <row r="963" spans="1:2" x14ac:dyDescent="0.25">
      <c r="A963" s="470"/>
      <c r="B963" s="475"/>
    </row>
    <row r="964" spans="1:2" x14ac:dyDescent="0.25">
      <c r="A964" s="470"/>
      <c r="B964" s="475"/>
    </row>
    <row r="965" spans="1:2" x14ac:dyDescent="0.25">
      <c r="A965" s="470"/>
      <c r="B965" s="475"/>
    </row>
    <row r="966" spans="1:2" x14ac:dyDescent="0.25">
      <c r="A966" s="470"/>
      <c r="B966" s="475"/>
    </row>
    <row r="967" spans="1:2" x14ac:dyDescent="0.25">
      <c r="A967" s="470"/>
      <c r="B967" s="475"/>
    </row>
    <row r="968" spans="1:2" x14ac:dyDescent="0.25">
      <c r="A968" s="470"/>
      <c r="B968" s="475"/>
    </row>
    <row r="969" spans="1:2" x14ac:dyDescent="0.25">
      <c r="A969" s="470"/>
      <c r="B969" s="475"/>
    </row>
    <row r="970" spans="1:2" x14ac:dyDescent="0.25">
      <c r="A970" s="470"/>
      <c r="B970" s="475"/>
    </row>
    <row r="971" spans="1:2" x14ac:dyDescent="0.25">
      <c r="A971" s="470"/>
      <c r="B971" s="475"/>
    </row>
    <row r="972" spans="1:2" x14ac:dyDescent="0.25">
      <c r="A972" s="470"/>
      <c r="B972" s="475"/>
    </row>
    <row r="973" spans="1:2" x14ac:dyDescent="0.25">
      <c r="A973" s="470"/>
      <c r="B973" s="475"/>
    </row>
    <row r="974" spans="1:2" x14ac:dyDescent="0.25">
      <c r="A974" s="470"/>
      <c r="B974" s="475"/>
    </row>
    <row r="975" spans="1:2" x14ac:dyDescent="0.25">
      <c r="A975" s="470"/>
      <c r="B975" s="475"/>
    </row>
    <row r="976" spans="1:2" x14ac:dyDescent="0.25">
      <c r="A976" s="470"/>
      <c r="B976" s="475"/>
    </row>
    <row r="977" spans="1:2" x14ac:dyDescent="0.25">
      <c r="A977" s="470"/>
      <c r="B977" s="475"/>
    </row>
    <row r="978" spans="1:2" x14ac:dyDescent="0.25">
      <c r="A978" s="470"/>
      <c r="B978" s="475"/>
    </row>
    <row r="979" spans="1:2" x14ac:dyDescent="0.25">
      <c r="A979" s="470"/>
      <c r="B979" s="475"/>
    </row>
    <row r="980" spans="1:2" x14ac:dyDescent="0.25">
      <c r="A980" s="470"/>
      <c r="B980" s="475"/>
    </row>
    <row r="981" spans="1:2" x14ac:dyDescent="0.25">
      <c r="A981" s="470"/>
      <c r="B981" s="475"/>
    </row>
    <row r="982" spans="1:2" x14ac:dyDescent="0.25">
      <c r="A982" s="470"/>
      <c r="B982" s="475"/>
    </row>
    <row r="983" spans="1:2" x14ac:dyDescent="0.25">
      <c r="A983" s="470"/>
      <c r="B983" s="475"/>
    </row>
    <row r="984" spans="1:2" x14ac:dyDescent="0.25">
      <c r="A984" s="470"/>
      <c r="B984" s="475"/>
    </row>
    <row r="985" spans="1:2" x14ac:dyDescent="0.25">
      <c r="A985" s="470"/>
      <c r="B985" s="475"/>
    </row>
    <row r="986" spans="1:2" x14ac:dyDescent="0.25">
      <c r="A986" s="470"/>
      <c r="B986" s="475"/>
    </row>
    <row r="987" spans="1:2" x14ac:dyDescent="0.25">
      <c r="A987" s="470"/>
      <c r="B987" s="475"/>
    </row>
    <row r="988" spans="1:2" x14ac:dyDescent="0.25">
      <c r="A988" s="470"/>
      <c r="B988" s="475"/>
    </row>
    <row r="989" spans="1:2" x14ac:dyDescent="0.25">
      <c r="A989" s="470"/>
      <c r="B989" s="475"/>
    </row>
    <row r="990" spans="1:2" x14ac:dyDescent="0.25">
      <c r="A990" s="470"/>
      <c r="B990" s="475"/>
    </row>
    <row r="991" spans="1:2" x14ac:dyDescent="0.25">
      <c r="A991" s="470"/>
      <c r="B991" s="475"/>
    </row>
    <row r="992" spans="1:2" x14ac:dyDescent="0.25">
      <c r="A992" s="470"/>
      <c r="B992" s="475"/>
    </row>
    <row r="993" spans="1:2" x14ac:dyDescent="0.25">
      <c r="A993" s="470"/>
      <c r="B993" s="475"/>
    </row>
    <row r="994" spans="1:2" x14ac:dyDescent="0.25">
      <c r="A994" s="470"/>
      <c r="B994" s="475"/>
    </row>
    <row r="995" spans="1:2" x14ac:dyDescent="0.25">
      <c r="A995" s="470"/>
      <c r="B995" s="475"/>
    </row>
    <row r="996" spans="1:2" x14ac:dyDescent="0.25">
      <c r="A996" s="470"/>
      <c r="B996" s="475"/>
    </row>
    <row r="997" spans="1:2" x14ac:dyDescent="0.25">
      <c r="A997" s="470"/>
      <c r="B997" s="475"/>
    </row>
    <row r="998" spans="1:2" x14ac:dyDescent="0.25">
      <c r="A998" s="470"/>
      <c r="B998" s="475"/>
    </row>
    <row r="999" spans="1:2" x14ac:dyDescent="0.25">
      <c r="A999" s="470"/>
      <c r="B999" s="475"/>
    </row>
    <row r="1000" spans="1:2" x14ac:dyDescent="0.25">
      <c r="A1000" s="470"/>
      <c r="B1000" s="475"/>
    </row>
    <row r="1001" spans="1:2" x14ac:dyDescent="0.25">
      <c r="A1001" s="470"/>
      <c r="B1001" s="475"/>
    </row>
    <row r="1002" spans="1:2" x14ac:dyDescent="0.25">
      <c r="A1002" s="470"/>
      <c r="B1002" s="475"/>
    </row>
    <row r="1003" spans="1:2" x14ac:dyDescent="0.25">
      <c r="A1003" s="470"/>
      <c r="B1003" s="475"/>
    </row>
    <row r="1004" spans="1:2" x14ac:dyDescent="0.25">
      <c r="A1004" s="470"/>
      <c r="B1004" s="475"/>
    </row>
    <row r="1005" spans="1:2" x14ac:dyDescent="0.25">
      <c r="A1005" s="470"/>
      <c r="B1005" s="475"/>
    </row>
    <row r="1006" spans="1:2" x14ac:dyDescent="0.25">
      <c r="A1006" s="470"/>
      <c r="B1006" s="475"/>
    </row>
    <row r="1007" spans="1:2" x14ac:dyDescent="0.25">
      <c r="A1007" s="470"/>
      <c r="B1007" s="475"/>
    </row>
    <row r="1008" spans="1:2" x14ac:dyDescent="0.25">
      <c r="A1008" s="470"/>
      <c r="B1008" s="475"/>
    </row>
    <row r="1009" spans="1:2" x14ac:dyDescent="0.25">
      <c r="A1009" s="470"/>
      <c r="B1009" s="475"/>
    </row>
    <row r="1010" spans="1:2" x14ac:dyDescent="0.25">
      <c r="A1010" s="470"/>
      <c r="B1010" s="475"/>
    </row>
    <row r="1011" spans="1:2" x14ac:dyDescent="0.25">
      <c r="A1011" s="470"/>
      <c r="B1011" s="475"/>
    </row>
    <row r="1012" spans="1:2" x14ac:dyDescent="0.25">
      <c r="A1012" s="470"/>
      <c r="B1012" s="475"/>
    </row>
    <row r="1013" spans="1:2" x14ac:dyDescent="0.25">
      <c r="A1013" s="470"/>
      <c r="B1013" s="475"/>
    </row>
    <row r="1014" spans="1:2" x14ac:dyDescent="0.25">
      <c r="A1014" s="470"/>
      <c r="B1014" s="475"/>
    </row>
    <row r="1015" spans="1:2" x14ac:dyDescent="0.25">
      <c r="A1015" s="470"/>
      <c r="B1015" s="475"/>
    </row>
    <row r="1016" spans="1:2" x14ac:dyDescent="0.25">
      <c r="A1016" s="470"/>
      <c r="B1016" s="475"/>
    </row>
    <row r="1017" spans="1:2" x14ac:dyDescent="0.25">
      <c r="A1017" s="470"/>
      <c r="B1017" s="475"/>
    </row>
    <row r="1018" spans="1:2" x14ac:dyDescent="0.25">
      <c r="A1018" s="470"/>
      <c r="B1018" s="475"/>
    </row>
    <row r="1019" spans="1:2" x14ac:dyDescent="0.25">
      <c r="A1019" s="470"/>
      <c r="B1019" s="475"/>
    </row>
    <row r="1020" spans="1:2" x14ac:dyDescent="0.25">
      <c r="A1020" s="470"/>
      <c r="B1020" s="475"/>
    </row>
    <row r="1021" spans="1:2" x14ac:dyDescent="0.25">
      <c r="A1021" s="470"/>
      <c r="B1021" s="475"/>
    </row>
    <row r="1022" spans="1:2" x14ac:dyDescent="0.25">
      <c r="A1022" s="470"/>
      <c r="B1022" s="475"/>
    </row>
    <row r="1023" spans="1:2" x14ac:dyDescent="0.25">
      <c r="A1023" s="470"/>
      <c r="B1023" s="475"/>
    </row>
    <row r="1024" spans="1:2" x14ac:dyDescent="0.25">
      <c r="A1024" s="470"/>
      <c r="B1024" s="475"/>
    </row>
    <row r="1025" spans="1:2" x14ac:dyDescent="0.25">
      <c r="A1025" s="470"/>
      <c r="B1025" s="475"/>
    </row>
    <row r="1026" spans="1:2" x14ac:dyDescent="0.25">
      <c r="A1026" s="470"/>
      <c r="B1026" s="475"/>
    </row>
    <row r="1027" spans="1:2" x14ac:dyDescent="0.25">
      <c r="A1027" s="470"/>
      <c r="B1027" s="475"/>
    </row>
    <row r="1028" spans="1:2" x14ac:dyDescent="0.25">
      <c r="A1028" s="470"/>
      <c r="B1028" s="475"/>
    </row>
    <row r="1029" spans="1:2" x14ac:dyDescent="0.25">
      <c r="A1029" s="470"/>
      <c r="B1029" s="475"/>
    </row>
    <row r="1030" spans="1:2" x14ac:dyDescent="0.25">
      <c r="A1030" s="470"/>
      <c r="B1030" s="475"/>
    </row>
    <row r="1031" spans="1:2" x14ac:dyDescent="0.25">
      <c r="A1031" s="470"/>
      <c r="B1031" s="475"/>
    </row>
    <row r="1032" spans="1:2" x14ac:dyDescent="0.25">
      <c r="A1032" s="470"/>
      <c r="B1032" s="475"/>
    </row>
    <row r="1033" spans="1:2" x14ac:dyDescent="0.25">
      <c r="A1033" s="470"/>
      <c r="B1033" s="475"/>
    </row>
    <row r="1034" spans="1:2" x14ac:dyDescent="0.25">
      <c r="A1034" s="470"/>
      <c r="B1034" s="475"/>
    </row>
    <row r="1035" spans="1:2" x14ac:dyDescent="0.25">
      <c r="A1035" s="470"/>
      <c r="B1035" s="475"/>
    </row>
    <row r="1036" spans="1:2" x14ac:dyDescent="0.25">
      <c r="A1036" s="470"/>
      <c r="B1036" s="475"/>
    </row>
    <row r="1037" spans="1:2" x14ac:dyDescent="0.25">
      <c r="A1037" s="470"/>
      <c r="B1037" s="475"/>
    </row>
    <row r="1038" spans="1:2" x14ac:dyDescent="0.25">
      <c r="A1038" s="470"/>
      <c r="B1038" s="475"/>
    </row>
    <row r="1039" spans="1:2" x14ac:dyDescent="0.25">
      <c r="A1039" s="470"/>
      <c r="B1039" s="475"/>
    </row>
    <row r="1040" spans="1:2" x14ac:dyDescent="0.25">
      <c r="A1040" s="470"/>
      <c r="B1040" s="475"/>
    </row>
    <row r="1041" spans="1:2" x14ac:dyDescent="0.25">
      <c r="A1041" s="470"/>
      <c r="B1041" s="475"/>
    </row>
    <row r="1042" spans="1:2" x14ac:dyDescent="0.25">
      <c r="A1042" s="470"/>
      <c r="B1042" s="475"/>
    </row>
    <row r="1043" spans="1:2" x14ac:dyDescent="0.25">
      <c r="A1043" s="470"/>
      <c r="B1043" s="475"/>
    </row>
    <row r="1044" spans="1:2" x14ac:dyDescent="0.25">
      <c r="A1044" s="470"/>
      <c r="B1044" s="475"/>
    </row>
    <row r="1045" spans="1:2" x14ac:dyDescent="0.25">
      <c r="A1045" s="470"/>
      <c r="B1045" s="475"/>
    </row>
    <row r="1046" spans="1:2" x14ac:dyDescent="0.25">
      <c r="A1046" s="470"/>
      <c r="B1046" s="475"/>
    </row>
    <row r="1047" spans="1:2" x14ac:dyDescent="0.25">
      <c r="A1047" s="470"/>
      <c r="B1047" s="475"/>
    </row>
    <row r="1048" spans="1:2" x14ac:dyDescent="0.25">
      <c r="A1048" s="470"/>
      <c r="B1048" s="475"/>
    </row>
    <row r="1049" spans="1:2" x14ac:dyDescent="0.25">
      <c r="A1049" s="470"/>
      <c r="B1049" s="475"/>
    </row>
    <row r="1050" spans="1:2" x14ac:dyDescent="0.25">
      <c r="A1050" s="470"/>
      <c r="B1050" s="475"/>
    </row>
    <row r="1051" spans="1:2" x14ac:dyDescent="0.25">
      <c r="A1051" s="470"/>
      <c r="B1051" s="475"/>
    </row>
    <row r="1052" spans="1:2" x14ac:dyDescent="0.25">
      <c r="A1052" s="470"/>
      <c r="B1052" s="475"/>
    </row>
    <row r="1053" spans="1:2" x14ac:dyDescent="0.25">
      <c r="A1053" s="470"/>
      <c r="B1053" s="475"/>
    </row>
    <row r="1054" spans="1:2" x14ac:dyDescent="0.25">
      <c r="A1054" s="470"/>
      <c r="B1054" s="475"/>
    </row>
    <row r="1055" spans="1:2" x14ac:dyDescent="0.25">
      <c r="A1055" s="470"/>
      <c r="B1055" s="475"/>
    </row>
    <row r="1056" spans="1:2" x14ac:dyDescent="0.25">
      <c r="A1056" s="470"/>
      <c r="B1056" s="475"/>
    </row>
    <row r="1057" spans="1:2" x14ac:dyDescent="0.25">
      <c r="A1057" s="470"/>
      <c r="B1057" s="475"/>
    </row>
    <row r="1058" spans="1:2" x14ac:dyDescent="0.25">
      <c r="A1058" s="470"/>
      <c r="B1058" s="475"/>
    </row>
    <row r="1059" spans="1:2" x14ac:dyDescent="0.25">
      <c r="A1059" s="470"/>
      <c r="B1059" s="475"/>
    </row>
    <row r="1060" spans="1:2" x14ac:dyDescent="0.25">
      <c r="A1060" s="470"/>
      <c r="B1060" s="475"/>
    </row>
    <row r="1061" spans="1:2" x14ac:dyDescent="0.25">
      <c r="A1061" s="470"/>
      <c r="B1061" s="475"/>
    </row>
    <row r="1062" spans="1:2" x14ac:dyDescent="0.25">
      <c r="A1062" s="470"/>
      <c r="B1062" s="475"/>
    </row>
    <row r="1063" spans="1:2" x14ac:dyDescent="0.25">
      <c r="A1063" s="470"/>
      <c r="B1063" s="475"/>
    </row>
    <row r="1064" spans="1:2" x14ac:dyDescent="0.25">
      <c r="A1064" s="470"/>
      <c r="B1064" s="475"/>
    </row>
    <row r="1065" spans="1:2" x14ac:dyDescent="0.25">
      <c r="A1065" s="470"/>
      <c r="B1065" s="475"/>
    </row>
    <row r="1066" spans="1:2" x14ac:dyDescent="0.25">
      <c r="A1066" s="470"/>
      <c r="B1066" s="475"/>
    </row>
    <row r="1067" spans="1:2" x14ac:dyDescent="0.25">
      <c r="A1067" s="470"/>
      <c r="B1067" s="475"/>
    </row>
    <row r="1068" spans="1:2" x14ac:dyDescent="0.25">
      <c r="A1068" s="470"/>
      <c r="B1068" s="475"/>
    </row>
    <row r="1069" spans="1:2" x14ac:dyDescent="0.25">
      <c r="A1069" s="470"/>
      <c r="B1069" s="475"/>
    </row>
    <row r="1070" spans="1:2" x14ac:dyDescent="0.25">
      <c r="A1070" s="470"/>
      <c r="B1070" s="475"/>
    </row>
    <row r="1071" spans="1:2" x14ac:dyDescent="0.25">
      <c r="A1071" s="470"/>
      <c r="B1071" s="475"/>
    </row>
    <row r="1072" spans="1:2" x14ac:dyDescent="0.25">
      <c r="A1072" s="470"/>
      <c r="B1072" s="475"/>
    </row>
    <row r="1073" spans="1:2" x14ac:dyDescent="0.25">
      <c r="A1073" s="470"/>
      <c r="B1073" s="475"/>
    </row>
    <row r="1074" spans="1:2" x14ac:dyDescent="0.25">
      <c r="A1074" s="470"/>
      <c r="B1074" s="475"/>
    </row>
    <row r="1075" spans="1:2" x14ac:dyDescent="0.25">
      <c r="A1075" s="470"/>
      <c r="B1075" s="475"/>
    </row>
    <row r="1076" spans="1:2" x14ac:dyDescent="0.25">
      <c r="A1076" s="470"/>
      <c r="B1076" s="475"/>
    </row>
    <row r="1077" spans="1:2" x14ac:dyDescent="0.25">
      <c r="A1077" s="470"/>
      <c r="B1077" s="475"/>
    </row>
    <row r="1078" spans="1:2" x14ac:dyDescent="0.25">
      <c r="A1078" s="470"/>
      <c r="B1078" s="475"/>
    </row>
    <row r="1079" spans="1:2" x14ac:dyDescent="0.25">
      <c r="A1079" s="470"/>
      <c r="B1079" s="475"/>
    </row>
    <row r="1080" spans="1:2" x14ac:dyDescent="0.25">
      <c r="A1080" s="470"/>
      <c r="B1080" s="475"/>
    </row>
    <row r="1081" spans="1:2" x14ac:dyDescent="0.25">
      <c r="A1081" s="470"/>
      <c r="B1081" s="475"/>
    </row>
    <row r="1082" spans="1:2" x14ac:dyDescent="0.25">
      <c r="A1082" s="470"/>
      <c r="B1082" s="475"/>
    </row>
    <row r="1083" spans="1:2" x14ac:dyDescent="0.25">
      <c r="A1083" s="470"/>
      <c r="B1083" s="475"/>
    </row>
    <row r="1084" spans="1:2" x14ac:dyDescent="0.25">
      <c r="A1084" s="470"/>
      <c r="B1084" s="475"/>
    </row>
    <row r="1085" spans="1:2" x14ac:dyDescent="0.25">
      <c r="A1085" s="470"/>
      <c r="B1085" s="475"/>
    </row>
    <row r="1086" spans="1:2" x14ac:dyDescent="0.25">
      <c r="A1086" s="470"/>
      <c r="B1086" s="475"/>
    </row>
    <row r="1087" spans="1:2" x14ac:dyDescent="0.25">
      <c r="A1087" s="470"/>
      <c r="B1087" s="475"/>
    </row>
    <row r="1088" spans="1:2" x14ac:dyDescent="0.25">
      <c r="A1088" s="470"/>
      <c r="B1088" s="475"/>
    </row>
    <row r="1089" spans="1:2" x14ac:dyDescent="0.25">
      <c r="A1089" s="470"/>
      <c r="B1089" s="475"/>
    </row>
    <row r="1090" spans="1:2" x14ac:dyDescent="0.25">
      <c r="A1090" s="470"/>
      <c r="B1090" s="475"/>
    </row>
    <row r="1091" spans="1:2" x14ac:dyDescent="0.25">
      <c r="A1091" s="470"/>
      <c r="B1091" s="475"/>
    </row>
    <row r="1092" spans="1:2" x14ac:dyDescent="0.25">
      <c r="A1092" s="470"/>
      <c r="B1092" s="475"/>
    </row>
    <row r="1093" spans="1:2" x14ac:dyDescent="0.25">
      <c r="A1093" s="470"/>
      <c r="B1093" s="475"/>
    </row>
    <row r="1094" spans="1:2" x14ac:dyDescent="0.25">
      <c r="A1094" s="470"/>
      <c r="B1094" s="475"/>
    </row>
    <row r="1095" spans="1:2" x14ac:dyDescent="0.25">
      <c r="A1095" s="470"/>
      <c r="B1095" s="475"/>
    </row>
    <row r="1096" spans="1:2" x14ac:dyDescent="0.25">
      <c r="A1096" s="470"/>
      <c r="B1096" s="475"/>
    </row>
    <row r="1097" spans="1:2" x14ac:dyDescent="0.25">
      <c r="A1097" s="470"/>
      <c r="B1097" s="475"/>
    </row>
    <row r="1098" spans="1:2" x14ac:dyDescent="0.25">
      <c r="A1098" s="470"/>
      <c r="B1098" s="475"/>
    </row>
    <row r="1099" spans="1:2" x14ac:dyDescent="0.25">
      <c r="A1099" s="470"/>
      <c r="B1099" s="475"/>
    </row>
    <row r="1100" spans="1:2" x14ac:dyDescent="0.25">
      <c r="A1100" s="470"/>
      <c r="B1100" s="475"/>
    </row>
    <row r="1101" spans="1:2" x14ac:dyDescent="0.25">
      <c r="A1101" s="470"/>
      <c r="B1101" s="475"/>
    </row>
    <row r="1102" spans="1:2" x14ac:dyDescent="0.25">
      <c r="A1102" s="470"/>
      <c r="B1102" s="475"/>
    </row>
    <row r="1103" spans="1:2" x14ac:dyDescent="0.25">
      <c r="A1103" s="470"/>
      <c r="B1103" s="475"/>
    </row>
    <row r="1104" spans="1:2" x14ac:dyDescent="0.25">
      <c r="A1104" s="470"/>
      <c r="B1104" s="475"/>
    </row>
    <row r="1105" spans="1:2" x14ac:dyDescent="0.25">
      <c r="A1105" s="470"/>
      <c r="B1105" s="475"/>
    </row>
    <row r="1106" spans="1:2" x14ac:dyDescent="0.25">
      <c r="A1106" s="470"/>
      <c r="B1106" s="475"/>
    </row>
    <row r="1107" spans="1:2" x14ac:dyDescent="0.25">
      <c r="A1107" s="470"/>
      <c r="B1107" s="475"/>
    </row>
    <row r="1108" spans="1:2" x14ac:dyDescent="0.25">
      <c r="A1108" s="470"/>
      <c r="B1108" s="475"/>
    </row>
    <row r="1109" spans="1:2" x14ac:dyDescent="0.25">
      <c r="A1109" s="470"/>
      <c r="B1109" s="475"/>
    </row>
    <row r="1110" spans="1:2" x14ac:dyDescent="0.25">
      <c r="A1110" s="470"/>
      <c r="B1110" s="475"/>
    </row>
    <row r="1111" spans="1:2" x14ac:dyDescent="0.25">
      <c r="A1111" s="470"/>
      <c r="B1111" s="475"/>
    </row>
    <row r="1112" spans="1:2" x14ac:dyDescent="0.25">
      <c r="A1112" s="470"/>
      <c r="B1112" s="475"/>
    </row>
    <row r="1113" spans="1:2" x14ac:dyDescent="0.25">
      <c r="A1113" s="470"/>
      <c r="B1113" s="475"/>
    </row>
    <row r="1114" spans="1:2" x14ac:dyDescent="0.25">
      <c r="A1114" s="470"/>
      <c r="B1114" s="475"/>
    </row>
    <row r="1115" spans="1:2" x14ac:dyDescent="0.25">
      <c r="A1115" s="470"/>
      <c r="B1115" s="475"/>
    </row>
    <row r="1116" spans="1:2" x14ac:dyDescent="0.25">
      <c r="A1116" s="470"/>
      <c r="B1116" s="475"/>
    </row>
    <row r="1117" spans="1:2" x14ac:dyDescent="0.25">
      <c r="A1117" s="470"/>
      <c r="B1117" s="475"/>
    </row>
    <row r="1118" spans="1:2" x14ac:dyDescent="0.25">
      <c r="A1118" s="470"/>
      <c r="B1118" s="475"/>
    </row>
    <row r="1119" spans="1:2" x14ac:dyDescent="0.25">
      <c r="A1119" s="470"/>
      <c r="B1119" s="475"/>
    </row>
    <row r="1120" spans="1:2" x14ac:dyDescent="0.25">
      <c r="A1120" s="470"/>
      <c r="B1120" s="475"/>
    </row>
    <row r="1121" spans="1:2" x14ac:dyDescent="0.25">
      <c r="A1121" s="470"/>
      <c r="B1121" s="475"/>
    </row>
    <row r="1122" spans="1:2" x14ac:dyDescent="0.25">
      <c r="A1122" s="470"/>
      <c r="B1122" s="475"/>
    </row>
    <row r="1123" spans="1:2" x14ac:dyDescent="0.25">
      <c r="A1123" s="470"/>
      <c r="B1123" s="475"/>
    </row>
    <row r="1124" spans="1:2" x14ac:dyDescent="0.25">
      <c r="A1124" s="470"/>
      <c r="B1124" s="475"/>
    </row>
    <row r="1125" spans="1:2" x14ac:dyDescent="0.25">
      <c r="A1125" s="470"/>
      <c r="B1125" s="475"/>
    </row>
    <row r="1126" spans="1:2" x14ac:dyDescent="0.25">
      <c r="A1126" s="470"/>
      <c r="B1126" s="475"/>
    </row>
    <row r="1127" spans="1:2" x14ac:dyDescent="0.25">
      <c r="A1127" s="470"/>
      <c r="B1127" s="475"/>
    </row>
    <row r="1128" spans="1:2" x14ac:dyDescent="0.25">
      <c r="A1128" s="470"/>
      <c r="B1128" s="475"/>
    </row>
    <row r="1129" spans="1:2" x14ac:dyDescent="0.25">
      <c r="A1129" s="470"/>
      <c r="B1129" s="475"/>
    </row>
    <row r="1130" spans="1:2" x14ac:dyDescent="0.25">
      <c r="A1130" s="470"/>
      <c r="B1130" s="475"/>
    </row>
    <row r="1131" spans="1:2" x14ac:dyDescent="0.25">
      <c r="A1131" s="470"/>
      <c r="B1131" s="475"/>
    </row>
    <row r="1132" spans="1:2" x14ac:dyDescent="0.25">
      <c r="A1132" s="470"/>
      <c r="B1132" s="475"/>
    </row>
    <row r="1133" spans="1:2" x14ac:dyDescent="0.25">
      <c r="A1133" s="470"/>
      <c r="B1133" s="475"/>
    </row>
    <row r="1134" spans="1:2" x14ac:dyDescent="0.25">
      <c r="A1134" s="470"/>
      <c r="B1134" s="475"/>
    </row>
    <row r="1135" spans="1:2" x14ac:dyDescent="0.25">
      <c r="A1135" s="470"/>
      <c r="B1135" s="475"/>
    </row>
    <row r="1136" spans="1:2" x14ac:dyDescent="0.25">
      <c r="A1136" s="470"/>
      <c r="B1136" s="475"/>
    </row>
    <row r="1137" spans="1:2" x14ac:dyDescent="0.25">
      <c r="A1137" s="470"/>
      <c r="B1137" s="475"/>
    </row>
    <row r="1138" spans="1:2" x14ac:dyDescent="0.25">
      <c r="A1138" s="470"/>
      <c r="B1138" s="475"/>
    </row>
    <row r="1139" spans="1:2" x14ac:dyDescent="0.25">
      <c r="A1139" s="470"/>
      <c r="B1139" s="475"/>
    </row>
    <row r="1140" spans="1:2" x14ac:dyDescent="0.25">
      <c r="A1140" s="470"/>
      <c r="B1140" s="475"/>
    </row>
    <row r="1141" spans="1:2" x14ac:dyDescent="0.25">
      <c r="A1141" s="470"/>
      <c r="B1141" s="475"/>
    </row>
    <row r="1142" spans="1:2" x14ac:dyDescent="0.25">
      <c r="A1142" s="470"/>
      <c r="B1142" s="475"/>
    </row>
    <row r="1143" spans="1:2" x14ac:dyDescent="0.25">
      <c r="A1143" s="470"/>
      <c r="B1143" s="475"/>
    </row>
    <row r="1144" spans="1:2" x14ac:dyDescent="0.25">
      <c r="A1144" s="470"/>
      <c r="B1144" s="475"/>
    </row>
    <row r="1145" spans="1:2" x14ac:dyDescent="0.25">
      <c r="A1145" s="470"/>
      <c r="B1145" s="475"/>
    </row>
    <row r="1146" spans="1:2" x14ac:dyDescent="0.25">
      <c r="A1146" s="470"/>
      <c r="B1146" s="475"/>
    </row>
    <row r="1147" spans="1:2" x14ac:dyDescent="0.25">
      <c r="A1147" s="470"/>
      <c r="B1147" s="475"/>
    </row>
    <row r="1148" spans="1:2" x14ac:dyDescent="0.25">
      <c r="A1148" s="470"/>
      <c r="B1148" s="475"/>
    </row>
    <row r="1149" spans="1:2" x14ac:dyDescent="0.25">
      <c r="A1149" s="470"/>
      <c r="B1149" s="475"/>
    </row>
    <row r="1150" spans="1:2" x14ac:dyDescent="0.25">
      <c r="A1150" s="470"/>
      <c r="B1150" s="475"/>
    </row>
    <row r="1151" spans="1:2" x14ac:dyDescent="0.25">
      <c r="A1151" s="470"/>
      <c r="B1151" s="475"/>
    </row>
    <row r="1152" spans="1:2" x14ac:dyDescent="0.25">
      <c r="A1152" s="470"/>
      <c r="B1152" s="475"/>
    </row>
    <row r="1153" spans="1:2" x14ac:dyDescent="0.25">
      <c r="A1153" s="470"/>
      <c r="B1153" s="475"/>
    </row>
    <row r="1154" spans="1:2" x14ac:dyDescent="0.25">
      <c r="A1154" s="470"/>
      <c r="B1154" s="475"/>
    </row>
    <row r="1155" spans="1:2" x14ac:dyDescent="0.25">
      <c r="A1155" s="470"/>
      <c r="B1155" s="475"/>
    </row>
    <row r="1156" spans="1:2" x14ac:dyDescent="0.25">
      <c r="A1156" s="470"/>
      <c r="B1156" s="475"/>
    </row>
    <row r="1157" spans="1:2" x14ac:dyDescent="0.25">
      <c r="A1157" s="470"/>
      <c r="B1157" s="475"/>
    </row>
    <row r="1158" spans="1:2" x14ac:dyDescent="0.25">
      <c r="A1158" s="470"/>
      <c r="B1158" s="475"/>
    </row>
    <row r="1159" spans="1:2" x14ac:dyDescent="0.25">
      <c r="A1159" s="470"/>
      <c r="B1159" s="475"/>
    </row>
    <row r="1160" spans="1:2" x14ac:dyDescent="0.25">
      <c r="A1160" s="470"/>
      <c r="B1160" s="475"/>
    </row>
    <row r="1161" spans="1:2" x14ac:dyDescent="0.25">
      <c r="A1161" s="470"/>
      <c r="B1161" s="475"/>
    </row>
    <row r="1162" spans="1:2" x14ac:dyDescent="0.25">
      <c r="A1162" s="470"/>
      <c r="B1162" s="475"/>
    </row>
    <row r="1163" spans="1:2" x14ac:dyDescent="0.25">
      <c r="A1163" s="470"/>
      <c r="B1163" s="475"/>
    </row>
    <row r="1164" spans="1:2" x14ac:dyDescent="0.25">
      <c r="A1164" s="470"/>
      <c r="B1164" s="475"/>
    </row>
    <row r="1165" spans="1:2" x14ac:dyDescent="0.25">
      <c r="A1165" s="470"/>
      <c r="B1165" s="475"/>
    </row>
    <row r="1166" spans="1:2" x14ac:dyDescent="0.25">
      <c r="A1166" s="470"/>
      <c r="B1166" s="475"/>
    </row>
    <row r="1167" spans="1:2" x14ac:dyDescent="0.25">
      <c r="A1167" s="470"/>
      <c r="B1167" s="475"/>
    </row>
    <row r="1168" spans="1:2" x14ac:dyDescent="0.25">
      <c r="A1168" s="470"/>
      <c r="B1168" s="475"/>
    </row>
    <row r="1169" spans="1:2" x14ac:dyDescent="0.25">
      <c r="A1169" s="470"/>
      <c r="B1169" s="475"/>
    </row>
    <row r="1170" spans="1:2" x14ac:dyDescent="0.25">
      <c r="A1170" s="470"/>
      <c r="B1170" s="475"/>
    </row>
    <row r="1171" spans="1:2" x14ac:dyDescent="0.25">
      <c r="A1171" s="470"/>
      <c r="B1171" s="475"/>
    </row>
    <row r="1172" spans="1:2" x14ac:dyDescent="0.25">
      <c r="A1172" s="470"/>
      <c r="B1172" s="475"/>
    </row>
    <row r="1173" spans="1:2" x14ac:dyDescent="0.25">
      <c r="A1173" s="470"/>
      <c r="B1173" s="475"/>
    </row>
    <row r="1174" spans="1:2" x14ac:dyDescent="0.25">
      <c r="A1174" s="470"/>
      <c r="B1174" s="475"/>
    </row>
    <row r="1175" spans="1:2" x14ac:dyDescent="0.25">
      <c r="A1175" s="470"/>
      <c r="B1175" s="475"/>
    </row>
    <row r="1176" spans="1:2" x14ac:dyDescent="0.25">
      <c r="A1176" s="470"/>
      <c r="B1176" s="475"/>
    </row>
    <row r="1177" spans="1:2" x14ac:dyDescent="0.25">
      <c r="A1177" s="470"/>
      <c r="B1177" s="475"/>
    </row>
    <row r="1178" spans="1:2" x14ac:dyDescent="0.25">
      <c r="A1178" s="470"/>
      <c r="B1178" s="475"/>
    </row>
    <row r="1179" spans="1:2" x14ac:dyDescent="0.25">
      <c r="A1179" s="470"/>
      <c r="B1179" s="475"/>
    </row>
    <row r="1180" spans="1:2" x14ac:dyDescent="0.25">
      <c r="A1180" s="470"/>
      <c r="B1180" s="475"/>
    </row>
    <row r="1181" spans="1:2" x14ac:dyDescent="0.25">
      <c r="A1181" s="470"/>
      <c r="B1181" s="475"/>
    </row>
    <row r="1182" spans="1:2" x14ac:dyDescent="0.25">
      <c r="A1182" s="470"/>
      <c r="B1182" s="475"/>
    </row>
    <row r="1183" spans="1:2" x14ac:dyDescent="0.25">
      <c r="A1183" s="470"/>
      <c r="B1183" s="475"/>
    </row>
    <row r="1184" spans="1:2" x14ac:dyDescent="0.25">
      <c r="A1184" s="470"/>
      <c r="B1184" s="475"/>
    </row>
    <row r="1185" spans="1:2" x14ac:dyDescent="0.25">
      <c r="A1185" s="470"/>
      <c r="B1185" s="475"/>
    </row>
    <row r="1186" spans="1:2" x14ac:dyDescent="0.25">
      <c r="A1186" s="470"/>
      <c r="B1186" s="475"/>
    </row>
    <row r="1187" spans="1:2" x14ac:dyDescent="0.25">
      <c r="A1187" s="470"/>
      <c r="B1187" s="475"/>
    </row>
    <row r="1188" spans="1:2" x14ac:dyDescent="0.25">
      <c r="A1188" s="470"/>
      <c r="B1188" s="475"/>
    </row>
    <row r="1189" spans="1:2" x14ac:dyDescent="0.25">
      <c r="A1189" s="470"/>
      <c r="B1189" s="475"/>
    </row>
    <row r="1190" spans="1:2" x14ac:dyDescent="0.25">
      <c r="A1190" s="470"/>
      <c r="B1190" s="475"/>
    </row>
    <row r="1191" spans="1:2" x14ac:dyDescent="0.25">
      <c r="A1191" s="470"/>
      <c r="B1191" s="475"/>
    </row>
    <row r="1192" spans="1:2" x14ac:dyDescent="0.25">
      <c r="A1192" s="470"/>
      <c r="B1192" s="475"/>
    </row>
    <row r="1193" spans="1:2" x14ac:dyDescent="0.25">
      <c r="A1193" s="470"/>
      <c r="B1193" s="475"/>
    </row>
    <row r="1194" spans="1:2" x14ac:dyDescent="0.25">
      <c r="A1194" s="470"/>
      <c r="B1194" s="475"/>
    </row>
    <row r="1195" spans="1:2" x14ac:dyDescent="0.25">
      <c r="A1195" s="470"/>
      <c r="B1195" s="475"/>
    </row>
    <row r="1196" spans="1:2" x14ac:dyDescent="0.25">
      <c r="A1196" s="470"/>
      <c r="B1196" s="475"/>
    </row>
    <row r="1197" spans="1:2" x14ac:dyDescent="0.25">
      <c r="A1197" s="470"/>
      <c r="B1197" s="475"/>
    </row>
    <row r="1198" spans="1:2" x14ac:dyDescent="0.25">
      <c r="A1198" s="470"/>
      <c r="B1198" s="475"/>
    </row>
    <row r="1199" spans="1:2" x14ac:dyDescent="0.25">
      <c r="A1199" s="470"/>
      <c r="B1199" s="475"/>
    </row>
    <row r="1200" spans="1:2" x14ac:dyDescent="0.25">
      <c r="A1200" s="470"/>
      <c r="B1200" s="475"/>
    </row>
    <row r="1201" spans="1:2" x14ac:dyDescent="0.25">
      <c r="A1201" s="470"/>
      <c r="B1201" s="475"/>
    </row>
    <row r="1202" spans="1:2" x14ac:dyDescent="0.25">
      <c r="A1202" s="470"/>
      <c r="B1202" s="475"/>
    </row>
    <row r="1203" spans="1:2" x14ac:dyDescent="0.25">
      <c r="A1203" s="470"/>
      <c r="B1203" s="475"/>
    </row>
    <row r="1204" spans="1:2" x14ac:dyDescent="0.25">
      <c r="A1204" s="470"/>
      <c r="B1204" s="475"/>
    </row>
    <row r="1205" spans="1:2" x14ac:dyDescent="0.25">
      <c r="A1205" s="470"/>
      <c r="B1205" s="475"/>
    </row>
    <row r="1206" spans="1:2" x14ac:dyDescent="0.25">
      <c r="A1206" s="470"/>
      <c r="B1206" s="475"/>
    </row>
    <row r="1207" spans="1:2" x14ac:dyDescent="0.25">
      <c r="A1207" s="470"/>
      <c r="B1207" s="475"/>
    </row>
    <row r="1208" spans="1:2" x14ac:dyDescent="0.25">
      <c r="A1208" s="470"/>
      <c r="B1208" s="475"/>
    </row>
    <row r="1209" spans="1:2" x14ac:dyDescent="0.25">
      <c r="A1209" s="470"/>
      <c r="B1209" s="475"/>
    </row>
    <row r="1210" spans="1:2" x14ac:dyDescent="0.25">
      <c r="A1210" s="470"/>
      <c r="B1210" s="475"/>
    </row>
    <row r="1211" spans="1:2" x14ac:dyDescent="0.25">
      <c r="A1211" s="470"/>
      <c r="B1211" s="475"/>
    </row>
    <row r="1212" spans="1:2" x14ac:dyDescent="0.25">
      <c r="A1212" s="470"/>
      <c r="B1212" s="475"/>
    </row>
    <row r="1213" spans="1:2" x14ac:dyDescent="0.25">
      <c r="A1213" s="470"/>
      <c r="B1213" s="475"/>
    </row>
    <row r="1214" spans="1:2" x14ac:dyDescent="0.25">
      <c r="A1214" s="470"/>
      <c r="B1214" s="475"/>
    </row>
    <row r="1215" spans="1:2" x14ac:dyDescent="0.25">
      <c r="A1215" s="470"/>
      <c r="B1215" s="475"/>
    </row>
    <row r="1216" spans="1:2" x14ac:dyDescent="0.25">
      <c r="A1216" s="470"/>
      <c r="B1216" s="475"/>
    </row>
    <row r="1217" spans="1:2" x14ac:dyDescent="0.25">
      <c r="A1217" s="470"/>
      <c r="B1217" s="475"/>
    </row>
    <row r="1218" spans="1:2" x14ac:dyDescent="0.25">
      <c r="A1218" s="470"/>
      <c r="B1218" s="475"/>
    </row>
    <row r="1219" spans="1:2" x14ac:dyDescent="0.25">
      <c r="A1219" s="470"/>
      <c r="B1219" s="475"/>
    </row>
    <row r="1220" spans="1:2" x14ac:dyDescent="0.25">
      <c r="A1220" s="470"/>
      <c r="B1220" s="475"/>
    </row>
    <row r="1221" spans="1:2" x14ac:dyDescent="0.25">
      <c r="A1221" s="470"/>
      <c r="B1221" s="475"/>
    </row>
    <row r="1222" spans="1:2" x14ac:dyDescent="0.25">
      <c r="A1222" s="470"/>
      <c r="B1222" s="475"/>
    </row>
    <row r="1223" spans="1:2" x14ac:dyDescent="0.25">
      <c r="A1223" s="470"/>
      <c r="B1223" s="475"/>
    </row>
    <row r="1224" spans="1:2" x14ac:dyDescent="0.25">
      <c r="A1224" s="470"/>
      <c r="B1224" s="475"/>
    </row>
    <row r="1225" spans="1:2" x14ac:dyDescent="0.25">
      <c r="A1225" s="470"/>
      <c r="B1225" s="475"/>
    </row>
    <row r="1226" spans="1:2" x14ac:dyDescent="0.25">
      <c r="A1226" s="470"/>
      <c r="B1226" s="475"/>
    </row>
    <row r="1227" spans="1:2" x14ac:dyDescent="0.25">
      <c r="A1227" s="470"/>
      <c r="B1227" s="475"/>
    </row>
    <row r="1228" spans="1:2" x14ac:dyDescent="0.25">
      <c r="A1228" s="470"/>
      <c r="B1228" s="475"/>
    </row>
    <row r="1229" spans="1:2" x14ac:dyDescent="0.25">
      <c r="A1229" s="470"/>
      <c r="B1229" s="475"/>
    </row>
    <row r="1230" spans="1:2" x14ac:dyDescent="0.25">
      <c r="A1230" s="470"/>
      <c r="B1230" s="475"/>
    </row>
    <row r="1231" spans="1:2" x14ac:dyDescent="0.25">
      <c r="A1231" s="470"/>
      <c r="B1231" s="475"/>
    </row>
    <row r="1232" spans="1:2" x14ac:dyDescent="0.25">
      <c r="A1232" s="470"/>
      <c r="B1232" s="475"/>
    </row>
    <row r="1233" spans="1:2" x14ac:dyDescent="0.25">
      <c r="A1233" s="470"/>
      <c r="B1233" s="475"/>
    </row>
    <row r="1234" spans="1:2" x14ac:dyDescent="0.25">
      <c r="A1234" s="470"/>
      <c r="B1234" s="475"/>
    </row>
    <row r="1235" spans="1:2" x14ac:dyDescent="0.25">
      <c r="A1235" s="470"/>
      <c r="B1235" s="475"/>
    </row>
    <row r="1236" spans="1:2" x14ac:dyDescent="0.25">
      <c r="A1236" s="470"/>
      <c r="B1236" s="475"/>
    </row>
    <row r="1237" spans="1:2" x14ac:dyDescent="0.25">
      <c r="A1237" s="470"/>
      <c r="B1237" s="475"/>
    </row>
    <row r="1238" spans="1:2" x14ac:dyDescent="0.25">
      <c r="A1238" s="470"/>
      <c r="B1238" s="475"/>
    </row>
    <row r="1239" spans="1:2" x14ac:dyDescent="0.25">
      <c r="A1239" s="470"/>
      <c r="B1239" s="475"/>
    </row>
    <row r="1240" spans="1:2" x14ac:dyDescent="0.25">
      <c r="A1240" s="470"/>
      <c r="B1240" s="475"/>
    </row>
    <row r="1241" spans="1:2" x14ac:dyDescent="0.25">
      <c r="A1241" s="470"/>
      <c r="B1241" s="475"/>
    </row>
    <row r="1242" spans="1:2" x14ac:dyDescent="0.25">
      <c r="A1242" s="470"/>
      <c r="B1242" s="475"/>
    </row>
    <row r="1243" spans="1:2" x14ac:dyDescent="0.25">
      <c r="A1243" s="470"/>
      <c r="B1243" s="475"/>
    </row>
    <row r="1244" spans="1:2" x14ac:dyDescent="0.25">
      <c r="A1244" s="470"/>
      <c r="B1244" s="475"/>
    </row>
    <row r="1245" spans="1:2" x14ac:dyDescent="0.25">
      <c r="A1245" s="470"/>
      <c r="B1245" s="475"/>
    </row>
    <row r="1246" spans="1:2" x14ac:dyDescent="0.25">
      <c r="A1246" s="470"/>
      <c r="B1246" s="475"/>
    </row>
    <row r="1247" spans="1:2" x14ac:dyDescent="0.25">
      <c r="A1247" s="470"/>
      <c r="B1247" s="475"/>
    </row>
    <row r="1248" spans="1:2" x14ac:dyDescent="0.25">
      <c r="A1248" s="470"/>
      <c r="B1248" s="475"/>
    </row>
    <row r="1249" spans="1:2" x14ac:dyDescent="0.25">
      <c r="A1249" s="470"/>
      <c r="B1249" s="475"/>
    </row>
    <row r="1250" spans="1:2" x14ac:dyDescent="0.25">
      <c r="A1250" s="470"/>
      <c r="B1250" s="475"/>
    </row>
    <row r="1251" spans="1:2" x14ac:dyDescent="0.25">
      <c r="A1251" s="470"/>
      <c r="B1251" s="475"/>
    </row>
    <row r="1252" spans="1:2" x14ac:dyDescent="0.25">
      <c r="A1252" s="470"/>
      <c r="B1252" s="475"/>
    </row>
    <row r="1253" spans="1:2" x14ac:dyDescent="0.25">
      <c r="A1253" s="470"/>
      <c r="B1253" s="475"/>
    </row>
    <row r="1254" spans="1:2" x14ac:dyDescent="0.25">
      <c r="A1254" s="470"/>
      <c r="B1254" s="475"/>
    </row>
    <row r="1255" spans="1:2" x14ac:dyDescent="0.25">
      <c r="A1255" s="470"/>
      <c r="B1255" s="475"/>
    </row>
    <row r="1256" spans="1:2" x14ac:dyDescent="0.25">
      <c r="A1256" s="470"/>
      <c r="B1256" s="475"/>
    </row>
    <row r="1257" spans="1:2" x14ac:dyDescent="0.25">
      <c r="A1257" s="470"/>
      <c r="B1257" s="475"/>
    </row>
    <row r="1258" spans="1:2" x14ac:dyDescent="0.25">
      <c r="A1258" s="470"/>
      <c r="B1258" s="475"/>
    </row>
    <row r="1259" spans="1:2" x14ac:dyDescent="0.25">
      <c r="A1259" s="470"/>
      <c r="B1259" s="475"/>
    </row>
    <row r="1260" spans="1:2" x14ac:dyDescent="0.25">
      <c r="A1260" s="470"/>
      <c r="B1260" s="475"/>
    </row>
    <row r="1261" spans="1:2" x14ac:dyDescent="0.25">
      <c r="A1261" s="470"/>
      <c r="B1261" s="475"/>
    </row>
    <row r="1262" spans="1:2" x14ac:dyDescent="0.25">
      <c r="A1262" s="470"/>
      <c r="B1262" s="475"/>
    </row>
    <row r="1263" spans="1:2" x14ac:dyDescent="0.25">
      <c r="A1263" s="470"/>
      <c r="B1263" s="475"/>
    </row>
    <row r="1264" spans="1:2" x14ac:dyDescent="0.25">
      <c r="A1264" s="470"/>
      <c r="B1264" s="475"/>
    </row>
    <row r="1265" spans="1:2" x14ac:dyDescent="0.25">
      <c r="A1265" s="470"/>
      <c r="B1265" s="475"/>
    </row>
    <row r="1266" spans="1:2" x14ac:dyDescent="0.25">
      <c r="A1266" s="470"/>
      <c r="B1266" s="475"/>
    </row>
    <row r="1267" spans="1:2" x14ac:dyDescent="0.25">
      <c r="A1267" s="470"/>
      <c r="B1267" s="475"/>
    </row>
    <row r="1268" spans="1:2" x14ac:dyDescent="0.25">
      <c r="A1268" s="470"/>
      <c r="B1268" s="475"/>
    </row>
    <row r="1269" spans="1:2" x14ac:dyDescent="0.25">
      <c r="A1269" s="470"/>
      <c r="B1269" s="475"/>
    </row>
    <row r="1270" spans="1:2" x14ac:dyDescent="0.25">
      <c r="A1270" s="470"/>
      <c r="B1270" s="475"/>
    </row>
    <row r="1271" spans="1:2" x14ac:dyDescent="0.25">
      <c r="A1271" s="470"/>
      <c r="B1271" s="475"/>
    </row>
    <row r="1272" spans="1:2" x14ac:dyDescent="0.25">
      <c r="A1272" s="470"/>
      <c r="B1272" s="475"/>
    </row>
    <row r="1273" spans="1:2" x14ac:dyDescent="0.25">
      <c r="A1273" s="470"/>
      <c r="B1273" s="475"/>
    </row>
    <row r="1274" spans="1:2" x14ac:dyDescent="0.25">
      <c r="A1274" s="470"/>
      <c r="B1274" s="475"/>
    </row>
    <row r="1275" spans="1:2" x14ac:dyDescent="0.25">
      <c r="A1275" s="470"/>
      <c r="B1275" s="475"/>
    </row>
    <row r="1276" spans="1:2" x14ac:dyDescent="0.25">
      <c r="A1276" s="470"/>
      <c r="B1276" s="475"/>
    </row>
    <row r="1277" spans="1:2" x14ac:dyDescent="0.25">
      <c r="A1277" s="470"/>
      <c r="B1277" s="475"/>
    </row>
    <row r="1278" spans="1:2" x14ac:dyDescent="0.25">
      <c r="A1278" s="470"/>
      <c r="B1278" s="475"/>
    </row>
    <row r="1279" spans="1:2" x14ac:dyDescent="0.25">
      <c r="A1279" s="470"/>
      <c r="B1279" s="475"/>
    </row>
    <row r="1280" spans="1:2" x14ac:dyDescent="0.25">
      <c r="A1280" s="470"/>
      <c r="B1280" s="475"/>
    </row>
    <row r="1281" spans="1:2" x14ac:dyDescent="0.25">
      <c r="A1281" s="470"/>
      <c r="B1281" s="475"/>
    </row>
    <row r="1282" spans="1:2" x14ac:dyDescent="0.25">
      <c r="A1282" s="470"/>
      <c r="B1282" s="475"/>
    </row>
    <row r="1283" spans="1:2" x14ac:dyDescent="0.25">
      <c r="A1283" s="470"/>
      <c r="B1283" s="475"/>
    </row>
    <row r="1284" spans="1:2" x14ac:dyDescent="0.25">
      <c r="A1284" s="470"/>
      <c r="B1284" s="475"/>
    </row>
    <row r="1285" spans="1:2" x14ac:dyDescent="0.25">
      <c r="A1285" s="470"/>
      <c r="B1285" s="475"/>
    </row>
    <row r="1286" spans="1:2" x14ac:dyDescent="0.25">
      <c r="A1286" s="470"/>
      <c r="B1286" s="475"/>
    </row>
    <row r="1287" spans="1:2" x14ac:dyDescent="0.25">
      <c r="A1287" s="470"/>
      <c r="B1287" s="475"/>
    </row>
    <row r="1288" spans="1:2" x14ac:dyDescent="0.25">
      <c r="A1288" s="470"/>
      <c r="B1288" s="475"/>
    </row>
    <row r="1289" spans="1:2" x14ac:dyDescent="0.25">
      <c r="A1289" s="470"/>
      <c r="B1289" s="475"/>
    </row>
    <row r="1290" spans="1:2" x14ac:dyDescent="0.25">
      <c r="A1290" s="470"/>
      <c r="B1290" s="475"/>
    </row>
    <row r="1291" spans="1:2" x14ac:dyDescent="0.25">
      <c r="A1291" s="470"/>
      <c r="B1291" s="475"/>
    </row>
    <row r="1292" spans="1:2" x14ac:dyDescent="0.25">
      <c r="A1292" s="470"/>
      <c r="B1292" s="475"/>
    </row>
    <row r="1293" spans="1:2" x14ac:dyDescent="0.25">
      <c r="A1293" s="470"/>
      <c r="B1293" s="475"/>
    </row>
    <row r="1294" spans="1:2" x14ac:dyDescent="0.25">
      <c r="A1294" s="470"/>
      <c r="B1294" s="475"/>
    </row>
    <row r="1295" spans="1:2" x14ac:dyDescent="0.25">
      <c r="A1295" s="470"/>
      <c r="B1295" s="475"/>
    </row>
    <row r="1296" spans="1:2" x14ac:dyDescent="0.25">
      <c r="A1296" s="470"/>
      <c r="B1296" s="475"/>
    </row>
    <row r="1297" spans="1:2" x14ac:dyDescent="0.25">
      <c r="A1297" s="470"/>
      <c r="B1297" s="475"/>
    </row>
    <row r="1298" spans="1:2" x14ac:dyDescent="0.25">
      <c r="A1298" s="470"/>
      <c r="B1298" s="475"/>
    </row>
    <row r="1299" spans="1:2" x14ac:dyDescent="0.25">
      <c r="A1299" s="470"/>
      <c r="B1299" s="475"/>
    </row>
    <row r="1300" spans="1:2" x14ac:dyDescent="0.25">
      <c r="A1300" s="470"/>
      <c r="B1300" s="475"/>
    </row>
    <row r="1301" spans="1:2" x14ac:dyDescent="0.25">
      <c r="A1301" s="470"/>
      <c r="B1301" s="475"/>
    </row>
    <row r="1302" spans="1:2" x14ac:dyDescent="0.25">
      <c r="A1302" s="470"/>
      <c r="B1302" s="475"/>
    </row>
    <row r="1303" spans="1:2" x14ac:dyDescent="0.25">
      <c r="A1303" s="470"/>
      <c r="B1303" s="475"/>
    </row>
    <row r="1304" spans="1:2" x14ac:dyDescent="0.25">
      <c r="A1304" s="470"/>
      <c r="B1304" s="475"/>
    </row>
    <row r="1305" spans="1:2" x14ac:dyDescent="0.25">
      <c r="A1305" s="470"/>
      <c r="B1305" s="475"/>
    </row>
    <row r="1306" spans="1:2" x14ac:dyDescent="0.25">
      <c r="A1306" s="470"/>
      <c r="B1306" s="475"/>
    </row>
    <row r="1307" spans="1:2" x14ac:dyDescent="0.25">
      <c r="A1307" s="470"/>
      <c r="B1307" s="475"/>
    </row>
    <row r="1308" spans="1:2" x14ac:dyDescent="0.25">
      <c r="A1308" s="470"/>
      <c r="B1308" s="475"/>
    </row>
    <row r="1309" spans="1:2" x14ac:dyDescent="0.25">
      <c r="A1309" s="470"/>
      <c r="B1309" s="475"/>
    </row>
    <row r="1310" spans="1:2" x14ac:dyDescent="0.25">
      <c r="A1310" s="470"/>
      <c r="B1310" s="475"/>
    </row>
    <row r="1311" spans="1:2" x14ac:dyDescent="0.25">
      <c r="A1311" s="470"/>
      <c r="B1311" s="475"/>
    </row>
    <row r="1312" spans="1:2" x14ac:dyDescent="0.25">
      <c r="A1312" s="470"/>
      <c r="B1312" s="475"/>
    </row>
    <row r="1313" spans="1:2" x14ac:dyDescent="0.25">
      <c r="A1313" s="470"/>
      <c r="B1313" s="475"/>
    </row>
    <row r="1314" spans="1:2" x14ac:dyDescent="0.25">
      <c r="A1314" s="470"/>
      <c r="B1314" s="475"/>
    </row>
    <row r="1315" spans="1:2" x14ac:dyDescent="0.25">
      <c r="A1315" s="470"/>
      <c r="B1315" s="475"/>
    </row>
    <row r="1316" spans="1:2" x14ac:dyDescent="0.25">
      <c r="A1316" s="470"/>
      <c r="B1316" s="475"/>
    </row>
    <row r="1317" spans="1:2" x14ac:dyDescent="0.25">
      <c r="A1317" s="470"/>
      <c r="B1317" s="475"/>
    </row>
    <row r="1318" spans="1:2" x14ac:dyDescent="0.25">
      <c r="A1318" s="470"/>
      <c r="B1318" s="475"/>
    </row>
    <row r="1319" spans="1:2" x14ac:dyDescent="0.25">
      <c r="A1319" s="470"/>
      <c r="B1319" s="475"/>
    </row>
    <row r="1320" spans="1:2" x14ac:dyDescent="0.25">
      <c r="A1320" s="470"/>
      <c r="B1320" s="475"/>
    </row>
    <row r="1321" spans="1:2" x14ac:dyDescent="0.25">
      <c r="A1321" s="470"/>
      <c r="B1321" s="475"/>
    </row>
    <row r="1322" spans="1:2" x14ac:dyDescent="0.25">
      <c r="A1322" s="470"/>
      <c r="B1322" s="475"/>
    </row>
    <row r="1323" spans="1:2" x14ac:dyDescent="0.25">
      <c r="A1323" s="470"/>
      <c r="B1323" s="475"/>
    </row>
    <row r="1324" spans="1:2" x14ac:dyDescent="0.25">
      <c r="A1324" s="470"/>
      <c r="B1324" s="475"/>
    </row>
    <row r="1325" spans="1:2" x14ac:dyDescent="0.25">
      <c r="A1325" s="470"/>
      <c r="B1325" s="475"/>
    </row>
    <row r="1326" spans="1:2" x14ac:dyDescent="0.25">
      <c r="A1326" s="470"/>
      <c r="B1326" s="475"/>
    </row>
    <row r="1327" spans="1:2" x14ac:dyDescent="0.25">
      <c r="A1327" s="470"/>
      <c r="B1327" s="475"/>
    </row>
    <row r="1328" spans="1:2" x14ac:dyDescent="0.25">
      <c r="A1328" s="470"/>
      <c r="B1328" s="475"/>
    </row>
    <row r="1329" spans="1:2" x14ac:dyDescent="0.25">
      <c r="A1329" s="470"/>
      <c r="B1329" s="475"/>
    </row>
    <row r="1330" spans="1:2" x14ac:dyDescent="0.25">
      <c r="A1330" s="470"/>
      <c r="B1330" s="475"/>
    </row>
    <row r="1331" spans="1:2" x14ac:dyDescent="0.25">
      <c r="A1331" s="470"/>
      <c r="B1331" s="475"/>
    </row>
    <row r="1332" spans="1:2" x14ac:dyDescent="0.25">
      <c r="A1332" s="470"/>
      <c r="B1332" s="475"/>
    </row>
    <row r="1333" spans="1:2" x14ac:dyDescent="0.25">
      <c r="A1333" s="470"/>
      <c r="B1333" s="475"/>
    </row>
    <row r="1334" spans="1:2" x14ac:dyDescent="0.25">
      <c r="A1334" s="470"/>
      <c r="B1334" s="475"/>
    </row>
    <row r="1335" spans="1:2" x14ac:dyDescent="0.25">
      <c r="A1335" s="470"/>
      <c r="B1335" s="475"/>
    </row>
    <row r="1336" spans="1:2" x14ac:dyDescent="0.25">
      <c r="A1336" s="470"/>
      <c r="B1336" s="475"/>
    </row>
    <row r="1337" spans="1:2" x14ac:dyDescent="0.25">
      <c r="A1337" s="470"/>
      <c r="B1337" s="475"/>
    </row>
    <row r="1338" spans="1:2" x14ac:dyDescent="0.25">
      <c r="A1338" s="470"/>
      <c r="B1338" s="475"/>
    </row>
    <row r="1339" spans="1:2" x14ac:dyDescent="0.25">
      <c r="A1339" s="470"/>
      <c r="B1339" s="475"/>
    </row>
    <row r="1340" spans="1:2" x14ac:dyDescent="0.25">
      <c r="A1340" s="470"/>
      <c r="B1340" s="475"/>
    </row>
    <row r="1341" spans="1:2" x14ac:dyDescent="0.25">
      <c r="A1341" s="470"/>
      <c r="B1341" s="475"/>
    </row>
    <row r="1342" spans="1:2" x14ac:dyDescent="0.25">
      <c r="A1342" s="470"/>
      <c r="B1342" s="475"/>
    </row>
    <row r="1343" spans="1:2" x14ac:dyDescent="0.25">
      <c r="A1343" s="470"/>
      <c r="B1343" s="475"/>
    </row>
    <row r="1344" spans="1:2" x14ac:dyDescent="0.25">
      <c r="A1344" s="470"/>
      <c r="B1344" s="475"/>
    </row>
    <row r="1345" spans="1:2" x14ac:dyDescent="0.25">
      <c r="A1345" s="470"/>
      <c r="B1345" s="475"/>
    </row>
    <row r="1346" spans="1:2" x14ac:dyDescent="0.25">
      <c r="A1346" s="470"/>
      <c r="B1346" s="475"/>
    </row>
    <row r="1347" spans="1:2" x14ac:dyDescent="0.25">
      <c r="A1347" s="470"/>
      <c r="B1347" s="475"/>
    </row>
    <row r="1348" spans="1:2" x14ac:dyDescent="0.25">
      <c r="A1348" s="470"/>
      <c r="B1348" s="475"/>
    </row>
    <row r="1349" spans="1:2" x14ac:dyDescent="0.25">
      <c r="A1349" s="470"/>
      <c r="B1349" s="475"/>
    </row>
    <row r="1350" spans="1:2" x14ac:dyDescent="0.25">
      <c r="A1350" s="470"/>
      <c r="B1350" s="475"/>
    </row>
    <row r="1351" spans="1:2" x14ac:dyDescent="0.25">
      <c r="A1351" s="470"/>
      <c r="B1351" s="475"/>
    </row>
    <row r="1352" spans="1:2" x14ac:dyDescent="0.25">
      <c r="A1352" s="470"/>
      <c r="B1352" s="475"/>
    </row>
    <row r="1353" spans="1:2" x14ac:dyDescent="0.25">
      <c r="A1353" s="470"/>
      <c r="B1353" s="475"/>
    </row>
    <row r="1354" spans="1:2" x14ac:dyDescent="0.25">
      <c r="A1354" s="470"/>
      <c r="B1354" s="475"/>
    </row>
    <row r="1355" spans="1:2" x14ac:dyDescent="0.25">
      <c r="A1355" s="470"/>
      <c r="B1355" s="475"/>
    </row>
    <row r="1356" spans="1:2" x14ac:dyDescent="0.25">
      <c r="A1356" s="470"/>
      <c r="B1356" s="475"/>
    </row>
    <row r="1357" spans="1:2" x14ac:dyDescent="0.25">
      <c r="A1357" s="470"/>
      <c r="B1357" s="475"/>
    </row>
    <row r="1358" spans="1:2" x14ac:dyDescent="0.25">
      <c r="A1358" s="470"/>
      <c r="B1358" s="475"/>
    </row>
    <row r="1359" spans="1:2" x14ac:dyDescent="0.25">
      <c r="A1359" s="470"/>
      <c r="B1359" s="475"/>
    </row>
    <row r="1360" spans="1:2" x14ac:dyDescent="0.25">
      <c r="A1360" s="470"/>
      <c r="B1360" s="475"/>
    </row>
    <row r="1361" spans="1:2" x14ac:dyDescent="0.25">
      <c r="A1361" s="470"/>
      <c r="B1361" s="475"/>
    </row>
    <row r="1362" spans="1:2" x14ac:dyDescent="0.25">
      <c r="A1362" s="470"/>
      <c r="B1362" s="475"/>
    </row>
    <row r="1363" spans="1:2" x14ac:dyDescent="0.25">
      <c r="A1363" s="470"/>
      <c r="B1363" s="475"/>
    </row>
    <row r="1364" spans="1:2" x14ac:dyDescent="0.25">
      <c r="A1364" s="470"/>
      <c r="B1364" s="475"/>
    </row>
    <row r="1365" spans="1:2" x14ac:dyDescent="0.25">
      <c r="A1365" s="470"/>
      <c r="B1365" s="475"/>
    </row>
    <row r="1366" spans="1:2" x14ac:dyDescent="0.25">
      <c r="A1366" s="470"/>
      <c r="B1366" s="475"/>
    </row>
    <row r="1367" spans="1:2" x14ac:dyDescent="0.25">
      <c r="A1367" s="470"/>
      <c r="B1367" s="475"/>
    </row>
    <row r="1368" spans="1:2" x14ac:dyDescent="0.25">
      <c r="A1368" s="470"/>
      <c r="B1368" s="475"/>
    </row>
    <row r="1369" spans="1:2" x14ac:dyDescent="0.25">
      <c r="A1369" s="470"/>
      <c r="B1369" s="475"/>
    </row>
    <row r="1370" spans="1:2" x14ac:dyDescent="0.25">
      <c r="A1370" s="470"/>
      <c r="B1370" s="475"/>
    </row>
    <row r="1371" spans="1:2" x14ac:dyDescent="0.25">
      <c r="A1371" s="470"/>
      <c r="B1371" s="475"/>
    </row>
    <row r="1372" spans="1:2" x14ac:dyDescent="0.25">
      <c r="A1372" s="470"/>
      <c r="B1372" s="475"/>
    </row>
    <row r="1373" spans="1:2" x14ac:dyDescent="0.25">
      <c r="A1373" s="470"/>
      <c r="B1373" s="475"/>
    </row>
    <row r="1374" spans="1:2" x14ac:dyDescent="0.25">
      <c r="A1374" s="470"/>
      <c r="B1374" s="475"/>
    </row>
    <row r="1375" spans="1:2" x14ac:dyDescent="0.25">
      <c r="A1375" s="470"/>
      <c r="B1375" s="475"/>
    </row>
    <row r="1376" spans="1:2" x14ac:dyDescent="0.25">
      <c r="A1376" s="470"/>
      <c r="B1376" s="475"/>
    </row>
    <row r="1377" spans="1:2" x14ac:dyDescent="0.25">
      <c r="A1377" s="470"/>
      <c r="B1377" s="475"/>
    </row>
    <row r="1378" spans="1:2" x14ac:dyDescent="0.25">
      <c r="A1378" s="470"/>
      <c r="B1378" s="475"/>
    </row>
    <row r="1379" spans="1:2" x14ac:dyDescent="0.25">
      <c r="A1379" s="470"/>
      <c r="B1379" s="475"/>
    </row>
    <row r="1380" spans="1:2" x14ac:dyDescent="0.25">
      <c r="A1380" s="470"/>
      <c r="B1380" s="475"/>
    </row>
    <row r="1381" spans="1:2" x14ac:dyDescent="0.25">
      <c r="A1381" s="470"/>
      <c r="B1381" s="475"/>
    </row>
    <row r="1382" spans="1:2" x14ac:dyDescent="0.25">
      <c r="A1382" s="470"/>
      <c r="B1382" s="475"/>
    </row>
    <row r="1383" spans="1:2" x14ac:dyDescent="0.25">
      <c r="A1383" s="470"/>
      <c r="B1383" s="475"/>
    </row>
    <row r="1384" spans="1:2" x14ac:dyDescent="0.25">
      <c r="A1384" s="470"/>
      <c r="B1384" s="475"/>
    </row>
    <row r="1385" spans="1:2" x14ac:dyDescent="0.25">
      <c r="A1385" s="470"/>
      <c r="B1385" s="475"/>
    </row>
    <row r="1386" spans="1:2" x14ac:dyDescent="0.25">
      <c r="A1386" s="470"/>
      <c r="B1386" s="475"/>
    </row>
    <row r="1387" spans="1:2" x14ac:dyDescent="0.25">
      <c r="A1387" s="470"/>
      <c r="B1387" s="475"/>
    </row>
    <row r="1388" spans="1:2" x14ac:dyDescent="0.25">
      <c r="A1388" s="470"/>
      <c r="B1388" s="475"/>
    </row>
    <row r="1389" spans="1:2" x14ac:dyDescent="0.25">
      <c r="A1389" s="470"/>
      <c r="B1389" s="475"/>
    </row>
    <row r="1390" spans="1:2" x14ac:dyDescent="0.25">
      <c r="A1390" s="470"/>
      <c r="B1390" s="475"/>
    </row>
    <row r="1391" spans="1:2" x14ac:dyDescent="0.25">
      <c r="A1391" s="470"/>
      <c r="B1391" s="475"/>
    </row>
    <row r="1392" spans="1:2" x14ac:dyDescent="0.25">
      <c r="A1392" s="470"/>
      <c r="B1392" s="475"/>
    </row>
    <row r="1393" spans="1:2" x14ac:dyDescent="0.25">
      <c r="A1393" s="470"/>
      <c r="B1393" s="475"/>
    </row>
    <row r="1394" spans="1:2" x14ac:dyDescent="0.25">
      <c r="A1394" s="470"/>
      <c r="B1394" s="475"/>
    </row>
    <row r="1395" spans="1:2" x14ac:dyDescent="0.25">
      <c r="A1395" s="470"/>
      <c r="B1395" s="475"/>
    </row>
    <row r="1396" spans="1:2" x14ac:dyDescent="0.25">
      <c r="A1396" s="470"/>
      <c r="B1396" s="475"/>
    </row>
    <row r="1397" spans="1:2" x14ac:dyDescent="0.25">
      <c r="A1397" s="470"/>
      <c r="B1397" s="475"/>
    </row>
    <row r="1398" spans="1:2" x14ac:dyDescent="0.25">
      <c r="A1398" s="470"/>
      <c r="B1398" s="475"/>
    </row>
    <row r="1399" spans="1:2" x14ac:dyDescent="0.25">
      <c r="A1399" s="470"/>
      <c r="B1399" s="475"/>
    </row>
    <row r="1400" spans="1:2" x14ac:dyDescent="0.25">
      <c r="A1400" s="470"/>
      <c r="B1400" s="475"/>
    </row>
    <row r="1401" spans="1:2" x14ac:dyDescent="0.25">
      <c r="A1401" s="470"/>
      <c r="B1401" s="475"/>
    </row>
    <row r="1402" spans="1:2" x14ac:dyDescent="0.25">
      <c r="A1402" s="470"/>
      <c r="B1402" s="475"/>
    </row>
    <row r="1403" spans="1:2" x14ac:dyDescent="0.25">
      <c r="A1403" s="470"/>
      <c r="B1403" s="475"/>
    </row>
    <row r="1404" spans="1:2" x14ac:dyDescent="0.25">
      <c r="A1404" s="470"/>
      <c r="B1404" s="475"/>
    </row>
    <row r="1405" spans="1:2" x14ac:dyDescent="0.25">
      <c r="A1405" s="470"/>
      <c r="B1405" s="475"/>
    </row>
    <row r="1406" spans="1:2" x14ac:dyDescent="0.25">
      <c r="A1406" s="470"/>
      <c r="B1406" s="475"/>
    </row>
    <row r="1407" spans="1:2" x14ac:dyDescent="0.25">
      <c r="A1407" s="470"/>
      <c r="B1407" s="475"/>
    </row>
    <row r="1408" spans="1:2" x14ac:dyDescent="0.25">
      <c r="A1408" s="470"/>
      <c r="B1408" s="475"/>
    </row>
    <row r="1409" spans="1:2" x14ac:dyDescent="0.25">
      <c r="A1409" s="470"/>
      <c r="B1409" s="475"/>
    </row>
    <row r="1410" spans="1:2" x14ac:dyDescent="0.25">
      <c r="A1410" s="470"/>
      <c r="B1410" s="475"/>
    </row>
    <row r="1411" spans="1:2" x14ac:dyDescent="0.25">
      <c r="A1411" s="470"/>
      <c r="B1411" s="475"/>
    </row>
    <row r="1412" spans="1:2" x14ac:dyDescent="0.25">
      <c r="A1412" s="470"/>
      <c r="B1412" s="475"/>
    </row>
    <row r="1413" spans="1:2" x14ac:dyDescent="0.25">
      <c r="A1413" s="470"/>
      <c r="B1413" s="475"/>
    </row>
    <row r="1414" spans="1:2" x14ac:dyDescent="0.25">
      <c r="A1414" s="470"/>
      <c r="B1414" s="475"/>
    </row>
    <row r="1415" spans="1:2" x14ac:dyDescent="0.25">
      <c r="A1415" s="470"/>
      <c r="B1415" s="475"/>
    </row>
    <row r="1416" spans="1:2" x14ac:dyDescent="0.25">
      <c r="A1416" s="470"/>
      <c r="B1416" s="475"/>
    </row>
    <row r="1417" spans="1:2" x14ac:dyDescent="0.25">
      <c r="A1417" s="470"/>
      <c r="B1417" s="475"/>
    </row>
    <row r="1418" spans="1:2" x14ac:dyDescent="0.25">
      <c r="A1418" s="470"/>
      <c r="B1418" s="475"/>
    </row>
    <row r="1419" spans="1:2" x14ac:dyDescent="0.25">
      <c r="A1419" s="470"/>
      <c r="B1419" s="475"/>
    </row>
    <row r="1420" spans="1:2" x14ac:dyDescent="0.25">
      <c r="A1420" s="470"/>
      <c r="B1420" s="475"/>
    </row>
    <row r="1421" spans="1:2" x14ac:dyDescent="0.25">
      <c r="A1421" s="470"/>
      <c r="B1421" s="475"/>
    </row>
    <row r="1422" spans="1:2" x14ac:dyDescent="0.25">
      <c r="A1422" s="470"/>
      <c r="B1422" s="475"/>
    </row>
    <row r="1423" spans="1:2" x14ac:dyDescent="0.25">
      <c r="A1423" s="470"/>
      <c r="B1423" s="475"/>
    </row>
    <row r="1424" spans="1:2" x14ac:dyDescent="0.25">
      <c r="A1424" s="470"/>
      <c r="B1424" s="475"/>
    </row>
    <row r="1425" spans="1:2" x14ac:dyDescent="0.25">
      <c r="A1425" s="470"/>
      <c r="B1425" s="475"/>
    </row>
    <row r="1426" spans="1:2" x14ac:dyDescent="0.25">
      <c r="A1426" s="470"/>
      <c r="B1426" s="475"/>
    </row>
    <row r="1427" spans="1:2" x14ac:dyDescent="0.25">
      <c r="A1427" s="470"/>
      <c r="B1427" s="475"/>
    </row>
    <row r="1428" spans="1:2" x14ac:dyDescent="0.25">
      <c r="A1428" s="470"/>
      <c r="B1428" s="475"/>
    </row>
    <row r="1429" spans="1:2" x14ac:dyDescent="0.25">
      <c r="A1429" s="470"/>
      <c r="B1429" s="475"/>
    </row>
    <row r="1430" spans="1:2" x14ac:dyDescent="0.25">
      <c r="A1430" s="470"/>
      <c r="B1430" s="475"/>
    </row>
    <row r="1431" spans="1:2" x14ac:dyDescent="0.25">
      <c r="A1431" s="470"/>
      <c r="B1431" s="475"/>
    </row>
    <row r="1432" spans="1:2" x14ac:dyDescent="0.25">
      <c r="A1432" s="470"/>
      <c r="B1432" s="475"/>
    </row>
    <row r="1433" spans="1:2" x14ac:dyDescent="0.25">
      <c r="A1433" s="470"/>
      <c r="B1433" s="475"/>
    </row>
    <row r="1434" spans="1:2" x14ac:dyDescent="0.25">
      <c r="A1434" s="470"/>
      <c r="B1434" s="475"/>
    </row>
    <row r="1435" spans="1:2" x14ac:dyDescent="0.25">
      <c r="A1435" s="470"/>
      <c r="B1435" s="475"/>
    </row>
    <row r="1436" spans="1:2" x14ac:dyDescent="0.25">
      <c r="A1436" s="470"/>
      <c r="B1436" s="475"/>
    </row>
    <row r="1437" spans="1:2" x14ac:dyDescent="0.25">
      <c r="A1437" s="470"/>
      <c r="B1437" s="475"/>
    </row>
    <row r="1438" spans="1:2" x14ac:dyDescent="0.25">
      <c r="A1438" s="470"/>
      <c r="B1438" s="475"/>
    </row>
    <row r="1439" spans="1:2" x14ac:dyDescent="0.25">
      <c r="A1439" s="470"/>
      <c r="B1439" s="475"/>
    </row>
    <row r="1440" spans="1:2" x14ac:dyDescent="0.25">
      <c r="A1440" s="470"/>
      <c r="B1440" s="475"/>
    </row>
    <row r="1441" spans="1:2" x14ac:dyDescent="0.25">
      <c r="A1441" s="470"/>
      <c r="B1441" s="475"/>
    </row>
    <row r="1442" spans="1:2" x14ac:dyDescent="0.25">
      <c r="A1442" s="470"/>
      <c r="B1442" s="475"/>
    </row>
    <row r="1443" spans="1:2" x14ac:dyDescent="0.25">
      <c r="A1443" s="470"/>
      <c r="B1443" s="475"/>
    </row>
    <row r="1444" spans="1:2" x14ac:dyDescent="0.25">
      <c r="A1444" s="470"/>
      <c r="B1444" s="475"/>
    </row>
    <row r="1445" spans="1:2" x14ac:dyDescent="0.25">
      <c r="A1445" s="470"/>
      <c r="B1445" s="475"/>
    </row>
    <row r="1446" spans="1:2" x14ac:dyDescent="0.25">
      <c r="A1446" s="470"/>
      <c r="B1446" s="475"/>
    </row>
    <row r="1447" spans="1:2" x14ac:dyDescent="0.25">
      <c r="A1447" s="470"/>
      <c r="B1447" s="475"/>
    </row>
    <row r="1448" spans="1:2" x14ac:dyDescent="0.25">
      <c r="A1448" s="470"/>
      <c r="B1448" s="475"/>
    </row>
    <row r="1449" spans="1:2" x14ac:dyDescent="0.25">
      <c r="A1449" s="470"/>
      <c r="B1449" s="475"/>
    </row>
    <row r="1450" spans="1:2" x14ac:dyDescent="0.25">
      <c r="A1450" s="470"/>
      <c r="B1450" s="475"/>
    </row>
    <row r="1451" spans="1:2" x14ac:dyDescent="0.25">
      <c r="A1451" s="470"/>
      <c r="B1451" s="475"/>
    </row>
    <row r="1452" spans="1:2" x14ac:dyDescent="0.25">
      <c r="A1452" s="470"/>
      <c r="B1452" s="475"/>
    </row>
    <row r="1453" spans="1:2" x14ac:dyDescent="0.25">
      <c r="A1453" s="470"/>
      <c r="B1453" s="475"/>
    </row>
    <row r="1454" spans="1:2" x14ac:dyDescent="0.25">
      <c r="A1454" s="470"/>
      <c r="B1454" s="475"/>
    </row>
    <row r="1455" spans="1:2" x14ac:dyDescent="0.25">
      <c r="A1455" s="470"/>
      <c r="B1455" s="475"/>
    </row>
    <row r="1456" spans="1:2" x14ac:dyDescent="0.25">
      <c r="A1456" s="470"/>
      <c r="B1456" s="475"/>
    </row>
    <row r="1457" spans="1:2" x14ac:dyDescent="0.25">
      <c r="A1457" s="470"/>
      <c r="B1457" s="475"/>
    </row>
    <row r="1458" spans="1:2" x14ac:dyDescent="0.25">
      <c r="A1458" s="470"/>
      <c r="B1458" s="475"/>
    </row>
    <row r="1459" spans="1:2" x14ac:dyDescent="0.25">
      <c r="A1459" s="470"/>
      <c r="B1459" s="475"/>
    </row>
    <row r="1460" spans="1:2" x14ac:dyDescent="0.25">
      <c r="A1460" s="470"/>
      <c r="B1460" s="475"/>
    </row>
    <row r="1461" spans="1:2" x14ac:dyDescent="0.25">
      <c r="A1461" s="470"/>
      <c r="B1461" s="475"/>
    </row>
    <row r="1462" spans="1:2" x14ac:dyDescent="0.25">
      <c r="A1462" s="470"/>
      <c r="B1462" s="475"/>
    </row>
    <row r="1463" spans="1:2" x14ac:dyDescent="0.25">
      <c r="A1463" s="470"/>
      <c r="B1463" s="475"/>
    </row>
    <row r="1464" spans="1:2" x14ac:dyDescent="0.25">
      <c r="A1464" s="470"/>
      <c r="B1464" s="475"/>
    </row>
    <row r="1465" spans="1:2" x14ac:dyDescent="0.25">
      <c r="A1465" s="470"/>
      <c r="B1465" s="475"/>
    </row>
    <row r="1466" spans="1:2" x14ac:dyDescent="0.25">
      <c r="A1466" s="470"/>
      <c r="B1466" s="475"/>
    </row>
    <row r="1467" spans="1:2" x14ac:dyDescent="0.25">
      <c r="A1467" s="470"/>
      <c r="B1467" s="475"/>
    </row>
    <row r="1468" spans="1:2" x14ac:dyDescent="0.25">
      <c r="A1468" s="470"/>
      <c r="B1468" s="475"/>
    </row>
    <row r="1469" spans="1:2" x14ac:dyDescent="0.25">
      <c r="A1469" s="470"/>
      <c r="B1469" s="475"/>
    </row>
    <row r="1470" spans="1:2" x14ac:dyDescent="0.25">
      <c r="A1470" s="470"/>
      <c r="B1470" s="475"/>
    </row>
    <row r="1471" spans="1:2" x14ac:dyDescent="0.25">
      <c r="A1471" s="470"/>
      <c r="B1471" s="475"/>
    </row>
    <row r="1472" spans="1:2" x14ac:dyDescent="0.25">
      <c r="A1472" s="470"/>
      <c r="B1472" s="475"/>
    </row>
    <row r="1473" spans="1:2" x14ac:dyDescent="0.25">
      <c r="A1473" s="470"/>
      <c r="B1473" s="475"/>
    </row>
    <row r="1474" spans="1:2" x14ac:dyDescent="0.25">
      <c r="A1474" s="470"/>
      <c r="B1474" s="475"/>
    </row>
    <row r="1475" spans="1:2" x14ac:dyDescent="0.25">
      <c r="A1475" s="470"/>
      <c r="B1475" s="475"/>
    </row>
    <row r="1476" spans="1:2" x14ac:dyDescent="0.25">
      <c r="A1476" s="470"/>
      <c r="B1476" s="475"/>
    </row>
    <row r="1477" spans="1:2" x14ac:dyDescent="0.25">
      <c r="A1477" s="470"/>
      <c r="B1477" s="475"/>
    </row>
    <row r="1478" spans="1:2" x14ac:dyDescent="0.25">
      <c r="A1478" s="470"/>
      <c r="B1478" s="475"/>
    </row>
    <row r="1479" spans="1:2" x14ac:dyDescent="0.25">
      <c r="A1479" s="470"/>
      <c r="B1479" s="475"/>
    </row>
    <row r="1480" spans="1:2" x14ac:dyDescent="0.25">
      <c r="A1480" s="470"/>
      <c r="B1480" s="475"/>
    </row>
    <row r="1481" spans="1:2" x14ac:dyDescent="0.25">
      <c r="A1481" s="470"/>
      <c r="B1481" s="475"/>
    </row>
    <row r="1482" spans="1:2" x14ac:dyDescent="0.25">
      <c r="A1482" s="470"/>
      <c r="B1482" s="475"/>
    </row>
    <row r="1483" spans="1:2" x14ac:dyDescent="0.25">
      <c r="A1483" s="470"/>
      <c r="B1483" s="475"/>
    </row>
    <row r="1484" spans="1:2" x14ac:dyDescent="0.25">
      <c r="A1484" s="470"/>
      <c r="B1484" s="475"/>
    </row>
    <row r="1485" spans="1:2" x14ac:dyDescent="0.25">
      <c r="A1485" s="470"/>
      <c r="B1485" s="475"/>
    </row>
    <row r="1486" spans="1:2" x14ac:dyDescent="0.25">
      <c r="A1486" s="470"/>
      <c r="B1486" s="475"/>
    </row>
    <row r="1487" spans="1:2" x14ac:dyDescent="0.25">
      <c r="A1487" s="470"/>
      <c r="B1487" s="475"/>
    </row>
    <row r="1488" spans="1:2" x14ac:dyDescent="0.25">
      <c r="A1488" s="470"/>
      <c r="B1488" s="475"/>
    </row>
    <row r="1489" spans="1:2" x14ac:dyDescent="0.25">
      <c r="A1489" s="470"/>
      <c r="B1489" s="475"/>
    </row>
    <row r="1490" spans="1:2" x14ac:dyDescent="0.25">
      <c r="A1490" s="470"/>
      <c r="B1490" s="475"/>
    </row>
    <row r="1491" spans="1:2" x14ac:dyDescent="0.25">
      <c r="A1491" s="470"/>
      <c r="B1491" s="475"/>
    </row>
    <row r="1492" spans="1:2" x14ac:dyDescent="0.25">
      <c r="A1492" s="470"/>
      <c r="B1492" s="475"/>
    </row>
    <row r="1493" spans="1:2" x14ac:dyDescent="0.25">
      <c r="A1493" s="470"/>
      <c r="B1493" s="475"/>
    </row>
    <row r="1494" spans="1:2" x14ac:dyDescent="0.25">
      <c r="A1494" s="470"/>
      <c r="B1494" s="475"/>
    </row>
    <row r="1495" spans="1:2" x14ac:dyDescent="0.25">
      <c r="A1495" s="470"/>
      <c r="B1495" s="475"/>
    </row>
    <row r="1496" spans="1:2" x14ac:dyDescent="0.25">
      <c r="A1496" s="470"/>
      <c r="B1496" s="475"/>
    </row>
    <row r="1497" spans="1:2" x14ac:dyDescent="0.25">
      <c r="A1497" s="470"/>
      <c r="B1497" s="475"/>
    </row>
    <row r="1498" spans="1:2" x14ac:dyDescent="0.25">
      <c r="A1498" s="470"/>
      <c r="B1498" s="475"/>
    </row>
    <row r="1499" spans="1:2" x14ac:dyDescent="0.25">
      <c r="A1499" s="470"/>
      <c r="B1499" s="475"/>
    </row>
    <row r="1500" spans="1:2" x14ac:dyDescent="0.25">
      <c r="A1500" s="470"/>
      <c r="B1500" s="475"/>
    </row>
    <row r="1501" spans="1:2" x14ac:dyDescent="0.25">
      <c r="A1501" s="470"/>
      <c r="B1501" s="475"/>
    </row>
    <row r="1502" spans="1:2" x14ac:dyDescent="0.25">
      <c r="A1502" s="470"/>
      <c r="B1502" s="475"/>
    </row>
    <row r="1503" spans="1:2" x14ac:dyDescent="0.25">
      <c r="A1503" s="470"/>
      <c r="B1503" s="475"/>
    </row>
    <row r="1504" spans="1:2" x14ac:dyDescent="0.25">
      <c r="A1504" s="470"/>
      <c r="B1504" s="475"/>
    </row>
    <row r="1505" spans="1:2" x14ac:dyDescent="0.25">
      <c r="A1505" s="470"/>
      <c r="B1505" s="475"/>
    </row>
    <row r="1506" spans="1:2" x14ac:dyDescent="0.25">
      <c r="A1506" s="470"/>
      <c r="B1506" s="475"/>
    </row>
    <row r="1507" spans="1:2" x14ac:dyDescent="0.25">
      <c r="A1507" s="470"/>
      <c r="B1507" s="475"/>
    </row>
    <row r="1508" spans="1:2" x14ac:dyDescent="0.25">
      <c r="A1508" s="470"/>
      <c r="B1508" s="475"/>
    </row>
    <row r="1509" spans="1:2" x14ac:dyDescent="0.25">
      <c r="A1509" s="470"/>
      <c r="B1509" s="475"/>
    </row>
    <row r="1510" spans="1:2" x14ac:dyDescent="0.25">
      <c r="A1510" s="470"/>
      <c r="B1510" s="475"/>
    </row>
    <row r="1511" spans="1:2" x14ac:dyDescent="0.25">
      <c r="A1511" s="470"/>
      <c r="B1511" s="475"/>
    </row>
    <row r="1512" spans="1:2" x14ac:dyDescent="0.25">
      <c r="A1512" s="470"/>
      <c r="B1512" s="475"/>
    </row>
    <row r="1513" spans="1:2" x14ac:dyDescent="0.25">
      <c r="A1513" s="470"/>
      <c r="B1513" s="475"/>
    </row>
    <row r="1514" spans="1:2" x14ac:dyDescent="0.25">
      <c r="A1514" s="470"/>
      <c r="B1514" s="475"/>
    </row>
    <row r="1515" spans="1:2" x14ac:dyDescent="0.25">
      <c r="A1515" s="470"/>
      <c r="B1515" s="475"/>
    </row>
    <row r="1516" spans="1:2" x14ac:dyDescent="0.25">
      <c r="A1516" s="470"/>
      <c r="B1516" s="475"/>
    </row>
    <row r="1517" spans="1:2" x14ac:dyDescent="0.25">
      <c r="A1517" s="470"/>
      <c r="B1517" s="475"/>
    </row>
    <row r="1518" spans="1:2" x14ac:dyDescent="0.25">
      <c r="A1518" s="470"/>
      <c r="B1518" s="475"/>
    </row>
    <row r="1519" spans="1:2" x14ac:dyDescent="0.25">
      <c r="A1519" s="470"/>
      <c r="B1519" s="475"/>
    </row>
    <row r="1520" spans="1:2" x14ac:dyDescent="0.25">
      <c r="A1520" s="470"/>
      <c r="B1520" s="475"/>
    </row>
    <row r="1521" spans="1:2" x14ac:dyDescent="0.25">
      <c r="A1521" s="470"/>
      <c r="B1521" s="475"/>
    </row>
    <row r="1522" spans="1:2" x14ac:dyDescent="0.25">
      <c r="A1522" s="470"/>
      <c r="B1522" s="475"/>
    </row>
    <row r="1523" spans="1:2" x14ac:dyDescent="0.25">
      <c r="A1523" s="470"/>
      <c r="B1523" s="475"/>
    </row>
    <row r="1524" spans="1:2" x14ac:dyDescent="0.25">
      <c r="A1524" s="470"/>
      <c r="B1524" s="475"/>
    </row>
    <row r="1525" spans="1:2" x14ac:dyDescent="0.25">
      <c r="A1525" s="470"/>
      <c r="B1525" s="475"/>
    </row>
    <row r="1526" spans="1:2" x14ac:dyDescent="0.25">
      <c r="A1526" s="470"/>
      <c r="B1526" s="475"/>
    </row>
    <row r="1527" spans="1:2" x14ac:dyDescent="0.25">
      <c r="A1527" s="470"/>
      <c r="B1527" s="475"/>
    </row>
    <row r="1528" spans="1:2" x14ac:dyDescent="0.25">
      <c r="A1528" s="470"/>
      <c r="B1528" s="475"/>
    </row>
    <row r="1529" spans="1:2" x14ac:dyDescent="0.25">
      <c r="A1529" s="470"/>
      <c r="B1529" s="475"/>
    </row>
    <row r="1530" spans="1:2" x14ac:dyDescent="0.25">
      <c r="A1530" s="470"/>
      <c r="B1530" s="475"/>
    </row>
    <row r="1531" spans="1:2" x14ac:dyDescent="0.25">
      <c r="A1531" s="470"/>
      <c r="B1531" s="475"/>
    </row>
    <row r="1532" spans="1:2" x14ac:dyDescent="0.25">
      <c r="A1532" s="470"/>
      <c r="B1532" s="475"/>
    </row>
    <row r="1533" spans="1:2" x14ac:dyDescent="0.25">
      <c r="A1533" s="470"/>
      <c r="B1533" s="475"/>
    </row>
    <row r="1534" spans="1:2" x14ac:dyDescent="0.25">
      <c r="A1534" s="470"/>
      <c r="B1534" s="475"/>
    </row>
    <row r="1535" spans="1:2" x14ac:dyDescent="0.25">
      <c r="A1535" s="470"/>
      <c r="B1535" s="475"/>
    </row>
    <row r="1536" spans="1:2" x14ac:dyDescent="0.25">
      <c r="A1536" s="470"/>
      <c r="B1536" s="475"/>
    </row>
    <row r="1537" spans="1:2" x14ac:dyDescent="0.25">
      <c r="A1537" s="470"/>
      <c r="B1537" s="475"/>
    </row>
    <row r="1538" spans="1:2" x14ac:dyDescent="0.25">
      <c r="A1538" s="470"/>
      <c r="B1538" s="475"/>
    </row>
    <row r="1539" spans="1:2" x14ac:dyDescent="0.25">
      <c r="A1539" s="470"/>
      <c r="B1539" s="475"/>
    </row>
    <row r="1540" spans="1:2" x14ac:dyDescent="0.25">
      <c r="A1540" s="470"/>
      <c r="B1540" s="475"/>
    </row>
    <row r="1541" spans="1:2" x14ac:dyDescent="0.25">
      <c r="A1541" s="470"/>
      <c r="B1541" s="475"/>
    </row>
    <row r="1542" spans="1:2" x14ac:dyDescent="0.25">
      <c r="A1542" s="470"/>
      <c r="B1542" s="475"/>
    </row>
    <row r="1543" spans="1:2" x14ac:dyDescent="0.25">
      <c r="A1543" s="470"/>
      <c r="B1543" s="475"/>
    </row>
    <row r="1544" spans="1:2" x14ac:dyDescent="0.25">
      <c r="A1544" s="470"/>
      <c r="B1544" s="475"/>
    </row>
    <row r="1545" spans="1:2" x14ac:dyDescent="0.25">
      <c r="A1545" s="470"/>
      <c r="B1545" s="475"/>
    </row>
    <row r="1546" spans="1:2" x14ac:dyDescent="0.25">
      <c r="A1546" s="470"/>
      <c r="B1546" s="475"/>
    </row>
    <row r="1547" spans="1:2" x14ac:dyDescent="0.25">
      <c r="A1547" s="470"/>
      <c r="B1547" s="475"/>
    </row>
    <row r="1548" spans="1:2" x14ac:dyDescent="0.25">
      <c r="A1548" s="470"/>
      <c r="B1548" s="475"/>
    </row>
    <row r="1549" spans="1:2" x14ac:dyDescent="0.25">
      <c r="A1549" s="470"/>
      <c r="B1549" s="475"/>
    </row>
    <row r="1550" spans="1:2" x14ac:dyDescent="0.25">
      <c r="A1550" s="470"/>
      <c r="B1550" s="475"/>
    </row>
    <row r="1551" spans="1:2" x14ac:dyDescent="0.25">
      <c r="A1551" s="470"/>
      <c r="B1551" s="475"/>
    </row>
    <row r="1552" spans="1:2" x14ac:dyDescent="0.25">
      <c r="A1552" s="470"/>
      <c r="B1552" s="475"/>
    </row>
    <row r="1553" spans="1:2" x14ac:dyDescent="0.25">
      <c r="A1553" s="470"/>
      <c r="B1553" s="475"/>
    </row>
    <row r="1554" spans="1:2" x14ac:dyDescent="0.25">
      <c r="A1554" s="470"/>
      <c r="B1554" s="475"/>
    </row>
    <row r="1555" spans="1:2" x14ac:dyDescent="0.25">
      <c r="A1555" s="470"/>
      <c r="B1555" s="475"/>
    </row>
    <row r="1556" spans="1:2" x14ac:dyDescent="0.25">
      <c r="A1556" s="470"/>
      <c r="B1556" s="475"/>
    </row>
    <row r="1557" spans="1:2" x14ac:dyDescent="0.25">
      <c r="A1557" s="470"/>
      <c r="B1557" s="475"/>
    </row>
    <row r="1558" spans="1:2" x14ac:dyDescent="0.25">
      <c r="A1558" s="470"/>
      <c r="B1558" s="475"/>
    </row>
    <row r="1559" spans="1:2" x14ac:dyDescent="0.25">
      <c r="A1559" s="470"/>
      <c r="B1559" s="475"/>
    </row>
    <row r="1560" spans="1:2" x14ac:dyDescent="0.25">
      <c r="A1560" s="470"/>
      <c r="B1560" s="475"/>
    </row>
    <row r="1561" spans="1:2" x14ac:dyDescent="0.25">
      <c r="A1561" s="470"/>
      <c r="B1561" s="475"/>
    </row>
    <row r="1562" spans="1:2" x14ac:dyDescent="0.25">
      <c r="A1562" s="470"/>
      <c r="B1562" s="475"/>
    </row>
    <row r="1563" spans="1:2" x14ac:dyDescent="0.25">
      <c r="A1563" s="470"/>
      <c r="B1563" s="475"/>
    </row>
    <row r="1564" spans="1:2" x14ac:dyDescent="0.25">
      <c r="A1564" s="470"/>
      <c r="B1564" s="475"/>
    </row>
    <row r="1565" spans="1:2" x14ac:dyDescent="0.25">
      <c r="A1565" s="470"/>
      <c r="B1565" s="475"/>
    </row>
    <row r="1566" spans="1:2" x14ac:dyDescent="0.25">
      <c r="A1566" s="470"/>
      <c r="B1566" s="475"/>
    </row>
    <row r="1567" spans="1:2" x14ac:dyDescent="0.25">
      <c r="A1567" s="470"/>
      <c r="B1567" s="475"/>
    </row>
    <row r="1568" spans="1:2" x14ac:dyDescent="0.25">
      <c r="A1568" s="470"/>
      <c r="B1568" s="475"/>
    </row>
    <row r="1569" spans="1:2" x14ac:dyDescent="0.25">
      <c r="A1569" s="470"/>
      <c r="B1569" s="475"/>
    </row>
    <row r="1570" spans="1:2" x14ac:dyDescent="0.25">
      <c r="A1570" s="470"/>
      <c r="B1570" s="475"/>
    </row>
    <row r="1571" spans="1:2" x14ac:dyDescent="0.25">
      <c r="A1571" s="470"/>
      <c r="B1571" s="475"/>
    </row>
    <row r="1572" spans="1:2" x14ac:dyDescent="0.25">
      <c r="A1572" s="470"/>
      <c r="B1572" s="475"/>
    </row>
    <row r="1573" spans="1:2" x14ac:dyDescent="0.25">
      <c r="A1573" s="470"/>
      <c r="B1573" s="475"/>
    </row>
    <row r="1574" spans="1:2" x14ac:dyDescent="0.25">
      <c r="A1574" s="470"/>
      <c r="B1574" s="475"/>
    </row>
    <row r="1575" spans="1:2" x14ac:dyDescent="0.25">
      <c r="A1575" s="470"/>
      <c r="B1575" s="475"/>
    </row>
    <row r="1576" spans="1:2" x14ac:dyDescent="0.25">
      <c r="A1576" s="470"/>
      <c r="B1576" s="475"/>
    </row>
    <row r="1577" spans="1:2" x14ac:dyDescent="0.25">
      <c r="A1577" s="470"/>
      <c r="B1577" s="475"/>
    </row>
    <row r="1578" spans="1:2" x14ac:dyDescent="0.25">
      <c r="A1578" s="470"/>
      <c r="B1578" s="475"/>
    </row>
    <row r="1579" spans="1:2" x14ac:dyDescent="0.25">
      <c r="A1579" s="470"/>
      <c r="B1579" s="475"/>
    </row>
    <row r="1580" spans="1:2" x14ac:dyDescent="0.25">
      <c r="A1580" s="470"/>
      <c r="B1580" s="475"/>
    </row>
    <row r="1581" spans="1:2" x14ac:dyDescent="0.25">
      <c r="A1581" s="470"/>
      <c r="B1581" s="475"/>
    </row>
    <row r="1582" spans="1:2" x14ac:dyDescent="0.25">
      <c r="A1582" s="470"/>
      <c r="B1582" s="475"/>
    </row>
    <row r="1583" spans="1:2" x14ac:dyDescent="0.25">
      <c r="A1583" s="470"/>
      <c r="B1583" s="475"/>
    </row>
    <row r="1584" spans="1:2" x14ac:dyDescent="0.25">
      <c r="A1584" s="470"/>
      <c r="B1584" s="475"/>
    </row>
    <row r="1585" spans="1:2" x14ac:dyDescent="0.25">
      <c r="A1585" s="470"/>
      <c r="B1585" s="475"/>
    </row>
    <row r="1586" spans="1:2" x14ac:dyDescent="0.25">
      <c r="A1586" s="470"/>
      <c r="B1586" s="475"/>
    </row>
    <row r="1587" spans="1:2" x14ac:dyDescent="0.25">
      <c r="A1587" s="470"/>
      <c r="B1587" s="475"/>
    </row>
    <row r="1588" spans="1:2" x14ac:dyDescent="0.25">
      <c r="A1588" s="470"/>
      <c r="B1588" s="475"/>
    </row>
    <row r="1589" spans="1:2" x14ac:dyDescent="0.25">
      <c r="A1589" s="470"/>
      <c r="B1589" s="475"/>
    </row>
    <row r="1590" spans="1:2" x14ac:dyDescent="0.25">
      <c r="A1590" s="470"/>
      <c r="B1590" s="475"/>
    </row>
    <row r="1591" spans="1:2" x14ac:dyDescent="0.25">
      <c r="A1591" s="470"/>
      <c r="B1591" s="475"/>
    </row>
    <row r="1592" spans="1:2" x14ac:dyDescent="0.25">
      <c r="A1592" s="470"/>
      <c r="B1592" s="475"/>
    </row>
    <row r="1593" spans="1:2" x14ac:dyDescent="0.25">
      <c r="A1593" s="470"/>
      <c r="B1593" s="475"/>
    </row>
    <row r="1594" spans="1:2" x14ac:dyDescent="0.25">
      <c r="A1594" s="470"/>
      <c r="B1594" s="475"/>
    </row>
    <row r="1595" spans="1:2" x14ac:dyDescent="0.25">
      <c r="A1595" s="470"/>
      <c r="B1595" s="475"/>
    </row>
    <row r="1596" spans="1:2" x14ac:dyDescent="0.25">
      <c r="A1596" s="470"/>
      <c r="B1596" s="475"/>
    </row>
    <row r="1597" spans="1:2" x14ac:dyDescent="0.25">
      <c r="A1597" s="470"/>
      <c r="B1597" s="475"/>
    </row>
    <row r="1598" spans="1:2" x14ac:dyDescent="0.25">
      <c r="A1598" s="470"/>
      <c r="B1598" s="475"/>
    </row>
    <row r="1599" spans="1:2" x14ac:dyDescent="0.25">
      <c r="A1599" s="470"/>
      <c r="B1599" s="475"/>
    </row>
    <row r="1600" spans="1:2" x14ac:dyDescent="0.25">
      <c r="A1600" s="470"/>
      <c r="B1600" s="475"/>
    </row>
    <row r="1601" spans="1:2" x14ac:dyDescent="0.25">
      <c r="A1601" s="470"/>
      <c r="B1601" s="475"/>
    </row>
    <row r="1602" spans="1:2" x14ac:dyDescent="0.25">
      <c r="A1602" s="470"/>
      <c r="B1602" s="475"/>
    </row>
    <row r="1603" spans="1:2" x14ac:dyDescent="0.25">
      <c r="A1603" s="470"/>
      <c r="B1603" s="475"/>
    </row>
    <row r="1604" spans="1:2" x14ac:dyDescent="0.25">
      <c r="A1604" s="470"/>
      <c r="B1604" s="475"/>
    </row>
    <row r="1605" spans="1:2" x14ac:dyDescent="0.25">
      <c r="A1605" s="470"/>
      <c r="B1605" s="475"/>
    </row>
    <row r="1606" spans="1:2" x14ac:dyDescent="0.25">
      <c r="A1606" s="470"/>
      <c r="B1606" s="475"/>
    </row>
    <row r="1607" spans="1:2" x14ac:dyDescent="0.25">
      <c r="A1607" s="470"/>
      <c r="B1607" s="475"/>
    </row>
    <row r="1608" spans="1:2" x14ac:dyDescent="0.25">
      <c r="A1608" s="470"/>
      <c r="B1608" s="475"/>
    </row>
    <row r="1609" spans="1:2" x14ac:dyDescent="0.25">
      <c r="A1609" s="470"/>
      <c r="B1609" s="475"/>
    </row>
    <row r="1610" spans="1:2" x14ac:dyDescent="0.25">
      <c r="A1610" s="470"/>
      <c r="B1610" s="475"/>
    </row>
    <row r="1611" spans="1:2" x14ac:dyDescent="0.25">
      <c r="A1611" s="470"/>
      <c r="B1611" s="475"/>
    </row>
    <row r="1612" spans="1:2" x14ac:dyDescent="0.25">
      <c r="A1612" s="470"/>
      <c r="B1612" s="475"/>
    </row>
    <row r="1613" spans="1:2" x14ac:dyDescent="0.25">
      <c r="A1613" s="470"/>
      <c r="B1613" s="475"/>
    </row>
    <row r="1614" spans="1:2" x14ac:dyDescent="0.25">
      <c r="A1614" s="470"/>
      <c r="B1614" s="475"/>
    </row>
    <row r="1615" spans="1:2" x14ac:dyDescent="0.25">
      <c r="A1615" s="470"/>
      <c r="B1615" s="475"/>
    </row>
    <row r="1616" spans="1:2" x14ac:dyDescent="0.25">
      <c r="A1616" s="470"/>
      <c r="B1616" s="475"/>
    </row>
    <row r="1617" spans="1:2" x14ac:dyDescent="0.25">
      <c r="A1617" s="470"/>
      <c r="B1617" s="475"/>
    </row>
    <row r="1618" spans="1:2" x14ac:dyDescent="0.25">
      <c r="A1618" s="470"/>
      <c r="B1618" s="475"/>
    </row>
    <row r="1619" spans="1:2" x14ac:dyDescent="0.25">
      <c r="A1619" s="470"/>
      <c r="B1619" s="475"/>
    </row>
    <row r="1620" spans="1:2" x14ac:dyDescent="0.25">
      <c r="A1620" s="470"/>
      <c r="B1620" s="475"/>
    </row>
    <row r="1621" spans="1:2" x14ac:dyDescent="0.25">
      <c r="A1621" s="470"/>
      <c r="B1621" s="475"/>
    </row>
    <row r="1622" spans="1:2" x14ac:dyDescent="0.25">
      <c r="A1622" s="470"/>
      <c r="B1622" s="475"/>
    </row>
    <row r="1623" spans="1:2" x14ac:dyDescent="0.25">
      <c r="A1623" s="470"/>
      <c r="B1623" s="475"/>
    </row>
    <row r="1624" spans="1:2" x14ac:dyDescent="0.25">
      <c r="A1624" s="470"/>
      <c r="B1624" s="475"/>
    </row>
    <row r="1625" spans="1:2" x14ac:dyDescent="0.25">
      <c r="A1625" s="470"/>
      <c r="B1625" s="475"/>
    </row>
    <row r="1626" spans="1:2" x14ac:dyDescent="0.25">
      <c r="A1626" s="470"/>
      <c r="B1626" s="475"/>
    </row>
    <row r="1627" spans="1:2" x14ac:dyDescent="0.25">
      <c r="A1627" s="470"/>
      <c r="B1627" s="475"/>
    </row>
    <row r="1628" spans="1:2" x14ac:dyDescent="0.25">
      <c r="A1628" s="470"/>
      <c r="B1628" s="475"/>
    </row>
    <row r="1629" spans="1:2" x14ac:dyDescent="0.25">
      <c r="A1629" s="470"/>
      <c r="B1629" s="475"/>
    </row>
    <row r="1630" spans="1:2" x14ac:dyDescent="0.25">
      <c r="A1630" s="470"/>
      <c r="B1630" s="475"/>
    </row>
    <row r="1631" spans="1:2" x14ac:dyDescent="0.25">
      <c r="A1631" s="470"/>
      <c r="B1631" s="475"/>
    </row>
    <row r="1632" spans="1:2" x14ac:dyDescent="0.25">
      <c r="A1632" s="470"/>
      <c r="B1632" s="475"/>
    </row>
    <row r="1633" spans="1:2" x14ac:dyDescent="0.25">
      <c r="A1633" s="470"/>
      <c r="B1633" s="475"/>
    </row>
    <row r="1634" spans="1:2" x14ac:dyDescent="0.25">
      <c r="A1634" s="470"/>
      <c r="B1634" s="475"/>
    </row>
    <row r="1635" spans="1:2" x14ac:dyDescent="0.25">
      <c r="A1635" s="470"/>
      <c r="B1635" s="475"/>
    </row>
    <row r="1636" spans="1:2" x14ac:dyDescent="0.25">
      <c r="A1636" s="470"/>
      <c r="B1636" s="475"/>
    </row>
    <row r="1637" spans="1:2" x14ac:dyDescent="0.25">
      <c r="A1637" s="470"/>
      <c r="B1637" s="475"/>
    </row>
    <row r="1638" spans="1:2" x14ac:dyDescent="0.25">
      <c r="A1638" s="470"/>
      <c r="B1638" s="475"/>
    </row>
    <row r="1639" spans="1:2" x14ac:dyDescent="0.25">
      <c r="A1639" s="470"/>
      <c r="B1639" s="475"/>
    </row>
    <row r="1640" spans="1:2" x14ac:dyDescent="0.25">
      <c r="A1640" s="470"/>
      <c r="B1640" s="475"/>
    </row>
    <row r="1641" spans="1:2" x14ac:dyDescent="0.25">
      <c r="A1641" s="470"/>
      <c r="B1641" s="475"/>
    </row>
    <row r="1642" spans="1:2" x14ac:dyDescent="0.25">
      <c r="A1642" s="470"/>
      <c r="B1642" s="475"/>
    </row>
    <row r="1643" spans="1:2" x14ac:dyDescent="0.25">
      <c r="A1643" s="470"/>
      <c r="B1643" s="475"/>
    </row>
    <row r="1644" spans="1:2" x14ac:dyDescent="0.25">
      <c r="A1644" s="470"/>
      <c r="B1644" s="475"/>
    </row>
    <row r="1645" spans="1:2" x14ac:dyDescent="0.25">
      <c r="A1645" s="470"/>
      <c r="B1645" s="475"/>
    </row>
    <row r="1646" spans="1:2" x14ac:dyDescent="0.25">
      <c r="A1646" s="470"/>
      <c r="B1646" s="475"/>
    </row>
    <row r="1647" spans="1:2" x14ac:dyDescent="0.25">
      <c r="A1647" s="470"/>
      <c r="B1647" s="475"/>
    </row>
    <row r="1648" spans="1:2" x14ac:dyDescent="0.25">
      <c r="A1648" s="470"/>
      <c r="B1648" s="475"/>
    </row>
    <row r="1649" spans="1:2" x14ac:dyDescent="0.25">
      <c r="A1649" s="470"/>
      <c r="B1649" s="475"/>
    </row>
    <row r="1650" spans="1:2" x14ac:dyDescent="0.25">
      <c r="A1650" s="470"/>
      <c r="B1650" s="475"/>
    </row>
    <row r="1651" spans="1:2" x14ac:dyDescent="0.25">
      <c r="A1651" s="470"/>
      <c r="B1651" s="475"/>
    </row>
    <row r="1652" spans="1:2" x14ac:dyDescent="0.25">
      <c r="A1652" s="470"/>
      <c r="B1652" s="475"/>
    </row>
    <row r="1653" spans="1:2" x14ac:dyDescent="0.25">
      <c r="A1653" s="470"/>
      <c r="B1653" s="475"/>
    </row>
    <row r="1654" spans="1:2" x14ac:dyDescent="0.25">
      <c r="A1654" s="470"/>
      <c r="B1654" s="475"/>
    </row>
    <row r="1655" spans="1:2" x14ac:dyDescent="0.25">
      <c r="A1655" s="470"/>
      <c r="B1655" s="475"/>
    </row>
    <row r="1656" spans="1:2" x14ac:dyDescent="0.25">
      <c r="A1656" s="470"/>
      <c r="B1656" s="475"/>
    </row>
    <row r="1657" spans="1:2" x14ac:dyDescent="0.25">
      <c r="A1657" s="470"/>
      <c r="B1657" s="475"/>
    </row>
    <row r="1658" spans="1:2" x14ac:dyDescent="0.25">
      <c r="A1658" s="470"/>
      <c r="B1658" s="475"/>
    </row>
    <row r="1659" spans="1:2" x14ac:dyDescent="0.25">
      <c r="A1659" s="470"/>
      <c r="B1659" s="475"/>
    </row>
    <row r="1660" spans="1:2" x14ac:dyDescent="0.25">
      <c r="A1660" s="470"/>
      <c r="B1660" s="475"/>
    </row>
    <row r="1661" spans="1:2" x14ac:dyDescent="0.25">
      <c r="A1661" s="470"/>
      <c r="B1661" s="475"/>
    </row>
    <row r="1662" spans="1:2" x14ac:dyDescent="0.25">
      <c r="A1662" s="470"/>
      <c r="B1662" s="475"/>
    </row>
    <row r="1663" spans="1:2" x14ac:dyDescent="0.25">
      <c r="A1663" s="470"/>
      <c r="B1663" s="475"/>
    </row>
    <row r="1664" spans="1:2" x14ac:dyDescent="0.25">
      <c r="A1664" s="470"/>
      <c r="B1664" s="475"/>
    </row>
    <row r="1665" spans="1:2" x14ac:dyDescent="0.25">
      <c r="A1665" s="470"/>
      <c r="B1665" s="475"/>
    </row>
    <row r="1666" spans="1:2" x14ac:dyDescent="0.25">
      <c r="A1666" s="470"/>
      <c r="B1666" s="475"/>
    </row>
    <row r="1667" spans="1:2" x14ac:dyDescent="0.25">
      <c r="A1667" s="470"/>
      <c r="B1667" s="475"/>
    </row>
    <row r="1668" spans="1:2" x14ac:dyDescent="0.25">
      <c r="A1668" s="470"/>
      <c r="B1668" s="475"/>
    </row>
    <row r="1669" spans="1:2" x14ac:dyDescent="0.25">
      <c r="A1669" s="470"/>
      <c r="B1669" s="475"/>
    </row>
    <row r="1670" spans="1:2" x14ac:dyDescent="0.25">
      <c r="A1670" s="470"/>
      <c r="B1670" s="475"/>
    </row>
    <row r="1671" spans="1:2" x14ac:dyDescent="0.25">
      <c r="A1671" s="470"/>
      <c r="B1671" s="475"/>
    </row>
    <row r="1672" spans="1:2" x14ac:dyDescent="0.25">
      <c r="A1672" s="470"/>
      <c r="B1672" s="475"/>
    </row>
    <row r="1673" spans="1:2" x14ac:dyDescent="0.25">
      <c r="A1673" s="470"/>
      <c r="B1673" s="475"/>
    </row>
    <row r="1674" spans="1:2" x14ac:dyDescent="0.25">
      <c r="A1674" s="470"/>
      <c r="B1674" s="475"/>
    </row>
    <row r="1675" spans="1:2" x14ac:dyDescent="0.25">
      <c r="A1675" s="470"/>
      <c r="B1675" s="475"/>
    </row>
    <row r="1676" spans="1:2" x14ac:dyDescent="0.25">
      <c r="A1676" s="470"/>
      <c r="B1676" s="475"/>
    </row>
    <row r="1677" spans="1:2" x14ac:dyDescent="0.25">
      <c r="A1677" s="470"/>
      <c r="B1677" s="475"/>
    </row>
    <row r="1678" spans="1:2" x14ac:dyDescent="0.25">
      <c r="A1678" s="470"/>
      <c r="B1678" s="475"/>
    </row>
    <row r="1679" spans="1:2" x14ac:dyDescent="0.25">
      <c r="A1679" s="470"/>
      <c r="B1679" s="475"/>
    </row>
    <row r="1680" spans="1:2" x14ac:dyDescent="0.25">
      <c r="A1680" s="470"/>
      <c r="B1680" s="475"/>
    </row>
    <row r="1681" spans="1:2" x14ac:dyDescent="0.25">
      <c r="A1681" s="470"/>
      <c r="B1681" s="475"/>
    </row>
    <row r="1682" spans="1:2" x14ac:dyDescent="0.25">
      <c r="A1682" s="470"/>
      <c r="B1682" s="475"/>
    </row>
    <row r="1683" spans="1:2" x14ac:dyDescent="0.25">
      <c r="A1683" s="470"/>
      <c r="B1683" s="475"/>
    </row>
    <row r="1684" spans="1:2" x14ac:dyDescent="0.25">
      <c r="A1684" s="470"/>
      <c r="B1684" s="475"/>
    </row>
    <row r="1685" spans="1:2" x14ac:dyDescent="0.25">
      <c r="A1685" s="470"/>
      <c r="B1685" s="475"/>
    </row>
    <row r="1686" spans="1:2" x14ac:dyDescent="0.25">
      <c r="A1686" s="470"/>
      <c r="B1686" s="475"/>
    </row>
    <row r="1687" spans="1:2" x14ac:dyDescent="0.25">
      <c r="A1687" s="470"/>
      <c r="B1687" s="475"/>
    </row>
    <row r="1688" spans="1:2" x14ac:dyDescent="0.25">
      <c r="A1688" s="470"/>
      <c r="B1688" s="475"/>
    </row>
    <row r="1689" spans="1:2" x14ac:dyDescent="0.25">
      <c r="A1689" s="470"/>
      <c r="B1689" s="475"/>
    </row>
    <row r="1690" spans="1:2" x14ac:dyDescent="0.25">
      <c r="A1690" s="470"/>
      <c r="B1690" s="475"/>
    </row>
    <row r="1691" spans="1:2" x14ac:dyDescent="0.25">
      <c r="A1691" s="470"/>
      <c r="B1691" s="475"/>
    </row>
    <row r="1692" spans="1:2" x14ac:dyDescent="0.25">
      <c r="A1692" s="470"/>
      <c r="B1692" s="475"/>
    </row>
    <row r="1693" spans="1:2" x14ac:dyDescent="0.25">
      <c r="A1693" s="470"/>
      <c r="B1693" s="475"/>
    </row>
    <row r="1694" spans="1:2" x14ac:dyDescent="0.25">
      <c r="A1694" s="470"/>
      <c r="B1694" s="475"/>
    </row>
    <row r="1695" spans="1:2" x14ac:dyDescent="0.25">
      <c r="A1695" s="470"/>
      <c r="B1695" s="475"/>
    </row>
    <row r="1696" spans="1:2" x14ac:dyDescent="0.25">
      <c r="A1696" s="470"/>
      <c r="B1696" s="475"/>
    </row>
    <row r="1697" spans="1:2" x14ac:dyDescent="0.25">
      <c r="A1697" s="470"/>
      <c r="B1697" s="475"/>
    </row>
    <row r="1698" spans="1:2" x14ac:dyDescent="0.25">
      <c r="A1698" s="470"/>
      <c r="B1698" s="475"/>
    </row>
    <row r="1699" spans="1:2" x14ac:dyDescent="0.25">
      <c r="A1699" s="470"/>
      <c r="B1699" s="475"/>
    </row>
    <row r="1700" spans="1:2" x14ac:dyDescent="0.25">
      <c r="A1700" s="470"/>
      <c r="B1700" s="475"/>
    </row>
    <row r="1701" spans="1:2" x14ac:dyDescent="0.25">
      <c r="A1701" s="470"/>
      <c r="B1701" s="475"/>
    </row>
    <row r="1702" spans="1:2" x14ac:dyDescent="0.25">
      <c r="A1702" s="470"/>
      <c r="B1702" s="475"/>
    </row>
    <row r="1703" spans="1:2" x14ac:dyDescent="0.25">
      <c r="A1703" s="470"/>
      <c r="B1703" s="475"/>
    </row>
    <row r="1704" spans="1:2" x14ac:dyDescent="0.25">
      <c r="A1704" s="470"/>
      <c r="B1704" s="475"/>
    </row>
    <row r="1705" spans="1:2" x14ac:dyDescent="0.25">
      <c r="A1705" s="470"/>
      <c r="B1705" s="475"/>
    </row>
    <row r="1706" spans="1:2" x14ac:dyDescent="0.25">
      <c r="A1706" s="470"/>
      <c r="B1706" s="475"/>
    </row>
    <row r="1707" spans="1:2" x14ac:dyDescent="0.25">
      <c r="A1707" s="470"/>
      <c r="B1707" s="475"/>
    </row>
    <row r="1708" spans="1:2" x14ac:dyDescent="0.25">
      <c r="A1708" s="470"/>
      <c r="B1708" s="475"/>
    </row>
    <row r="1709" spans="1:2" x14ac:dyDescent="0.25">
      <c r="A1709" s="470"/>
      <c r="B1709" s="475"/>
    </row>
    <row r="1710" spans="1:2" x14ac:dyDescent="0.25">
      <c r="A1710" s="470"/>
      <c r="B1710" s="475"/>
    </row>
    <row r="1711" spans="1:2" x14ac:dyDescent="0.25">
      <c r="A1711" s="470"/>
      <c r="B1711" s="475"/>
    </row>
    <row r="1712" spans="1:2" x14ac:dyDescent="0.25">
      <c r="A1712" s="470"/>
      <c r="B1712" s="475"/>
    </row>
    <row r="1713" spans="1:2" x14ac:dyDescent="0.25">
      <c r="A1713" s="470"/>
      <c r="B1713" s="475"/>
    </row>
    <row r="1714" spans="1:2" x14ac:dyDescent="0.25">
      <c r="A1714" s="470"/>
      <c r="B1714" s="475"/>
    </row>
    <row r="1715" spans="1:2" x14ac:dyDescent="0.25">
      <c r="A1715" s="470"/>
      <c r="B1715" s="475"/>
    </row>
    <row r="1716" spans="1:2" x14ac:dyDescent="0.25">
      <c r="A1716" s="470"/>
      <c r="B1716" s="475"/>
    </row>
    <row r="1717" spans="1:2" x14ac:dyDescent="0.25">
      <c r="A1717" s="470"/>
      <c r="B1717" s="475"/>
    </row>
    <row r="1718" spans="1:2" x14ac:dyDescent="0.25">
      <c r="A1718" s="470"/>
      <c r="B1718" s="475"/>
    </row>
    <row r="1719" spans="1:2" x14ac:dyDescent="0.25">
      <c r="A1719" s="470"/>
      <c r="B1719" s="475"/>
    </row>
    <row r="1720" spans="1:2" x14ac:dyDescent="0.25">
      <c r="A1720" s="470"/>
      <c r="B1720" s="475"/>
    </row>
    <row r="1721" spans="1:2" x14ac:dyDescent="0.25">
      <c r="A1721" s="470"/>
      <c r="B1721" s="475"/>
    </row>
    <row r="1722" spans="1:2" x14ac:dyDescent="0.25">
      <c r="A1722" s="470"/>
      <c r="B1722" s="475"/>
    </row>
    <row r="1723" spans="1:2" x14ac:dyDescent="0.25">
      <c r="A1723" s="470"/>
      <c r="B1723" s="475"/>
    </row>
    <row r="1724" spans="1:2" x14ac:dyDescent="0.25">
      <c r="A1724" s="470"/>
      <c r="B1724" s="475"/>
    </row>
    <row r="1725" spans="1:2" x14ac:dyDescent="0.25">
      <c r="A1725" s="470"/>
      <c r="B1725" s="475"/>
    </row>
    <row r="1726" spans="1:2" x14ac:dyDescent="0.25">
      <c r="A1726" s="470"/>
      <c r="B1726" s="475"/>
    </row>
    <row r="1727" spans="1:2" x14ac:dyDescent="0.25">
      <c r="A1727" s="470"/>
      <c r="B1727" s="475"/>
    </row>
    <row r="1728" spans="1:2" x14ac:dyDescent="0.25">
      <c r="A1728" s="470"/>
      <c r="B1728" s="475"/>
    </row>
    <row r="1729" spans="1:2" x14ac:dyDescent="0.25">
      <c r="A1729" s="470"/>
      <c r="B1729" s="475"/>
    </row>
    <row r="1730" spans="1:2" x14ac:dyDescent="0.25">
      <c r="A1730" s="470"/>
      <c r="B1730" s="475"/>
    </row>
    <row r="1731" spans="1:2" x14ac:dyDescent="0.25">
      <c r="A1731" s="470"/>
      <c r="B1731" s="475"/>
    </row>
    <row r="1732" spans="1:2" x14ac:dyDescent="0.25">
      <c r="A1732" s="470"/>
      <c r="B1732" s="475"/>
    </row>
    <row r="1733" spans="1:2" x14ac:dyDescent="0.25">
      <c r="A1733" s="470"/>
      <c r="B1733" s="475"/>
    </row>
    <row r="1734" spans="1:2" x14ac:dyDescent="0.25">
      <c r="A1734" s="470"/>
      <c r="B1734" s="475"/>
    </row>
    <row r="1735" spans="1:2" x14ac:dyDescent="0.25">
      <c r="A1735" s="470"/>
      <c r="B1735" s="475"/>
    </row>
    <row r="1736" spans="1:2" x14ac:dyDescent="0.25">
      <c r="A1736" s="470"/>
      <c r="B1736" s="475"/>
    </row>
    <row r="1737" spans="1:2" x14ac:dyDescent="0.25">
      <c r="A1737" s="470"/>
      <c r="B1737" s="475"/>
    </row>
    <row r="1738" spans="1:2" x14ac:dyDescent="0.25">
      <c r="A1738" s="470"/>
      <c r="B1738" s="475"/>
    </row>
    <row r="1739" spans="1:2" x14ac:dyDescent="0.25">
      <c r="A1739" s="470"/>
      <c r="B1739" s="475"/>
    </row>
    <row r="1740" spans="1:2" x14ac:dyDescent="0.25">
      <c r="A1740" s="470"/>
      <c r="B1740" s="475"/>
    </row>
    <row r="1741" spans="1:2" x14ac:dyDescent="0.25">
      <c r="A1741" s="470"/>
      <c r="B1741" s="475"/>
    </row>
    <row r="1742" spans="1:2" x14ac:dyDescent="0.25">
      <c r="A1742" s="470"/>
      <c r="B1742" s="475"/>
    </row>
    <row r="1743" spans="1:2" x14ac:dyDescent="0.25">
      <c r="A1743" s="470"/>
      <c r="B1743" s="475"/>
    </row>
    <row r="1744" spans="1:2" x14ac:dyDescent="0.25">
      <c r="A1744" s="470"/>
      <c r="B1744" s="475"/>
    </row>
    <row r="1745" spans="1:2" x14ac:dyDescent="0.25">
      <c r="A1745" s="470"/>
      <c r="B1745" s="475"/>
    </row>
    <row r="1746" spans="1:2" x14ac:dyDescent="0.25">
      <c r="A1746" s="470"/>
      <c r="B1746" s="475"/>
    </row>
    <row r="1747" spans="1:2" x14ac:dyDescent="0.25">
      <c r="A1747" s="470"/>
      <c r="B1747" s="475"/>
    </row>
    <row r="1748" spans="1:2" x14ac:dyDescent="0.25">
      <c r="A1748" s="470"/>
      <c r="B1748" s="475"/>
    </row>
    <row r="1749" spans="1:2" x14ac:dyDescent="0.25">
      <c r="A1749" s="470"/>
      <c r="B1749" s="475"/>
    </row>
    <row r="1750" spans="1:2" x14ac:dyDescent="0.25">
      <c r="A1750" s="470"/>
      <c r="B1750" s="475"/>
    </row>
    <row r="1751" spans="1:2" x14ac:dyDescent="0.25">
      <c r="A1751" s="470"/>
      <c r="B1751" s="475"/>
    </row>
    <row r="1752" spans="1:2" x14ac:dyDescent="0.25">
      <c r="A1752" s="470"/>
      <c r="B1752" s="475"/>
    </row>
    <row r="1753" spans="1:2" x14ac:dyDescent="0.25">
      <c r="A1753" s="470"/>
      <c r="B1753" s="475"/>
    </row>
    <row r="1754" spans="1:2" x14ac:dyDescent="0.25">
      <c r="A1754" s="470"/>
      <c r="B1754" s="475"/>
    </row>
    <row r="1755" spans="1:2" x14ac:dyDescent="0.25">
      <c r="A1755" s="470"/>
      <c r="B1755" s="475"/>
    </row>
    <row r="1756" spans="1:2" x14ac:dyDescent="0.25">
      <c r="A1756" s="470"/>
      <c r="B1756" s="475"/>
    </row>
    <row r="1757" spans="1:2" x14ac:dyDescent="0.25">
      <c r="A1757" s="470"/>
      <c r="B1757" s="475"/>
    </row>
    <row r="1758" spans="1:2" x14ac:dyDescent="0.25">
      <c r="A1758" s="470"/>
      <c r="B1758" s="475"/>
    </row>
    <row r="1759" spans="1:2" x14ac:dyDescent="0.25">
      <c r="A1759" s="470"/>
      <c r="B1759" s="475"/>
    </row>
    <row r="1760" spans="1:2" x14ac:dyDescent="0.25">
      <c r="A1760" s="470"/>
      <c r="B1760" s="475"/>
    </row>
    <row r="1761" spans="1:2" x14ac:dyDescent="0.25">
      <c r="A1761" s="470"/>
      <c r="B1761" s="475"/>
    </row>
    <row r="1762" spans="1:2" x14ac:dyDescent="0.25">
      <c r="A1762" s="470"/>
      <c r="B1762" s="475"/>
    </row>
    <row r="1763" spans="1:2" x14ac:dyDescent="0.25">
      <c r="A1763" s="470"/>
      <c r="B1763" s="475"/>
    </row>
    <row r="1764" spans="1:2" x14ac:dyDescent="0.25">
      <c r="A1764" s="470"/>
      <c r="B1764" s="475"/>
    </row>
    <row r="1765" spans="1:2" x14ac:dyDescent="0.25">
      <c r="A1765" s="470"/>
      <c r="B1765" s="475"/>
    </row>
    <row r="1766" spans="1:2" x14ac:dyDescent="0.25">
      <c r="A1766" s="470"/>
      <c r="B1766" s="475"/>
    </row>
    <row r="1767" spans="1:2" x14ac:dyDescent="0.25">
      <c r="A1767" s="470"/>
      <c r="B1767" s="475"/>
    </row>
    <row r="1768" spans="1:2" x14ac:dyDescent="0.25">
      <c r="A1768" s="470"/>
      <c r="B1768" s="475"/>
    </row>
    <row r="1769" spans="1:2" x14ac:dyDescent="0.25">
      <c r="A1769" s="470"/>
      <c r="B1769" s="475"/>
    </row>
    <row r="1770" spans="1:2" x14ac:dyDescent="0.25">
      <c r="A1770" s="470"/>
      <c r="B1770" s="475"/>
    </row>
    <row r="1771" spans="1:2" x14ac:dyDescent="0.25">
      <c r="A1771" s="470"/>
      <c r="B1771" s="475"/>
    </row>
    <row r="1772" spans="1:2" x14ac:dyDescent="0.25">
      <c r="A1772" s="470"/>
      <c r="B1772" s="475"/>
    </row>
    <row r="1773" spans="1:2" x14ac:dyDescent="0.25">
      <c r="A1773" s="470"/>
      <c r="B1773" s="475"/>
    </row>
    <row r="1774" spans="1:2" x14ac:dyDescent="0.25">
      <c r="A1774" s="470"/>
      <c r="B1774" s="475"/>
    </row>
    <row r="1775" spans="1:2" x14ac:dyDescent="0.25">
      <c r="A1775" s="470"/>
      <c r="B1775" s="475"/>
    </row>
    <row r="1776" spans="1:2" x14ac:dyDescent="0.25">
      <c r="A1776" s="470"/>
      <c r="B1776" s="475"/>
    </row>
    <row r="1777" spans="1:2" x14ac:dyDescent="0.25">
      <c r="A1777" s="470"/>
      <c r="B1777" s="475"/>
    </row>
    <row r="1778" spans="1:2" x14ac:dyDescent="0.25">
      <c r="A1778" s="470"/>
      <c r="B1778" s="475"/>
    </row>
    <row r="1779" spans="1:2" x14ac:dyDescent="0.25">
      <c r="A1779" s="470"/>
      <c r="B1779" s="475"/>
    </row>
    <row r="1780" spans="1:2" x14ac:dyDescent="0.25">
      <c r="A1780" s="470"/>
      <c r="B1780" s="475"/>
    </row>
    <row r="1781" spans="1:2" x14ac:dyDescent="0.25">
      <c r="A1781" s="470"/>
      <c r="B1781" s="475"/>
    </row>
    <row r="1782" spans="1:2" x14ac:dyDescent="0.25">
      <c r="A1782" s="470"/>
      <c r="B1782" s="475"/>
    </row>
    <row r="1783" spans="1:2" x14ac:dyDescent="0.25">
      <c r="A1783" s="470"/>
      <c r="B1783" s="475"/>
    </row>
    <row r="1784" spans="1:2" x14ac:dyDescent="0.25">
      <c r="A1784" s="470"/>
      <c r="B1784" s="475"/>
    </row>
    <row r="1785" spans="1:2" x14ac:dyDescent="0.25">
      <c r="A1785" s="470"/>
      <c r="B1785" s="475"/>
    </row>
    <row r="1786" spans="1:2" x14ac:dyDescent="0.25">
      <c r="A1786" s="470"/>
      <c r="B1786" s="475"/>
    </row>
    <row r="1787" spans="1:2" x14ac:dyDescent="0.25">
      <c r="A1787" s="470"/>
      <c r="B1787" s="475"/>
    </row>
    <row r="1788" spans="1:2" x14ac:dyDescent="0.25">
      <c r="A1788" s="470"/>
      <c r="B1788" s="475"/>
    </row>
    <row r="1789" spans="1:2" x14ac:dyDescent="0.25">
      <c r="A1789" s="470"/>
      <c r="B1789" s="475"/>
    </row>
    <row r="1790" spans="1:2" x14ac:dyDescent="0.25">
      <c r="A1790" s="470"/>
      <c r="B1790" s="475"/>
    </row>
    <row r="1791" spans="1:2" x14ac:dyDescent="0.25">
      <c r="A1791" s="470"/>
      <c r="B1791" s="475"/>
    </row>
    <row r="1792" spans="1:2" x14ac:dyDescent="0.25">
      <c r="A1792" s="470"/>
      <c r="B1792" s="475"/>
    </row>
    <row r="1793" spans="1:2" x14ac:dyDescent="0.25">
      <c r="A1793" s="470"/>
      <c r="B1793" s="475"/>
    </row>
    <row r="1794" spans="1:2" x14ac:dyDescent="0.25">
      <c r="A1794" s="470"/>
      <c r="B1794" s="475"/>
    </row>
    <row r="1795" spans="1:2" x14ac:dyDescent="0.25">
      <c r="A1795" s="470"/>
      <c r="B1795" s="475"/>
    </row>
    <row r="1796" spans="1:2" x14ac:dyDescent="0.25">
      <c r="A1796" s="470"/>
      <c r="B1796" s="475"/>
    </row>
    <row r="1797" spans="1:2" x14ac:dyDescent="0.25">
      <c r="A1797" s="470"/>
      <c r="B1797" s="475"/>
    </row>
    <row r="1798" spans="1:2" x14ac:dyDescent="0.25">
      <c r="A1798" s="470"/>
      <c r="B1798" s="475"/>
    </row>
    <row r="1799" spans="1:2" x14ac:dyDescent="0.25">
      <c r="A1799" s="470"/>
      <c r="B1799" s="475"/>
    </row>
    <row r="1800" spans="1:2" x14ac:dyDescent="0.25">
      <c r="A1800" s="470"/>
      <c r="B1800" s="475"/>
    </row>
    <row r="1801" spans="1:2" x14ac:dyDescent="0.25">
      <c r="A1801" s="470"/>
      <c r="B1801" s="475"/>
    </row>
    <row r="1802" spans="1:2" x14ac:dyDescent="0.25">
      <c r="A1802" s="470"/>
      <c r="B1802" s="475"/>
    </row>
    <row r="1803" spans="1:2" x14ac:dyDescent="0.25">
      <c r="A1803" s="470"/>
      <c r="B1803" s="475"/>
    </row>
    <row r="1804" spans="1:2" x14ac:dyDescent="0.25">
      <c r="A1804" s="470"/>
      <c r="B1804" s="475"/>
    </row>
    <row r="1805" spans="1:2" x14ac:dyDescent="0.25">
      <c r="A1805" s="470"/>
      <c r="B1805" s="475"/>
    </row>
    <row r="1806" spans="1:2" x14ac:dyDescent="0.25">
      <c r="A1806" s="470"/>
      <c r="B1806" s="475"/>
    </row>
    <row r="1807" spans="1:2" x14ac:dyDescent="0.25">
      <c r="A1807" s="470"/>
      <c r="B1807" s="475"/>
    </row>
    <row r="1808" spans="1:2" x14ac:dyDescent="0.25">
      <c r="A1808" s="470"/>
      <c r="B1808" s="475"/>
    </row>
    <row r="1809" spans="1:2" x14ac:dyDescent="0.25">
      <c r="A1809" s="470"/>
      <c r="B1809" s="475"/>
    </row>
    <row r="1810" spans="1:2" x14ac:dyDescent="0.25">
      <c r="A1810" s="470"/>
      <c r="B1810" s="475"/>
    </row>
    <row r="1811" spans="1:2" x14ac:dyDescent="0.25">
      <c r="A1811" s="470"/>
      <c r="B1811" s="475"/>
    </row>
    <row r="1812" spans="1:2" x14ac:dyDescent="0.25">
      <c r="A1812" s="470"/>
      <c r="B1812" s="475"/>
    </row>
    <row r="1813" spans="1:2" x14ac:dyDescent="0.25">
      <c r="A1813" s="470"/>
      <c r="B1813" s="475"/>
    </row>
    <row r="1814" spans="1:2" x14ac:dyDescent="0.25">
      <c r="A1814" s="470"/>
      <c r="B1814" s="475"/>
    </row>
    <row r="1815" spans="1:2" x14ac:dyDescent="0.25">
      <c r="A1815" s="470"/>
      <c r="B1815" s="475"/>
    </row>
    <row r="1816" spans="1:2" x14ac:dyDescent="0.25">
      <c r="A1816" s="470"/>
      <c r="B1816" s="475"/>
    </row>
    <row r="1817" spans="1:2" x14ac:dyDescent="0.25">
      <c r="A1817" s="470"/>
      <c r="B1817" s="475"/>
    </row>
    <row r="1818" spans="1:2" x14ac:dyDescent="0.25">
      <c r="A1818" s="470"/>
      <c r="B1818" s="475"/>
    </row>
    <row r="1819" spans="1:2" x14ac:dyDescent="0.25">
      <c r="A1819" s="470"/>
      <c r="B1819" s="475"/>
    </row>
    <row r="1820" spans="1:2" x14ac:dyDescent="0.25">
      <c r="A1820" s="470"/>
      <c r="B1820" s="475"/>
    </row>
    <row r="1821" spans="1:2" x14ac:dyDescent="0.25">
      <c r="A1821" s="470"/>
      <c r="B1821" s="475"/>
    </row>
    <row r="1822" spans="1:2" x14ac:dyDescent="0.25">
      <c r="A1822" s="470"/>
      <c r="B1822" s="475"/>
    </row>
    <row r="1823" spans="1:2" x14ac:dyDescent="0.25">
      <c r="A1823" s="470"/>
      <c r="B1823" s="475"/>
    </row>
    <row r="1824" spans="1:2" x14ac:dyDescent="0.25">
      <c r="A1824" s="470"/>
      <c r="B1824" s="475"/>
    </row>
    <row r="1825" spans="1:2" x14ac:dyDescent="0.25">
      <c r="A1825" s="470"/>
      <c r="B1825" s="475"/>
    </row>
    <row r="1826" spans="1:2" x14ac:dyDescent="0.25">
      <c r="A1826" s="470"/>
      <c r="B1826" s="475"/>
    </row>
    <row r="1827" spans="1:2" x14ac:dyDescent="0.25">
      <c r="A1827" s="470"/>
      <c r="B1827" s="475"/>
    </row>
    <row r="1828" spans="1:2" x14ac:dyDescent="0.25">
      <c r="A1828" s="470"/>
      <c r="B1828" s="475"/>
    </row>
    <row r="1829" spans="1:2" x14ac:dyDescent="0.25">
      <c r="A1829" s="470"/>
      <c r="B1829" s="475"/>
    </row>
    <row r="1830" spans="1:2" x14ac:dyDescent="0.25">
      <c r="A1830" s="470"/>
      <c r="B1830" s="475"/>
    </row>
    <row r="1831" spans="1:2" x14ac:dyDescent="0.25">
      <c r="A1831" s="470"/>
      <c r="B1831" s="475"/>
    </row>
    <row r="1832" spans="1:2" x14ac:dyDescent="0.25">
      <c r="A1832" s="470"/>
      <c r="B1832" s="475"/>
    </row>
    <row r="1833" spans="1:2" x14ac:dyDescent="0.25">
      <c r="A1833" s="470"/>
      <c r="B1833" s="475"/>
    </row>
    <row r="1834" spans="1:2" x14ac:dyDescent="0.25">
      <c r="A1834" s="470"/>
      <c r="B1834" s="475"/>
    </row>
    <row r="1835" spans="1:2" x14ac:dyDescent="0.25">
      <c r="A1835" s="470"/>
      <c r="B1835" s="475"/>
    </row>
    <row r="1836" spans="1:2" x14ac:dyDescent="0.25">
      <c r="A1836" s="470"/>
      <c r="B1836" s="475"/>
    </row>
    <row r="1837" spans="1:2" x14ac:dyDescent="0.25">
      <c r="A1837" s="470"/>
      <c r="B1837" s="475"/>
    </row>
    <row r="1838" spans="1:2" x14ac:dyDescent="0.25">
      <c r="A1838" s="470"/>
      <c r="B1838" s="475"/>
    </row>
    <row r="1839" spans="1:2" x14ac:dyDescent="0.25">
      <c r="A1839" s="470"/>
      <c r="B1839" s="475"/>
    </row>
    <row r="1840" spans="1:2" x14ac:dyDescent="0.25">
      <c r="A1840" s="470"/>
      <c r="B1840" s="475"/>
    </row>
    <row r="1841" spans="1:2" x14ac:dyDescent="0.25">
      <c r="A1841" s="470"/>
      <c r="B1841" s="475"/>
    </row>
    <row r="1842" spans="1:2" x14ac:dyDescent="0.25">
      <c r="A1842" s="470"/>
      <c r="B1842" s="475"/>
    </row>
    <row r="1843" spans="1:2" x14ac:dyDescent="0.25">
      <c r="A1843" s="470"/>
      <c r="B1843" s="475"/>
    </row>
    <row r="1844" spans="1:2" x14ac:dyDescent="0.25">
      <c r="A1844" s="470"/>
      <c r="B1844" s="475"/>
    </row>
    <row r="1845" spans="1:2" x14ac:dyDescent="0.25">
      <c r="A1845" s="470"/>
      <c r="B1845" s="475"/>
    </row>
    <row r="1846" spans="1:2" x14ac:dyDescent="0.25">
      <c r="A1846" s="470"/>
      <c r="B1846" s="475"/>
    </row>
    <row r="1847" spans="1:2" x14ac:dyDescent="0.25">
      <c r="A1847" s="470"/>
      <c r="B1847" s="475"/>
    </row>
    <row r="1848" spans="1:2" x14ac:dyDescent="0.25">
      <c r="A1848" s="470"/>
      <c r="B1848" s="475"/>
    </row>
    <row r="1849" spans="1:2" x14ac:dyDescent="0.25">
      <c r="A1849" s="470"/>
      <c r="B1849" s="475"/>
    </row>
    <row r="1850" spans="1:2" x14ac:dyDescent="0.25">
      <c r="A1850" s="470"/>
      <c r="B1850" s="475"/>
    </row>
    <row r="1851" spans="1:2" x14ac:dyDescent="0.25">
      <c r="A1851" s="470"/>
      <c r="B1851" s="475"/>
    </row>
    <row r="1852" spans="1:2" x14ac:dyDescent="0.25">
      <c r="A1852" s="470"/>
      <c r="B1852" s="475"/>
    </row>
    <row r="1853" spans="1:2" x14ac:dyDescent="0.25">
      <c r="A1853" s="470"/>
      <c r="B1853" s="475"/>
    </row>
    <row r="1854" spans="1:2" x14ac:dyDescent="0.25">
      <c r="A1854" s="470"/>
      <c r="B1854" s="475"/>
    </row>
    <row r="1855" spans="1:2" x14ac:dyDescent="0.25">
      <c r="A1855" s="470"/>
      <c r="B1855" s="475"/>
    </row>
    <row r="1856" spans="1:2" x14ac:dyDescent="0.25">
      <c r="A1856" s="470"/>
      <c r="B1856" s="475"/>
    </row>
    <row r="1857" spans="1:2" x14ac:dyDescent="0.25">
      <c r="A1857" s="470"/>
      <c r="B1857" s="475"/>
    </row>
    <row r="1858" spans="1:2" x14ac:dyDescent="0.25">
      <c r="A1858" s="470"/>
      <c r="B1858" s="475"/>
    </row>
    <row r="1859" spans="1:2" x14ac:dyDescent="0.25">
      <c r="A1859" s="470"/>
      <c r="B1859" s="475"/>
    </row>
    <row r="1860" spans="1:2" x14ac:dyDescent="0.25">
      <c r="A1860" s="470"/>
      <c r="B1860" s="475"/>
    </row>
    <row r="1861" spans="1:2" x14ac:dyDescent="0.25">
      <c r="A1861" s="470"/>
      <c r="B1861" s="475"/>
    </row>
    <row r="1862" spans="1:2" x14ac:dyDescent="0.25">
      <c r="A1862" s="470"/>
      <c r="B1862" s="475"/>
    </row>
    <row r="1863" spans="1:2" x14ac:dyDescent="0.25">
      <c r="A1863" s="470"/>
      <c r="B1863" s="475"/>
    </row>
    <row r="1864" spans="1:2" x14ac:dyDescent="0.25">
      <c r="A1864" s="470"/>
      <c r="B1864" s="475"/>
    </row>
    <row r="1865" spans="1:2" x14ac:dyDescent="0.25">
      <c r="A1865" s="470"/>
      <c r="B1865" s="475"/>
    </row>
    <row r="1866" spans="1:2" x14ac:dyDescent="0.25">
      <c r="A1866" s="470"/>
      <c r="B1866" s="475"/>
    </row>
    <row r="1867" spans="1:2" x14ac:dyDescent="0.25">
      <c r="A1867" s="470"/>
      <c r="B1867" s="475"/>
    </row>
    <row r="1868" spans="1:2" x14ac:dyDescent="0.25">
      <c r="A1868" s="470"/>
      <c r="B1868" s="475"/>
    </row>
    <row r="1869" spans="1:2" x14ac:dyDescent="0.25">
      <c r="A1869" s="470"/>
      <c r="B1869" s="475"/>
    </row>
    <row r="1870" spans="1:2" x14ac:dyDescent="0.25">
      <c r="A1870" s="470"/>
      <c r="B1870" s="475"/>
    </row>
    <row r="1871" spans="1:2" x14ac:dyDescent="0.25">
      <c r="A1871" s="470"/>
      <c r="B1871" s="475"/>
    </row>
    <row r="1872" spans="1:2" x14ac:dyDescent="0.25">
      <c r="A1872" s="470"/>
      <c r="B1872" s="475"/>
    </row>
    <row r="1873" spans="1:2" x14ac:dyDescent="0.25">
      <c r="A1873" s="470"/>
      <c r="B1873" s="475"/>
    </row>
    <row r="1874" spans="1:2" x14ac:dyDescent="0.25">
      <c r="A1874" s="470"/>
      <c r="B1874" s="475"/>
    </row>
    <row r="1875" spans="1:2" x14ac:dyDescent="0.25">
      <c r="A1875" s="470"/>
      <c r="B1875" s="475"/>
    </row>
    <row r="1876" spans="1:2" x14ac:dyDescent="0.25">
      <c r="A1876" s="470"/>
      <c r="B1876" s="475"/>
    </row>
    <row r="1877" spans="1:2" x14ac:dyDescent="0.25">
      <c r="A1877" s="470"/>
      <c r="B1877" s="475"/>
    </row>
    <row r="1878" spans="1:2" x14ac:dyDescent="0.25">
      <c r="A1878" s="470"/>
      <c r="B1878" s="475"/>
    </row>
    <row r="1879" spans="1:2" x14ac:dyDescent="0.25">
      <c r="A1879" s="470"/>
      <c r="B1879" s="475"/>
    </row>
    <row r="1880" spans="1:2" x14ac:dyDescent="0.25">
      <c r="A1880" s="470"/>
      <c r="B1880" s="475"/>
    </row>
    <row r="1881" spans="1:2" x14ac:dyDescent="0.25">
      <c r="A1881" s="470"/>
      <c r="B1881" s="475"/>
    </row>
    <row r="1882" spans="1:2" x14ac:dyDescent="0.25">
      <c r="A1882" s="470"/>
      <c r="B1882" s="475"/>
    </row>
    <row r="1883" spans="1:2" x14ac:dyDescent="0.25">
      <c r="A1883" s="470"/>
      <c r="B1883" s="475"/>
    </row>
    <row r="1884" spans="1:2" x14ac:dyDescent="0.25">
      <c r="A1884" s="470"/>
      <c r="B1884" s="475"/>
    </row>
    <row r="1885" spans="1:2" x14ac:dyDescent="0.25">
      <c r="A1885" s="470"/>
      <c r="B1885" s="475"/>
    </row>
    <row r="1886" spans="1:2" x14ac:dyDescent="0.25">
      <c r="A1886" s="470"/>
      <c r="B1886" s="475"/>
    </row>
    <row r="1887" spans="1:2" x14ac:dyDescent="0.25">
      <c r="A1887" s="470"/>
      <c r="B1887" s="475"/>
    </row>
    <row r="1888" spans="1:2" x14ac:dyDescent="0.25">
      <c r="A1888" s="470"/>
      <c r="B1888" s="475"/>
    </row>
    <row r="1889" spans="1:2" x14ac:dyDescent="0.25">
      <c r="A1889" s="470"/>
      <c r="B1889" s="475"/>
    </row>
    <row r="1890" spans="1:2" x14ac:dyDescent="0.25">
      <c r="A1890" s="470"/>
      <c r="B1890" s="475"/>
    </row>
    <row r="1891" spans="1:2" x14ac:dyDescent="0.25">
      <c r="A1891" s="470"/>
      <c r="B1891" s="475"/>
    </row>
    <row r="1892" spans="1:2" x14ac:dyDescent="0.25">
      <c r="A1892" s="470"/>
      <c r="B1892" s="475"/>
    </row>
    <row r="1893" spans="1:2" x14ac:dyDescent="0.25">
      <c r="A1893" s="470"/>
      <c r="B1893" s="475"/>
    </row>
    <row r="1894" spans="1:2" x14ac:dyDescent="0.25">
      <c r="A1894" s="470"/>
      <c r="B1894" s="475"/>
    </row>
    <row r="1895" spans="1:2" x14ac:dyDescent="0.25">
      <c r="A1895" s="470"/>
      <c r="B1895" s="475"/>
    </row>
    <row r="1896" spans="1:2" x14ac:dyDescent="0.25">
      <c r="A1896" s="470"/>
      <c r="B1896" s="475"/>
    </row>
    <row r="1897" spans="1:2" x14ac:dyDescent="0.25">
      <c r="A1897" s="470"/>
      <c r="B1897" s="475"/>
    </row>
    <row r="1898" spans="1:2" x14ac:dyDescent="0.25">
      <c r="A1898" s="470"/>
      <c r="B1898" s="475"/>
    </row>
    <row r="1899" spans="1:2" x14ac:dyDescent="0.25">
      <c r="A1899" s="470"/>
      <c r="B1899" s="475"/>
    </row>
    <row r="1900" spans="1:2" x14ac:dyDescent="0.25">
      <c r="A1900" s="470"/>
      <c r="B1900" s="475"/>
    </row>
    <row r="1901" spans="1:2" x14ac:dyDescent="0.25">
      <c r="A1901" s="470"/>
      <c r="B1901" s="475"/>
    </row>
    <row r="1902" spans="1:2" x14ac:dyDescent="0.25">
      <c r="A1902" s="470"/>
      <c r="B1902" s="475"/>
    </row>
    <row r="1903" spans="1:2" x14ac:dyDescent="0.25">
      <c r="A1903" s="470"/>
      <c r="B1903" s="475"/>
    </row>
    <row r="1904" spans="1:2" x14ac:dyDescent="0.25">
      <c r="A1904" s="470"/>
      <c r="B1904" s="475"/>
    </row>
    <row r="1905" spans="1:2" x14ac:dyDescent="0.25">
      <c r="A1905" s="470"/>
      <c r="B1905" s="475"/>
    </row>
    <row r="1906" spans="1:2" x14ac:dyDescent="0.25">
      <c r="A1906" s="470"/>
      <c r="B1906" s="475"/>
    </row>
    <row r="1907" spans="1:2" x14ac:dyDescent="0.25">
      <c r="A1907" s="470"/>
      <c r="B1907" s="475"/>
    </row>
    <row r="1908" spans="1:2" x14ac:dyDescent="0.25">
      <c r="A1908" s="470"/>
      <c r="B1908" s="475"/>
    </row>
    <row r="1909" spans="1:2" x14ac:dyDescent="0.25">
      <c r="A1909" s="470"/>
      <c r="B1909" s="475"/>
    </row>
    <row r="1910" spans="1:2" x14ac:dyDescent="0.25">
      <c r="A1910" s="470"/>
      <c r="B1910" s="475"/>
    </row>
    <row r="1911" spans="1:2" x14ac:dyDescent="0.25">
      <c r="A1911" s="470"/>
      <c r="B1911" s="475"/>
    </row>
    <row r="1912" spans="1:2" x14ac:dyDescent="0.25">
      <c r="A1912" s="470"/>
      <c r="B1912" s="475"/>
    </row>
    <row r="1913" spans="1:2" x14ac:dyDescent="0.25">
      <c r="A1913" s="470"/>
      <c r="B1913" s="475"/>
    </row>
    <row r="1914" spans="1:2" x14ac:dyDescent="0.25">
      <c r="A1914" s="470"/>
      <c r="B1914" s="475"/>
    </row>
    <row r="1915" spans="1:2" x14ac:dyDescent="0.25">
      <c r="A1915" s="470"/>
      <c r="B1915" s="475"/>
    </row>
    <row r="1916" spans="1:2" x14ac:dyDescent="0.25">
      <c r="A1916" s="470"/>
      <c r="B1916" s="475"/>
    </row>
    <row r="1917" spans="1:2" x14ac:dyDescent="0.25">
      <c r="A1917" s="470"/>
      <c r="B1917" s="475"/>
    </row>
    <row r="1918" spans="1:2" x14ac:dyDescent="0.25">
      <c r="A1918" s="470"/>
      <c r="B1918" s="475"/>
    </row>
    <row r="1919" spans="1:2" x14ac:dyDescent="0.25">
      <c r="A1919" s="470"/>
      <c r="B1919" s="475"/>
    </row>
    <row r="1920" spans="1:2" x14ac:dyDescent="0.25">
      <c r="A1920" s="470"/>
      <c r="B1920" s="475"/>
    </row>
    <row r="1921" spans="1:2" x14ac:dyDescent="0.25">
      <c r="A1921" s="470"/>
      <c r="B1921" s="475"/>
    </row>
    <row r="1922" spans="1:2" x14ac:dyDescent="0.25">
      <c r="A1922" s="470"/>
      <c r="B1922" s="475"/>
    </row>
    <row r="1923" spans="1:2" x14ac:dyDescent="0.25">
      <c r="A1923" s="470"/>
      <c r="B1923" s="475"/>
    </row>
    <row r="1924" spans="1:2" x14ac:dyDescent="0.25">
      <c r="A1924" s="470"/>
      <c r="B1924" s="475"/>
    </row>
    <row r="1925" spans="1:2" x14ac:dyDescent="0.25">
      <c r="A1925" s="470"/>
      <c r="B1925" s="475"/>
    </row>
    <row r="1926" spans="1:2" x14ac:dyDescent="0.25">
      <c r="A1926" s="470"/>
      <c r="B1926" s="475"/>
    </row>
    <row r="1927" spans="1:2" x14ac:dyDescent="0.25">
      <c r="A1927" s="470"/>
      <c r="B1927" s="475"/>
    </row>
    <row r="1928" spans="1:2" x14ac:dyDescent="0.25">
      <c r="A1928" s="470"/>
      <c r="B1928" s="475"/>
    </row>
    <row r="1929" spans="1:2" x14ac:dyDescent="0.25">
      <c r="A1929" s="470"/>
      <c r="B1929" s="475"/>
    </row>
    <row r="1930" spans="1:2" x14ac:dyDescent="0.25">
      <c r="A1930" s="470"/>
      <c r="B1930" s="475"/>
    </row>
    <row r="1931" spans="1:2" x14ac:dyDescent="0.25">
      <c r="A1931" s="470"/>
      <c r="B1931" s="475"/>
    </row>
    <row r="1932" spans="1:2" x14ac:dyDescent="0.25">
      <c r="A1932" s="470"/>
      <c r="B1932" s="475"/>
    </row>
    <row r="1933" spans="1:2" x14ac:dyDescent="0.25">
      <c r="A1933" s="470"/>
      <c r="B1933" s="475"/>
    </row>
    <row r="1934" spans="1:2" x14ac:dyDescent="0.25">
      <c r="A1934" s="470"/>
      <c r="B1934" s="475"/>
    </row>
    <row r="1935" spans="1:2" x14ac:dyDescent="0.25">
      <c r="A1935" s="470"/>
      <c r="B1935" s="475"/>
    </row>
    <row r="1936" spans="1:2" x14ac:dyDescent="0.25">
      <c r="A1936" s="470"/>
      <c r="B1936" s="475"/>
    </row>
    <row r="1937" spans="1:2" x14ac:dyDescent="0.25">
      <c r="A1937" s="470"/>
      <c r="B1937" s="475"/>
    </row>
    <row r="1938" spans="1:2" x14ac:dyDescent="0.25">
      <c r="A1938" s="470"/>
      <c r="B1938" s="475"/>
    </row>
    <row r="1939" spans="1:2" x14ac:dyDescent="0.25">
      <c r="A1939" s="470"/>
      <c r="B1939" s="475"/>
    </row>
    <row r="1940" spans="1:2" x14ac:dyDescent="0.25">
      <c r="A1940" s="470"/>
      <c r="B1940" s="475"/>
    </row>
    <row r="1941" spans="1:2" x14ac:dyDescent="0.25">
      <c r="A1941" s="470"/>
      <c r="B1941" s="475"/>
    </row>
    <row r="1942" spans="1:2" x14ac:dyDescent="0.25">
      <c r="A1942" s="470"/>
      <c r="B1942" s="475"/>
    </row>
    <row r="1943" spans="1:2" x14ac:dyDescent="0.25">
      <c r="A1943" s="470"/>
      <c r="B1943" s="475"/>
    </row>
    <row r="1944" spans="1:2" x14ac:dyDescent="0.25">
      <c r="A1944" s="470"/>
      <c r="B1944" s="475"/>
    </row>
    <row r="1945" spans="1:2" x14ac:dyDescent="0.25">
      <c r="A1945" s="470"/>
      <c r="B1945" s="475"/>
    </row>
    <row r="1946" spans="1:2" x14ac:dyDescent="0.25">
      <c r="A1946" s="470"/>
      <c r="B1946" s="475"/>
    </row>
    <row r="1947" spans="1:2" x14ac:dyDescent="0.25">
      <c r="A1947" s="470"/>
      <c r="B1947" s="475"/>
    </row>
    <row r="1948" spans="1:2" x14ac:dyDescent="0.25">
      <c r="A1948" s="470"/>
      <c r="B1948" s="475"/>
    </row>
    <row r="1949" spans="1:2" x14ac:dyDescent="0.25">
      <c r="A1949" s="470"/>
      <c r="B1949" s="475"/>
    </row>
    <row r="1950" spans="1:2" x14ac:dyDescent="0.25">
      <c r="A1950" s="470"/>
      <c r="B1950" s="475"/>
    </row>
    <row r="1951" spans="1:2" x14ac:dyDescent="0.25">
      <c r="A1951" s="470"/>
      <c r="B1951" s="475"/>
    </row>
    <row r="1952" spans="1:2" x14ac:dyDescent="0.25">
      <c r="A1952" s="470"/>
      <c r="B1952" s="475"/>
    </row>
    <row r="1953" spans="1:2" x14ac:dyDescent="0.25">
      <c r="A1953" s="470"/>
      <c r="B1953" s="475"/>
    </row>
    <row r="1954" spans="1:2" x14ac:dyDescent="0.25">
      <c r="A1954" s="470"/>
      <c r="B1954" s="475"/>
    </row>
    <row r="1955" spans="1:2" x14ac:dyDescent="0.25">
      <c r="A1955" s="470"/>
      <c r="B1955" s="475"/>
    </row>
    <row r="1956" spans="1:2" x14ac:dyDescent="0.25">
      <c r="A1956" s="470"/>
      <c r="B1956" s="475"/>
    </row>
    <row r="1957" spans="1:2" x14ac:dyDescent="0.25">
      <c r="A1957" s="470"/>
      <c r="B1957" s="475"/>
    </row>
    <row r="1958" spans="1:2" x14ac:dyDescent="0.25">
      <c r="A1958" s="470"/>
      <c r="B1958" s="475"/>
    </row>
    <row r="1959" spans="1:2" x14ac:dyDescent="0.25">
      <c r="A1959" s="470"/>
      <c r="B1959" s="475"/>
    </row>
    <row r="1960" spans="1:2" x14ac:dyDescent="0.25">
      <c r="A1960" s="470"/>
      <c r="B1960" s="475"/>
    </row>
    <row r="1961" spans="1:2" x14ac:dyDescent="0.25">
      <c r="A1961" s="470"/>
      <c r="B1961" s="475"/>
    </row>
    <row r="1962" spans="1:2" x14ac:dyDescent="0.25">
      <c r="A1962" s="470"/>
      <c r="B1962" s="475"/>
    </row>
    <row r="1963" spans="1:2" x14ac:dyDescent="0.25">
      <c r="A1963" s="470"/>
      <c r="B1963" s="475"/>
    </row>
    <row r="1964" spans="1:2" x14ac:dyDescent="0.25">
      <c r="A1964" s="470"/>
      <c r="B1964" s="475"/>
    </row>
    <row r="1965" spans="1:2" x14ac:dyDescent="0.25">
      <c r="A1965" s="470"/>
      <c r="B1965" s="475"/>
    </row>
    <row r="1966" spans="1:2" x14ac:dyDescent="0.25">
      <c r="A1966" s="470"/>
      <c r="B1966" s="475"/>
    </row>
    <row r="1967" spans="1:2" x14ac:dyDescent="0.25">
      <c r="A1967" s="470"/>
      <c r="B1967" s="475"/>
    </row>
    <row r="1968" spans="1:2" x14ac:dyDescent="0.25">
      <c r="A1968" s="470"/>
      <c r="B1968" s="475"/>
    </row>
    <row r="1969" spans="1:2" x14ac:dyDescent="0.25">
      <c r="A1969" s="470"/>
      <c r="B1969" s="475"/>
    </row>
    <row r="1970" spans="1:2" x14ac:dyDescent="0.25">
      <c r="A1970" s="470"/>
      <c r="B1970" s="475"/>
    </row>
    <row r="1971" spans="1:2" x14ac:dyDescent="0.25">
      <c r="A1971" s="470"/>
      <c r="B1971" s="475"/>
    </row>
    <row r="1972" spans="1:2" x14ac:dyDescent="0.25">
      <c r="A1972" s="470"/>
      <c r="B1972" s="475"/>
    </row>
    <row r="1973" spans="1:2" x14ac:dyDescent="0.25">
      <c r="A1973" s="470"/>
      <c r="B1973" s="475"/>
    </row>
    <row r="1974" spans="1:2" x14ac:dyDescent="0.25">
      <c r="A1974" s="470"/>
      <c r="B1974" s="475"/>
    </row>
    <row r="1975" spans="1:2" x14ac:dyDescent="0.25">
      <c r="A1975" s="470"/>
      <c r="B1975" s="475"/>
    </row>
    <row r="1976" spans="1:2" x14ac:dyDescent="0.25">
      <c r="A1976" s="470"/>
      <c r="B1976" s="475"/>
    </row>
    <row r="1977" spans="1:2" x14ac:dyDescent="0.25">
      <c r="A1977" s="470"/>
      <c r="B1977" s="475"/>
    </row>
    <row r="1978" spans="1:2" x14ac:dyDescent="0.25">
      <c r="A1978" s="470"/>
      <c r="B1978" s="475"/>
    </row>
    <row r="1979" spans="1:2" x14ac:dyDescent="0.25">
      <c r="A1979" s="470"/>
      <c r="B1979" s="475"/>
    </row>
    <row r="1980" spans="1:2" x14ac:dyDescent="0.25">
      <c r="A1980" s="470"/>
      <c r="B1980" s="475"/>
    </row>
    <row r="1981" spans="1:2" x14ac:dyDescent="0.25">
      <c r="A1981" s="470"/>
      <c r="B1981" s="475"/>
    </row>
    <row r="1982" spans="1:2" x14ac:dyDescent="0.25">
      <c r="A1982" s="470"/>
      <c r="B1982" s="475"/>
    </row>
    <row r="1983" spans="1:2" x14ac:dyDescent="0.25">
      <c r="A1983" s="470"/>
      <c r="B1983" s="475"/>
    </row>
    <row r="1984" spans="1:2" x14ac:dyDescent="0.25">
      <c r="A1984" s="470"/>
      <c r="B1984" s="475"/>
    </row>
    <row r="1985" spans="1:2" x14ac:dyDescent="0.25">
      <c r="A1985" s="470"/>
      <c r="B1985" s="475"/>
    </row>
    <row r="1986" spans="1:2" x14ac:dyDescent="0.25">
      <c r="A1986" s="470"/>
      <c r="B1986" s="475"/>
    </row>
    <row r="1987" spans="1:2" x14ac:dyDescent="0.25">
      <c r="A1987" s="470"/>
      <c r="B1987" s="475"/>
    </row>
    <row r="1988" spans="1:2" x14ac:dyDescent="0.25">
      <c r="A1988" s="470"/>
      <c r="B1988" s="475"/>
    </row>
    <row r="1989" spans="1:2" x14ac:dyDescent="0.25">
      <c r="A1989" s="470"/>
      <c r="B1989" s="475"/>
    </row>
    <row r="1990" spans="1:2" x14ac:dyDescent="0.25">
      <c r="A1990" s="470"/>
      <c r="B1990" s="475"/>
    </row>
    <row r="1991" spans="1:2" x14ac:dyDescent="0.25">
      <c r="A1991" s="470"/>
      <c r="B1991" s="475"/>
    </row>
    <row r="1992" spans="1:2" x14ac:dyDescent="0.25">
      <c r="A1992" s="470"/>
      <c r="B1992" s="475"/>
    </row>
    <row r="1993" spans="1:2" x14ac:dyDescent="0.25">
      <c r="A1993" s="470"/>
      <c r="B1993" s="475"/>
    </row>
    <row r="1994" spans="1:2" x14ac:dyDescent="0.25">
      <c r="A1994" s="470"/>
      <c r="B1994" s="475"/>
    </row>
    <row r="1995" spans="1:2" x14ac:dyDescent="0.25">
      <c r="A1995" s="470"/>
      <c r="B1995" s="475"/>
    </row>
    <row r="1996" spans="1:2" x14ac:dyDescent="0.25">
      <c r="A1996" s="470"/>
      <c r="B1996" s="475"/>
    </row>
    <row r="1997" spans="1:2" x14ac:dyDescent="0.25">
      <c r="A1997" s="470"/>
      <c r="B1997" s="475"/>
    </row>
    <row r="1998" spans="1:2" x14ac:dyDescent="0.25">
      <c r="A1998" s="470"/>
      <c r="B1998" s="475"/>
    </row>
    <row r="1999" spans="1:2" x14ac:dyDescent="0.25">
      <c r="A1999" s="470"/>
      <c r="B1999" s="475"/>
    </row>
    <row r="2000" spans="1:2" x14ac:dyDescent="0.25">
      <c r="A2000" s="470"/>
      <c r="B2000" s="475"/>
    </row>
    <row r="2001" spans="1:2" x14ac:dyDescent="0.25">
      <c r="A2001" s="470"/>
      <c r="B2001" s="475"/>
    </row>
    <row r="2002" spans="1:2" x14ac:dyDescent="0.25">
      <c r="A2002" s="470"/>
      <c r="B2002" s="475"/>
    </row>
    <row r="2003" spans="1:2" x14ac:dyDescent="0.25">
      <c r="A2003" s="470"/>
      <c r="B2003" s="475"/>
    </row>
    <row r="2004" spans="1:2" x14ac:dyDescent="0.25">
      <c r="A2004" s="470"/>
      <c r="B2004" s="475"/>
    </row>
    <row r="2005" spans="1:2" x14ac:dyDescent="0.25">
      <c r="A2005" s="470"/>
      <c r="B2005" s="475"/>
    </row>
    <row r="2006" spans="1:2" x14ac:dyDescent="0.25">
      <c r="A2006" s="470"/>
      <c r="B2006" s="475"/>
    </row>
    <row r="2007" spans="1:2" x14ac:dyDescent="0.25">
      <c r="A2007" s="470"/>
      <c r="B2007" s="475"/>
    </row>
    <row r="2008" spans="1:2" x14ac:dyDescent="0.25">
      <c r="A2008" s="470"/>
      <c r="B2008" s="475"/>
    </row>
    <row r="2009" spans="1:2" x14ac:dyDescent="0.25">
      <c r="A2009" s="470"/>
      <c r="B2009" s="475"/>
    </row>
    <row r="2010" spans="1:2" x14ac:dyDescent="0.25">
      <c r="A2010" s="470"/>
      <c r="B2010" s="475"/>
    </row>
    <row r="2011" spans="1:2" x14ac:dyDescent="0.25">
      <c r="A2011" s="470"/>
      <c r="B2011" s="475"/>
    </row>
    <row r="2012" spans="1:2" x14ac:dyDescent="0.25">
      <c r="A2012" s="470"/>
      <c r="B2012" s="475"/>
    </row>
    <row r="2013" spans="1:2" x14ac:dyDescent="0.25">
      <c r="A2013" s="470"/>
      <c r="B2013" s="475"/>
    </row>
    <row r="2014" spans="1:2" x14ac:dyDescent="0.25">
      <c r="A2014" s="470"/>
      <c r="B2014" s="475"/>
    </row>
    <row r="2015" spans="1:2" x14ac:dyDescent="0.25">
      <c r="A2015" s="470"/>
      <c r="B2015" s="475"/>
    </row>
    <row r="2016" spans="1:2" x14ac:dyDescent="0.25">
      <c r="A2016" s="470"/>
      <c r="B2016" s="475"/>
    </row>
    <row r="2017" spans="1:2" x14ac:dyDescent="0.25">
      <c r="A2017" s="470"/>
      <c r="B2017" s="475"/>
    </row>
    <row r="2018" spans="1:2" x14ac:dyDescent="0.25">
      <c r="A2018" s="470"/>
      <c r="B2018" s="475"/>
    </row>
    <row r="2019" spans="1:2" x14ac:dyDescent="0.25">
      <c r="A2019" s="470"/>
      <c r="B2019" s="475"/>
    </row>
    <row r="2020" spans="1:2" x14ac:dyDescent="0.25">
      <c r="A2020" s="470"/>
      <c r="B2020" s="475"/>
    </row>
    <row r="2021" spans="1:2" x14ac:dyDescent="0.25">
      <c r="A2021" s="470"/>
      <c r="B2021" s="475"/>
    </row>
    <row r="2022" spans="1:2" x14ac:dyDescent="0.25">
      <c r="A2022" s="470"/>
      <c r="B2022" s="475"/>
    </row>
    <row r="2023" spans="1:2" x14ac:dyDescent="0.25">
      <c r="A2023" s="470"/>
      <c r="B2023" s="475"/>
    </row>
    <row r="2024" spans="1:2" x14ac:dyDescent="0.25">
      <c r="A2024" s="470"/>
      <c r="B2024" s="475"/>
    </row>
    <row r="2025" spans="1:2" x14ac:dyDescent="0.25">
      <c r="A2025" s="470"/>
      <c r="B2025" s="475"/>
    </row>
    <row r="2026" spans="1:2" x14ac:dyDescent="0.25">
      <c r="A2026" s="470"/>
      <c r="B2026" s="475"/>
    </row>
    <row r="2027" spans="1:2" x14ac:dyDescent="0.25">
      <c r="A2027" s="470"/>
      <c r="B2027" s="475"/>
    </row>
    <row r="2028" spans="1:2" x14ac:dyDescent="0.25">
      <c r="A2028" s="470"/>
      <c r="B2028" s="475"/>
    </row>
    <row r="2029" spans="1:2" x14ac:dyDescent="0.25">
      <c r="A2029" s="470"/>
      <c r="B2029" s="475"/>
    </row>
    <row r="2030" spans="1:2" x14ac:dyDescent="0.25">
      <c r="A2030" s="470"/>
      <c r="B2030" s="475"/>
    </row>
    <row r="2031" spans="1:2" x14ac:dyDescent="0.25">
      <c r="A2031" s="470"/>
      <c r="B2031" s="475"/>
    </row>
    <row r="2032" spans="1:2" x14ac:dyDescent="0.25">
      <c r="A2032" s="470"/>
      <c r="B2032" s="475"/>
    </row>
    <row r="2033" spans="1:2" x14ac:dyDescent="0.25">
      <c r="A2033" s="470"/>
      <c r="B2033" s="475"/>
    </row>
    <row r="2034" spans="1:2" x14ac:dyDescent="0.25">
      <c r="A2034" s="470"/>
      <c r="B2034" s="475"/>
    </row>
    <row r="2035" spans="1:2" x14ac:dyDescent="0.25">
      <c r="A2035" s="470"/>
      <c r="B2035" s="475"/>
    </row>
    <row r="2036" spans="1:2" x14ac:dyDescent="0.25">
      <c r="A2036" s="470"/>
      <c r="B2036" s="475"/>
    </row>
    <row r="2037" spans="1:2" x14ac:dyDescent="0.25">
      <c r="A2037" s="470"/>
      <c r="B2037" s="475"/>
    </row>
    <row r="2038" spans="1:2" x14ac:dyDescent="0.25">
      <c r="A2038" s="470"/>
      <c r="B2038" s="475"/>
    </row>
    <row r="2039" spans="1:2" x14ac:dyDescent="0.25">
      <c r="A2039" s="470"/>
      <c r="B2039" s="475"/>
    </row>
    <row r="2040" spans="1:2" x14ac:dyDescent="0.25">
      <c r="A2040" s="470"/>
      <c r="B2040" s="475"/>
    </row>
    <row r="2041" spans="1:2" x14ac:dyDescent="0.25">
      <c r="A2041" s="470"/>
      <c r="B2041" s="475"/>
    </row>
    <row r="2042" spans="1:2" x14ac:dyDescent="0.25">
      <c r="A2042" s="470"/>
      <c r="B2042" s="475"/>
    </row>
    <row r="2043" spans="1:2" x14ac:dyDescent="0.25">
      <c r="A2043" s="470"/>
      <c r="B2043" s="475"/>
    </row>
    <row r="2044" spans="1:2" x14ac:dyDescent="0.25">
      <c r="A2044" s="470"/>
      <c r="B2044" s="475"/>
    </row>
    <row r="2045" spans="1:2" x14ac:dyDescent="0.25">
      <c r="A2045" s="470"/>
      <c r="B2045" s="475"/>
    </row>
    <row r="2046" spans="1:2" x14ac:dyDescent="0.25">
      <c r="A2046" s="470"/>
      <c r="B2046" s="475"/>
    </row>
    <row r="2047" spans="1:2" x14ac:dyDescent="0.25">
      <c r="A2047" s="470"/>
      <c r="B2047" s="475"/>
    </row>
    <row r="2048" spans="1:2" x14ac:dyDescent="0.25">
      <c r="A2048" s="470"/>
      <c r="B2048" s="475"/>
    </row>
    <row r="2049" spans="1:2" x14ac:dyDescent="0.25">
      <c r="A2049" s="470"/>
      <c r="B2049" s="475"/>
    </row>
    <row r="2050" spans="1:2" x14ac:dyDescent="0.25">
      <c r="A2050" s="470"/>
      <c r="B2050" s="475"/>
    </row>
    <row r="2051" spans="1:2" x14ac:dyDescent="0.25">
      <c r="A2051" s="470"/>
      <c r="B2051" s="475"/>
    </row>
    <row r="2052" spans="1:2" x14ac:dyDescent="0.25">
      <c r="A2052" s="470"/>
      <c r="B2052" s="475"/>
    </row>
    <row r="2053" spans="1:2" x14ac:dyDescent="0.25">
      <c r="A2053" s="470"/>
      <c r="B2053" s="475"/>
    </row>
    <row r="2054" spans="1:2" x14ac:dyDescent="0.25">
      <c r="A2054" s="470"/>
      <c r="B2054" s="475"/>
    </row>
    <row r="2055" spans="1:2" x14ac:dyDescent="0.25">
      <c r="A2055" s="470"/>
      <c r="B2055" s="475"/>
    </row>
    <row r="2056" spans="1:2" x14ac:dyDescent="0.25">
      <c r="A2056" s="470"/>
      <c r="B2056" s="475"/>
    </row>
    <row r="2057" spans="1:2" x14ac:dyDescent="0.25">
      <c r="A2057" s="470"/>
      <c r="B2057" s="475"/>
    </row>
    <row r="2058" spans="1:2" x14ac:dyDescent="0.25">
      <c r="A2058" s="470"/>
      <c r="B2058" s="475"/>
    </row>
    <row r="2059" spans="1:2" x14ac:dyDescent="0.25">
      <c r="A2059" s="470"/>
      <c r="B2059" s="475"/>
    </row>
    <row r="2060" spans="1:2" x14ac:dyDescent="0.25">
      <c r="A2060" s="470"/>
      <c r="B2060" s="475"/>
    </row>
    <row r="2061" spans="1:2" x14ac:dyDescent="0.25">
      <c r="A2061" s="470"/>
      <c r="B2061" s="475"/>
    </row>
    <row r="2062" spans="1:2" x14ac:dyDescent="0.25">
      <c r="A2062" s="470"/>
      <c r="B2062" s="475"/>
    </row>
    <row r="2063" spans="1:2" x14ac:dyDescent="0.25">
      <c r="A2063" s="470"/>
      <c r="B2063" s="475"/>
    </row>
    <row r="2064" spans="1:2" x14ac:dyDescent="0.25">
      <c r="A2064" s="470"/>
      <c r="B2064" s="475"/>
    </row>
    <row r="2065" spans="1:2" x14ac:dyDescent="0.25">
      <c r="A2065" s="470"/>
      <c r="B2065" s="475"/>
    </row>
    <row r="2066" spans="1:2" x14ac:dyDescent="0.25">
      <c r="A2066" s="470"/>
      <c r="B2066" s="475"/>
    </row>
    <row r="2067" spans="1:2" x14ac:dyDescent="0.25">
      <c r="A2067" s="470"/>
      <c r="B2067" s="475"/>
    </row>
    <row r="2068" spans="1:2" x14ac:dyDescent="0.25">
      <c r="A2068" s="470"/>
      <c r="B2068" s="475"/>
    </row>
    <row r="2069" spans="1:2" x14ac:dyDescent="0.25">
      <c r="A2069" s="470"/>
      <c r="B2069" s="475"/>
    </row>
    <row r="2070" spans="1:2" x14ac:dyDescent="0.25">
      <c r="A2070" s="470"/>
      <c r="B2070" s="475"/>
    </row>
    <row r="2071" spans="1:2" x14ac:dyDescent="0.25">
      <c r="A2071" s="470"/>
      <c r="B2071" s="475"/>
    </row>
    <row r="2072" spans="1:2" x14ac:dyDescent="0.25">
      <c r="A2072" s="470"/>
      <c r="B2072" s="475"/>
    </row>
    <row r="2073" spans="1:2" x14ac:dyDescent="0.25">
      <c r="A2073" s="470"/>
      <c r="B2073" s="475"/>
    </row>
    <row r="2074" spans="1:2" x14ac:dyDescent="0.25">
      <c r="A2074" s="470"/>
      <c r="B2074" s="475"/>
    </row>
    <row r="2075" spans="1:2" x14ac:dyDescent="0.25">
      <c r="A2075" s="470"/>
      <c r="B2075" s="475"/>
    </row>
    <row r="2076" spans="1:2" x14ac:dyDescent="0.25">
      <c r="A2076" s="470"/>
      <c r="B2076" s="475"/>
    </row>
    <row r="2077" spans="1:2" x14ac:dyDescent="0.25">
      <c r="A2077" s="470"/>
      <c r="B2077" s="475"/>
    </row>
    <row r="2078" spans="1:2" x14ac:dyDescent="0.25">
      <c r="A2078" s="470"/>
      <c r="B2078" s="475"/>
    </row>
    <row r="2079" spans="1:2" x14ac:dyDescent="0.25">
      <c r="A2079" s="470"/>
      <c r="B2079" s="475"/>
    </row>
    <row r="2080" spans="1:2" x14ac:dyDescent="0.25">
      <c r="A2080" s="470"/>
      <c r="B2080" s="475"/>
    </row>
    <row r="2081" spans="1:2" x14ac:dyDescent="0.25">
      <c r="A2081" s="470"/>
      <c r="B2081" s="475"/>
    </row>
    <row r="2082" spans="1:2" x14ac:dyDescent="0.25">
      <c r="A2082" s="470"/>
      <c r="B2082" s="475"/>
    </row>
    <row r="2083" spans="1:2" x14ac:dyDescent="0.25">
      <c r="A2083" s="470"/>
      <c r="B2083" s="475"/>
    </row>
    <row r="2084" spans="1:2" x14ac:dyDescent="0.25">
      <c r="A2084" s="470"/>
      <c r="B2084" s="475"/>
    </row>
    <row r="2085" spans="1:2" x14ac:dyDescent="0.25">
      <c r="A2085" s="470"/>
      <c r="B2085" s="475"/>
    </row>
    <row r="2086" spans="1:2" x14ac:dyDescent="0.25">
      <c r="A2086" s="470"/>
      <c r="B2086" s="475"/>
    </row>
    <row r="2087" spans="1:2" x14ac:dyDescent="0.25">
      <c r="A2087" s="470"/>
      <c r="B2087" s="475"/>
    </row>
    <row r="2088" spans="1:2" x14ac:dyDescent="0.25">
      <c r="A2088" s="470"/>
      <c r="B2088" s="475"/>
    </row>
    <row r="2089" spans="1:2" x14ac:dyDescent="0.25">
      <c r="A2089" s="470"/>
      <c r="B2089" s="475"/>
    </row>
    <row r="2090" spans="1:2" x14ac:dyDescent="0.25">
      <c r="A2090" s="470"/>
      <c r="B2090" s="475"/>
    </row>
    <row r="2091" spans="1:2" x14ac:dyDescent="0.25">
      <c r="A2091" s="470"/>
      <c r="B2091" s="475"/>
    </row>
    <row r="2092" spans="1:2" x14ac:dyDescent="0.25">
      <c r="A2092" s="470"/>
      <c r="B2092" s="475"/>
    </row>
    <row r="2093" spans="1:2" x14ac:dyDescent="0.25">
      <c r="A2093" s="470"/>
      <c r="B2093" s="475"/>
    </row>
    <row r="2094" spans="1:2" x14ac:dyDescent="0.25">
      <c r="A2094" s="470"/>
      <c r="B2094" s="475"/>
    </row>
    <row r="2095" spans="1:2" x14ac:dyDescent="0.25">
      <c r="A2095" s="470"/>
      <c r="B2095" s="475"/>
    </row>
    <row r="2096" spans="1:2" x14ac:dyDescent="0.25">
      <c r="A2096" s="470"/>
      <c r="B2096" s="475"/>
    </row>
    <row r="2097" spans="1:2" x14ac:dyDescent="0.25">
      <c r="A2097" s="470"/>
      <c r="B2097" s="475"/>
    </row>
    <row r="2098" spans="1:2" x14ac:dyDescent="0.25">
      <c r="A2098" s="470"/>
      <c r="B2098" s="475"/>
    </row>
    <row r="2099" spans="1:2" x14ac:dyDescent="0.25">
      <c r="A2099" s="470"/>
      <c r="B2099" s="475"/>
    </row>
    <row r="2100" spans="1:2" x14ac:dyDescent="0.25">
      <c r="A2100" s="470"/>
      <c r="B2100" s="475"/>
    </row>
    <row r="2101" spans="1:2" x14ac:dyDescent="0.25">
      <c r="A2101" s="470"/>
      <c r="B2101" s="475"/>
    </row>
    <row r="2102" spans="1:2" x14ac:dyDescent="0.25">
      <c r="A2102" s="470"/>
      <c r="B2102" s="475"/>
    </row>
    <row r="2103" spans="1:2" x14ac:dyDescent="0.25">
      <c r="A2103" s="470"/>
      <c r="B2103" s="475"/>
    </row>
    <row r="2104" spans="1:2" x14ac:dyDescent="0.25">
      <c r="A2104" s="470"/>
      <c r="B2104" s="475"/>
    </row>
    <row r="2105" spans="1:2" x14ac:dyDescent="0.25">
      <c r="A2105" s="470"/>
      <c r="B2105" s="475"/>
    </row>
    <row r="2106" spans="1:2" x14ac:dyDescent="0.25">
      <c r="A2106" s="470"/>
      <c r="B2106" s="475"/>
    </row>
    <row r="2107" spans="1:2" x14ac:dyDescent="0.25">
      <c r="A2107" s="470"/>
      <c r="B2107" s="475"/>
    </row>
    <row r="2108" spans="1:2" x14ac:dyDescent="0.25">
      <c r="A2108" s="470"/>
      <c r="B2108" s="475"/>
    </row>
    <row r="2109" spans="1:2" x14ac:dyDescent="0.25">
      <c r="A2109" s="470"/>
      <c r="B2109" s="475"/>
    </row>
    <row r="2110" spans="1:2" x14ac:dyDescent="0.25">
      <c r="A2110" s="470"/>
      <c r="B2110" s="475"/>
    </row>
    <row r="2111" spans="1:2" x14ac:dyDescent="0.25">
      <c r="A2111" s="470"/>
      <c r="B2111" s="475"/>
    </row>
    <row r="2112" spans="1:2" x14ac:dyDescent="0.25">
      <c r="A2112" s="470"/>
      <c r="B2112" s="475"/>
    </row>
    <row r="2113" spans="1:2" x14ac:dyDescent="0.25">
      <c r="A2113" s="470"/>
      <c r="B2113" s="475"/>
    </row>
    <row r="2114" spans="1:2" x14ac:dyDescent="0.25">
      <c r="A2114" s="470"/>
      <c r="B2114" s="475"/>
    </row>
    <row r="2115" spans="1:2" x14ac:dyDescent="0.25">
      <c r="A2115" s="470"/>
      <c r="B2115" s="475"/>
    </row>
    <row r="2116" spans="1:2" x14ac:dyDescent="0.25">
      <c r="A2116" s="470"/>
      <c r="B2116" s="475"/>
    </row>
    <row r="2117" spans="1:2" x14ac:dyDescent="0.25">
      <c r="A2117" s="470"/>
      <c r="B2117" s="475"/>
    </row>
    <row r="2118" spans="1:2" x14ac:dyDescent="0.25">
      <c r="A2118" s="470"/>
      <c r="B2118" s="475"/>
    </row>
    <row r="2119" spans="1:2" x14ac:dyDescent="0.25">
      <c r="A2119" s="470"/>
      <c r="B2119" s="475"/>
    </row>
    <row r="2120" spans="1:2" x14ac:dyDescent="0.25">
      <c r="A2120" s="470"/>
      <c r="B2120" s="475"/>
    </row>
    <row r="2121" spans="1:2" x14ac:dyDescent="0.25">
      <c r="A2121" s="470"/>
      <c r="B2121" s="475"/>
    </row>
    <row r="2122" spans="1:2" x14ac:dyDescent="0.25">
      <c r="A2122" s="470"/>
      <c r="B2122" s="475"/>
    </row>
    <row r="2123" spans="1:2" x14ac:dyDescent="0.25">
      <c r="A2123" s="470"/>
      <c r="B2123" s="475"/>
    </row>
    <row r="2124" spans="1:2" x14ac:dyDescent="0.25">
      <c r="A2124" s="470"/>
      <c r="B2124" s="475"/>
    </row>
    <row r="2125" spans="1:2" x14ac:dyDescent="0.25">
      <c r="A2125" s="470"/>
      <c r="B2125" s="475"/>
    </row>
    <row r="2126" spans="1:2" x14ac:dyDescent="0.25">
      <c r="A2126" s="470"/>
      <c r="B2126" s="475"/>
    </row>
    <row r="2127" spans="1:2" x14ac:dyDescent="0.25">
      <c r="A2127" s="470"/>
      <c r="B2127" s="475"/>
    </row>
    <row r="2128" spans="1:2" x14ac:dyDescent="0.25">
      <c r="A2128" s="470"/>
      <c r="B2128" s="475"/>
    </row>
    <row r="2129" spans="1:2" x14ac:dyDescent="0.25">
      <c r="A2129" s="470"/>
      <c r="B2129" s="475"/>
    </row>
    <row r="2130" spans="1:2" x14ac:dyDescent="0.25">
      <c r="A2130" s="470"/>
      <c r="B2130" s="475"/>
    </row>
    <row r="2131" spans="1:2" x14ac:dyDescent="0.25">
      <c r="A2131" s="470"/>
      <c r="B2131" s="475"/>
    </row>
    <row r="2132" spans="1:2" x14ac:dyDescent="0.25">
      <c r="A2132" s="470"/>
      <c r="B2132" s="475"/>
    </row>
    <row r="2133" spans="1:2" x14ac:dyDescent="0.25">
      <c r="A2133" s="470"/>
      <c r="B2133" s="475"/>
    </row>
    <row r="2134" spans="1:2" x14ac:dyDescent="0.25">
      <c r="A2134" s="470"/>
      <c r="B2134" s="475"/>
    </row>
    <row r="2135" spans="1:2" x14ac:dyDescent="0.25">
      <c r="A2135" s="470"/>
      <c r="B2135" s="475"/>
    </row>
    <row r="2136" spans="1:2" x14ac:dyDescent="0.25">
      <c r="A2136" s="470"/>
      <c r="B2136" s="475"/>
    </row>
    <row r="2137" spans="1:2" x14ac:dyDescent="0.25">
      <c r="A2137" s="470"/>
      <c r="B2137" s="475"/>
    </row>
    <row r="2138" spans="1:2" x14ac:dyDescent="0.25">
      <c r="A2138" s="470"/>
      <c r="B2138" s="475"/>
    </row>
    <row r="2139" spans="1:2" x14ac:dyDescent="0.25">
      <c r="A2139" s="470"/>
      <c r="B2139" s="475"/>
    </row>
    <row r="2140" spans="1:2" x14ac:dyDescent="0.25">
      <c r="A2140" s="470"/>
      <c r="B2140" s="475"/>
    </row>
    <row r="2141" spans="1:2" x14ac:dyDescent="0.25">
      <c r="A2141" s="470"/>
      <c r="B2141" s="475"/>
    </row>
    <row r="2142" spans="1:2" x14ac:dyDescent="0.25">
      <c r="A2142" s="470"/>
      <c r="B2142" s="475"/>
    </row>
    <row r="2143" spans="1:2" x14ac:dyDescent="0.25">
      <c r="A2143" s="470"/>
      <c r="B2143" s="475"/>
    </row>
    <row r="2144" spans="1:2" x14ac:dyDescent="0.25">
      <c r="A2144" s="470"/>
      <c r="B2144" s="475"/>
    </row>
    <row r="2145" spans="1:2" x14ac:dyDescent="0.25">
      <c r="A2145" s="470"/>
      <c r="B2145" s="475"/>
    </row>
    <row r="2146" spans="1:2" x14ac:dyDescent="0.25">
      <c r="A2146" s="470"/>
      <c r="B2146" s="475"/>
    </row>
    <row r="2147" spans="1:2" x14ac:dyDescent="0.25">
      <c r="A2147" s="470"/>
      <c r="B2147" s="475"/>
    </row>
    <row r="2148" spans="1:2" x14ac:dyDescent="0.25">
      <c r="A2148" s="470"/>
      <c r="B2148" s="475"/>
    </row>
    <row r="2149" spans="1:2" x14ac:dyDescent="0.25">
      <c r="A2149" s="470"/>
      <c r="B2149" s="475"/>
    </row>
    <row r="2150" spans="1:2" x14ac:dyDescent="0.25">
      <c r="A2150" s="470"/>
      <c r="B2150" s="475"/>
    </row>
    <row r="2151" spans="1:2" x14ac:dyDescent="0.25">
      <c r="A2151" s="470"/>
      <c r="B2151" s="475"/>
    </row>
    <row r="2152" spans="1:2" x14ac:dyDescent="0.25">
      <c r="A2152" s="470"/>
      <c r="B2152" s="475"/>
    </row>
    <row r="2153" spans="1:2" x14ac:dyDescent="0.25">
      <c r="A2153" s="470"/>
      <c r="B2153" s="475"/>
    </row>
    <row r="2154" spans="1:2" x14ac:dyDescent="0.25">
      <c r="A2154" s="470"/>
      <c r="B2154" s="475"/>
    </row>
    <row r="2155" spans="1:2" x14ac:dyDescent="0.25">
      <c r="A2155" s="470"/>
      <c r="B2155" s="475"/>
    </row>
    <row r="2156" spans="1:2" x14ac:dyDescent="0.25">
      <c r="A2156" s="470"/>
      <c r="B2156" s="475"/>
    </row>
    <row r="2157" spans="1:2" x14ac:dyDescent="0.25">
      <c r="A2157" s="470"/>
      <c r="B2157" s="475"/>
    </row>
    <row r="2158" spans="1:2" x14ac:dyDescent="0.25">
      <c r="A2158" s="470"/>
      <c r="B2158" s="475"/>
    </row>
    <row r="2159" spans="1:2" x14ac:dyDescent="0.25">
      <c r="A2159" s="470"/>
      <c r="B2159" s="475"/>
    </row>
    <row r="2160" spans="1:2" x14ac:dyDescent="0.25">
      <c r="A2160" s="470"/>
      <c r="B2160" s="475"/>
    </row>
    <row r="2161" spans="1:2" x14ac:dyDescent="0.25">
      <c r="A2161" s="470"/>
      <c r="B2161" s="475"/>
    </row>
    <row r="2162" spans="1:2" x14ac:dyDescent="0.25">
      <c r="A2162" s="470"/>
      <c r="B2162" s="475"/>
    </row>
    <row r="2163" spans="1:2" x14ac:dyDescent="0.25">
      <c r="A2163" s="470"/>
      <c r="B2163" s="475"/>
    </row>
    <row r="2164" spans="1:2" x14ac:dyDescent="0.25">
      <c r="A2164" s="470"/>
      <c r="B2164" s="475"/>
    </row>
    <row r="2165" spans="1:2" x14ac:dyDescent="0.25">
      <c r="A2165" s="470"/>
      <c r="B2165" s="475"/>
    </row>
    <row r="2166" spans="1:2" x14ac:dyDescent="0.25">
      <c r="A2166" s="470"/>
      <c r="B2166" s="475"/>
    </row>
    <row r="2167" spans="1:2" x14ac:dyDescent="0.25">
      <c r="A2167" s="470"/>
      <c r="B2167" s="475"/>
    </row>
    <row r="2168" spans="1:2" x14ac:dyDescent="0.25">
      <c r="A2168" s="470"/>
      <c r="B2168" s="475"/>
    </row>
    <row r="2169" spans="1:2" x14ac:dyDescent="0.25">
      <c r="A2169" s="470"/>
      <c r="B2169" s="475"/>
    </row>
    <row r="2170" spans="1:2" x14ac:dyDescent="0.25">
      <c r="A2170" s="470"/>
      <c r="B2170" s="475"/>
    </row>
    <row r="2171" spans="1:2" x14ac:dyDescent="0.25">
      <c r="A2171" s="470"/>
      <c r="B2171" s="475"/>
    </row>
    <row r="2172" spans="1:2" x14ac:dyDescent="0.25">
      <c r="A2172" s="470"/>
      <c r="B2172" s="475"/>
    </row>
    <row r="2173" spans="1:2" x14ac:dyDescent="0.25">
      <c r="A2173" s="470"/>
      <c r="B2173" s="475"/>
    </row>
    <row r="2174" spans="1:2" x14ac:dyDescent="0.25">
      <c r="A2174" s="470"/>
      <c r="B2174" s="475"/>
    </row>
    <row r="2175" spans="1:2" x14ac:dyDescent="0.25">
      <c r="A2175" s="470"/>
      <c r="B2175" s="475"/>
    </row>
    <row r="2176" spans="1:2" x14ac:dyDescent="0.25">
      <c r="A2176" s="470"/>
      <c r="B2176" s="475"/>
    </row>
    <row r="2177" spans="1:2" x14ac:dyDescent="0.25">
      <c r="A2177" s="470"/>
      <c r="B2177" s="475"/>
    </row>
    <row r="2178" spans="1:2" x14ac:dyDescent="0.25">
      <c r="A2178" s="470"/>
      <c r="B2178" s="475"/>
    </row>
    <row r="2179" spans="1:2" x14ac:dyDescent="0.25">
      <c r="A2179" s="470"/>
      <c r="B2179" s="475"/>
    </row>
    <row r="2180" spans="1:2" x14ac:dyDescent="0.25">
      <c r="A2180" s="470"/>
      <c r="B2180" s="475"/>
    </row>
    <row r="2181" spans="1:2" x14ac:dyDescent="0.25">
      <c r="A2181" s="470"/>
      <c r="B2181" s="475"/>
    </row>
    <row r="2182" spans="1:2" x14ac:dyDescent="0.25">
      <c r="A2182" s="470"/>
      <c r="B2182" s="475"/>
    </row>
    <row r="2183" spans="1:2" x14ac:dyDescent="0.25">
      <c r="A2183" s="470"/>
      <c r="B2183" s="475"/>
    </row>
    <row r="2184" spans="1:2" x14ac:dyDescent="0.25">
      <c r="A2184" s="470"/>
      <c r="B2184" s="475"/>
    </row>
    <row r="2185" spans="1:2" x14ac:dyDescent="0.25">
      <c r="A2185" s="470"/>
      <c r="B2185" s="475"/>
    </row>
    <row r="2186" spans="1:2" x14ac:dyDescent="0.25">
      <c r="A2186" s="470"/>
      <c r="B2186" s="475"/>
    </row>
    <row r="2187" spans="1:2" x14ac:dyDescent="0.25">
      <c r="A2187" s="470"/>
      <c r="B2187" s="475"/>
    </row>
    <row r="2188" spans="1:2" x14ac:dyDescent="0.25">
      <c r="A2188" s="470"/>
      <c r="B2188" s="475"/>
    </row>
    <row r="2189" spans="1:2" x14ac:dyDescent="0.25">
      <c r="A2189" s="470"/>
      <c r="B2189" s="475"/>
    </row>
    <row r="2190" spans="1:2" x14ac:dyDescent="0.25">
      <c r="A2190" s="470"/>
      <c r="B2190" s="475"/>
    </row>
    <row r="2191" spans="1:2" x14ac:dyDescent="0.25">
      <c r="A2191" s="470"/>
      <c r="B2191" s="475"/>
    </row>
    <row r="2192" spans="1:2" x14ac:dyDescent="0.25">
      <c r="A2192" s="470"/>
      <c r="B2192" s="475"/>
    </row>
    <row r="2193" spans="1:2" x14ac:dyDescent="0.25">
      <c r="A2193" s="470"/>
      <c r="B2193" s="475"/>
    </row>
    <row r="2194" spans="1:2" x14ac:dyDescent="0.25">
      <c r="A2194" s="470"/>
      <c r="B2194" s="475"/>
    </row>
    <row r="2195" spans="1:2" x14ac:dyDescent="0.25">
      <c r="A2195" s="470"/>
      <c r="B2195" s="475"/>
    </row>
    <row r="2196" spans="1:2" x14ac:dyDescent="0.25">
      <c r="A2196" s="470"/>
      <c r="B2196" s="475"/>
    </row>
    <row r="2197" spans="1:2" x14ac:dyDescent="0.25">
      <c r="A2197" s="470"/>
      <c r="B2197" s="475"/>
    </row>
    <row r="2198" spans="1:2" x14ac:dyDescent="0.25">
      <c r="A2198" s="470"/>
      <c r="B2198" s="475"/>
    </row>
    <row r="2199" spans="1:2" x14ac:dyDescent="0.25">
      <c r="A2199" s="470"/>
      <c r="B2199" s="475"/>
    </row>
    <row r="2200" spans="1:2" x14ac:dyDescent="0.25">
      <c r="A2200" s="470"/>
      <c r="B2200" s="475"/>
    </row>
    <row r="2201" spans="1:2" x14ac:dyDescent="0.25">
      <c r="A2201" s="470"/>
      <c r="B2201" s="475"/>
    </row>
    <row r="2202" spans="1:2" x14ac:dyDescent="0.25">
      <c r="A2202" s="470"/>
      <c r="B2202" s="475"/>
    </row>
    <row r="2203" spans="1:2" x14ac:dyDescent="0.25">
      <c r="A2203" s="470"/>
      <c r="B2203" s="475"/>
    </row>
    <row r="2204" spans="1:2" x14ac:dyDescent="0.25">
      <c r="A2204" s="470"/>
      <c r="B2204" s="475"/>
    </row>
    <row r="2205" spans="1:2" x14ac:dyDescent="0.25">
      <c r="A2205" s="470"/>
      <c r="B2205" s="475"/>
    </row>
    <row r="2206" spans="1:2" x14ac:dyDescent="0.25">
      <c r="A2206" s="470"/>
      <c r="B2206" s="475"/>
    </row>
    <row r="2207" spans="1:2" x14ac:dyDescent="0.25">
      <c r="A2207" s="470"/>
      <c r="B2207" s="475"/>
    </row>
    <row r="2208" spans="1:2" x14ac:dyDescent="0.25">
      <c r="A2208" s="470"/>
      <c r="B2208" s="475"/>
    </row>
    <row r="2209" spans="1:2" x14ac:dyDescent="0.25">
      <c r="A2209" s="470"/>
      <c r="B2209" s="475"/>
    </row>
    <row r="2210" spans="1:2" x14ac:dyDescent="0.25">
      <c r="A2210" s="470"/>
      <c r="B2210" s="475"/>
    </row>
    <row r="2211" spans="1:2" x14ac:dyDescent="0.25">
      <c r="A2211" s="470"/>
      <c r="B2211" s="475"/>
    </row>
    <row r="2212" spans="1:2" x14ac:dyDescent="0.25">
      <c r="A2212" s="470"/>
      <c r="B2212" s="475"/>
    </row>
    <row r="2213" spans="1:2" x14ac:dyDescent="0.25">
      <c r="A2213" s="470"/>
      <c r="B2213" s="475"/>
    </row>
    <row r="2214" spans="1:2" x14ac:dyDescent="0.25">
      <c r="A2214" s="470"/>
      <c r="B2214" s="475"/>
    </row>
    <row r="2215" spans="1:2" x14ac:dyDescent="0.25">
      <c r="A2215" s="470"/>
      <c r="B2215" s="475"/>
    </row>
    <row r="2216" spans="1:2" x14ac:dyDescent="0.25">
      <c r="A2216" s="470"/>
      <c r="B2216" s="475"/>
    </row>
    <row r="2217" spans="1:2" x14ac:dyDescent="0.25">
      <c r="A2217" s="470"/>
      <c r="B2217" s="475"/>
    </row>
    <row r="2218" spans="1:2" x14ac:dyDescent="0.25">
      <c r="A2218" s="470"/>
      <c r="B2218" s="475"/>
    </row>
    <row r="2219" spans="1:2" x14ac:dyDescent="0.25">
      <c r="A2219" s="470"/>
      <c r="B2219" s="475"/>
    </row>
    <row r="2220" spans="1:2" x14ac:dyDescent="0.25">
      <c r="A2220" s="470"/>
      <c r="B2220" s="475"/>
    </row>
    <row r="2221" spans="1:2" x14ac:dyDescent="0.25">
      <c r="A2221" s="470"/>
      <c r="B2221" s="475"/>
    </row>
    <row r="2222" spans="1:2" x14ac:dyDescent="0.25">
      <c r="A2222" s="470"/>
      <c r="B2222" s="475"/>
    </row>
    <row r="2223" spans="1:2" x14ac:dyDescent="0.25">
      <c r="A2223" s="470"/>
      <c r="B2223" s="475"/>
    </row>
    <row r="2224" spans="1:2" x14ac:dyDescent="0.25">
      <c r="A2224" s="470"/>
      <c r="B2224" s="475"/>
    </row>
    <row r="2225" spans="1:2" x14ac:dyDescent="0.25">
      <c r="A2225" s="470"/>
      <c r="B2225" s="475"/>
    </row>
    <row r="2226" spans="1:2" x14ac:dyDescent="0.25">
      <c r="A2226" s="470"/>
      <c r="B2226" s="475"/>
    </row>
    <row r="2227" spans="1:2" x14ac:dyDescent="0.25">
      <c r="A2227" s="470"/>
      <c r="B2227" s="475"/>
    </row>
    <row r="2228" spans="1:2" x14ac:dyDescent="0.25">
      <c r="A2228" s="470"/>
      <c r="B2228" s="475"/>
    </row>
    <row r="2229" spans="1:2" x14ac:dyDescent="0.25">
      <c r="A2229" s="470"/>
      <c r="B2229" s="475"/>
    </row>
    <row r="2230" spans="1:2" x14ac:dyDescent="0.25">
      <c r="A2230" s="470"/>
      <c r="B2230" s="475"/>
    </row>
    <row r="2231" spans="1:2" x14ac:dyDescent="0.25">
      <c r="A2231" s="470"/>
      <c r="B2231" s="475"/>
    </row>
    <row r="2232" spans="1:2" x14ac:dyDescent="0.25">
      <c r="A2232" s="470"/>
      <c r="B2232" s="475"/>
    </row>
    <row r="2233" spans="1:2" x14ac:dyDescent="0.25">
      <c r="A2233" s="470"/>
      <c r="B2233" s="475"/>
    </row>
    <row r="2234" spans="1:2" x14ac:dyDescent="0.25">
      <c r="A2234" s="470"/>
      <c r="B2234" s="475"/>
    </row>
    <row r="2235" spans="1:2" x14ac:dyDescent="0.25">
      <c r="A2235" s="470"/>
      <c r="B2235" s="475"/>
    </row>
    <row r="2236" spans="1:2" x14ac:dyDescent="0.25">
      <c r="A2236" s="470"/>
      <c r="B2236" s="475"/>
    </row>
    <row r="2237" spans="1:2" x14ac:dyDescent="0.25">
      <c r="A2237" s="470"/>
      <c r="B2237" s="475"/>
    </row>
    <row r="2238" spans="1:2" x14ac:dyDescent="0.25">
      <c r="A2238" s="470"/>
      <c r="B2238" s="475"/>
    </row>
    <row r="2239" spans="1:2" x14ac:dyDescent="0.25">
      <c r="A2239" s="470"/>
      <c r="B2239" s="475"/>
    </row>
    <row r="2240" spans="1:2" x14ac:dyDescent="0.25">
      <c r="A2240" s="470"/>
      <c r="B2240" s="475"/>
    </row>
    <row r="2241" spans="1:2" x14ac:dyDescent="0.25">
      <c r="A2241" s="470"/>
      <c r="B2241" s="475"/>
    </row>
    <row r="2242" spans="1:2" x14ac:dyDescent="0.25">
      <c r="A2242" s="470"/>
      <c r="B2242" s="475"/>
    </row>
    <row r="2243" spans="1:2" x14ac:dyDescent="0.25">
      <c r="A2243" s="470"/>
      <c r="B2243" s="475"/>
    </row>
    <row r="2244" spans="1:2" x14ac:dyDescent="0.25">
      <c r="A2244" s="470"/>
      <c r="B2244" s="475"/>
    </row>
    <row r="2245" spans="1:2" x14ac:dyDescent="0.25">
      <c r="A2245" s="470"/>
      <c r="B2245" s="475"/>
    </row>
    <row r="2246" spans="1:2" x14ac:dyDescent="0.25">
      <c r="A2246" s="470"/>
      <c r="B2246" s="475"/>
    </row>
    <row r="2247" spans="1:2" x14ac:dyDescent="0.25">
      <c r="A2247" s="470"/>
      <c r="B2247" s="475"/>
    </row>
    <row r="2248" spans="1:2" x14ac:dyDescent="0.25">
      <c r="A2248" s="470"/>
      <c r="B2248" s="475"/>
    </row>
    <row r="2249" spans="1:2" x14ac:dyDescent="0.25">
      <c r="A2249" s="470"/>
      <c r="B2249" s="475"/>
    </row>
    <row r="2250" spans="1:2" x14ac:dyDescent="0.25">
      <c r="A2250" s="470"/>
      <c r="B2250" s="475"/>
    </row>
    <row r="2251" spans="1:2" x14ac:dyDescent="0.25">
      <c r="A2251" s="470"/>
      <c r="B2251" s="475"/>
    </row>
    <row r="2252" spans="1:2" x14ac:dyDescent="0.25">
      <c r="A2252" s="470"/>
      <c r="B2252" s="475"/>
    </row>
    <row r="2253" spans="1:2" x14ac:dyDescent="0.25">
      <c r="A2253" s="470"/>
      <c r="B2253" s="475"/>
    </row>
    <row r="2254" spans="1:2" x14ac:dyDescent="0.25">
      <c r="A2254" s="470"/>
      <c r="B2254" s="475"/>
    </row>
    <row r="2255" spans="1:2" x14ac:dyDescent="0.25">
      <c r="A2255" s="470"/>
      <c r="B2255" s="475"/>
    </row>
    <row r="2256" spans="1:2" x14ac:dyDescent="0.25">
      <c r="A2256" s="470"/>
      <c r="B2256" s="475"/>
    </row>
    <row r="2257" spans="1:2" x14ac:dyDescent="0.25">
      <c r="A2257" s="470"/>
      <c r="B2257" s="475"/>
    </row>
    <row r="2258" spans="1:2" x14ac:dyDescent="0.25">
      <c r="A2258" s="470"/>
      <c r="B2258" s="475"/>
    </row>
    <row r="2259" spans="1:2" x14ac:dyDescent="0.25">
      <c r="A2259" s="470"/>
      <c r="B2259" s="475"/>
    </row>
    <row r="2260" spans="1:2" x14ac:dyDescent="0.25">
      <c r="A2260" s="470"/>
      <c r="B2260" s="475"/>
    </row>
    <row r="2261" spans="1:2" x14ac:dyDescent="0.25">
      <c r="A2261" s="470"/>
      <c r="B2261" s="475"/>
    </row>
    <row r="2262" spans="1:2" x14ac:dyDescent="0.25">
      <c r="A2262" s="470"/>
      <c r="B2262" s="475"/>
    </row>
    <row r="2263" spans="1:2" x14ac:dyDescent="0.25">
      <c r="A2263" s="470"/>
      <c r="B2263" s="475"/>
    </row>
    <row r="2264" spans="1:2" x14ac:dyDescent="0.25">
      <c r="A2264" s="470"/>
      <c r="B2264" s="475"/>
    </row>
    <row r="2265" spans="1:2" x14ac:dyDescent="0.25">
      <c r="A2265" s="470"/>
      <c r="B2265" s="475"/>
    </row>
    <row r="2266" spans="1:2" x14ac:dyDescent="0.25">
      <c r="A2266" s="470"/>
      <c r="B2266" s="475"/>
    </row>
    <row r="2267" spans="1:2" x14ac:dyDescent="0.25">
      <c r="A2267" s="470"/>
      <c r="B2267" s="475"/>
    </row>
    <row r="2268" spans="1:2" x14ac:dyDescent="0.25">
      <c r="A2268" s="470"/>
      <c r="B2268" s="475"/>
    </row>
    <row r="2269" spans="1:2" x14ac:dyDescent="0.25">
      <c r="A2269" s="470"/>
      <c r="B2269" s="475"/>
    </row>
    <row r="2270" spans="1:2" x14ac:dyDescent="0.25">
      <c r="A2270" s="470"/>
      <c r="B2270" s="475"/>
    </row>
    <row r="2271" spans="1:2" x14ac:dyDescent="0.25">
      <c r="A2271" s="470"/>
      <c r="B2271" s="475"/>
    </row>
    <row r="2272" spans="1:2" x14ac:dyDescent="0.25">
      <c r="A2272" s="470"/>
      <c r="B2272" s="475"/>
    </row>
    <row r="2273" spans="1:2" x14ac:dyDescent="0.25">
      <c r="A2273" s="470"/>
      <c r="B2273" s="475"/>
    </row>
    <row r="2274" spans="1:2" x14ac:dyDescent="0.25">
      <c r="A2274" s="470"/>
      <c r="B2274" s="475"/>
    </row>
    <row r="2275" spans="1:2" x14ac:dyDescent="0.25">
      <c r="A2275" s="470"/>
      <c r="B2275" s="475"/>
    </row>
    <row r="2276" spans="1:2" x14ac:dyDescent="0.25">
      <c r="A2276" s="470"/>
      <c r="B2276" s="475"/>
    </row>
    <row r="2277" spans="1:2" x14ac:dyDescent="0.25">
      <c r="A2277" s="470"/>
      <c r="B2277" s="475"/>
    </row>
    <row r="2278" spans="1:2" x14ac:dyDescent="0.25">
      <c r="A2278" s="470"/>
      <c r="B2278" s="475"/>
    </row>
    <row r="2279" spans="1:2" x14ac:dyDescent="0.25">
      <c r="A2279" s="470"/>
      <c r="B2279" s="475"/>
    </row>
    <row r="2280" spans="1:2" x14ac:dyDescent="0.25">
      <c r="A2280" s="470"/>
      <c r="B2280" s="475"/>
    </row>
    <row r="2281" spans="1:2" x14ac:dyDescent="0.25">
      <c r="A2281" s="470"/>
      <c r="B2281" s="475"/>
    </row>
    <row r="2282" spans="1:2" x14ac:dyDescent="0.25">
      <c r="A2282" s="470"/>
      <c r="B2282" s="475"/>
    </row>
    <row r="2283" spans="1:2" x14ac:dyDescent="0.25">
      <c r="A2283" s="470"/>
      <c r="B2283" s="475"/>
    </row>
    <row r="2284" spans="1:2" x14ac:dyDescent="0.25">
      <c r="A2284" s="470"/>
      <c r="B2284" s="475"/>
    </row>
    <row r="2285" spans="1:2" x14ac:dyDescent="0.25">
      <c r="A2285" s="470"/>
      <c r="B2285" s="475"/>
    </row>
    <row r="2286" spans="1:2" x14ac:dyDescent="0.25">
      <c r="A2286" s="470"/>
      <c r="B2286" s="475"/>
    </row>
    <row r="2287" spans="1:2" x14ac:dyDescent="0.25">
      <c r="A2287" s="470"/>
      <c r="B2287" s="475"/>
    </row>
    <row r="2288" spans="1:2" x14ac:dyDescent="0.25">
      <c r="A2288" s="470"/>
      <c r="B2288" s="475"/>
    </row>
    <row r="2289" spans="1:2" x14ac:dyDescent="0.25">
      <c r="A2289" s="470"/>
      <c r="B2289" s="475"/>
    </row>
    <row r="2290" spans="1:2" x14ac:dyDescent="0.25">
      <c r="A2290" s="470"/>
      <c r="B2290" s="475"/>
    </row>
    <row r="2291" spans="1:2" x14ac:dyDescent="0.25">
      <c r="A2291" s="470"/>
      <c r="B2291" s="475"/>
    </row>
    <row r="2292" spans="1:2" x14ac:dyDescent="0.25">
      <c r="A2292" s="470"/>
      <c r="B2292" s="475"/>
    </row>
    <row r="2293" spans="1:2" x14ac:dyDescent="0.25">
      <c r="A2293" s="470"/>
      <c r="B2293" s="475"/>
    </row>
    <row r="2294" spans="1:2" x14ac:dyDescent="0.25">
      <c r="A2294" s="470"/>
      <c r="B2294" s="475"/>
    </row>
    <row r="2295" spans="1:2" x14ac:dyDescent="0.25">
      <c r="A2295" s="470"/>
      <c r="B2295" s="475"/>
    </row>
    <row r="2296" spans="1:2" x14ac:dyDescent="0.25">
      <c r="A2296" s="470"/>
      <c r="B2296" s="475"/>
    </row>
    <row r="2297" spans="1:2" x14ac:dyDescent="0.25">
      <c r="A2297" s="470"/>
      <c r="B2297" s="475"/>
    </row>
    <row r="2298" spans="1:2" x14ac:dyDescent="0.25">
      <c r="A2298" s="470"/>
      <c r="B2298" s="475"/>
    </row>
    <row r="2299" spans="1:2" x14ac:dyDescent="0.25">
      <c r="A2299" s="470"/>
      <c r="B2299" s="475"/>
    </row>
    <row r="2300" spans="1:2" x14ac:dyDescent="0.25">
      <c r="A2300" s="470"/>
      <c r="B2300" s="475"/>
    </row>
    <row r="2301" spans="1:2" x14ac:dyDescent="0.25">
      <c r="A2301" s="470"/>
      <c r="B2301" s="475"/>
    </row>
    <row r="2302" spans="1:2" x14ac:dyDescent="0.25">
      <c r="A2302" s="470"/>
      <c r="B2302" s="475"/>
    </row>
    <row r="2303" spans="1:2" x14ac:dyDescent="0.25">
      <c r="A2303" s="470"/>
      <c r="B2303" s="475"/>
    </row>
    <row r="2304" spans="1:2" x14ac:dyDescent="0.25">
      <c r="A2304" s="470"/>
      <c r="B2304" s="475"/>
    </row>
    <row r="2305" spans="1:2" x14ac:dyDescent="0.25">
      <c r="A2305" s="470"/>
      <c r="B2305" s="475"/>
    </row>
    <row r="2306" spans="1:2" x14ac:dyDescent="0.25">
      <c r="A2306" s="470"/>
      <c r="B2306" s="475"/>
    </row>
    <row r="2307" spans="1:2" x14ac:dyDescent="0.25">
      <c r="A2307" s="470"/>
      <c r="B2307" s="475"/>
    </row>
    <row r="2308" spans="1:2" x14ac:dyDescent="0.25">
      <c r="A2308" s="470"/>
      <c r="B2308" s="475"/>
    </row>
    <row r="2309" spans="1:2" x14ac:dyDescent="0.25">
      <c r="A2309" s="470"/>
      <c r="B2309" s="475"/>
    </row>
    <row r="2310" spans="1:2" x14ac:dyDescent="0.25">
      <c r="A2310" s="470"/>
      <c r="B2310" s="475"/>
    </row>
    <row r="2311" spans="1:2" x14ac:dyDescent="0.25">
      <c r="A2311" s="470"/>
      <c r="B2311" s="475"/>
    </row>
    <row r="2312" spans="1:2" x14ac:dyDescent="0.25">
      <c r="A2312" s="470"/>
      <c r="B2312" s="475"/>
    </row>
    <row r="2313" spans="1:2" x14ac:dyDescent="0.25">
      <c r="A2313" s="470"/>
      <c r="B2313" s="475"/>
    </row>
    <row r="2314" spans="1:2" x14ac:dyDescent="0.25">
      <c r="A2314" s="470"/>
      <c r="B2314" s="475"/>
    </row>
    <row r="2315" spans="1:2" x14ac:dyDescent="0.25">
      <c r="A2315" s="470"/>
      <c r="B2315" s="475"/>
    </row>
    <row r="2316" spans="1:2" x14ac:dyDescent="0.25">
      <c r="A2316" s="470"/>
      <c r="B2316" s="475"/>
    </row>
    <row r="2317" spans="1:2" x14ac:dyDescent="0.25">
      <c r="A2317" s="470"/>
      <c r="B2317" s="475"/>
    </row>
    <row r="2318" spans="1:2" x14ac:dyDescent="0.25">
      <c r="A2318" s="470"/>
      <c r="B2318" s="475"/>
    </row>
    <row r="2319" spans="1:2" x14ac:dyDescent="0.25">
      <c r="A2319" s="470"/>
      <c r="B2319" s="475"/>
    </row>
    <row r="2320" spans="1:2" x14ac:dyDescent="0.25">
      <c r="A2320" s="470"/>
      <c r="B2320" s="475"/>
    </row>
    <row r="2321" spans="1:2" x14ac:dyDescent="0.25">
      <c r="A2321" s="470"/>
      <c r="B2321" s="475"/>
    </row>
    <row r="2322" spans="1:2" x14ac:dyDescent="0.25">
      <c r="A2322" s="470"/>
      <c r="B2322" s="475"/>
    </row>
    <row r="2323" spans="1:2" x14ac:dyDescent="0.25">
      <c r="A2323" s="470"/>
      <c r="B2323" s="475"/>
    </row>
    <row r="2324" spans="1:2" x14ac:dyDescent="0.25">
      <c r="A2324" s="470"/>
      <c r="B2324" s="475"/>
    </row>
    <row r="2325" spans="1:2" x14ac:dyDescent="0.25">
      <c r="A2325" s="470"/>
      <c r="B2325" s="475"/>
    </row>
    <row r="2326" spans="1:2" x14ac:dyDescent="0.25">
      <c r="A2326" s="470"/>
      <c r="B2326" s="475"/>
    </row>
    <row r="2327" spans="1:2" x14ac:dyDescent="0.25">
      <c r="A2327" s="470"/>
      <c r="B2327" s="475"/>
    </row>
    <row r="2328" spans="1:2" x14ac:dyDescent="0.25">
      <c r="A2328" s="470"/>
      <c r="B2328" s="475"/>
    </row>
    <row r="2329" spans="1:2" x14ac:dyDescent="0.25">
      <c r="A2329" s="470"/>
      <c r="B2329" s="475"/>
    </row>
    <row r="2330" spans="1:2" x14ac:dyDescent="0.25">
      <c r="A2330" s="470"/>
      <c r="B2330" s="475"/>
    </row>
    <row r="2331" spans="1:2" x14ac:dyDescent="0.25">
      <c r="A2331" s="470"/>
      <c r="B2331" s="475"/>
    </row>
    <row r="2332" spans="1:2" x14ac:dyDescent="0.25">
      <c r="A2332" s="470"/>
      <c r="B2332" s="475"/>
    </row>
    <row r="2333" spans="1:2" x14ac:dyDescent="0.25">
      <c r="A2333" s="470"/>
      <c r="B2333" s="475"/>
    </row>
    <row r="2334" spans="1:2" x14ac:dyDescent="0.25">
      <c r="A2334" s="470"/>
      <c r="B2334" s="475"/>
    </row>
    <row r="2335" spans="1:2" x14ac:dyDescent="0.25">
      <c r="A2335" s="470"/>
      <c r="B2335" s="475"/>
    </row>
    <row r="2336" spans="1:2" x14ac:dyDescent="0.25">
      <c r="A2336" s="470"/>
      <c r="B2336" s="475"/>
    </row>
    <row r="2337" spans="1:2" x14ac:dyDescent="0.25">
      <c r="A2337" s="470"/>
      <c r="B2337" s="475"/>
    </row>
    <row r="2338" spans="1:2" x14ac:dyDescent="0.25">
      <c r="A2338" s="470"/>
      <c r="B2338" s="475"/>
    </row>
    <row r="2339" spans="1:2" x14ac:dyDescent="0.25">
      <c r="A2339" s="470"/>
      <c r="B2339" s="475"/>
    </row>
    <row r="2340" spans="1:2" x14ac:dyDescent="0.25">
      <c r="A2340" s="470"/>
      <c r="B2340" s="475"/>
    </row>
    <row r="2341" spans="1:2" x14ac:dyDescent="0.25">
      <c r="A2341" s="470"/>
      <c r="B2341" s="475"/>
    </row>
    <row r="2342" spans="1:2" x14ac:dyDescent="0.25">
      <c r="A2342" s="470"/>
      <c r="B2342" s="475"/>
    </row>
    <row r="2343" spans="1:2" x14ac:dyDescent="0.25">
      <c r="A2343" s="470"/>
      <c r="B2343" s="475"/>
    </row>
    <row r="2344" spans="1:2" x14ac:dyDescent="0.25">
      <c r="A2344" s="470"/>
      <c r="B2344" s="475"/>
    </row>
    <row r="2345" spans="1:2" x14ac:dyDescent="0.25">
      <c r="A2345" s="470"/>
      <c r="B2345" s="475"/>
    </row>
    <row r="2346" spans="1:2" x14ac:dyDescent="0.25">
      <c r="A2346" s="470"/>
      <c r="B2346" s="475"/>
    </row>
    <row r="2347" spans="1:2" x14ac:dyDescent="0.25">
      <c r="A2347" s="470"/>
      <c r="B2347" s="475"/>
    </row>
    <row r="2348" spans="1:2" x14ac:dyDescent="0.25">
      <c r="A2348" s="470"/>
      <c r="B2348" s="475"/>
    </row>
    <row r="2349" spans="1:2" x14ac:dyDescent="0.25">
      <c r="A2349" s="470"/>
      <c r="B2349" s="475"/>
    </row>
    <row r="2350" spans="1:2" x14ac:dyDescent="0.25">
      <c r="A2350" s="470"/>
      <c r="B2350" s="475"/>
    </row>
    <row r="2351" spans="1:2" x14ac:dyDescent="0.25">
      <c r="A2351" s="470"/>
      <c r="B2351" s="475"/>
    </row>
    <row r="2352" spans="1:2" x14ac:dyDescent="0.25">
      <c r="A2352" s="470"/>
      <c r="B2352" s="475"/>
    </row>
    <row r="2353" spans="1:2" x14ac:dyDescent="0.25">
      <c r="A2353" s="470"/>
      <c r="B2353" s="475"/>
    </row>
    <row r="2354" spans="1:2" x14ac:dyDescent="0.25">
      <c r="A2354" s="470"/>
      <c r="B2354" s="475"/>
    </row>
    <row r="2355" spans="1:2" x14ac:dyDescent="0.25">
      <c r="A2355" s="470"/>
      <c r="B2355" s="475"/>
    </row>
    <row r="2356" spans="1:2" x14ac:dyDescent="0.25">
      <c r="A2356" s="470"/>
      <c r="B2356" s="475"/>
    </row>
    <row r="2357" spans="1:2" x14ac:dyDescent="0.25">
      <c r="A2357" s="470"/>
      <c r="B2357" s="475"/>
    </row>
    <row r="2358" spans="1:2" x14ac:dyDescent="0.25">
      <c r="A2358" s="470"/>
      <c r="B2358" s="475"/>
    </row>
    <row r="2359" spans="1:2" x14ac:dyDescent="0.25">
      <c r="A2359" s="470"/>
      <c r="B2359" s="475"/>
    </row>
    <row r="2360" spans="1:2" x14ac:dyDescent="0.25">
      <c r="A2360" s="470"/>
      <c r="B2360" s="475"/>
    </row>
    <row r="2361" spans="1:2" x14ac:dyDescent="0.25">
      <c r="A2361" s="470"/>
      <c r="B2361" s="475"/>
    </row>
    <row r="2362" spans="1:2" x14ac:dyDescent="0.25">
      <c r="A2362" s="470"/>
      <c r="B2362" s="475"/>
    </row>
    <row r="2363" spans="1:2" x14ac:dyDescent="0.25">
      <c r="A2363" s="470"/>
      <c r="B2363" s="475"/>
    </row>
    <row r="2364" spans="1:2" x14ac:dyDescent="0.25">
      <c r="A2364" s="470"/>
      <c r="B2364" s="475"/>
    </row>
    <row r="2365" spans="1:2" x14ac:dyDescent="0.25">
      <c r="A2365" s="470"/>
      <c r="B2365" s="475"/>
    </row>
    <row r="2366" spans="1:2" x14ac:dyDescent="0.25">
      <c r="A2366" s="470"/>
      <c r="B2366" s="475"/>
    </row>
    <row r="2367" spans="1:2" x14ac:dyDescent="0.25">
      <c r="A2367" s="470"/>
      <c r="B2367" s="475"/>
    </row>
    <row r="2368" spans="1:2" x14ac:dyDescent="0.25">
      <c r="A2368" s="470"/>
      <c r="B2368" s="475"/>
    </row>
    <row r="2369" spans="1:2" x14ac:dyDescent="0.25">
      <c r="A2369" s="470"/>
      <c r="B2369" s="475"/>
    </row>
    <row r="2370" spans="1:2" x14ac:dyDescent="0.25">
      <c r="A2370" s="470"/>
      <c r="B2370" s="475"/>
    </row>
    <row r="2371" spans="1:2" x14ac:dyDescent="0.25">
      <c r="A2371" s="470"/>
      <c r="B2371" s="475"/>
    </row>
    <row r="2372" spans="1:2" x14ac:dyDescent="0.25">
      <c r="A2372" s="470"/>
      <c r="B2372" s="475"/>
    </row>
    <row r="2373" spans="1:2" x14ac:dyDescent="0.25">
      <c r="A2373" s="470"/>
      <c r="B2373" s="475"/>
    </row>
    <row r="2374" spans="1:2" x14ac:dyDescent="0.25">
      <c r="A2374" s="470"/>
      <c r="B2374" s="475"/>
    </row>
    <row r="2375" spans="1:2" x14ac:dyDescent="0.25">
      <c r="A2375" s="470"/>
      <c r="B2375" s="475"/>
    </row>
    <row r="2376" spans="1:2" x14ac:dyDescent="0.25">
      <c r="A2376" s="470"/>
      <c r="B2376" s="475"/>
    </row>
    <row r="2377" spans="1:2" x14ac:dyDescent="0.25">
      <c r="A2377" s="470"/>
      <c r="B2377" s="475"/>
    </row>
    <row r="2378" spans="1:2" x14ac:dyDescent="0.25">
      <c r="A2378" s="470"/>
      <c r="B2378" s="475"/>
    </row>
    <row r="2379" spans="1:2" x14ac:dyDescent="0.25">
      <c r="A2379" s="470"/>
      <c r="B2379" s="475"/>
    </row>
    <row r="2380" spans="1:2" x14ac:dyDescent="0.25">
      <c r="A2380" s="470"/>
      <c r="B2380" s="475"/>
    </row>
    <row r="2381" spans="1:2" x14ac:dyDescent="0.25">
      <c r="A2381" s="470"/>
      <c r="B2381" s="475"/>
    </row>
    <row r="2382" spans="1:2" x14ac:dyDescent="0.25">
      <c r="A2382" s="470"/>
      <c r="B2382" s="475"/>
    </row>
    <row r="2383" spans="1:2" x14ac:dyDescent="0.25">
      <c r="A2383" s="470"/>
      <c r="B2383" s="475"/>
    </row>
    <row r="2384" spans="1:2" x14ac:dyDescent="0.25">
      <c r="A2384" s="470"/>
      <c r="B2384" s="475"/>
    </row>
    <row r="2385" spans="1:2" x14ac:dyDescent="0.25">
      <c r="A2385" s="470"/>
      <c r="B2385" s="475"/>
    </row>
    <row r="2386" spans="1:2" x14ac:dyDescent="0.25">
      <c r="A2386" s="470"/>
      <c r="B2386" s="475"/>
    </row>
    <row r="2387" spans="1:2" x14ac:dyDescent="0.25">
      <c r="A2387" s="470"/>
      <c r="B2387" s="475"/>
    </row>
    <row r="2388" spans="1:2" x14ac:dyDescent="0.25">
      <c r="A2388" s="470"/>
      <c r="B2388" s="475"/>
    </row>
    <row r="2389" spans="1:2" x14ac:dyDescent="0.25">
      <c r="A2389" s="470"/>
      <c r="B2389" s="475"/>
    </row>
    <row r="2390" spans="1:2" x14ac:dyDescent="0.25">
      <c r="A2390" s="470"/>
      <c r="B2390" s="475"/>
    </row>
    <row r="2391" spans="1:2" x14ac:dyDescent="0.25">
      <c r="A2391" s="470"/>
      <c r="B2391" s="475"/>
    </row>
    <row r="2392" spans="1:2" x14ac:dyDescent="0.25">
      <c r="A2392" s="470"/>
      <c r="B2392" s="475"/>
    </row>
    <row r="2393" spans="1:2" x14ac:dyDescent="0.25">
      <c r="A2393" s="470"/>
      <c r="B2393" s="475"/>
    </row>
    <row r="2394" spans="1:2" x14ac:dyDescent="0.25">
      <c r="A2394" s="470"/>
      <c r="B2394" s="475"/>
    </row>
    <row r="2395" spans="1:2" x14ac:dyDescent="0.25">
      <c r="A2395" s="470"/>
      <c r="B2395" s="475"/>
    </row>
    <row r="2396" spans="1:2" x14ac:dyDescent="0.25">
      <c r="A2396" s="470"/>
      <c r="B2396" s="475"/>
    </row>
    <row r="2397" spans="1:2" x14ac:dyDescent="0.25">
      <c r="A2397" s="470"/>
      <c r="B2397" s="475"/>
    </row>
    <row r="2398" spans="1:2" x14ac:dyDescent="0.25">
      <c r="A2398" s="470"/>
      <c r="B2398" s="475"/>
    </row>
    <row r="2399" spans="1:2" x14ac:dyDescent="0.25">
      <c r="A2399" s="470"/>
      <c r="B2399" s="475"/>
    </row>
    <row r="2400" spans="1:2" x14ac:dyDescent="0.25">
      <c r="A2400" s="470"/>
      <c r="B2400" s="475"/>
    </row>
    <row r="2401" spans="1:2" x14ac:dyDescent="0.25">
      <c r="A2401" s="470"/>
      <c r="B2401" s="475"/>
    </row>
    <row r="2402" spans="1:2" x14ac:dyDescent="0.25">
      <c r="A2402" s="470"/>
      <c r="B2402" s="475"/>
    </row>
    <row r="2403" spans="1:2" x14ac:dyDescent="0.25">
      <c r="A2403" s="470"/>
      <c r="B2403" s="475"/>
    </row>
    <row r="2404" spans="1:2" x14ac:dyDescent="0.25">
      <c r="A2404" s="470"/>
      <c r="B2404" s="475"/>
    </row>
    <row r="2405" spans="1:2" x14ac:dyDescent="0.25">
      <c r="A2405" s="470"/>
      <c r="B2405" s="475"/>
    </row>
    <row r="2406" spans="1:2" x14ac:dyDescent="0.25">
      <c r="A2406" s="470"/>
      <c r="B2406" s="475"/>
    </row>
    <row r="2407" spans="1:2" x14ac:dyDescent="0.25">
      <c r="A2407" s="470"/>
      <c r="B2407" s="475"/>
    </row>
    <row r="2408" spans="1:2" x14ac:dyDescent="0.25">
      <c r="A2408" s="470"/>
      <c r="B2408" s="475"/>
    </row>
    <row r="2409" spans="1:2" x14ac:dyDescent="0.25">
      <c r="A2409" s="470"/>
      <c r="B2409" s="475"/>
    </row>
    <row r="2410" spans="1:2" x14ac:dyDescent="0.25">
      <c r="A2410" s="470"/>
      <c r="B2410" s="475"/>
    </row>
    <row r="2411" spans="1:2" x14ac:dyDescent="0.25">
      <c r="A2411" s="470"/>
      <c r="B2411" s="475"/>
    </row>
    <row r="2412" spans="1:2" x14ac:dyDescent="0.25">
      <c r="A2412" s="470"/>
      <c r="B2412" s="475"/>
    </row>
    <row r="2413" spans="1:2" x14ac:dyDescent="0.25">
      <c r="A2413" s="470"/>
      <c r="B2413" s="475"/>
    </row>
    <row r="2414" spans="1:2" x14ac:dyDescent="0.25">
      <c r="A2414" s="470"/>
      <c r="B2414" s="475"/>
    </row>
    <row r="2415" spans="1:2" x14ac:dyDescent="0.25">
      <c r="A2415" s="470"/>
      <c r="B2415" s="475"/>
    </row>
    <row r="2416" spans="1:2" x14ac:dyDescent="0.25">
      <c r="A2416" s="470"/>
      <c r="B2416" s="475"/>
    </row>
    <row r="2417" spans="1:2" x14ac:dyDescent="0.25">
      <c r="A2417" s="470"/>
      <c r="B2417" s="475"/>
    </row>
    <row r="2418" spans="1:2" x14ac:dyDescent="0.25">
      <c r="A2418" s="470"/>
      <c r="B2418" s="475"/>
    </row>
    <row r="2419" spans="1:2" x14ac:dyDescent="0.25">
      <c r="A2419" s="470"/>
      <c r="B2419" s="475"/>
    </row>
    <row r="2420" spans="1:2" x14ac:dyDescent="0.25">
      <c r="A2420" s="470"/>
      <c r="B2420" s="475"/>
    </row>
    <row r="2421" spans="1:2" x14ac:dyDescent="0.25">
      <c r="A2421" s="470"/>
      <c r="B2421" s="475"/>
    </row>
    <row r="2422" spans="1:2" x14ac:dyDescent="0.25">
      <c r="A2422" s="470"/>
      <c r="B2422" s="475"/>
    </row>
    <row r="2423" spans="1:2" x14ac:dyDescent="0.25">
      <c r="A2423" s="470"/>
      <c r="B2423" s="475"/>
    </row>
    <row r="2424" spans="1:2" x14ac:dyDescent="0.25">
      <c r="A2424" s="470"/>
      <c r="B2424" s="475"/>
    </row>
    <row r="2425" spans="1:2" x14ac:dyDescent="0.25">
      <c r="A2425" s="470"/>
      <c r="B2425" s="475"/>
    </row>
    <row r="2426" spans="1:2" x14ac:dyDescent="0.25">
      <c r="A2426" s="470"/>
      <c r="B2426" s="475"/>
    </row>
    <row r="2427" spans="1:2" x14ac:dyDescent="0.25">
      <c r="A2427" s="470"/>
      <c r="B2427" s="475"/>
    </row>
    <row r="2428" spans="1:2" x14ac:dyDescent="0.25">
      <c r="A2428" s="470"/>
      <c r="B2428" s="475"/>
    </row>
    <row r="2429" spans="1:2" x14ac:dyDescent="0.25">
      <c r="A2429" s="470"/>
      <c r="B2429" s="475"/>
    </row>
    <row r="2430" spans="1:2" x14ac:dyDescent="0.25">
      <c r="A2430" s="470"/>
      <c r="B2430" s="475"/>
    </row>
    <row r="2431" spans="1:2" x14ac:dyDescent="0.25">
      <c r="A2431" s="470"/>
      <c r="B2431" s="475"/>
    </row>
    <row r="2432" spans="1:2" x14ac:dyDescent="0.25">
      <c r="A2432" s="470"/>
      <c r="B2432" s="475"/>
    </row>
    <row r="2433" spans="1:2" x14ac:dyDescent="0.25">
      <c r="A2433" s="470"/>
      <c r="B2433" s="475"/>
    </row>
    <row r="2434" spans="1:2" x14ac:dyDescent="0.25">
      <c r="A2434" s="470"/>
      <c r="B2434" s="475"/>
    </row>
    <row r="2435" spans="1:2" x14ac:dyDescent="0.25">
      <c r="A2435" s="470"/>
      <c r="B2435" s="475"/>
    </row>
    <row r="2436" spans="1:2" x14ac:dyDescent="0.25">
      <c r="A2436" s="470"/>
      <c r="B2436" s="475"/>
    </row>
    <row r="2437" spans="1:2" x14ac:dyDescent="0.25">
      <c r="A2437" s="470"/>
      <c r="B2437" s="475"/>
    </row>
    <row r="2438" spans="1:2" x14ac:dyDescent="0.25">
      <c r="A2438" s="470"/>
      <c r="B2438" s="475"/>
    </row>
    <row r="2439" spans="1:2" x14ac:dyDescent="0.25">
      <c r="A2439" s="470"/>
      <c r="B2439" s="475"/>
    </row>
    <row r="2440" spans="1:2" x14ac:dyDescent="0.25">
      <c r="A2440" s="470"/>
      <c r="B2440" s="475"/>
    </row>
    <row r="2441" spans="1:2" x14ac:dyDescent="0.25">
      <c r="A2441" s="470"/>
      <c r="B2441" s="475"/>
    </row>
    <row r="2442" spans="1:2" x14ac:dyDescent="0.25">
      <c r="A2442" s="470"/>
      <c r="B2442" s="475"/>
    </row>
    <row r="2443" spans="1:2" x14ac:dyDescent="0.25">
      <c r="A2443" s="470"/>
      <c r="B2443" s="475"/>
    </row>
    <row r="2444" spans="1:2" x14ac:dyDescent="0.25">
      <c r="A2444" s="470"/>
      <c r="B2444" s="475"/>
    </row>
    <row r="2445" spans="1:2" x14ac:dyDescent="0.25">
      <c r="A2445" s="470"/>
      <c r="B2445" s="475"/>
    </row>
    <row r="2446" spans="1:2" x14ac:dyDescent="0.25">
      <c r="A2446" s="470"/>
      <c r="B2446" s="475"/>
    </row>
    <row r="2447" spans="1:2" x14ac:dyDescent="0.25">
      <c r="A2447" s="470"/>
      <c r="B2447" s="475"/>
    </row>
    <row r="2448" spans="1:2" x14ac:dyDescent="0.25">
      <c r="A2448" s="470"/>
      <c r="B2448" s="475"/>
    </row>
    <row r="2449" spans="1:2" x14ac:dyDescent="0.25">
      <c r="A2449" s="470"/>
      <c r="B2449" s="475"/>
    </row>
    <row r="2450" spans="1:2" x14ac:dyDescent="0.25">
      <c r="A2450" s="470"/>
      <c r="B2450" s="475"/>
    </row>
    <row r="2451" spans="1:2" x14ac:dyDescent="0.25">
      <c r="A2451" s="470"/>
      <c r="B2451" s="475"/>
    </row>
    <row r="2452" spans="1:2" x14ac:dyDescent="0.25">
      <c r="A2452" s="470"/>
      <c r="B2452" s="475"/>
    </row>
    <row r="2453" spans="1:2" x14ac:dyDescent="0.25">
      <c r="A2453" s="470"/>
      <c r="B2453" s="475"/>
    </row>
    <row r="2454" spans="1:2" x14ac:dyDescent="0.25">
      <c r="A2454" s="470"/>
      <c r="B2454" s="475"/>
    </row>
    <row r="2455" spans="1:2" x14ac:dyDescent="0.25">
      <c r="A2455" s="470"/>
      <c r="B2455" s="475"/>
    </row>
    <row r="2456" spans="1:2" x14ac:dyDescent="0.25">
      <c r="A2456" s="470"/>
      <c r="B2456" s="475"/>
    </row>
    <row r="2457" spans="1:2" x14ac:dyDescent="0.25">
      <c r="A2457" s="470"/>
      <c r="B2457" s="475"/>
    </row>
    <row r="2458" spans="1:2" x14ac:dyDescent="0.25">
      <c r="A2458" s="470"/>
      <c r="B2458" s="475"/>
    </row>
    <row r="2459" spans="1:2" x14ac:dyDescent="0.25">
      <c r="A2459" s="470"/>
      <c r="B2459" s="475"/>
    </row>
    <row r="2460" spans="1:2" x14ac:dyDescent="0.25">
      <c r="A2460" s="470"/>
      <c r="B2460" s="475"/>
    </row>
    <row r="2461" spans="1:2" x14ac:dyDescent="0.25">
      <c r="A2461" s="470"/>
      <c r="B2461" s="475"/>
    </row>
    <row r="2462" spans="1:2" x14ac:dyDescent="0.25">
      <c r="A2462" s="470"/>
      <c r="B2462" s="475"/>
    </row>
    <row r="2463" spans="1:2" x14ac:dyDescent="0.25">
      <c r="A2463" s="470"/>
      <c r="B2463" s="475"/>
    </row>
    <row r="2464" spans="1:2" x14ac:dyDescent="0.25">
      <c r="A2464" s="470"/>
      <c r="B2464" s="475"/>
    </row>
    <row r="2465" spans="1:2" x14ac:dyDescent="0.25">
      <c r="A2465" s="470"/>
      <c r="B2465" s="475"/>
    </row>
    <row r="2466" spans="1:2" x14ac:dyDescent="0.25">
      <c r="A2466" s="470"/>
      <c r="B2466" s="475"/>
    </row>
    <row r="2467" spans="1:2" x14ac:dyDescent="0.25">
      <c r="A2467" s="470"/>
      <c r="B2467" s="475"/>
    </row>
    <row r="2468" spans="1:2" x14ac:dyDescent="0.25">
      <c r="A2468" s="470"/>
      <c r="B2468" s="475"/>
    </row>
    <row r="2469" spans="1:2" x14ac:dyDescent="0.25">
      <c r="A2469" s="470"/>
      <c r="B2469" s="475"/>
    </row>
    <row r="2470" spans="1:2" x14ac:dyDescent="0.25">
      <c r="A2470" s="470"/>
      <c r="B2470" s="475"/>
    </row>
    <row r="2471" spans="1:2" x14ac:dyDescent="0.25">
      <c r="A2471" s="470"/>
      <c r="B2471" s="475"/>
    </row>
    <row r="2472" spans="1:2" x14ac:dyDescent="0.25">
      <c r="A2472" s="470"/>
      <c r="B2472" s="475"/>
    </row>
    <row r="2473" spans="1:2" x14ac:dyDescent="0.25">
      <c r="A2473" s="470"/>
      <c r="B2473" s="475"/>
    </row>
    <row r="2474" spans="1:2" x14ac:dyDescent="0.25">
      <c r="A2474" s="470"/>
      <c r="B2474" s="475"/>
    </row>
    <row r="2475" spans="1:2" x14ac:dyDescent="0.25">
      <c r="A2475" s="470"/>
      <c r="B2475" s="475"/>
    </row>
    <row r="2476" spans="1:2" x14ac:dyDescent="0.25">
      <c r="A2476" s="470"/>
      <c r="B2476" s="475"/>
    </row>
    <row r="2477" spans="1:2" x14ac:dyDescent="0.25">
      <c r="A2477" s="470"/>
      <c r="B2477" s="475"/>
    </row>
    <row r="2478" spans="1:2" x14ac:dyDescent="0.25">
      <c r="A2478" s="470"/>
      <c r="B2478" s="475"/>
    </row>
    <row r="2479" spans="1:2" x14ac:dyDescent="0.25">
      <c r="A2479" s="470"/>
      <c r="B2479" s="475"/>
    </row>
    <row r="2480" spans="1:2" x14ac:dyDescent="0.25">
      <c r="A2480" s="470"/>
      <c r="B2480" s="475"/>
    </row>
    <row r="2481" spans="1:2" x14ac:dyDescent="0.25">
      <c r="A2481" s="470"/>
      <c r="B2481" s="475"/>
    </row>
    <row r="2482" spans="1:2" x14ac:dyDescent="0.25">
      <c r="A2482" s="470"/>
      <c r="B2482" s="475"/>
    </row>
    <row r="2483" spans="1:2" x14ac:dyDescent="0.25">
      <c r="A2483" s="470"/>
      <c r="B2483" s="475"/>
    </row>
    <row r="2484" spans="1:2" x14ac:dyDescent="0.25">
      <c r="A2484" s="470"/>
      <c r="B2484" s="475"/>
    </row>
    <row r="2485" spans="1:2" x14ac:dyDescent="0.25">
      <c r="A2485" s="470"/>
      <c r="B2485" s="475"/>
    </row>
    <row r="2486" spans="1:2" x14ac:dyDescent="0.25">
      <c r="A2486" s="470"/>
      <c r="B2486" s="475"/>
    </row>
    <row r="2487" spans="1:2" x14ac:dyDescent="0.25">
      <c r="A2487" s="470"/>
      <c r="B2487" s="475"/>
    </row>
    <row r="2488" spans="1:2" x14ac:dyDescent="0.25">
      <c r="A2488" s="470"/>
      <c r="B2488" s="475"/>
    </row>
    <row r="2489" spans="1:2" x14ac:dyDescent="0.25">
      <c r="A2489" s="470"/>
      <c r="B2489" s="475"/>
    </row>
    <row r="2490" spans="1:2" x14ac:dyDescent="0.25">
      <c r="A2490" s="470"/>
      <c r="B2490" s="475"/>
    </row>
    <row r="2491" spans="1:2" x14ac:dyDescent="0.25">
      <c r="A2491" s="470"/>
      <c r="B2491" s="475"/>
    </row>
    <row r="2492" spans="1:2" x14ac:dyDescent="0.25">
      <c r="A2492" s="470"/>
      <c r="B2492" s="475"/>
    </row>
    <row r="2493" spans="1:2" x14ac:dyDescent="0.25">
      <c r="A2493" s="470"/>
      <c r="B2493" s="475"/>
    </row>
    <row r="2494" spans="1:2" x14ac:dyDescent="0.25">
      <c r="A2494" s="470"/>
      <c r="B2494" s="475"/>
    </row>
    <row r="2495" spans="1:2" x14ac:dyDescent="0.25">
      <c r="A2495" s="470"/>
      <c r="B2495" s="475"/>
    </row>
    <row r="2496" spans="1:2" x14ac:dyDescent="0.25">
      <c r="A2496" s="470"/>
      <c r="B2496" s="475"/>
    </row>
    <row r="2497" spans="1:2" x14ac:dyDescent="0.25">
      <c r="A2497" s="470"/>
      <c r="B2497" s="475"/>
    </row>
    <row r="2498" spans="1:2" x14ac:dyDescent="0.25">
      <c r="A2498" s="470"/>
      <c r="B2498" s="475"/>
    </row>
    <row r="2499" spans="1:2" x14ac:dyDescent="0.25">
      <c r="A2499" s="470"/>
      <c r="B2499" s="475"/>
    </row>
    <row r="2500" spans="1:2" x14ac:dyDescent="0.25">
      <c r="A2500" s="470"/>
      <c r="B2500" s="475"/>
    </row>
    <row r="2501" spans="1:2" x14ac:dyDescent="0.25">
      <c r="A2501" s="470"/>
      <c r="B2501" s="475"/>
    </row>
    <row r="2502" spans="1:2" x14ac:dyDescent="0.25">
      <c r="A2502" s="470"/>
      <c r="B2502" s="475"/>
    </row>
    <row r="2503" spans="1:2" x14ac:dyDescent="0.25">
      <c r="A2503" s="470"/>
      <c r="B2503" s="475"/>
    </row>
    <row r="2504" spans="1:2" x14ac:dyDescent="0.25">
      <c r="A2504" s="470"/>
      <c r="B2504" s="475"/>
    </row>
    <row r="2505" spans="1:2" x14ac:dyDescent="0.25">
      <c r="A2505" s="470"/>
      <c r="B2505" s="475"/>
    </row>
    <row r="2506" spans="1:2" x14ac:dyDescent="0.25">
      <c r="A2506" s="470"/>
      <c r="B2506" s="475"/>
    </row>
    <row r="2507" spans="1:2" x14ac:dyDescent="0.25">
      <c r="A2507" s="470"/>
      <c r="B2507" s="475"/>
    </row>
    <row r="2508" spans="1:2" x14ac:dyDescent="0.25">
      <c r="A2508" s="470"/>
      <c r="B2508" s="475"/>
    </row>
    <row r="2509" spans="1:2" x14ac:dyDescent="0.25">
      <c r="A2509" s="470"/>
      <c r="B2509" s="475"/>
    </row>
    <row r="2510" spans="1:2" x14ac:dyDescent="0.25">
      <c r="A2510" s="470"/>
      <c r="B2510" s="475"/>
    </row>
    <row r="2511" spans="1:2" x14ac:dyDescent="0.25">
      <c r="A2511" s="470"/>
      <c r="B2511" s="475"/>
    </row>
    <row r="2512" spans="1:2" x14ac:dyDescent="0.25">
      <c r="A2512" s="470"/>
      <c r="B2512" s="475"/>
    </row>
    <row r="2513" spans="1:2" x14ac:dyDescent="0.25">
      <c r="A2513" s="470"/>
      <c r="B2513" s="475"/>
    </row>
    <row r="2514" spans="1:2" x14ac:dyDescent="0.25">
      <c r="A2514" s="470"/>
      <c r="B2514" s="475"/>
    </row>
    <row r="2515" spans="1:2" x14ac:dyDescent="0.25">
      <c r="A2515" s="470"/>
      <c r="B2515" s="475"/>
    </row>
    <row r="2516" spans="1:2" x14ac:dyDescent="0.25">
      <c r="A2516" s="470"/>
      <c r="B2516" s="475"/>
    </row>
    <row r="2517" spans="1:2" x14ac:dyDescent="0.25">
      <c r="A2517" s="470"/>
      <c r="B2517" s="475"/>
    </row>
    <row r="2518" spans="1:2" x14ac:dyDescent="0.25">
      <c r="A2518" s="470"/>
      <c r="B2518" s="475"/>
    </row>
    <row r="2519" spans="1:2" x14ac:dyDescent="0.25">
      <c r="A2519" s="470"/>
      <c r="B2519" s="475"/>
    </row>
    <row r="2520" spans="1:2" x14ac:dyDescent="0.25">
      <c r="A2520" s="470"/>
      <c r="B2520" s="475"/>
    </row>
    <row r="2521" spans="1:2" x14ac:dyDescent="0.25">
      <c r="A2521" s="470"/>
      <c r="B2521" s="475"/>
    </row>
    <row r="2522" spans="1:2" x14ac:dyDescent="0.25">
      <c r="A2522" s="470"/>
      <c r="B2522" s="475"/>
    </row>
    <row r="2523" spans="1:2" x14ac:dyDescent="0.25">
      <c r="A2523" s="470"/>
      <c r="B2523" s="475"/>
    </row>
    <row r="2524" spans="1:2" x14ac:dyDescent="0.25">
      <c r="A2524" s="470"/>
      <c r="B2524" s="475"/>
    </row>
    <row r="2525" spans="1:2" x14ac:dyDescent="0.25">
      <c r="A2525" s="470"/>
      <c r="B2525" s="475"/>
    </row>
    <row r="2526" spans="1:2" x14ac:dyDescent="0.25">
      <c r="A2526" s="470"/>
      <c r="B2526" s="475"/>
    </row>
    <row r="2527" spans="1:2" x14ac:dyDescent="0.25">
      <c r="A2527" s="470"/>
      <c r="B2527" s="475"/>
    </row>
    <row r="2528" spans="1:2" x14ac:dyDescent="0.25">
      <c r="A2528" s="470"/>
      <c r="B2528" s="475"/>
    </row>
    <row r="2529" spans="1:2" x14ac:dyDescent="0.25">
      <c r="A2529" s="470"/>
      <c r="B2529" s="475"/>
    </row>
    <row r="2530" spans="1:2" x14ac:dyDescent="0.25">
      <c r="A2530" s="470"/>
      <c r="B2530" s="475"/>
    </row>
    <row r="2531" spans="1:2" x14ac:dyDescent="0.25">
      <c r="A2531" s="470"/>
      <c r="B2531" s="475"/>
    </row>
    <row r="2532" spans="1:2" x14ac:dyDescent="0.25">
      <c r="A2532" s="470"/>
      <c r="B2532" s="475"/>
    </row>
    <row r="2533" spans="1:2" x14ac:dyDescent="0.25">
      <c r="A2533" s="470"/>
      <c r="B2533" s="475"/>
    </row>
    <row r="2534" spans="1:2" x14ac:dyDescent="0.25">
      <c r="A2534" s="470"/>
      <c r="B2534" s="475"/>
    </row>
    <row r="2535" spans="1:2" x14ac:dyDescent="0.25">
      <c r="A2535" s="470"/>
      <c r="B2535" s="475"/>
    </row>
    <row r="2536" spans="1:2" x14ac:dyDescent="0.25">
      <c r="A2536" s="470"/>
      <c r="B2536" s="475"/>
    </row>
    <row r="2537" spans="1:2" x14ac:dyDescent="0.25">
      <c r="A2537" s="470"/>
      <c r="B2537" s="475"/>
    </row>
    <row r="2538" spans="1:2" x14ac:dyDescent="0.25">
      <c r="A2538" s="470"/>
      <c r="B2538" s="475"/>
    </row>
    <row r="2539" spans="1:2" x14ac:dyDescent="0.25">
      <c r="A2539" s="470"/>
      <c r="B2539" s="475"/>
    </row>
    <row r="2540" spans="1:2" x14ac:dyDescent="0.25">
      <c r="A2540" s="470"/>
      <c r="B2540" s="475"/>
    </row>
    <row r="2541" spans="1:2" x14ac:dyDescent="0.25">
      <c r="A2541" s="470"/>
      <c r="B2541" s="475"/>
    </row>
    <row r="2542" spans="1:2" x14ac:dyDescent="0.25">
      <c r="A2542" s="470"/>
      <c r="B2542" s="475"/>
    </row>
    <row r="2543" spans="1:2" x14ac:dyDescent="0.25">
      <c r="A2543" s="470"/>
      <c r="B2543" s="475"/>
    </row>
    <row r="2544" spans="1:2" x14ac:dyDescent="0.25">
      <c r="A2544" s="470"/>
      <c r="B2544" s="475"/>
    </row>
    <row r="2545" spans="1:2" x14ac:dyDescent="0.25">
      <c r="A2545" s="470"/>
      <c r="B2545" s="475"/>
    </row>
    <row r="2546" spans="1:2" x14ac:dyDescent="0.25">
      <c r="A2546" s="470"/>
      <c r="B2546" s="475"/>
    </row>
    <row r="2547" spans="1:2" x14ac:dyDescent="0.25">
      <c r="A2547" s="470"/>
      <c r="B2547" s="475"/>
    </row>
    <row r="2548" spans="1:2" x14ac:dyDescent="0.25">
      <c r="A2548" s="470"/>
      <c r="B2548" s="475"/>
    </row>
    <row r="2549" spans="1:2" x14ac:dyDescent="0.25">
      <c r="A2549" s="470"/>
      <c r="B2549" s="475"/>
    </row>
    <row r="2550" spans="1:2" x14ac:dyDescent="0.25">
      <c r="A2550" s="470"/>
      <c r="B2550" s="475"/>
    </row>
    <row r="2551" spans="1:2" x14ac:dyDescent="0.25">
      <c r="A2551" s="470"/>
      <c r="B2551" s="475"/>
    </row>
    <row r="2552" spans="1:2" x14ac:dyDescent="0.25">
      <c r="A2552" s="470"/>
      <c r="B2552" s="475"/>
    </row>
    <row r="2553" spans="1:2" x14ac:dyDescent="0.25">
      <c r="A2553" s="470"/>
      <c r="B2553" s="475"/>
    </row>
    <row r="2554" spans="1:2" x14ac:dyDescent="0.25">
      <c r="A2554" s="470"/>
      <c r="B2554" s="475"/>
    </row>
    <row r="2555" spans="1:2" x14ac:dyDescent="0.25">
      <c r="A2555" s="470"/>
      <c r="B2555" s="475"/>
    </row>
    <row r="2556" spans="1:2" x14ac:dyDescent="0.25">
      <c r="A2556" s="470"/>
      <c r="B2556" s="475"/>
    </row>
    <row r="2557" spans="1:2" x14ac:dyDescent="0.25">
      <c r="A2557" s="470"/>
      <c r="B2557" s="475"/>
    </row>
    <row r="2558" spans="1:2" x14ac:dyDescent="0.25">
      <c r="A2558" s="470"/>
      <c r="B2558" s="475"/>
    </row>
    <row r="2559" spans="1:2" x14ac:dyDescent="0.25">
      <c r="A2559" s="470"/>
      <c r="B2559" s="475"/>
    </row>
    <row r="2560" spans="1:2" x14ac:dyDescent="0.25">
      <c r="A2560" s="470"/>
      <c r="B2560" s="475"/>
    </row>
    <row r="2561" spans="1:2" x14ac:dyDescent="0.25">
      <c r="A2561" s="470"/>
      <c r="B2561" s="475"/>
    </row>
    <row r="2562" spans="1:2" x14ac:dyDescent="0.25">
      <c r="A2562" s="470"/>
      <c r="B2562" s="475"/>
    </row>
    <row r="2563" spans="1:2" x14ac:dyDescent="0.25">
      <c r="A2563" s="470"/>
      <c r="B2563" s="475"/>
    </row>
    <row r="2564" spans="1:2" x14ac:dyDescent="0.25">
      <c r="A2564" s="470"/>
      <c r="B2564" s="475"/>
    </row>
    <row r="2565" spans="1:2" x14ac:dyDescent="0.25">
      <c r="A2565" s="470"/>
      <c r="B2565" s="475"/>
    </row>
    <row r="2566" spans="1:2" x14ac:dyDescent="0.25">
      <c r="A2566" s="470"/>
      <c r="B2566" s="475"/>
    </row>
    <row r="2567" spans="1:2" x14ac:dyDescent="0.25">
      <c r="A2567" s="470"/>
      <c r="B2567" s="475"/>
    </row>
    <row r="2568" spans="1:2" x14ac:dyDescent="0.25">
      <c r="A2568" s="470"/>
      <c r="B2568" s="475"/>
    </row>
    <row r="2569" spans="1:2" x14ac:dyDescent="0.25">
      <c r="A2569" s="470"/>
      <c r="B2569" s="475"/>
    </row>
    <row r="2570" spans="1:2" x14ac:dyDescent="0.25">
      <c r="A2570" s="470"/>
      <c r="B2570" s="475"/>
    </row>
    <row r="2571" spans="1:2" x14ac:dyDescent="0.25">
      <c r="A2571" s="470"/>
      <c r="B2571" s="475"/>
    </row>
    <row r="2572" spans="1:2" x14ac:dyDescent="0.25">
      <c r="A2572" s="470"/>
      <c r="B2572" s="475"/>
    </row>
    <row r="2573" spans="1:2" x14ac:dyDescent="0.25">
      <c r="A2573" s="470"/>
      <c r="B2573" s="475"/>
    </row>
    <row r="2574" spans="1:2" x14ac:dyDescent="0.25">
      <c r="A2574" s="470"/>
      <c r="B2574" s="475"/>
    </row>
    <row r="2575" spans="1:2" x14ac:dyDescent="0.25">
      <c r="A2575" s="470"/>
      <c r="B2575" s="475"/>
    </row>
    <row r="2576" spans="1:2" x14ac:dyDescent="0.25">
      <c r="A2576" s="470"/>
      <c r="B2576" s="475"/>
    </row>
    <row r="2577" spans="1:2" x14ac:dyDescent="0.25">
      <c r="A2577" s="470"/>
      <c r="B2577" s="475"/>
    </row>
    <row r="2578" spans="1:2" x14ac:dyDescent="0.25">
      <c r="A2578" s="470"/>
      <c r="B2578" s="475"/>
    </row>
    <row r="2579" spans="1:2" x14ac:dyDescent="0.25">
      <c r="A2579" s="470"/>
      <c r="B2579" s="475"/>
    </row>
    <row r="2580" spans="1:2" x14ac:dyDescent="0.25">
      <c r="A2580" s="470"/>
      <c r="B2580" s="475"/>
    </row>
    <row r="2581" spans="1:2" x14ac:dyDescent="0.25">
      <c r="A2581" s="470"/>
      <c r="B2581" s="475"/>
    </row>
    <row r="2582" spans="1:2" x14ac:dyDescent="0.25">
      <c r="A2582" s="470"/>
      <c r="B2582" s="475"/>
    </row>
    <row r="2583" spans="1:2" x14ac:dyDescent="0.25">
      <c r="A2583" s="470"/>
      <c r="B2583" s="475"/>
    </row>
    <row r="2584" spans="1:2" x14ac:dyDescent="0.25">
      <c r="A2584" s="470"/>
      <c r="B2584" s="475"/>
    </row>
    <row r="2585" spans="1:2" x14ac:dyDescent="0.25">
      <c r="A2585" s="470"/>
      <c r="B2585" s="475"/>
    </row>
    <row r="2586" spans="1:2" x14ac:dyDescent="0.25">
      <c r="A2586" s="470"/>
      <c r="B2586" s="475"/>
    </row>
    <row r="2587" spans="1:2" x14ac:dyDescent="0.25">
      <c r="A2587" s="470"/>
      <c r="B2587" s="475"/>
    </row>
    <row r="2588" spans="1:2" x14ac:dyDescent="0.25">
      <c r="A2588" s="470"/>
      <c r="B2588" s="475"/>
    </row>
    <row r="2589" spans="1:2" x14ac:dyDescent="0.25">
      <c r="A2589" s="470"/>
      <c r="B2589" s="475"/>
    </row>
    <row r="2590" spans="1:2" x14ac:dyDescent="0.25">
      <c r="A2590" s="470"/>
      <c r="B2590" s="475"/>
    </row>
    <row r="2591" spans="1:2" x14ac:dyDescent="0.25">
      <c r="A2591" s="470"/>
      <c r="B2591" s="475"/>
    </row>
    <row r="2592" spans="1:2" x14ac:dyDescent="0.25">
      <c r="A2592" s="470"/>
      <c r="B2592" s="475"/>
    </row>
    <row r="2593" spans="1:2" x14ac:dyDescent="0.25">
      <c r="A2593" s="470"/>
      <c r="B2593" s="475"/>
    </row>
    <row r="2594" spans="1:2" x14ac:dyDescent="0.25">
      <c r="A2594" s="470"/>
      <c r="B2594" s="475"/>
    </row>
    <row r="2595" spans="1:2" x14ac:dyDescent="0.25">
      <c r="A2595" s="470"/>
      <c r="B2595" s="475"/>
    </row>
    <row r="2596" spans="1:2" x14ac:dyDescent="0.25">
      <c r="A2596" s="470"/>
      <c r="B2596" s="475"/>
    </row>
    <row r="2597" spans="1:2" x14ac:dyDescent="0.25">
      <c r="A2597" s="470"/>
      <c r="B2597" s="475"/>
    </row>
    <row r="2598" spans="1:2" x14ac:dyDescent="0.25">
      <c r="A2598" s="470"/>
      <c r="B2598" s="475"/>
    </row>
    <row r="2599" spans="1:2" x14ac:dyDescent="0.25">
      <c r="A2599" s="470"/>
      <c r="B2599" s="475"/>
    </row>
    <row r="2600" spans="1:2" x14ac:dyDescent="0.25">
      <c r="A2600" s="470"/>
      <c r="B2600" s="475"/>
    </row>
    <row r="2601" spans="1:2" x14ac:dyDescent="0.25">
      <c r="A2601" s="470"/>
      <c r="B2601" s="475"/>
    </row>
    <row r="2602" spans="1:2" x14ac:dyDescent="0.25">
      <c r="A2602" s="470"/>
      <c r="B2602" s="475"/>
    </row>
    <row r="2603" spans="1:2" x14ac:dyDescent="0.25">
      <c r="A2603" s="470"/>
      <c r="B2603" s="475"/>
    </row>
    <row r="2604" spans="1:2" x14ac:dyDescent="0.25">
      <c r="A2604" s="470"/>
      <c r="B2604" s="475"/>
    </row>
    <row r="2605" spans="1:2" x14ac:dyDescent="0.25">
      <c r="A2605" s="470"/>
      <c r="B2605" s="475"/>
    </row>
    <row r="2606" spans="1:2" x14ac:dyDescent="0.25">
      <c r="A2606" s="470"/>
      <c r="B2606" s="475"/>
    </row>
    <row r="2607" spans="1:2" x14ac:dyDescent="0.25">
      <c r="A2607" s="470"/>
      <c r="B2607" s="475"/>
    </row>
    <row r="2608" spans="1:2" x14ac:dyDescent="0.25">
      <c r="A2608" s="470"/>
      <c r="B2608" s="475"/>
    </row>
    <row r="2609" spans="1:2" x14ac:dyDescent="0.25">
      <c r="A2609" s="470"/>
      <c r="B2609" s="475"/>
    </row>
    <row r="2610" spans="1:2" x14ac:dyDescent="0.25">
      <c r="A2610" s="470"/>
      <c r="B2610" s="475"/>
    </row>
    <row r="2611" spans="1:2" x14ac:dyDescent="0.25">
      <c r="A2611" s="470"/>
      <c r="B2611" s="475"/>
    </row>
    <row r="2612" spans="1:2" x14ac:dyDescent="0.25">
      <c r="A2612" s="470"/>
      <c r="B2612" s="475"/>
    </row>
    <row r="2613" spans="1:2" x14ac:dyDescent="0.25">
      <c r="A2613" s="470"/>
      <c r="B2613" s="475"/>
    </row>
    <row r="2614" spans="1:2" x14ac:dyDescent="0.25">
      <c r="A2614" s="470"/>
      <c r="B2614" s="475"/>
    </row>
    <row r="2615" spans="1:2" x14ac:dyDescent="0.25">
      <c r="A2615" s="470"/>
      <c r="B2615" s="475"/>
    </row>
    <row r="2616" spans="1:2" x14ac:dyDescent="0.25">
      <c r="A2616" s="470"/>
      <c r="B2616" s="475"/>
    </row>
    <row r="2617" spans="1:2" x14ac:dyDescent="0.25">
      <c r="A2617" s="470"/>
      <c r="B2617" s="475"/>
    </row>
    <row r="2618" spans="1:2" x14ac:dyDescent="0.25">
      <c r="A2618" s="470"/>
      <c r="B2618" s="475"/>
    </row>
    <row r="2619" spans="1:2" x14ac:dyDescent="0.25">
      <c r="A2619" s="470"/>
      <c r="B2619" s="475"/>
    </row>
    <row r="2620" spans="1:2" x14ac:dyDescent="0.25">
      <c r="A2620" s="470"/>
      <c r="B2620" s="475"/>
    </row>
    <row r="2621" spans="1:2" x14ac:dyDescent="0.25">
      <c r="A2621" s="470"/>
      <c r="B2621" s="475"/>
    </row>
    <row r="2622" spans="1:2" x14ac:dyDescent="0.25">
      <c r="A2622" s="470"/>
      <c r="B2622" s="475"/>
    </row>
    <row r="2623" spans="1:2" x14ac:dyDescent="0.25">
      <c r="A2623" s="470"/>
      <c r="B2623" s="475"/>
    </row>
    <row r="2624" spans="1:2" x14ac:dyDescent="0.25">
      <c r="A2624" s="470"/>
      <c r="B2624" s="475"/>
    </row>
    <row r="2625" spans="1:2" x14ac:dyDescent="0.25">
      <c r="A2625" s="470"/>
      <c r="B2625" s="475"/>
    </row>
    <row r="2626" spans="1:2" x14ac:dyDescent="0.25">
      <c r="A2626" s="470"/>
      <c r="B2626" s="475"/>
    </row>
    <row r="2627" spans="1:2" x14ac:dyDescent="0.25">
      <c r="A2627" s="470"/>
      <c r="B2627" s="475"/>
    </row>
    <row r="2628" spans="1:2" x14ac:dyDescent="0.25">
      <c r="A2628" s="470"/>
      <c r="B2628" s="475"/>
    </row>
    <row r="2629" spans="1:2" x14ac:dyDescent="0.25">
      <c r="A2629" s="470"/>
      <c r="B2629" s="475"/>
    </row>
    <row r="2630" spans="1:2" x14ac:dyDescent="0.25">
      <c r="A2630" s="470"/>
      <c r="B2630" s="475"/>
    </row>
    <row r="2631" spans="1:2" x14ac:dyDescent="0.25">
      <c r="A2631" s="470"/>
      <c r="B2631" s="475"/>
    </row>
    <row r="2632" spans="1:2" x14ac:dyDescent="0.25">
      <c r="A2632" s="470"/>
      <c r="B2632" s="475"/>
    </row>
    <row r="2633" spans="1:2" x14ac:dyDescent="0.25">
      <c r="A2633" s="470"/>
      <c r="B2633" s="475"/>
    </row>
    <row r="2634" spans="1:2" x14ac:dyDescent="0.25">
      <c r="A2634" s="470"/>
      <c r="B2634" s="475"/>
    </row>
    <row r="2635" spans="1:2" x14ac:dyDescent="0.25">
      <c r="A2635" s="470"/>
      <c r="B2635" s="475"/>
    </row>
    <row r="2636" spans="1:2" x14ac:dyDescent="0.25">
      <c r="A2636" s="470"/>
      <c r="B2636" s="475"/>
    </row>
    <row r="2637" spans="1:2" x14ac:dyDescent="0.25">
      <c r="A2637" s="470"/>
      <c r="B2637" s="475"/>
    </row>
    <row r="2638" spans="1:2" x14ac:dyDescent="0.25">
      <c r="A2638" s="470"/>
      <c r="B2638" s="475"/>
    </row>
    <row r="2639" spans="1:2" x14ac:dyDescent="0.25">
      <c r="A2639" s="470"/>
      <c r="B2639" s="475"/>
    </row>
    <row r="2640" spans="1:2" x14ac:dyDescent="0.25">
      <c r="A2640" s="470"/>
      <c r="B2640" s="475"/>
    </row>
    <row r="2641" spans="1:2" x14ac:dyDescent="0.25">
      <c r="A2641" s="470"/>
      <c r="B2641" s="475"/>
    </row>
    <row r="2642" spans="1:2" x14ac:dyDescent="0.25">
      <c r="A2642" s="470"/>
      <c r="B2642" s="475"/>
    </row>
    <row r="2643" spans="1:2" x14ac:dyDescent="0.25">
      <c r="A2643" s="470"/>
      <c r="B2643" s="475"/>
    </row>
    <row r="2644" spans="1:2" x14ac:dyDescent="0.25">
      <c r="A2644" s="470"/>
      <c r="B2644" s="475"/>
    </row>
    <row r="2645" spans="1:2" x14ac:dyDescent="0.25">
      <c r="A2645" s="470"/>
      <c r="B2645" s="475"/>
    </row>
    <row r="2646" spans="1:2" x14ac:dyDescent="0.25">
      <c r="A2646" s="470"/>
      <c r="B2646" s="475"/>
    </row>
    <row r="2647" spans="1:2" x14ac:dyDescent="0.25">
      <c r="A2647" s="470"/>
      <c r="B2647" s="475"/>
    </row>
    <row r="2648" spans="1:2" x14ac:dyDescent="0.25">
      <c r="A2648" s="470"/>
      <c r="B2648" s="475"/>
    </row>
    <row r="2649" spans="1:2" x14ac:dyDescent="0.25">
      <c r="A2649" s="470"/>
      <c r="B2649" s="475"/>
    </row>
    <row r="2650" spans="1:2" x14ac:dyDescent="0.25">
      <c r="A2650" s="470"/>
      <c r="B2650" s="475"/>
    </row>
    <row r="2651" spans="1:2" x14ac:dyDescent="0.25">
      <c r="A2651" s="470"/>
      <c r="B2651" s="475"/>
    </row>
    <row r="2652" spans="1:2" x14ac:dyDescent="0.25">
      <c r="A2652" s="470"/>
      <c r="B2652" s="475"/>
    </row>
    <row r="2653" spans="1:2" x14ac:dyDescent="0.25">
      <c r="A2653" s="470"/>
      <c r="B2653" s="475"/>
    </row>
    <row r="2654" spans="1:2" x14ac:dyDescent="0.25">
      <c r="A2654" s="470"/>
      <c r="B2654" s="475"/>
    </row>
    <row r="2655" spans="1:2" x14ac:dyDescent="0.25">
      <c r="A2655" s="470"/>
      <c r="B2655" s="475"/>
    </row>
    <row r="2656" spans="1:2" x14ac:dyDescent="0.25">
      <c r="A2656" s="470"/>
      <c r="B2656" s="475"/>
    </row>
    <row r="2657" spans="1:2" x14ac:dyDescent="0.25">
      <c r="A2657" s="470"/>
      <c r="B2657" s="475"/>
    </row>
    <row r="2658" spans="1:2" x14ac:dyDescent="0.25">
      <c r="A2658" s="470"/>
      <c r="B2658" s="475"/>
    </row>
    <row r="2659" spans="1:2" x14ac:dyDescent="0.25">
      <c r="A2659" s="470"/>
      <c r="B2659" s="475"/>
    </row>
    <row r="2660" spans="1:2" x14ac:dyDescent="0.25">
      <c r="A2660" s="470"/>
      <c r="B2660" s="475"/>
    </row>
    <row r="2661" spans="1:2" x14ac:dyDescent="0.25">
      <c r="A2661" s="470"/>
      <c r="B2661" s="475"/>
    </row>
    <row r="2662" spans="1:2" x14ac:dyDescent="0.25">
      <c r="A2662" s="470"/>
      <c r="B2662" s="475"/>
    </row>
    <row r="2663" spans="1:2" x14ac:dyDescent="0.25">
      <c r="A2663" s="470"/>
      <c r="B2663" s="475"/>
    </row>
    <row r="2664" spans="1:2" x14ac:dyDescent="0.25">
      <c r="A2664" s="470"/>
      <c r="B2664" s="475"/>
    </row>
    <row r="2665" spans="1:2" x14ac:dyDescent="0.25">
      <c r="A2665" s="470"/>
      <c r="B2665" s="475"/>
    </row>
    <row r="2666" spans="1:2" x14ac:dyDescent="0.25">
      <c r="A2666" s="470"/>
      <c r="B2666" s="475"/>
    </row>
    <row r="2667" spans="1:2" x14ac:dyDescent="0.25">
      <c r="A2667" s="470"/>
      <c r="B2667" s="475"/>
    </row>
    <row r="2668" spans="1:2" x14ac:dyDescent="0.25">
      <c r="A2668" s="470"/>
      <c r="B2668" s="475"/>
    </row>
    <row r="2669" spans="1:2" x14ac:dyDescent="0.25">
      <c r="A2669" s="470"/>
      <c r="B2669" s="475"/>
    </row>
    <row r="2670" spans="1:2" x14ac:dyDescent="0.25">
      <c r="A2670" s="470"/>
      <c r="B2670" s="475"/>
    </row>
    <row r="2671" spans="1:2" x14ac:dyDescent="0.25">
      <c r="A2671" s="470"/>
      <c r="B2671" s="475"/>
    </row>
    <row r="2672" spans="1:2" x14ac:dyDescent="0.25">
      <c r="A2672" s="470"/>
      <c r="B2672" s="475"/>
    </row>
    <row r="2673" spans="1:2" x14ac:dyDescent="0.25">
      <c r="A2673" s="470"/>
      <c r="B2673" s="475"/>
    </row>
    <row r="2674" spans="1:2" x14ac:dyDescent="0.25">
      <c r="A2674" s="470"/>
      <c r="B2674" s="475"/>
    </row>
    <row r="2675" spans="1:2" x14ac:dyDescent="0.25">
      <c r="A2675" s="470"/>
      <c r="B2675" s="475"/>
    </row>
    <row r="2676" spans="1:2" x14ac:dyDescent="0.25">
      <c r="A2676" s="470"/>
      <c r="B2676" s="475"/>
    </row>
    <row r="2677" spans="1:2" x14ac:dyDescent="0.25">
      <c r="A2677" s="470"/>
      <c r="B2677" s="475"/>
    </row>
    <row r="2678" spans="1:2" x14ac:dyDescent="0.25">
      <c r="A2678" s="470"/>
      <c r="B2678" s="475"/>
    </row>
    <row r="2679" spans="1:2" x14ac:dyDescent="0.25">
      <c r="A2679" s="470"/>
      <c r="B2679" s="475"/>
    </row>
    <row r="2680" spans="1:2" x14ac:dyDescent="0.25">
      <c r="A2680" s="470"/>
      <c r="B2680" s="475"/>
    </row>
    <row r="2681" spans="1:2" x14ac:dyDescent="0.25">
      <c r="A2681" s="470"/>
      <c r="B2681" s="475"/>
    </row>
    <row r="2682" spans="1:2" x14ac:dyDescent="0.25">
      <c r="A2682" s="470"/>
      <c r="B2682" s="475"/>
    </row>
    <row r="2683" spans="1:2" x14ac:dyDescent="0.25">
      <c r="A2683" s="470"/>
      <c r="B2683" s="475"/>
    </row>
    <row r="2684" spans="1:2" x14ac:dyDescent="0.25">
      <c r="A2684" s="470"/>
      <c r="B2684" s="475"/>
    </row>
    <row r="2685" spans="1:2" x14ac:dyDescent="0.25">
      <c r="A2685" s="470"/>
      <c r="B2685" s="475"/>
    </row>
    <row r="2686" spans="1:2" x14ac:dyDescent="0.25">
      <c r="A2686" s="470"/>
      <c r="B2686" s="475"/>
    </row>
    <row r="2687" spans="1:2" x14ac:dyDescent="0.25">
      <c r="A2687" s="470"/>
      <c r="B2687" s="475"/>
    </row>
    <row r="2688" spans="1:2" x14ac:dyDescent="0.25">
      <c r="A2688" s="470"/>
      <c r="B2688" s="475"/>
    </row>
    <row r="2689" spans="1:2" x14ac:dyDescent="0.25">
      <c r="A2689" s="470"/>
      <c r="B2689" s="475"/>
    </row>
    <row r="2690" spans="1:2" x14ac:dyDescent="0.25">
      <c r="A2690" s="470"/>
      <c r="B2690" s="475"/>
    </row>
    <row r="2691" spans="1:2" x14ac:dyDescent="0.25">
      <c r="A2691" s="470"/>
      <c r="B2691" s="475"/>
    </row>
    <row r="2692" spans="1:2" x14ac:dyDescent="0.25">
      <c r="A2692" s="470"/>
      <c r="B2692" s="475"/>
    </row>
    <row r="2693" spans="1:2" x14ac:dyDescent="0.25">
      <c r="A2693" s="470"/>
      <c r="B2693" s="475"/>
    </row>
    <row r="2694" spans="1:2" x14ac:dyDescent="0.25">
      <c r="A2694" s="470"/>
      <c r="B2694" s="475"/>
    </row>
    <row r="2695" spans="1:2" x14ac:dyDescent="0.25">
      <c r="A2695" s="470"/>
      <c r="B2695" s="475"/>
    </row>
    <row r="2696" spans="1:2" x14ac:dyDescent="0.25">
      <c r="A2696" s="470"/>
      <c r="B2696" s="475"/>
    </row>
    <row r="2697" spans="1:2" x14ac:dyDescent="0.25">
      <c r="A2697" s="470"/>
      <c r="B2697" s="475"/>
    </row>
    <row r="2698" spans="1:2" x14ac:dyDescent="0.25">
      <c r="A2698" s="470"/>
      <c r="B2698" s="475"/>
    </row>
    <row r="2699" spans="1:2" x14ac:dyDescent="0.25">
      <c r="A2699" s="470"/>
      <c r="B2699" s="475"/>
    </row>
    <row r="2700" spans="1:2" x14ac:dyDescent="0.25">
      <c r="A2700" s="470"/>
      <c r="B2700" s="475"/>
    </row>
    <row r="2701" spans="1:2" x14ac:dyDescent="0.25">
      <c r="A2701" s="470"/>
      <c r="B2701" s="475"/>
    </row>
    <row r="2702" spans="1:2" x14ac:dyDescent="0.25">
      <c r="A2702" s="470"/>
      <c r="B2702" s="475"/>
    </row>
    <row r="2703" spans="1:2" x14ac:dyDescent="0.25">
      <c r="A2703" s="470"/>
      <c r="B2703" s="475"/>
    </row>
    <row r="2704" spans="1:2" x14ac:dyDescent="0.25">
      <c r="A2704" s="470"/>
      <c r="B2704" s="475"/>
    </row>
    <row r="2705" spans="1:2" x14ac:dyDescent="0.25">
      <c r="A2705" s="470"/>
      <c r="B2705" s="475"/>
    </row>
    <row r="2706" spans="1:2" x14ac:dyDescent="0.25">
      <c r="A2706" s="470"/>
      <c r="B2706" s="475"/>
    </row>
    <row r="2707" spans="1:2" x14ac:dyDescent="0.25">
      <c r="A2707" s="470"/>
      <c r="B2707" s="475"/>
    </row>
    <row r="2708" spans="1:2" x14ac:dyDescent="0.25">
      <c r="A2708" s="470"/>
      <c r="B2708" s="475"/>
    </row>
    <row r="2709" spans="1:2" x14ac:dyDescent="0.25">
      <c r="A2709" s="470"/>
      <c r="B2709" s="475"/>
    </row>
    <row r="2710" spans="1:2" x14ac:dyDescent="0.25">
      <c r="A2710" s="470"/>
      <c r="B2710" s="475"/>
    </row>
    <row r="2711" spans="1:2" x14ac:dyDescent="0.25">
      <c r="A2711" s="470"/>
      <c r="B2711" s="475"/>
    </row>
    <row r="2712" spans="1:2" x14ac:dyDescent="0.25">
      <c r="A2712" s="470"/>
      <c r="B2712" s="475"/>
    </row>
    <row r="2713" spans="1:2" x14ac:dyDescent="0.25">
      <c r="A2713" s="470"/>
      <c r="B2713" s="475"/>
    </row>
    <row r="2714" spans="1:2" x14ac:dyDescent="0.25">
      <c r="A2714" s="470"/>
      <c r="B2714" s="475"/>
    </row>
    <row r="2715" spans="1:2" x14ac:dyDescent="0.25">
      <c r="A2715" s="470"/>
      <c r="B2715" s="475"/>
    </row>
    <row r="2716" spans="1:2" x14ac:dyDescent="0.25">
      <c r="A2716" s="470"/>
      <c r="B2716" s="475"/>
    </row>
    <row r="2717" spans="1:2" x14ac:dyDescent="0.25">
      <c r="A2717" s="470"/>
      <c r="B2717" s="475"/>
    </row>
    <row r="2718" spans="1:2" x14ac:dyDescent="0.25">
      <c r="A2718" s="470"/>
      <c r="B2718" s="475"/>
    </row>
    <row r="2719" spans="1:2" x14ac:dyDescent="0.25">
      <c r="A2719" s="470"/>
      <c r="B2719" s="475"/>
    </row>
    <row r="2720" spans="1:2" x14ac:dyDescent="0.25">
      <c r="A2720" s="470"/>
      <c r="B2720" s="475"/>
    </row>
    <row r="2721" spans="1:2" x14ac:dyDescent="0.25">
      <c r="A2721" s="470"/>
      <c r="B2721" s="475"/>
    </row>
    <row r="2722" spans="1:2" x14ac:dyDescent="0.25">
      <c r="A2722" s="470"/>
      <c r="B2722" s="475"/>
    </row>
    <row r="2723" spans="1:2" x14ac:dyDescent="0.25">
      <c r="A2723" s="470"/>
      <c r="B2723" s="475"/>
    </row>
    <row r="2724" spans="1:2" x14ac:dyDescent="0.25">
      <c r="A2724" s="470"/>
      <c r="B2724" s="475"/>
    </row>
    <row r="2725" spans="1:2" x14ac:dyDescent="0.25">
      <c r="A2725" s="470"/>
      <c r="B2725" s="475"/>
    </row>
    <row r="2726" spans="1:2" x14ac:dyDescent="0.25">
      <c r="A2726" s="470"/>
      <c r="B2726" s="475"/>
    </row>
    <row r="2727" spans="1:2" x14ac:dyDescent="0.25">
      <c r="A2727" s="470"/>
      <c r="B2727" s="475"/>
    </row>
    <row r="2728" spans="1:2" x14ac:dyDescent="0.25">
      <c r="A2728" s="470"/>
      <c r="B2728" s="475"/>
    </row>
    <row r="2729" spans="1:2" x14ac:dyDescent="0.25">
      <c r="A2729" s="470"/>
      <c r="B2729" s="475"/>
    </row>
    <row r="2730" spans="1:2" x14ac:dyDescent="0.25">
      <c r="A2730" s="470"/>
      <c r="B2730" s="475"/>
    </row>
    <row r="2731" spans="1:2" x14ac:dyDescent="0.25">
      <c r="A2731" s="470"/>
      <c r="B2731" s="475"/>
    </row>
    <row r="2732" spans="1:2" x14ac:dyDescent="0.25">
      <c r="A2732" s="470"/>
      <c r="B2732" s="475"/>
    </row>
    <row r="2733" spans="1:2" x14ac:dyDescent="0.25">
      <c r="A2733" s="470"/>
      <c r="B2733" s="475"/>
    </row>
    <row r="2734" spans="1:2" x14ac:dyDescent="0.25">
      <c r="A2734" s="470"/>
      <c r="B2734" s="475"/>
    </row>
    <row r="2735" spans="1:2" x14ac:dyDescent="0.25">
      <c r="A2735" s="470"/>
      <c r="B2735" s="475"/>
    </row>
    <row r="2736" spans="1:2" x14ac:dyDescent="0.25">
      <c r="A2736" s="470"/>
      <c r="B2736" s="475"/>
    </row>
    <row r="2737" spans="1:2" x14ac:dyDescent="0.25">
      <c r="A2737" s="470"/>
      <c r="B2737" s="475"/>
    </row>
    <row r="2738" spans="1:2" x14ac:dyDescent="0.25">
      <c r="A2738" s="470"/>
      <c r="B2738" s="475"/>
    </row>
    <row r="2739" spans="1:2" x14ac:dyDescent="0.25">
      <c r="A2739" s="470"/>
      <c r="B2739" s="475"/>
    </row>
    <row r="2740" spans="1:2" x14ac:dyDescent="0.25">
      <c r="A2740" s="470"/>
      <c r="B2740" s="475"/>
    </row>
    <row r="2741" spans="1:2" x14ac:dyDescent="0.25">
      <c r="A2741" s="470"/>
      <c r="B2741" s="475"/>
    </row>
    <row r="2742" spans="1:2" x14ac:dyDescent="0.25">
      <c r="A2742" s="470"/>
      <c r="B2742" s="475"/>
    </row>
    <row r="2743" spans="1:2" x14ac:dyDescent="0.25">
      <c r="A2743" s="470"/>
      <c r="B2743" s="475"/>
    </row>
    <row r="2744" spans="1:2" x14ac:dyDescent="0.25">
      <c r="A2744" s="470"/>
      <c r="B2744" s="475"/>
    </row>
    <row r="2745" spans="1:2" x14ac:dyDescent="0.25">
      <c r="A2745" s="470"/>
      <c r="B2745" s="475"/>
    </row>
    <row r="2746" spans="1:2" x14ac:dyDescent="0.25">
      <c r="A2746" s="470"/>
      <c r="B2746" s="475"/>
    </row>
    <row r="2747" spans="1:2" x14ac:dyDescent="0.25">
      <c r="A2747" s="470"/>
      <c r="B2747" s="475"/>
    </row>
    <row r="2748" spans="1:2" x14ac:dyDescent="0.25">
      <c r="A2748" s="470"/>
      <c r="B2748" s="475"/>
    </row>
    <row r="2749" spans="1:2" x14ac:dyDescent="0.25">
      <c r="A2749" s="470"/>
      <c r="B2749" s="475"/>
    </row>
    <row r="2750" spans="1:2" x14ac:dyDescent="0.25">
      <c r="A2750" s="470"/>
      <c r="B2750" s="475"/>
    </row>
    <row r="2751" spans="1:2" x14ac:dyDescent="0.25">
      <c r="A2751" s="470"/>
      <c r="B2751" s="475"/>
    </row>
    <row r="2752" spans="1:2" x14ac:dyDescent="0.25">
      <c r="A2752" s="470"/>
      <c r="B2752" s="475"/>
    </row>
    <row r="2753" spans="1:2" x14ac:dyDescent="0.25">
      <c r="A2753" s="470"/>
      <c r="B2753" s="475"/>
    </row>
    <row r="2754" spans="1:2" x14ac:dyDescent="0.25">
      <c r="A2754" s="470"/>
      <c r="B2754" s="475"/>
    </row>
    <row r="2755" spans="1:2" x14ac:dyDescent="0.25">
      <c r="A2755" s="470"/>
      <c r="B2755" s="475"/>
    </row>
    <row r="2756" spans="1:2" x14ac:dyDescent="0.25">
      <c r="A2756" s="470"/>
      <c r="B2756" s="475"/>
    </row>
    <row r="2757" spans="1:2" x14ac:dyDescent="0.25">
      <c r="A2757" s="470"/>
      <c r="B2757" s="475"/>
    </row>
    <row r="2758" spans="1:2" x14ac:dyDescent="0.25">
      <c r="A2758" s="470"/>
      <c r="B2758" s="475"/>
    </row>
    <row r="2759" spans="1:2" x14ac:dyDescent="0.25">
      <c r="A2759" s="470"/>
      <c r="B2759" s="475"/>
    </row>
    <row r="2760" spans="1:2" x14ac:dyDescent="0.25">
      <c r="A2760" s="470"/>
      <c r="B2760" s="475"/>
    </row>
    <row r="2761" spans="1:2" x14ac:dyDescent="0.25">
      <c r="A2761" s="470"/>
      <c r="B2761" s="475"/>
    </row>
    <row r="2762" spans="1:2" x14ac:dyDescent="0.25">
      <c r="A2762" s="470"/>
      <c r="B2762" s="475"/>
    </row>
    <row r="2763" spans="1:2" x14ac:dyDescent="0.25">
      <c r="A2763" s="470"/>
      <c r="B2763" s="475"/>
    </row>
    <row r="2764" spans="1:2" x14ac:dyDescent="0.25">
      <c r="A2764" s="470"/>
      <c r="B2764" s="475"/>
    </row>
    <row r="2765" spans="1:2" x14ac:dyDescent="0.25">
      <c r="A2765" s="470"/>
      <c r="B2765" s="475"/>
    </row>
    <row r="2766" spans="1:2" x14ac:dyDescent="0.25">
      <c r="A2766" s="470"/>
      <c r="B2766" s="475"/>
    </row>
    <row r="2767" spans="1:2" x14ac:dyDescent="0.25">
      <c r="A2767" s="470"/>
      <c r="B2767" s="475"/>
    </row>
    <row r="2768" spans="1:2" x14ac:dyDescent="0.25">
      <c r="A2768" s="470"/>
      <c r="B2768" s="475"/>
    </row>
    <row r="2769" spans="1:2" x14ac:dyDescent="0.25">
      <c r="A2769" s="470"/>
      <c r="B2769" s="475"/>
    </row>
    <row r="2770" spans="1:2" x14ac:dyDescent="0.25">
      <c r="A2770" s="470"/>
      <c r="B2770" s="475"/>
    </row>
    <row r="2771" spans="1:2" x14ac:dyDescent="0.25">
      <c r="A2771" s="470"/>
      <c r="B2771" s="475"/>
    </row>
    <row r="2772" spans="1:2" x14ac:dyDescent="0.25">
      <c r="A2772" s="470"/>
      <c r="B2772" s="475"/>
    </row>
    <row r="2773" spans="1:2" x14ac:dyDescent="0.25">
      <c r="A2773" s="470"/>
      <c r="B2773" s="475"/>
    </row>
    <row r="2774" spans="1:2" x14ac:dyDescent="0.25">
      <c r="A2774" s="470"/>
      <c r="B2774" s="475"/>
    </row>
    <row r="2775" spans="1:2" x14ac:dyDescent="0.25">
      <c r="A2775" s="470"/>
      <c r="B2775" s="475"/>
    </row>
    <row r="2776" spans="1:2" x14ac:dyDescent="0.25">
      <c r="A2776" s="470"/>
      <c r="B2776" s="475"/>
    </row>
    <row r="2777" spans="1:2" x14ac:dyDescent="0.25">
      <c r="A2777" s="470"/>
      <c r="B2777" s="475"/>
    </row>
    <row r="2778" spans="1:2" x14ac:dyDescent="0.25">
      <c r="A2778" s="470"/>
      <c r="B2778" s="475"/>
    </row>
    <row r="2779" spans="1:2" x14ac:dyDescent="0.25">
      <c r="A2779" s="470"/>
      <c r="B2779" s="475"/>
    </row>
    <row r="2780" spans="1:2" x14ac:dyDescent="0.25">
      <c r="A2780" s="470"/>
      <c r="B2780" s="475"/>
    </row>
    <row r="2781" spans="1:2" x14ac:dyDescent="0.25">
      <c r="A2781" s="470"/>
      <c r="B2781" s="475"/>
    </row>
    <row r="2782" spans="1:2" x14ac:dyDescent="0.25">
      <c r="A2782" s="470"/>
      <c r="B2782" s="475"/>
    </row>
    <row r="2783" spans="1:2" x14ac:dyDescent="0.25">
      <c r="A2783" s="470"/>
      <c r="B2783" s="475"/>
    </row>
    <row r="2784" spans="1:2" x14ac:dyDescent="0.25">
      <c r="A2784" s="470"/>
      <c r="B2784" s="475"/>
    </row>
    <row r="2785" spans="1:2" x14ac:dyDescent="0.25">
      <c r="A2785" s="470"/>
      <c r="B2785" s="475"/>
    </row>
    <row r="2786" spans="1:2" x14ac:dyDescent="0.25">
      <c r="A2786" s="470"/>
      <c r="B2786" s="475"/>
    </row>
    <row r="2787" spans="1:2" x14ac:dyDescent="0.25">
      <c r="A2787" s="470"/>
      <c r="B2787" s="475"/>
    </row>
    <row r="2788" spans="1:2" x14ac:dyDescent="0.25">
      <c r="A2788" s="470"/>
      <c r="B2788" s="475"/>
    </row>
    <row r="2789" spans="1:2" x14ac:dyDescent="0.25">
      <c r="A2789" s="470"/>
      <c r="B2789" s="475"/>
    </row>
    <row r="2790" spans="1:2" x14ac:dyDescent="0.25">
      <c r="A2790" s="470"/>
      <c r="B2790" s="475"/>
    </row>
    <row r="2791" spans="1:2" x14ac:dyDescent="0.25">
      <c r="A2791" s="470"/>
      <c r="B2791" s="475"/>
    </row>
    <row r="2792" spans="1:2" x14ac:dyDescent="0.25">
      <c r="A2792" s="470"/>
      <c r="B2792" s="475"/>
    </row>
    <row r="2793" spans="1:2" x14ac:dyDescent="0.25">
      <c r="A2793" s="470"/>
      <c r="B2793" s="475"/>
    </row>
    <row r="2794" spans="1:2" x14ac:dyDescent="0.25">
      <c r="A2794" s="470"/>
      <c r="B2794" s="475"/>
    </row>
    <row r="2795" spans="1:2" x14ac:dyDescent="0.25">
      <c r="A2795" s="470"/>
      <c r="B2795" s="475"/>
    </row>
    <row r="2796" spans="1:2" x14ac:dyDescent="0.25">
      <c r="A2796" s="470"/>
      <c r="B2796" s="475"/>
    </row>
    <row r="2797" spans="1:2" x14ac:dyDescent="0.25">
      <c r="A2797" s="470"/>
      <c r="B2797" s="475"/>
    </row>
    <row r="2798" spans="1:2" x14ac:dyDescent="0.25">
      <c r="A2798" s="470"/>
      <c r="B2798" s="475"/>
    </row>
    <row r="2799" spans="1:2" x14ac:dyDescent="0.25">
      <c r="A2799" s="470"/>
      <c r="B2799" s="475"/>
    </row>
    <row r="2800" spans="1:2" x14ac:dyDescent="0.25">
      <c r="A2800" s="470"/>
      <c r="B2800" s="475"/>
    </row>
    <row r="2801" spans="1:2" x14ac:dyDescent="0.25">
      <c r="A2801" s="470"/>
      <c r="B2801" s="475"/>
    </row>
    <row r="2802" spans="1:2" x14ac:dyDescent="0.25">
      <c r="A2802" s="470"/>
      <c r="B2802" s="475"/>
    </row>
    <row r="2803" spans="1:2" x14ac:dyDescent="0.25">
      <c r="A2803" s="470"/>
      <c r="B2803" s="475"/>
    </row>
    <row r="2804" spans="1:2" x14ac:dyDescent="0.25">
      <c r="A2804" s="470"/>
      <c r="B2804" s="475"/>
    </row>
    <row r="2805" spans="1:2" x14ac:dyDescent="0.25">
      <c r="A2805" s="470"/>
      <c r="B2805" s="475"/>
    </row>
    <row r="2806" spans="1:2" x14ac:dyDescent="0.25">
      <c r="A2806" s="470"/>
      <c r="B2806" s="475"/>
    </row>
    <row r="2807" spans="1:2" x14ac:dyDescent="0.25">
      <c r="A2807" s="470"/>
      <c r="B2807" s="475"/>
    </row>
    <row r="2808" spans="1:2" x14ac:dyDescent="0.25">
      <c r="A2808" s="470"/>
      <c r="B2808" s="475"/>
    </row>
    <row r="2809" spans="1:2" x14ac:dyDescent="0.25">
      <c r="A2809" s="470"/>
      <c r="B2809" s="475"/>
    </row>
    <row r="2810" spans="1:2" x14ac:dyDescent="0.25">
      <c r="A2810" s="470"/>
      <c r="B2810" s="475"/>
    </row>
    <row r="2811" spans="1:2" x14ac:dyDescent="0.25">
      <c r="A2811" s="470"/>
      <c r="B2811" s="475"/>
    </row>
    <row r="2812" spans="1:2" x14ac:dyDescent="0.25">
      <c r="A2812" s="470"/>
      <c r="B2812" s="475"/>
    </row>
    <row r="2813" spans="1:2" x14ac:dyDescent="0.25">
      <c r="A2813" s="470"/>
      <c r="B2813" s="475"/>
    </row>
    <row r="2814" spans="1:2" x14ac:dyDescent="0.25">
      <c r="A2814" s="470"/>
      <c r="B2814" s="475"/>
    </row>
    <row r="2815" spans="1:2" x14ac:dyDescent="0.25">
      <c r="A2815" s="470"/>
      <c r="B2815" s="475"/>
    </row>
    <row r="2816" spans="1:2" x14ac:dyDescent="0.25">
      <c r="A2816" s="470"/>
      <c r="B2816" s="475"/>
    </row>
    <row r="2817" spans="1:2" x14ac:dyDescent="0.25">
      <c r="A2817" s="470"/>
      <c r="B2817" s="475"/>
    </row>
    <row r="2818" spans="1:2" x14ac:dyDescent="0.25">
      <c r="A2818" s="470"/>
      <c r="B2818" s="475"/>
    </row>
    <row r="2819" spans="1:2" x14ac:dyDescent="0.25">
      <c r="A2819" s="470"/>
      <c r="B2819" s="475"/>
    </row>
    <row r="2820" spans="1:2" x14ac:dyDescent="0.25">
      <c r="A2820" s="470"/>
      <c r="B2820" s="475"/>
    </row>
    <row r="2821" spans="1:2" x14ac:dyDescent="0.25">
      <c r="A2821" s="470"/>
      <c r="B2821" s="475"/>
    </row>
    <row r="2822" spans="1:2" x14ac:dyDescent="0.25">
      <c r="A2822" s="470"/>
      <c r="B2822" s="475"/>
    </row>
    <row r="2823" spans="1:2" x14ac:dyDescent="0.25">
      <c r="A2823" s="470"/>
      <c r="B2823" s="475"/>
    </row>
    <row r="2824" spans="1:2" x14ac:dyDescent="0.25">
      <c r="A2824" s="470"/>
      <c r="B2824" s="475"/>
    </row>
    <row r="2825" spans="1:2" x14ac:dyDescent="0.25">
      <c r="A2825" s="470"/>
      <c r="B2825" s="475"/>
    </row>
    <row r="2826" spans="1:2" x14ac:dyDescent="0.25">
      <c r="A2826" s="470"/>
      <c r="B2826" s="475"/>
    </row>
    <row r="2827" spans="1:2" x14ac:dyDescent="0.25">
      <c r="A2827" s="470"/>
      <c r="B2827" s="475"/>
    </row>
    <row r="2828" spans="1:2" x14ac:dyDescent="0.25">
      <c r="A2828" s="470"/>
      <c r="B2828" s="475"/>
    </row>
    <row r="2829" spans="1:2" x14ac:dyDescent="0.25">
      <c r="A2829" s="470"/>
      <c r="B2829" s="475"/>
    </row>
    <row r="2830" spans="1:2" x14ac:dyDescent="0.25">
      <c r="A2830" s="470"/>
      <c r="B2830" s="475"/>
    </row>
    <row r="2831" spans="1:2" x14ac:dyDescent="0.25">
      <c r="A2831" s="470"/>
      <c r="B2831" s="475"/>
    </row>
    <row r="2832" spans="1:2" x14ac:dyDescent="0.25">
      <c r="A2832" s="470"/>
      <c r="B2832" s="475"/>
    </row>
    <row r="2833" spans="1:2" x14ac:dyDescent="0.25">
      <c r="A2833" s="470"/>
      <c r="B2833" s="475"/>
    </row>
    <row r="2834" spans="1:2" x14ac:dyDescent="0.25">
      <c r="A2834" s="470"/>
      <c r="B2834" s="475"/>
    </row>
    <row r="2835" spans="1:2" x14ac:dyDescent="0.25">
      <c r="A2835" s="470"/>
      <c r="B2835" s="475"/>
    </row>
    <row r="2836" spans="1:2" x14ac:dyDescent="0.25">
      <c r="A2836" s="470"/>
      <c r="B2836" s="475"/>
    </row>
    <row r="2837" spans="1:2" x14ac:dyDescent="0.25">
      <c r="A2837" s="470"/>
      <c r="B2837" s="475"/>
    </row>
    <row r="2838" spans="1:2" x14ac:dyDescent="0.25">
      <c r="A2838" s="470"/>
      <c r="B2838" s="475"/>
    </row>
    <row r="2839" spans="1:2" x14ac:dyDescent="0.25">
      <c r="A2839" s="470"/>
      <c r="B2839" s="475"/>
    </row>
    <row r="2840" spans="1:2" x14ac:dyDescent="0.25">
      <c r="A2840" s="470"/>
      <c r="B2840" s="475"/>
    </row>
    <row r="2841" spans="1:2" x14ac:dyDescent="0.25">
      <c r="A2841" s="470"/>
      <c r="B2841" s="475"/>
    </row>
    <row r="2842" spans="1:2" x14ac:dyDescent="0.25">
      <c r="A2842" s="470"/>
      <c r="B2842" s="475"/>
    </row>
    <row r="2843" spans="1:2" x14ac:dyDescent="0.25">
      <c r="A2843" s="470"/>
      <c r="B2843" s="475"/>
    </row>
    <row r="2844" spans="1:2" x14ac:dyDescent="0.25">
      <c r="A2844" s="470"/>
      <c r="B2844" s="475"/>
    </row>
    <row r="2845" spans="1:2" x14ac:dyDescent="0.25">
      <c r="A2845" s="470"/>
      <c r="B2845" s="475"/>
    </row>
    <row r="2846" spans="1:2" x14ac:dyDescent="0.25">
      <c r="A2846" s="470"/>
      <c r="B2846" s="475"/>
    </row>
    <row r="2847" spans="1:2" x14ac:dyDescent="0.25">
      <c r="A2847" s="470"/>
      <c r="B2847" s="475"/>
    </row>
    <row r="2848" spans="1:2" x14ac:dyDescent="0.25">
      <c r="A2848" s="470"/>
      <c r="B2848" s="475"/>
    </row>
    <row r="2849" spans="1:2" x14ac:dyDescent="0.25">
      <c r="A2849" s="470"/>
      <c r="B2849" s="475"/>
    </row>
    <row r="2850" spans="1:2" x14ac:dyDescent="0.25">
      <c r="A2850" s="470"/>
      <c r="B2850" s="475"/>
    </row>
    <row r="2851" spans="1:2" x14ac:dyDescent="0.25">
      <c r="A2851" s="470"/>
      <c r="B2851" s="475"/>
    </row>
    <row r="2852" spans="1:2" x14ac:dyDescent="0.25">
      <c r="A2852" s="470"/>
      <c r="B2852" s="475"/>
    </row>
    <row r="2853" spans="1:2" x14ac:dyDescent="0.25">
      <c r="A2853" s="470"/>
      <c r="B2853" s="475"/>
    </row>
    <row r="2854" spans="1:2" x14ac:dyDescent="0.25">
      <c r="A2854" s="470"/>
      <c r="B2854" s="475"/>
    </row>
    <row r="2855" spans="1:2" x14ac:dyDescent="0.25">
      <c r="A2855" s="470"/>
      <c r="B2855" s="475"/>
    </row>
    <row r="2856" spans="1:2" x14ac:dyDescent="0.25">
      <c r="A2856" s="470"/>
      <c r="B2856" s="475"/>
    </row>
    <row r="2857" spans="1:2" x14ac:dyDescent="0.25">
      <c r="A2857" s="470"/>
      <c r="B2857" s="475"/>
    </row>
    <row r="2858" spans="1:2" x14ac:dyDescent="0.25">
      <c r="A2858" s="470"/>
      <c r="B2858" s="475"/>
    </row>
    <row r="2859" spans="1:2" x14ac:dyDescent="0.25">
      <c r="A2859" s="470"/>
      <c r="B2859" s="475"/>
    </row>
    <row r="2860" spans="1:2" x14ac:dyDescent="0.25">
      <c r="A2860" s="470"/>
      <c r="B2860" s="475"/>
    </row>
    <row r="2861" spans="1:2" x14ac:dyDescent="0.25">
      <c r="A2861" s="470"/>
      <c r="B2861" s="475"/>
    </row>
    <row r="2862" spans="1:2" x14ac:dyDescent="0.25">
      <c r="A2862" s="470"/>
      <c r="B2862" s="475"/>
    </row>
    <row r="2863" spans="1:2" x14ac:dyDescent="0.25">
      <c r="A2863" s="470"/>
      <c r="B2863" s="475"/>
    </row>
    <row r="2864" spans="1:2" x14ac:dyDescent="0.25">
      <c r="A2864" s="470"/>
      <c r="B2864" s="475"/>
    </row>
    <row r="2865" spans="1:2" x14ac:dyDescent="0.25">
      <c r="A2865" s="470"/>
      <c r="B2865" s="475"/>
    </row>
    <row r="2866" spans="1:2" x14ac:dyDescent="0.25">
      <c r="A2866" s="470"/>
      <c r="B2866" s="475"/>
    </row>
    <row r="2867" spans="1:2" x14ac:dyDescent="0.25">
      <c r="A2867" s="470"/>
      <c r="B2867" s="475"/>
    </row>
    <row r="2868" spans="1:2" x14ac:dyDescent="0.25">
      <c r="A2868" s="470"/>
      <c r="B2868" s="475"/>
    </row>
    <row r="2869" spans="1:2" x14ac:dyDescent="0.25">
      <c r="A2869" s="470"/>
      <c r="B2869" s="475"/>
    </row>
    <row r="2870" spans="1:2" x14ac:dyDescent="0.25">
      <c r="A2870" s="470"/>
      <c r="B2870" s="475"/>
    </row>
    <row r="2871" spans="1:2" x14ac:dyDescent="0.25">
      <c r="A2871" s="470"/>
      <c r="B2871" s="475"/>
    </row>
    <row r="2872" spans="1:2" x14ac:dyDescent="0.25">
      <c r="A2872" s="470"/>
      <c r="B2872" s="475"/>
    </row>
    <row r="2873" spans="1:2" x14ac:dyDescent="0.25">
      <c r="A2873" s="470"/>
      <c r="B2873" s="475"/>
    </row>
    <row r="2874" spans="1:2" x14ac:dyDescent="0.25">
      <c r="A2874" s="470"/>
      <c r="B2874" s="475"/>
    </row>
    <row r="2875" spans="1:2" x14ac:dyDescent="0.25">
      <c r="A2875" s="470"/>
      <c r="B2875" s="475"/>
    </row>
    <row r="2876" spans="1:2" x14ac:dyDescent="0.25">
      <c r="A2876" s="470"/>
      <c r="B2876" s="475"/>
    </row>
    <row r="2877" spans="1:2" x14ac:dyDescent="0.25">
      <c r="A2877" s="470"/>
      <c r="B2877" s="475"/>
    </row>
    <row r="2878" spans="1:2" x14ac:dyDescent="0.25">
      <c r="A2878" s="470"/>
      <c r="B2878" s="475"/>
    </row>
    <row r="2879" spans="1:2" x14ac:dyDescent="0.25">
      <c r="A2879" s="470"/>
      <c r="B2879" s="475"/>
    </row>
    <row r="2880" spans="1:2" x14ac:dyDescent="0.25">
      <c r="A2880" s="470"/>
      <c r="B2880" s="475"/>
    </row>
    <row r="2881" spans="1:2" x14ac:dyDescent="0.25">
      <c r="A2881" s="470"/>
      <c r="B2881" s="475"/>
    </row>
    <row r="2882" spans="1:2" x14ac:dyDescent="0.25">
      <c r="A2882" s="470"/>
      <c r="B2882" s="475"/>
    </row>
    <row r="2883" spans="1:2" x14ac:dyDescent="0.25">
      <c r="A2883" s="470"/>
      <c r="B2883" s="475"/>
    </row>
    <row r="2884" spans="1:2" x14ac:dyDescent="0.25">
      <c r="A2884" s="470"/>
      <c r="B2884" s="475"/>
    </row>
    <row r="2885" spans="1:2" x14ac:dyDescent="0.25">
      <c r="A2885" s="470"/>
      <c r="B2885" s="475"/>
    </row>
    <row r="2886" spans="1:2" x14ac:dyDescent="0.25">
      <c r="A2886" s="470"/>
      <c r="B2886" s="475"/>
    </row>
    <row r="2887" spans="1:2" x14ac:dyDescent="0.25">
      <c r="A2887" s="470"/>
      <c r="B2887" s="475"/>
    </row>
    <row r="2888" spans="1:2" x14ac:dyDescent="0.25">
      <c r="A2888" s="470"/>
      <c r="B2888" s="475"/>
    </row>
    <row r="2889" spans="1:2" x14ac:dyDescent="0.25">
      <c r="A2889" s="470"/>
      <c r="B2889" s="475"/>
    </row>
    <row r="2890" spans="1:2" x14ac:dyDescent="0.25">
      <c r="A2890" s="470"/>
      <c r="B2890" s="475"/>
    </row>
    <row r="2891" spans="1:2" x14ac:dyDescent="0.25">
      <c r="A2891" s="470"/>
      <c r="B2891" s="475"/>
    </row>
    <row r="2892" spans="1:2" x14ac:dyDescent="0.25">
      <c r="A2892" s="470"/>
      <c r="B2892" s="475"/>
    </row>
    <row r="2893" spans="1:2" x14ac:dyDescent="0.25">
      <c r="A2893" s="470"/>
      <c r="B2893" s="475"/>
    </row>
    <row r="2894" spans="1:2" x14ac:dyDescent="0.25">
      <c r="A2894" s="470"/>
      <c r="B2894" s="475"/>
    </row>
    <row r="2895" spans="1:2" x14ac:dyDescent="0.25">
      <c r="A2895" s="470"/>
      <c r="B2895" s="475"/>
    </row>
    <row r="2896" spans="1:2" x14ac:dyDescent="0.25">
      <c r="A2896" s="470"/>
      <c r="B2896" s="475"/>
    </row>
    <row r="2897" spans="1:2" x14ac:dyDescent="0.25">
      <c r="A2897" s="470"/>
      <c r="B2897" s="475"/>
    </row>
    <row r="2898" spans="1:2" x14ac:dyDescent="0.25">
      <c r="A2898" s="470"/>
      <c r="B2898" s="475"/>
    </row>
    <row r="2899" spans="1:2" x14ac:dyDescent="0.25">
      <c r="A2899" s="470"/>
      <c r="B2899" s="475"/>
    </row>
    <row r="2900" spans="1:2" x14ac:dyDescent="0.25">
      <c r="A2900" s="470"/>
      <c r="B2900" s="475"/>
    </row>
    <row r="2901" spans="1:2" x14ac:dyDescent="0.25">
      <c r="A2901" s="470"/>
      <c r="B2901" s="475"/>
    </row>
    <row r="2902" spans="1:2" x14ac:dyDescent="0.25">
      <c r="A2902" s="470"/>
      <c r="B2902" s="475"/>
    </row>
    <row r="2903" spans="1:2" x14ac:dyDescent="0.25">
      <c r="A2903" s="470"/>
      <c r="B2903" s="475"/>
    </row>
    <row r="2904" spans="1:2" x14ac:dyDescent="0.25">
      <c r="A2904" s="470"/>
      <c r="B2904" s="475"/>
    </row>
    <row r="2905" spans="1:2" x14ac:dyDescent="0.25">
      <c r="A2905" s="470"/>
      <c r="B2905" s="475"/>
    </row>
    <row r="2906" spans="1:2" x14ac:dyDescent="0.25">
      <c r="A2906" s="470"/>
      <c r="B2906" s="475"/>
    </row>
    <row r="2907" spans="1:2" x14ac:dyDescent="0.25">
      <c r="A2907" s="470"/>
      <c r="B2907" s="475"/>
    </row>
    <row r="2908" spans="1:2" x14ac:dyDescent="0.25">
      <c r="A2908" s="470"/>
      <c r="B2908" s="475"/>
    </row>
    <row r="2909" spans="1:2" x14ac:dyDescent="0.25">
      <c r="A2909" s="470"/>
      <c r="B2909" s="475"/>
    </row>
    <row r="2910" spans="1:2" x14ac:dyDescent="0.25">
      <c r="A2910" s="470"/>
      <c r="B2910" s="475"/>
    </row>
    <row r="2911" spans="1:2" x14ac:dyDescent="0.25">
      <c r="A2911" s="470"/>
      <c r="B2911" s="475"/>
    </row>
    <row r="2912" spans="1:2" x14ac:dyDescent="0.25">
      <c r="A2912" s="470"/>
      <c r="B2912" s="475"/>
    </row>
    <row r="2913" spans="1:2" x14ac:dyDescent="0.25">
      <c r="A2913" s="470"/>
      <c r="B2913" s="475"/>
    </row>
    <row r="2914" spans="1:2" x14ac:dyDescent="0.25">
      <c r="A2914" s="470"/>
      <c r="B2914" s="475"/>
    </row>
    <row r="2915" spans="1:2" x14ac:dyDescent="0.25">
      <c r="A2915" s="470"/>
      <c r="B2915" s="475"/>
    </row>
    <row r="2916" spans="1:2" x14ac:dyDescent="0.25">
      <c r="A2916" s="470"/>
      <c r="B2916" s="475"/>
    </row>
    <row r="2917" spans="1:2" x14ac:dyDescent="0.25">
      <c r="A2917" s="470"/>
      <c r="B2917" s="475"/>
    </row>
    <row r="2918" spans="1:2" x14ac:dyDescent="0.25">
      <c r="A2918" s="470"/>
      <c r="B2918" s="475"/>
    </row>
    <row r="2919" spans="1:2" x14ac:dyDescent="0.25">
      <c r="A2919" s="470"/>
      <c r="B2919" s="475"/>
    </row>
    <row r="2920" spans="1:2" x14ac:dyDescent="0.25">
      <c r="A2920" s="470"/>
      <c r="B2920" s="475"/>
    </row>
    <row r="2921" spans="1:2" x14ac:dyDescent="0.25">
      <c r="A2921" s="470"/>
      <c r="B2921" s="475"/>
    </row>
    <row r="2922" spans="1:2" x14ac:dyDescent="0.25">
      <c r="A2922" s="470"/>
      <c r="B2922" s="475"/>
    </row>
    <row r="2923" spans="1:2" x14ac:dyDescent="0.25">
      <c r="A2923" s="470"/>
      <c r="B2923" s="475"/>
    </row>
    <row r="2924" spans="1:2" x14ac:dyDescent="0.25">
      <c r="A2924" s="470"/>
      <c r="B2924" s="475"/>
    </row>
    <row r="2925" spans="1:2" x14ac:dyDescent="0.25">
      <c r="A2925" s="470"/>
      <c r="B2925" s="475"/>
    </row>
    <row r="2926" spans="1:2" x14ac:dyDescent="0.25">
      <c r="A2926" s="470"/>
      <c r="B2926" s="475"/>
    </row>
    <row r="2927" spans="1:2" x14ac:dyDescent="0.25">
      <c r="A2927" s="470"/>
      <c r="B2927" s="475"/>
    </row>
    <row r="2928" spans="1:2" x14ac:dyDescent="0.25">
      <c r="A2928" s="470"/>
      <c r="B2928" s="475"/>
    </row>
    <row r="2929" spans="1:2" x14ac:dyDescent="0.25">
      <c r="A2929" s="470"/>
      <c r="B2929" s="475"/>
    </row>
    <row r="2930" spans="1:2" x14ac:dyDescent="0.25">
      <c r="A2930" s="470"/>
      <c r="B2930" s="475"/>
    </row>
    <row r="2931" spans="1:2" x14ac:dyDescent="0.25">
      <c r="A2931" s="470"/>
      <c r="B2931" s="475"/>
    </row>
    <row r="2932" spans="1:2" x14ac:dyDescent="0.25">
      <c r="A2932" s="470"/>
      <c r="B2932" s="475"/>
    </row>
    <row r="2933" spans="1:2" x14ac:dyDescent="0.25">
      <c r="A2933" s="470"/>
      <c r="B2933" s="475"/>
    </row>
    <row r="2934" spans="1:2" x14ac:dyDescent="0.25">
      <c r="A2934" s="470"/>
      <c r="B2934" s="475"/>
    </row>
    <row r="2935" spans="1:2" x14ac:dyDescent="0.25">
      <c r="A2935" s="470"/>
      <c r="B2935" s="475"/>
    </row>
    <row r="2936" spans="1:2" x14ac:dyDescent="0.25">
      <c r="A2936" s="470"/>
      <c r="B2936" s="475"/>
    </row>
    <row r="2937" spans="1:2" x14ac:dyDescent="0.25">
      <c r="A2937" s="470"/>
      <c r="B2937" s="475"/>
    </row>
    <row r="2938" spans="1:2" x14ac:dyDescent="0.25">
      <c r="A2938" s="470"/>
      <c r="B2938" s="475"/>
    </row>
    <row r="2939" spans="1:2" x14ac:dyDescent="0.25">
      <c r="A2939" s="470"/>
      <c r="B2939" s="475"/>
    </row>
    <row r="2940" spans="1:2" x14ac:dyDescent="0.25">
      <c r="A2940" s="470"/>
      <c r="B2940" s="475"/>
    </row>
    <row r="2941" spans="1:2" x14ac:dyDescent="0.25">
      <c r="A2941" s="470"/>
      <c r="B2941" s="475"/>
    </row>
    <row r="2942" spans="1:2" x14ac:dyDescent="0.25">
      <c r="A2942" s="470"/>
      <c r="B2942" s="475"/>
    </row>
    <row r="2943" spans="1:2" x14ac:dyDescent="0.25">
      <c r="A2943" s="470"/>
      <c r="B2943" s="475"/>
    </row>
    <row r="2944" spans="1:2" x14ac:dyDescent="0.25">
      <c r="A2944" s="470"/>
      <c r="B2944" s="475"/>
    </row>
    <row r="2945" spans="1:2" x14ac:dyDescent="0.25">
      <c r="A2945" s="470"/>
      <c r="B2945" s="475"/>
    </row>
    <row r="2946" spans="1:2" x14ac:dyDescent="0.25">
      <c r="A2946" s="470"/>
      <c r="B2946" s="475"/>
    </row>
    <row r="2947" spans="1:2" x14ac:dyDescent="0.25">
      <c r="A2947" s="470"/>
      <c r="B2947" s="475"/>
    </row>
    <row r="2948" spans="1:2" x14ac:dyDescent="0.25">
      <c r="A2948" s="470"/>
      <c r="B2948" s="475"/>
    </row>
    <row r="2949" spans="1:2" x14ac:dyDescent="0.25">
      <c r="A2949" s="470"/>
      <c r="B2949" s="475"/>
    </row>
    <row r="2950" spans="1:2" x14ac:dyDescent="0.25">
      <c r="A2950" s="470"/>
      <c r="B2950" s="475"/>
    </row>
    <row r="2951" spans="1:2" x14ac:dyDescent="0.25">
      <c r="A2951" s="470"/>
      <c r="B2951" s="475"/>
    </row>
    <row r="2952" spans="1:2" x14ac:dyDescent="0.25">
      <c r="A2952" s="470"/>
      <c r="B2952" s="475"/>
    </row>
    <row r="2953" spans="1:2" x14ac:dyDescent="0.25">
      <c r="A2953" s="470"/>
      <c r="B2953" s="475"/>
    </row>
    <row r="2954" spans="1:2" x14ac:dyDescent="0.25">
      <c r="A2954" s="470"/>
      <c r="B2954" s="475"/>
    </row>
    <row r="2955" spans="1:2" x14ac:dyDescent="0.25">
      <c r="A2955" s="470"/>
      <c r="B2955" s="475"/>
    </row>
    <row r="2956" spans="1:2" x14ac:dyDescent="0.25">
      <c r="A2956" s="470"/>
      <c r="B2956" s="475"/>
    </row>
    <row r="2957" spans="1:2" x14ac:dyDescent="0.25">
      <c r="A2957" s="470"/>
      <c r="B2957" s="475"/>
    </row>
    <row r="2958" spans="1:2" x14ac:dyDescent="0.25">
      <c r="A2958" s="470"/>
      <c r="B2958" s="475"/>
    </row>
    <row r="2959" spans="1:2" x14ac:dyDescent="0.25">
      <c r="A2959" s="470"/>
      <c r="B2959" s="475"/>
    </row>
    <row r="2960" spans="1:2" x14ac:dyDescent="0.25">
      <c r="A2960" s="470"/>
      <c r="B2960" s="475"/>
    </row>
    <row r="2961" spans="1:2" x14ac:dyDescent="0.25">
      <c r="A2961" s="470"/>
      <c r="B2961" s="475"/>
    </row>
    <row r="2962" spans="1:2" x14ac:dyDescent="0.25">
      <c r="A2962" s="470"/>
      <c r="B2962" s="475"/>
    </row>
    <row r="2963" spans="1:2" x14ac:dyDescent="0.25">
      <c r="A2963" s="470"/>
      <c r="B2963" s="475"/>
    </row>
    <row r="2964" spans="1:2" x14ac:dyDescent="0.25">
      <c r="A2964" s="470"/>
      <c r="B2964" s="475"/>
    </row>
    <row r="2965" spans="1:2" x14ac:dyDescent="0.25">
      <c r="A2965" s="470"/>
      <c r="B2965" s="475"/>
    </row>
    <row r="2966" spans="1:2" x14ac:dyDescent="0.25">
      <c r="A2966" s="470"/>
      <c r="B2966" s="475"/>
    </row>
    <row r="2967" spans="1:2" x14ac:dyDescent="0.25">
      <c r="A2967" s="470"/>
      <c r="B2967" s="475"/>
    </row>
    <row r="2968" spans="1:2" x14ac:dyDescent="0.25">
      <c r="A2968" s="470"/>
      <c r="B2968" s="475"/>
    </row>
    <row r="2969" spans="1:2" x14ac:dyDescent="0.25">
      <c r="A2969" s="470"/>
      <c r="B2969" s="475"/>
    </row>
    <row r="2970" spans="1:2" x14ac:dyDescent="0.25">
      <c r="A2970" s="470"/>
      <c r="B2970" s="475"/>
    </row>
    <row r="2971" spans="1:2" x14ac:dyDescent="0.25">
      <c r="A2971" s="470"/>
      <c r="B2971" s="475"/>
    </row>
    <row r="2972" spans="1:2" x14ac:dyDescent="0.25">
      <c r="A2972" s="470"/>
      <c r="B2972" s="475"/>
    </row>
    <row r="2973" spans="1:2" x14ac:dyDescent="0.25">
      <c r="A2973" s="470"/>
      <c r="B2973" s="475"/>
    </row>
    <row r="2974" spans="1:2" x14ac:dyDescent="0.25">
      <c r="A2974" s="470"/>
      <c r="B2974" s="475"/>
    </row>
    <row r="2975" spans="1:2" x14ac:dyDescent="0.25">
      <c r="A2975" s="470"/>
      <c r="B2975" s="475"/>
    </row>
    <row r="2976" spans="1:2" x14ac:dyDescent="0.25">
      <c r="A2976" s="470"/>
      <c r="B2976" s="475"/>
    </row>
    <row r="2977" spans="1:2" x14ac:dyDescent="0.25">
      <c r="A2977" s="470"/>
      <c r="B2977" s="475"/>
    </row>
    <row r="2978" spans="1:2" x14ac:dyDescent="0.25">
      <c r="A2978" s="470"/>
      <c r="B2978" s="475"/>
    </row>
    <row r="2979" spans="1:2" x14ac:dyDescent="0.25">
      <c r="A2979" s="470"/>
      <c r="B2979" s="475"/>
    </row>
    <row r="2980" spans="1:2" x14ac:dyDescent="0.25">
      <c r="A2980" s="470"/>
      <c r="B2980" s="475"/>
    </row>
    <row r="2981" spans="1:2" x14ac:dyDescent="0.25">
      <c r="A2981" s="470"/>
      <c r="B2981" s="475"/>
    </row>
    <row r="2982" spans="1:2" x14ac:dyDescent="0.25">
      <c r="A2982" s="470"/>
      <c r="B2982" s="475"/>
    </row>
    <row r="2983" spans="1:2" x14ac:dyDescent="0.25">
      <c r="A2983" s="470"/>
      <c r="B2983" s="475"/>
    </row>
    <row r="2984" spans="1:2" x14ac:dyDescent="0.25">
      <c r="A2984" s="470"/>
      <c r="B2984" s="475"/>
    </row>
    <row r="2985" spans="1:2" x14ac:dyDescent="0.25">
      <c r="A2985" s="470"/>
      <c r="B2985" s="475"/>
    </row>
    <row r="2986" spans="1:2" x14ac:dyDescent="0.25">
      <c r="A2986" s="470"/>
      <c r="B2986" s="475"/>
    </row>
    <row r="2987" spans="1:2" x14ac:dyDescent="0.25">
      <c r="A2987" s="470"/>
      <c r="B2987" s="475"/>
    </row>
    <row r="2988" spans="1:2" x14ac:dyDescent="0.25">
      <c r="A2988" s="470"/>
      <c r="B2988" s="475"/>
    </row>
    <row r="2989" spans="1:2" x14ac:dyDescent="0.25">
      <c r="A2989" s="470"/>
      <c r="B2989" s="475"/>
    </row>
    <row r="2990" spans="1:2" x14ac:dyDescent="0.25">
      <c r="A2990" s="470"/>
      <c r="B2990" s="475"/>
    </row>
    <row r="2991" spans="1:2" x14ac:dyDescent="0.25">
      <c r="A2991" s="470"/>
      <c r="B2991" s="475"/>
    </row>
    <row r="2992" spans="1:2" x14ac:dyDescent="0.25">
      <c r="A2992" s="470"/>
      <c r="B2992" s="475"/>
    </row>
    <row r="2993" spans="1:2" x14ac:dyDescent="0.25">
      <c r="A2993" s="470"/>
      <c r="B2993" s="475"/>
    </row>
    <row r="2994" spans="1:2" x14ac:dyDescent="0.25">
      <c r="A2994" s="470"/>
      <c r="B2994" s="475"/>
    </row>
    <row r="2995" spans="1:2" x14ac:dyDescent="0.25">
      <c r="A2995" s="470"/>
      <c r="B2995" s="475"/>
    </row>
    <row r="2996" spans="1:2" x14ac:dyDescent="0.25">
      <c r="A2996" s="470"/>
      <c r="B2996" s="475"/>
    </row>
    <row r="2997" spans="1:2" x14ac:dyDescent="0.25">
      <c r="A2997" s="470"/>
      <c r="B2997" s="475"/>
    </row>
    <row r="2998" spans="1:2" x14ac:dyDescent="0.25">
      <c r="A2998" s="470"/>
      <c r="B2998" s="475"/>
    </row>
    <row r="2999" spans="1:2" x14ac:dyDescent="0.25">
      <c r="A2999" s="470"/>
      <c r="B2999" s="475"/>
    </row>
    <row r="3000" spans="1:2" x14ac:dyDescent="0.25">
      <c r="A3000" s="470"/>
      <c r="B3000" s="475"/>
    </row>
    <row r="3001" spans="1:2" x14ac:dyDescent="0.25">
      <c r="A3001" s="470"/>
      <c r="B3001" s="475"/>
    </row>
    <row r="3002" spans="1:2" x14ac:dyDescent="0.25">
      <c r="A3002" s="470"/>
      <c r="B3002" s="475"/>
    </row>
    <row r="3003" spans="1:2" x14ac:dyDescent="0.25">
      <c r="A3003" s="470"/>
      <c r="B3003" s="475"/>
    </row>
    <row r="3004" spans="1:2" x14ac:dyDescent="0.25">
      <c r="A3004" s="470"/>
      <c r="B3004" s="475"/>
    </row>
    <row r="3005" spans="1:2" x14ac:dyDescent="0.25">
      <c r="A3005" s="470"/>
      <c r="B3005" s="475"/>
    </row>
    <row r="3006" spans="1:2" x14ac:dyDescent="0.25">
      <c r="A3006" s="470"/>
      <c r="B3006" s="475"/>
    </row>
    <row r="3007" spans="1:2" x14ac:dyDescent="0.25">
      <c r="A3007" s="470"/>
      <c r="B3007" s="475"/>
    </row>
    <row r="3008" spans="1:2" x14ac:dyDescent="0.25">
      <c r="A3008" s="470"/>
      <c r="B3008" s="475"/>
    </row>
    <row r="3009" spans="1:2" x14ac:dyDescent="0.25">
      <c r="A3009" s="470"/>
      <c r="B3009" s="475"/>
    </row>
    <row r="3010" spans="1:2" x14ac:dyDescent="0.25">
      <c r="A3010" s="470"/>
      <c r="B3010" s="475"/>
    </row>
    <row r="3011" spans="1:2" x14ac:dyDescent="0.25">
      <c r="A3011" s="470"/>
      <c r="B3011" s="475"/>
    </row>
    <row r="3012" spans="1:2" x14ac:dyDescent="0.25">
      <c r="A3012" s="470"/>
      <c r="B3012" s="475"/>
    </row>
    <row r="3013" spans="1:2" x14ac:dyDescent="0.25">
      <c r="A3013" s="470"/>
      <c r="B3013" s="475"/>
    </row>
    <row r="3014" spans="1:2" x14ac:dyDescent="0.25">
      <c r="A3014" s="470"/>
      <c r="B3014" s="475"/>
    </row>
    <row r="3015" spans="1:2" x14ac:dyDescent="0.25">
      <c r="A3015" s="470"/>
      <c r="B3015" s="475"/>
    </row>
    <row r="3016" spans="1:2" x14ac:dyDescent="0.25">
      <c r="A3016" s="470"/>
      <c r="B3016" s="475"/>
    </row>
    <row r="3017" spans="1:2" x14ac:dyDescent="0.25">
      <c r="A3017" s="470"/>
      <c r="B3017" s="475"/>
    </row>
    <row r="3018" spans="1:2" x14ac:dyDescent="0.25">
      <c r="A3018" s="470"/>
      <c r="B3018" s="475"/>
    </row>
    <row r="3019" spans="1:2" x14ac:dyDescent="0.25">
      <c r="A3019" s="470"/>
      <c r="B3019" s="475"/>
    </row>
    <row r="3020" spans="1:2" x14ac:dyDescent="0.25">
      <c r="A3020" s="470"/>
      <c r="B3020" s="475"/>
    </row>
    <row r="3021" spans="1:2" x14ac:dyDescent="0.25">
      <c r="A3021" s="470"/>
      <c r="B3021" s="475"/>
    </row>
    <row r="3022" spans="1:2" x14ac:dyDescent="0.25">
      <c r="A3022" s="470"/>
      <c r="B3022" s="475"/>
    </row>
    <row r="3023" spans="1:2" x14ac:dyDescent="0.25">
      <c r="A3023" s="470"/>
      <c r="B3023" s="475"/>
    </row>
    <row r="3024" spans="1:2" x14ac:dyDescent="0.25">
      <c r="A3024" s="470"/>
      <c r="B3024" s="475"/>
    </row>
    <row r="3025" spans="1:2" x14ac:dyDescent="0.25">
      <c r="A3025" s="470"/>
      <c r="B3025" s="475"/>
    </row>
    <row r="3026" spans="1:2" x14ac:dyDescent="0.25">
      <c r="A3026" s="470"/>
      <c r="B3026" s="475"/>
    </row>
    <row r="3027" spans="1:2" x14ac:dyDescent="0.25">
      <c r="A3027" s="470"/>
      <c r="B3027" s="475"/>
    </row>
    <row r="3028" spans="1:2" x14ac:dyDescent="0.25">
      <c r="A3028" s="470"/>
      <c r="B3028" s="475"/>
    </row>
    <row r="3029" spans="1:2" x14ac:dyDescent="0.25">
      <c r="A3029" s="470"/>
      <c r="B3029" s="475"/>
    </row>
    <row r="3030" spans="1:2" x14ac:dyDescent="0.25">
      <c r="A3030" s="470"/>
      <c r="B3030" s="475"/>
    </row>
    <row r="3031" spans="1:2" x14ac:dyDescent="0.25">
      <c r="A3031" s="470"/>
      <c r="B3031" s="475"/>
    </row>
    <row r="3032" spans="1:2" x14ac:dyDescent="0.25">
      <c r="A3032" s="470"/>
      <c r="B3032" s="475"/>
    </row>
    <row r="3033" spans="1:2" x14ac:dyDescent="0.25">
      <c r="A3033" s="470"/>
      <c r="B3033" s="475"/>
    </row>
    <row r="3034" spans="1:2" x14ac:dyDescent="0.25">
      <c r="A3034" s="470"/>
      <c r="B3034" s="475"/>
    </row>
    <row r="3035" spans="1:2" x14ac:dyDescent="0.25">
      <c r="A3035" s="470"/>
      <c r="B3035" s="475"/>
    </row>
    <row r="3036" spans="1:2" x14ac:dyDescent="0.25">
      <c r="A3036" s="470"/>
      <c r="B3036" s="475"/>
    </row>
    <row r="3037" spans="1:2" x14ac:dyDescent="0.25">
      <c r="A3037" s="470"/>
      <c r="B3037" s="475"/>
    </row>
    <row r="3038" spans="1:2" x14ac:dyDescent="0.25">
      <c r="A3038" s="470"/>
      <c r="B3038" s="475"/>
    </row>
    <row r="3039" spans="1:2" x14ac:dyDescent="0.25">
      <c r="A3039" s="470"/>
      <c r="B3039" s="475"/>
    </row>
    <row r="3040" spans="1:2" x14ac:dyDescent="0.25">
      <c r="A3040" s="470"/>
      <c r="B3040" s="475"/>
    </row>
    <row r="3041" spans="1:2" x14ac:dyDescent="0.25">
      <c r="A3041" s="470"/>
      <c r="B3041" s="475"/>
    </row>
    <row r="3042" spans="1:2" x14ac:dyDescent="0.25">
      <c r="A3042" s="470"/>
      <c r="B3042" s="475"/>
    </row>
    <row r="3043" spans="1:2" x14ac:dyDescent="0.25">
      <c r="A3043" s="470"/>
      <c r="B3043" s="475"/>
    </row>
    <row r="3044" spans="1:2" x14ac:dyDescent="0.25">
      <c r="A3044" s="470"/>
      <c r="B3044" s="475"/>
    </row>
    <row r="3045" spans="1:2" x14ac:dyDescent="0.25">
      <c r="A3045" s="470"/>
      <c r="B3045" s="475"/>
    </row>
    <row r="3046" spans="1:2" x14ac:dyDescent="0.25">
      <c r="A3046" s="470"/>
      <c r="B3046" s="475"/>
    </row>
    <row r="3047" spans="1:2" x14ac:dyDescent="0.25">
      <c r="A3047" s="470"/>
      <c r="B3047" s="475"/>
    </row>
    <row r="3048" spans="1:2" x14ac:dyDescent="0.25">
      <c r="A3048" s="470"/>
      <c r="B3048" s="475"/>
    </row>
    <row r="3049" spans="1:2" x14ac:dyDescent="0.25">
      <c r="A3049" s="470"/>
      <c r="B3049" s="475"/>
    </row>
    <row r="3050" spans="1:2" x14ac:dyDescent="0.25">
      <c r="A3050" s="470"/>
      <c r="B3050" s="475"/>
    </row>
    <row r="3051" spans="1:2" x14ac:dyDescent="0.25">
      <c r="A3051" s="470"/>
      <c r="B3051" s="475"/>
    </row>
    <row r="3052" spans="1:2" x14ac:dyDescent="0.25">
      <c r="A3052" s="470"/>
      <c r="B3052" s="475"/>
    </row>
    <row r="3053" spans="1:2" x14ac:dyDescent="0.25">
      <c r="A3053" s="470"/>
      <c r="B3053" s="475"/>
    </row>
    <row r="3054" spans="1:2" x14ac:dyDescent="0.25">
      <c r="A3054" s="470"/>
      <c r="B3054" s="475"/>
    </row>
    <row r="3055" spans="1:2" x14ac:dyDescent="0.25">
      <c r="A3055" s="470"/>
      <c r="B3055" s="475"/>
    </row>
    <row r="3056" spans="1:2" x14ac:dyDescent="0.25">
      <c r="A3056" s="470"/>
      <c r="B3056" s="475"/>
    </row>
    <row r="3057" spans="1:2" x14ac:dyDescent="0.25">
      <c r="A3057" s="470"/>
      <c r="B3057" s="475"/>
    </row>
    <row r="3058" spans="1:2" x14ac:dyDescent="0.25">
      <c r="A3058" s="470"/>
      <c r="B3058" s="475"/>
    </row>
    <row r="3059" spans="1:2" x14ac:dyDescent="0.25">
      <c r="A3059" s="470"/>
      <c r="B3059" s="475"/>
    </row>
    <row r="3060" spans="1:2" x14ac:dyDescent="0.25">
      <c r="A3060" s="470"/>
      <c r="B3060" s="475"/>
    </row>
    <row r="3061" spans="1:2" x14ac:dyDescent="0.25">
      <c r="A3061" s="470"/>
      <c r="B3061" s="475"/>
    </row>
    <row r="3062" spans="1:2" x14ac:dyDescent="0.25">
      <c r="A3062" s="470"/>
      <c r="B3062" s="475"/>
    </row>
    <row r="3063" spans="1:2" x14ac:dyDescent="0.25">
      <c r="A3063" s="470"/>
      <c r="B3063" s="475"/>
    </row>
    <row r="3064" spans="1:2" x14ac:dyDescent="0.25">
      <c r="A3064" s="470"/>
      <c r="B3064" s="475"/>
    </row>
    <row r="3065" spans="1:2" x14ac:dyDescent="0.25">
      <c r="A3065" s="470"/>
      <c r="B3065" s="475"/>
    </row>
    <row r="3066" spans="1:2" x14ac:dyDescent="0.25">
      <c r="A3066" s="470"/>
      <c r="B3066" s="475"/>
    </row>
    <row r="3067" spans="1:2" x14ac:dyDescent="0.25">
      <c r="A3067" s="470"/>
      <c r="B3067" s="475"/>
    </row>
    <row r="3068" spans="1:2" x14ac:dyDescent="0.25">
      <c r="A3068" s="470"/>
      <c r="B3068" s="475"/>
    </row>
    <row r="3069" spans="1:2" x14ac:dyDescent="0.25">
      <c r="A3069" s="470"/>
      <c r="B3069" s="475"/>
    </row>
    <row r="3070" spans="1:2" x14ac:dyDescent="0.25">
      <c r="A3070" s="470"/>
      <c r="B3070" s="475"/>
    </row>
    <row r="3071" spans="1:2" x14ac:dyDescent="0.25">
      <c r="A3071" s="470"/>
      <c r="B3071" s="475"/>
    </row>
    <row r="3072" spans="1:2" x14ac:dyDescent="0.25">
      <c r="A3072" s="470"/>
      <c r="B3072" s="475"/>
    </row>
    <row r="3073" spans="1:2" x14ac:dyDescent="0.25">
      <c r="A3073" s="470"/>
      <c r="B3073" s="475"/>
    </row>
    <row r="3074" spans="1:2" x14ac:dyDescent="0.25">
      <c r="A3074" s="470"/>
      <c r="B3074" s="475"/>
    </row>
    <row r="3075" spans="1:2" x14ac:dyDescent="0.25">
      <c r="A3075" s="470"/>
      <c r="B3075" s="475"/>
    </row>
    <row r="3076" spans="1:2" x14ac:dyDescent="0.25">
      <c r="A3076" s="470"/>
      <c r="B3076" s="475"/>
    </row>
    <row r="3077" spans="1:2" x14ac:dyDescent="0.25">
      <c r="A3077" s="470"/>
      <c r="B3077" s="475"/>
    </row>
    <row r="3078" spans="1:2" x14ac:dyDescent="0.25">
      <c r="A3078" s="470"/>
      <c r="B3078" s="475"/>
    </row>
    <row r="3079" spans="1:2" x14ac:dyDescent="0.25">
      <c r="A3079" s="470"/>
      <c r="B3079" s="475"/>
    </row>
    <row r="3080" spans="1:2" x14ac:dyDescent="0.25">
      <c r="A3080" s="470"/>
      <c r="B3080" s="475"/>
    </row>
    <row r="3081" spans="1:2" x14ac:dyDescent="0.25">
      <c r="A3081" s="470"/>
      <c r="B3081" s="475"/>
    </row>
    <row r="3082" spans="1:2" x14ac:dyDescent="0.25">
      <c r="A3082" s="470"/>
      <c r="B3082" s="475"/>
    </row>
    <row r="3083" spans="1:2" x14ac:dyDescent="0.25">
      <c r="A3083" s="470"/>
      <c r="B3083" s="475"/>
    </row>
    <row r="3084" spans="1:2" x14ac:dyDescent="0.25">
      <c r="A3084" s="470"/>
      <c r="B3084" s="475"/>
    </row>
    <row r="3085" spans="1:2" x14ac:dyDescent="0.25">
      <c r="A3085" s="470"/>
      <c r="B3085" s="475"/>
    </row>
    <row r="3086" spans="1:2" x14ac:dyDescent="0.25">
      <c r="A3086" s="470"/>
      <c r="B3086" s="475"/>
    </row>
    <row r="3087" spans="1:2" x14ac:dyDescent="0.25">
      <c r="A3087" s="470"/>
      <c r="B3087" s="475"/>
    </row>
    <row r="3088" spans="1:2" x14ac:dyDescent="0.25">
      <c r="A3088" s="470"/>
      <c r="B3088" s="475"/>
    </row>
    <row r="3089" spans="1:2" x14ac:dyDescent="0.25">
      <c r="A3089" s="470"/>
      <c r="B3089" s="475"/>
    </row>
    <row r="3090" spans="1:2" x14ac:dyDescent="0.25">
      <c r="A3090" s="470"/>
      <c r="B3090" s="475"/>
    </row>
    <row r="3091" spans="1:2" x14ac:dyDescent="0.25">
      <c r="A3091" s="470"/>
      <c r="B3091" s="475"/>
    </row>
    <row r="3092" spans="1:2" x14ac:dyDescent="0.25">
      <c r="A3092" s="470"/>
      <c r="B3092" s="475"/>
    </row>
    <row r="3093" spans="1:2" x14ac:dyDescent="0.25">
      <c r="A3093" s="470"/>
      <c r="B3093" s="475"/>
    </row>
    <row r="3094" spans="1:2" x14ac:dyDescent="0.25">
      <c r="A3094" s="470"/>
      <c r="B3094" s="475"/>
    </row>
    <row r="3095" spans="1:2" x14ac:dyDescent="0.25">
      <c r="A3095" s="470"/>
      <c r="B3095" s="475"/>
    </row>
    <row r="3096" spans="1:2" x14ac:dyDescent="0.25">
      <c r="A3096" s="470"/>
      <c r="B3096" s="475"/>
    </row>
    <row r="3097" spans="1:2" x14ac:dyDescent="0.25">
      <c r="A3097" s="470"/>
      <c r="B3097" s="475"/>
    </row>
    <row r="3098" spans="1:2" x14ac:dyDescent="0.25">
      <c r="A3098" s="470"/>
      <c r="B3098" s="475"/>
    </row>
    <row r="3099" spans="1:2" x14ac:dyDescent="0.25">
      <c r="A3099" s="470"/>
      <c r="B3099" s="475"/>
    </row>
    <row r="3100" spans="1:2" x14ac:dyDescent="0.25">
      <c r="A3100" s="470"/>
      <c r="B3100" s="475"/>
    </row>
    <row r="3101" spans="1:2" x14ac:dyDescent="0.25">
      <c r="A3101" s="470"/>
      <c r="B3101" s="475"/>
    </row>
    <row r="3102" spans="1:2" x14ac:dyDescent="0.25">
      <c r="A3102" s="470"/>
      <c r="B3102" s="475"/>
    </row>
    <row r="3103" spans="1:2" x14ac:dyDescent="0.25">
      <c r="A3103" s="470"/>
      <c r="B3103" s="475"/>
    </row>
    <row r="3104" spans="1:2" x14ac:dyDescent="0.25">
      <c r="A3104" s="470"/>
      <c r="B3104" s="475"/>
    </row>
    <row r="3105" spans="1:2" x14ac:dyDescent="0.25">
      <c r="A3105" s="470"/>
      <c r="B3105" s="475"/>
    </row>
    <row r="3106" spans="1:2" x14ac:dyDescent="0.25">
      <c r="A3106" s="470"/>
      <c r="B3106" s="475"/>
    </row>
    <row r="3107" spans="1:2" x14ac:dyDescent="0.25">
      <c r="A3107" s="470"/>
      <c r="B3107" s="475"/>
    </row>
    <row r="3108" spans="1:2" x14ac:dyDescent="0.25">
      <c r="A3108" s="470"/>
      <c r="B3108" s="475"/>
    </row>
    <row r="3109" spans="1:2" x14ac:dyDescent="0.25">
      <c r="A3109" s="470"/>
      <c r="B3109" s="475"/>
    </row>
    <row r="3110" spans="1:2" x14ac:dyDescent="0.25">
      <c r="A3110" s="470"/>
      <c r="B3110" s="475"/>
    </row>
    <row r="3111" spans="1:2" x14ac:dyDescent="0.25">
      <c r="A3111" s="470"/>
      <c r="B3111" s="475"/>
    </row>
    <row r="3112" spans="1:2" x14ac:dyDescent="0.25">
      <c r="A3112" s="470"/>
      <c r="B3112" s="475"/>
    </row>
    <row r="3113" spans="1:2" x14ac:dyDescent="0.25">
      <c r="A3113" s="470"/>
      <c r="B3113" s="475"/>
    </row>
    <row r="3114" spans="1:2" x14ac:dyDescent="0.25">
      <c r="A3114" s="470"/>
      <c r="B3114" s="475"/>
    </row>
    <row r="3115" spans="1:2" x14ac:dyDescent="0.25">
      <c r="A3115" s="470"/>
      <c r="B3115" s="475"/>
    </row>
    <row r="3116" spans="1:2" x14ac:dyDescent="0.25">
      <c r="A3116" s="470"/>
      <c r="B3116" s="475"/>
    </row>
    <row r="3117" spans="1:2" x14ac:dyDescent="0.25">
      <c r="A3117" s="470"/>
      <c r="B3117" s="475"/>
    </row>
    <row r="3118" spans="1:2" x14ac:dyDescent="0.25">
      <c r="A3118" s="470"/>
      <c r="B3118" s="475"/>
    </row>
    <row r="3119" spans="1:2" x14ac:dyDescent="0.25">
      <c r="A3119" s="470"/>
      <c r="B3119" s="475"/>
    </row>
    <row r="3120" spans="1:2" x14ac:dyDescent="0.25">
      <c r="A3120" s="470"/>
      <c r="B3120" s="475"/>
    </row>
    <row r="3121" spans="1:2" x14ac:dyDescent="0.25">
      <c r="A3121" s="470"/>
      <c r="B3121" s="475"/>
    </row>
    <row r="3122" spans="1:2" x14ac:dyDescent="0.25">
      <c r="A3122" s="470"/>
      <c r="B3122" s="475"/>
    </row>
    <row r="3123" spans="1:2" x14ac:dyDescent="0.25">
      <c r="A3123" s="470"/>
      <c r="B3123" s="475"/>
    </row>
    <row r="3124" spans="1:2" x14ac:dyDescent="0.25">
      <c r="A3124" s="470"/>
      <c r="B3124" s="475"/>
    </row>
    <row r="3125" spans="1:2" x14ac:dyDescent="0.25">
      <c r="A3125" s="470"/>
      <c r="B3125" s="475"/>
    </row>
    <row r="3126" spans="1:2" x14ac:dyDescent="0.25">
      <c r="A3126" s="470"/>
      <c r="B3126" s="475"/>
    </row>
    <row r="3127" spans="1:2" x14ac:dyDescent="0.25">
      <c r="A3127" s="470"/>
      <c r="B3127" s="475"/>
    </row>
    <row r="3128" spans="1:2" x14ac:dyDescent="0.25">
      <c r="A3128" s="470"/>
      <c r="B3128" s="475"/>
    </row>
    <row r="3129" spans="1:2" x14ac:dyDescent="0.25">
      <c r="A3129" s="470"/>
      <c r="B3129" s="475"/>
    </row>
    <row r="3130" spans="1:2" x14ac:dyDescent="0.25">
      <c r="A3130" s="470"/>
      <c r="B3130" s="475"/>
    </row>
    <row r="3131" spans="1:2" x14ac:dyDescent="0.25">
      <c r="A3131" s="470"/>
      <c r="B3131" s="475"/>
    </row>
    <row r="3132" spans="1:2" x14ac:dyDescent="0.25">
      <c r="A3132" s="470"/>
      <c r="B3132" s="475"/>
    </row>
    <row r="3133" spans="1:2" x14ac:dyDescent="0.25">
      <c r="A3133" s="470"/>
      <c r="B3133" s="475"/>
    </row>
    <row r="3134" spans="1:2" x14ac:dyDescent="0.25">
      <c r="A3134" s="470"/>
      <c r="B3134" s="475"/>
    </row>
    <row r="3135" spans="1:2" x14ac:dyDescent="0.25">
      <c r="A3135" s="470"/>
      <c r="B3135" s="475"/>
    </row>
    <row r="3136" spans="1:2" x14ac:dyDescent="0.25">
      <c r="A3136" s="470"/>
      <c r="B3136" s="475"/>
    </row>
    <row r="3137" spans="1:2" x14ac:dyDescent="0.25">
      <c r="A3137" s="470"/>
      <c r="B3137" s="475"/>
    </row>
    <row r="3138" spans="1:2" x14ac:dyDescent="0.25">
      <c r="A3138" s="470"/>
      <c r="B3138" s="475"/>
    </row>
    <row r="3139" spans="1:2" x14ac:dyDescent="0.25">
      <c r="A3139" s="470"/>
      <c r="B3139" s="475"/>
    </row>
    <row r="3140" spans="1:2" x14ac:dyDescent="0.25">
      <c r="A3140" s="470"/>
      <c r="B3140" s="475"/>
    </row>
    <row r="3141" spans="1:2" x14ac:dyDescent="0.25">
      <c r="A3141" s="470"/>
      <c r="B3141" s="475"/>
    </row>
    <row r="3142" spans="1:2" x14ac:dyDescent="0.25">
      <c r="A3142" s="470"/>
      <c r="B3142" s="475"/>
    </row>
    <row r="3143" spans="1:2" x14ac:dyDescent="0.25">
      <c r="A3143" s="470"/>
      <c r="B3143" s="475"/>
    </row>
    <row r="3144" spans="1:2" x14ac:dyDescent="0.25">
      <c r="A3144" s="470"/>
      <c r="B3144" s="475"/>
    </row>
    <row r="3145" spans="1:2" x14ac:dyDescent="0.25">
      <c r="A3145" s="470"/>
      <c r="B3145" s="475"/>
    </row>
    <row r="3146" spans="1:2" x14ac:dyDescent="0.25">
      <c r="A3146" s="470"/>
      <c r="B3146" s="475"/>
    </row>
    <row r="3147" spans="1:2" x14ac:dyDescent="0.25">
      <c r="A3147" s="470"/>
      <c r="B3147" s="475"/>
    </row>
    <row r="3148" spans="1:2" x14ac:dyDescent="0.25">
      <c r="A3148" s="470"/>
      <c r="B3148" s="475"/>
    </row>
    <row r="3149" spans="1:2" x14ac:dyDescent="0.25">
      <c r="A3149" s="470"/>
      <c r="B3149" s="475"/>
    </row>
    <row r="3150" spans="1:2" x14ac:dyDescent="0.25">
      <c r="A3150" s="470"/>
      <c r="B3150" s="475"/>
    </row>
    <row r="3151" spans="1:2" x14ac:dyDescent="0.25">
      <c r="A3151" s="470"/>
      <c r="B3151" s="475"/>
    </row>
    <row r="3152" spans="1:2" x14ac:dyDescent="0.25">
      <c r="A3152" s="470"/>
      <c r="B3152" s="475"/>
    </row>
    <row r="3153" spans="1:2" x14ac:dyDescent="0.25">
      <c r="A3153" s="470"/>
      <c r="B3153" s="475"/>
    </row>
    <row r="3154" spans="1:2" x14ac:dyDescent="0.25">
      <c r="A3154" s="470"/>
      <c r="B3154" s="475"/>
    </row>
    <row r="3155" spans="1:2" x14ac:dyDescent="0.25">
      <c r="A3155" s="470"/>
      <c r="B3155" s="475"/>
    </row>
    <row r="3156" spans="1:2" x14ac:dyDescent="0.25">
      <c r="A3156" s="470"/>
      <c r="B3156" s="475"/>
    </row>
    <row r="3157" spans="1:2" x14ac:dyDescent="0.25">
      <c r="A3157" s="470"/>
      <c r="B3157" s="475"/>
    </row>
    <row r="3158" spans="1:2" x14ac:dyDescent="0.25">
      <c r="A3158" s="470"/>
      <c r="B3158" s="475"/>
    </row>
    <row r="3159" spans="1:2" x14ac:dyDescent="0.25">
      <c r="A3159" s="470"/>
      <c r="B3159" s="475"/>
    </row>
    <row r="3160" spans="1:2" x14ac:dyDescent="0.25">
      <c r="A3160" s="470"/>
      <c r="B3160" s="475"/>
    </row>
    <row r="3161" spans="1:2" x14ac:dyDescent="0.25">
      <c r="A3161" s="470"/>
      <c r="B3161" s="475"/>
    </row>
    <row r="3162" spans="1:2" x14ac:dyDescent="0.25">
      <c r="A3162" s="470"/>
      <c r="B3162" s="475"/>
    </row>
    <row r="3163" spans="1:2" x14ac:dyDescent="0.25">
      <c r="A3163" s="470"/>
      <c r="B3163" s="475"/>
    </row>
    <row r="3164" spans="1:2" x14ac:dyDescent="0.25">
      <c r="A3164" s="470"/>
      <c r="B3164" s="475"/>
    </row>
    <row r="3165" spans="1:2" x14ac:dyDescent="0.25">
      <c r="A3165" s="470"/>
      <c r="B3165" s="475"/>
    </row>
    <row r="3166" spans="1:2" x14ac:dyDescent="0.25">
      <c r="A3166" s="470"/>
      <c r="B3166" s="475"/>
    </row>
    <row r="3167" spans="1:2" x14ac:dyDescent="0.25">
      <c r="A3167" s="470"/>
      <c r="B3167" s="475"/>
    </row>
    <row r="3168" spans="1:2" x14ac:dyDescent="0.25">
      <c r="A3168" s="470"/>
      <c r="B3168" s="475"/>
    </row>
    <row r="3169" spans="1:2" x14ac:dyDescent="0.25">
      <c r="A3169" s="470"/>
      <c r="B3169" s="475"/>
    </row>
    <row r="3170" spans="1:2" x14ac:dyDescent="0.25">
      <c r="A3170" s="470"/>
      <c r="B3170" s="475"/>
    </row>
    <row r="3171" spans="1:2" x14ac:dyDescent="0.25">
      <c r="A3171" s="470"/>
      <c r="B3171" s="475"/>
    </row>
    <row r="3172" spans="1:2" x14ac:dyDescent="0.25">
      <c r="A3172" s="470"/>
      <c r="B3172" s="475"/>
    </row>
    <row r="3173" spans="1:2" x14ac:dyDescent="0.25">
      <c r="A3173" s="470"/>
      <c r="B3173" s="475"/>
    </row>
    <row r="3174" spans="1:2" x14ac:dyDescent="0.25">
      <c r="A3174" s="470"/>
      <c r="B3174" s="475"/>
    </row>
    <row r="3175" spans="1:2" x14ac:dyDescent="0.25">
      <c r="A3175" s="470"/>
      <c r="B3175" s="475"/>
    </row>
    <row r="3176" spans="1:2" x14ac:dyDescent="0.25">
      <c r="A3176" s="470"/>
      <c r="B3176" s="475"/>
    </row>
    <row r="3177" spans="1:2" x14ac:dyDescent="0.25">
      <c r="A3177" s="470"/>
      <c r="B3177" s="475"/>
    </row>
    <row r="3178" spans="1:2" x14ac:dyDescent="0.25">
      <c r="A3178" s="470"/>
      <c r="B3178" s="475"/>
    </row>
    <row r="3179" spans="1:2" x14ac:dyDescent="0.25">
      <c r="A3179" s="470"/>
      <c r="B3179" s="475"/>
    </row>
    <row r="3180" spans="1:2" x14ac:dyDescent="0.25">
      <c r="A3180" s="470"/>
      <c r="B3180" s="475"/>
    </row>
    <row r="3181" spans="1:2" x14ac:dyDescent="0.25">
      <c r="A3181" s="470"/>
      <c r="B3181" s="475"/>
    </row>
    <row r="3182" spans="1:2" x14ac:dyDescent="0.25">
      <c r="A3182" s="470"/>
      <c r="B3182" s="475"/>
    </row>
    <row r="3183" spans="1:2" x14ac:dyDescent="0.25">
      <c r="A3183" s="470"/>
      <c r="B3183" s="475"/>
    </row>
    <row r="3184" spans="1:2" x14ac:dyDescent="0.25">
      <c r="A3184" s="470"/>
      <c r="B3184" s="475"/>
    </row>
    <row r="3185" spans="1:2" x14ac:dyDescent="0.25">
      <c r="A3185" s="470"/>
      <c r="B3185" s="475"/>
    </row>
    <row r="3186" spans="1:2" x14ac:dyDescent="0.25">
      <c r="A3186" s="470"/>
      <c r="B3186" s="475"/>
    </row>
    <row r="3187" spans="1:2" x14ac:dyDescent="0.25">
      <c r="A3187" s="470"/>
      <c r="B3187" s="475"/>
    </row>
    <row r="3188" spans="1:2" x14ac:dyDescent="0.25">
      <c r="A3188" s="470"/>
      <c r="B3188" s="475"/>
    </row>
    <row r="3189" spans="1:2" x14ac:dyDescent="0.25">
      <c r="A3189" s="470"/>
      <c r="B3189" s="475"/>
    </row>
    <row r="3190" spans="1:2" x14ac:dyDescent="0.25">
      <c r="A3190" s="470"/>
      <c r="B3190" s="475"/>
    </row>
    <row r="3191" spans="1:2" x14ac:dyDescent="0.25">
      <c r="A3191" s="470"/>
      <c r="B3191" s="475"/>
    </row>
    <row r="3192" spans="1:2" x14ac:dyDescent="0.25">
      <c r="A3192" s="470"/>
      <c r="B3192" s="475"/>
    </row>
    <row r="3193" spans="1:2" x14ac:dyDescent="0.25">
      <c r="A3193" s="470"/>
      <c r="B3193" s="475"/>
    </row>
    <row r="3194" spans="1:2" x14ac:dyDescent="0.25">
      <c r="A3194" s="470"/>
      <c r="B3194" s="475"/>
    </row>
    <row r="3195" spans="1:2" x14ac:dyDescent="0.25">
      <c r="A3195" s="470"/>
      <c r="B3195" s="475"/>
    </row>
    <row r="3196" spans="1:2" x14ac:dyDescent="0.25">
      <c r="A3196" s="470"/>
      <c r="B3196" s="475"/>
    </row>
    <row r="3197" spans="1:2" x14ac:dyDescent="0.25">
      <c r="A3197" s="470"/>
      <c r="B3197" s="475"/>
    </row>
    <row r="3198" spans="1:2" x14ac:dyDescent="0.25">
      <c r="A3198" s="470"/>
      <c r="B3198" s="475"/>
    </row>
    <row r="3199" spans="1:2" x14ac:dyDescent="0.25">
      <c r="A3199" s="470"/>
      <c r="B3199" s="475"/>
    </row>
    <row r="3200" spans="1:2" x14ac:dyDescent="0.25">
      <c r="A3200" s="470"/>
      <c r="B3200" s="475"/>
    </row>
    <row r="3201" spans="1:2" x14ac:dyDescent="0.25">
      <c r="A3201" s="470"/>
      <c r="B3201" s="475"/>
    </row>
    <row r="3202" spans="1:2" x14ac:dyDescent="0.25">
      <c r="A3202" s="470"/>
      <c r="B3202" s="475"/>
    </row>
    <row r="3203" spans="1:2" x14ac:dyDescent="0.25">
      <c r="A3203" s="470"/>
      <c r="B3203" s="475"/>
    </row>
    <row r="3204" spans="1:2" x14ac:dyDescent="0.25">
      <c r="A3204" s="470"/>
      <c r="B3204" s="475"/>
    </row>
    <row r="3205" spans="1:2" x14ac:dyDescent="0.25">
      <c r="A3205" s="470"/>
      <c r="B3205" s="475"/>
    </row>
    <row r="3206" spans="1:2" x14ac:dyDescent="0.25">
      <c r="A3206" s="470"/>
      <c r="B3206" s="475"/>
    </row>
    <row r="3207" spans="1:2" x14ac:dyDescent="0.25">
      <c r="A3207" s="470"/>
      <c r="B3207" s="475"/>
    </row>
    <row r="3208" spans="1:2" x14ac:dyDescent="0.25">
      <c r="A3208" s="470"/>
      <c r="B3208" s="475"/>
    </row>
    <row r="3209" spans="1:2" x14ac:dyDescent="0.25">
      <c r="A3209" s="470"/>
      <c r="B3209" s="475"/>
    </row>
    <row r="3210" spans="1:2" x14ac:dyDescent="0.25">
      <c r="A3210" s="470"/>
      <c r="B3210" s="475"/>
    </row>
    <row r="3211" spans="1:2" x14ac:dyDescent="0.25">
      <c r="A3211" s="470"/>
      <c r="B3211" s="475"/>
    </row>
    <row r="3212" spans="1:2" x14ac:dyDescent="0.25">
      <c r="A3212" s="470"/>
      <c r="B3212" s="475"/>
    </row>
    <row r="3213" spans="1:2" x14ac:dyDescent="0.25">
      <c r="A3213" s="470"/>
      <c r="B3213" s="475"/>
    </row>
    <row r="3214" spans="1:2" x14ac:dyDescent="0.25">
      <c r="A3214" s="470"/>
      <c r="B3214" s="475"/>
    </row>
    <row r="3215" spans="1:2" x14ac:dyDescent="0.25">
      <c r="A3215" s="470"/>
      <c r="B3215" s="475"/>
    </row>
    <row r="3216" spans="1:2" x14ac:dyDescent="0.25">
      <c r="A3216" s="470"/>
      <c r="B3216" s="475"/>
    </row>
    <row r="3217" spans="1:2" x14ac:dyDescent="0.25">
      <c r="A3217" s="470"/>
      <c r="B3217" s="475"/>
    </row>
    <row r="3218" spans="1:2" x14ac:dyDescent="0.25">
      <c r="A3218" s="470"/>
      <c r="B3218" s="475"/>
    </row>
    <row r="3219" spans="1:2" x14ac:dyDescent="0.25">
      <c r="A3219" s="470"/>
      <c r="B3219" s="475"/>
    </row>
    <row r="3220" spans="1:2" x14ac:dyDescent="0.25">
      <c r="A3220" s="470"/>
      <c r="B3220" s="475"/>
    </row>
    <row r="3221" spans="1:2" x14ac:dyDescent="0.25">
      <c r="A3221" s="470"/>
      <c r="B3221" s="475"/>
    </row>
    <row r="3222" spans="1:2" x14ac:dyDescent="0.25">
      <c r="A3222" s="470"/>
      <c r="B3222" s="475"/>
    </row>
    <row r="3223" spans="1:2" x14ac:dyDescent="0.25">
      <c r="A3223" s="470"/>
      <c r="B3223" s="475"/>
    </row>
    <row r="3224" spans="1:2" x14ac:dyDescent="0.25">
      <c r="A3224" s="470"/>
      <c r="B3224" s="475"/>
    </row>
    <row r="3225" spans="1:2" x14ac:dyDescent="0.25">
      <c r="A3225" s="470"/>
      <c r="B3225" s="475"/>
    </row>
    <row r="3226" spans="1:2" x14ac:dyDescent="0.25">
      <c r="A3226" s="470"/>
      <c r="B3226" s="475"/>
    </row>
    <row r="3227" spans="1:2" x14ac:dyDescent="0.25">
      <c r="A3227" s="470"/>
      <c r="B3227" s="475"/>
    </row>
    <row r="3228" spans="1:2" x14ac:dyDescent="0.25">
      <c r="A3228" s="470"/>
      <c r="B3228" s="475"/>
    </row>
    <row r="3229" spans="1:2" x14ac:dyDescent="0.25">
      <c r="A3229" s="470"/>
      <c r="B3229" s="475"/>
    </row>
    <row r="3230" spans="1:2" x14ac:dyDescent="0.25">
      <c r="A3230" s="470"/>
      <c r="B3230" s="475"/>
    </row>
    <row r="3231" spans="1:2" x14ac:dyDescent="0.25">
      <c r="A3231" s="470"/>
      <c r="B3231" s="475"/>
    </row>
    <row r="3232" spans="1:2" x14ac:dyDescent="0.25">
      <c r="A3232" s="470"/>
      <c r="B3232" s="475"/>
    </row>
    <row r="3233" spans="1:2" x14ac:dyDescent="0.25">
      <c r="A3233" s="470"/>
      <c r="B3233" s="475"/>
    </row>
    <row r="3234" spans="1:2" x14ac:dyDescent="0.25">
      <c r="A3234" s="470"/>
      <c r="B3234" s="475"/>
    </row>
    <row r="3235" spans="1:2" x14ac:dyDescent="0.25">
      <c r="A3235" s="470"/>
      <c r="B3235" s="475"/>
    </row>
    <row r="3236" spans="1:2" x14ac:dyDescent="0.25">
      <c r="A3236" s="470"/>
      <c r="B3236" s="475"/>
    </row>
    <row r="3237" spans="1:2" x14ac:dyDescent="0.25">
      <c r="A3237" s="470"/>
      <c r="B3237" s="475"/>
    </row>
    <row r="3238" spans="1:2" x14ac:dyDescent="0.25">
      <c r="A3238" s="470"/>
      <c r="B3238" s="475"/>
    </row>
    <row r="3239" spans="1:2" x14ac:dyDescent="0.25">
      <c r="A3239" s="470"/>
      <c r="B3239" s="475"/>
    </row>
    <row r="3240" spans="1:2" x14ac:dyDescent="0.25">
      <c r="A3240" s="470"/>
      <c r="B3240" s="475"/>
    </row>
    <row r="3241" spans="1:2" x14ac:dyDescent="0.25">
      <c r="A3241" s="470"/>
      <c r="B3241" s="475"/>
    </row>
    <row r="3242" spans="1:2" x14ac:dyDescent="0.25">
      <c r="A3242" s="470"/>
      <c r="B3242" s="475"/>
    </row>
    <row r="3243" spans="1:2" x14ac:dyDescent="0.25">
      <c r="A3243" s="470"/>
      <c r="B3243" s="475"/>
    </row>
    <row r="3244" spans="1:2" x14ac:dyDescent="0.25">
      <c r="A3244" s="470"/>
      <c r="B3244" s="475"/>
    </row>
    <row r="3245" spans="1:2" x14ac:dyDescent="0.25">
      <c r="A3245" s="470"/>
      <c r="B3245" s="475"/>
    </row>
    <row r="3246" spans="1:2" x14ac:dyDescent="0.25">
      <c r="A3246" s="470"/>
      <c r="B3246" s="475"/>
    </row>
    <row r="3247" spans="1:2" x14ac:dyDescent="0.25">
      <c r="A3247" s="470"/>
      <c r="B3247" s="475"/>
    </row>
    <row r="3248" spans="1:2" x14ac:dyDescent="0.25">
      <c r="A3248" s="470"/>
      <c r="B3248" s="475"/>
    </row>
    <row r="3249" spans="1:2" x14ac:dyDescent="0.25">
      <c r="A3249" s="470"/>
      <c r="B3249" s="475"/>
    </row>
    <row r="3250" spans="1:2" x14ac:dyDescent="0.25">
      <c r="A3250" s="470"/>
      <c r="B3250" s="475"/>
    </row>
    <row r="3251" spans="1:2" x14ac:dyDescent="0.25">
      <c r="A3251" s="470"/>
      <c r="B3251" s="475"/>
    </row>
    <row r="3252" spans="1:2" x14ac:dyDescent="0.25">
      <c r="A3252" s="470"/>
      <c r="B3252" s="475"/>
    </row>
    <row r="3253" spans="1:2" x14ac:dyDescent="0.25">
      <c r="A3253" s="470"/>
      <c r="B3253" s="475"/>
    </row>
    <row r="3254" spans="1:2" x14ac:dyDescent="0.25">
      <c r="A3254" s="470"/>
      <c r="B3254" s="475"/>
    </row>
    <row r="3255" spans="1:2" x14ac:dyDescent="0.25">
      <c r="A3255" s="470"/>
      <c r="B3255" s="475"/>
    </row>
    <row r="3256" spans="1:2" x14ac:dyDescent="0.25">
      <c r="A3256" s="470"/>
      <c r="B3256" s="475"/>
    </row>
    <row r="3257" spans="1:2" x14ac:dyDescent="0.25">
      <c r="A3257" s="470"/>
      <c r="B3257" s="475"/>
    </row>
    <row r="3258" spans="1:2" x14ac:dyDescent="0.25">
      <c r="A3258" s="470"/>
      <c r="B3258" s="475"/>
    </row>
    <row r="3259" spans="1:2" x14ac:dyDescent="0.25">
      <c r="A3259" s="470"/>
      <c r="B3259" s="475"/>
    </row>
    <row r="3260" spans="1:2" x14ac:dyDescent="0.25">
      <c r="A3260" s="470"/>
      <c r="B3260" s="475"/>
    </row>
    <row r="3261" spans="1:2" x14ac:dyDescent="0.25">
      <c r="A3261" s="470"/>
      <c r="B3261" s="475"/>
    </row>
    <row r="3262" spans="1:2" x14ac:dyDescent="0.25">
      <c r="A3262" s="470"/>
      <c r="B3262" s="475"/>
    </row>
    <row r="3263" spans="1:2" x14ac:dyDescent="0.25">
      <c r="A3263" s="470"/>
      <c r="B3263" s="475"/>
    </row>
    <row r="3264" spans="1:2" x14ac:dyDescent="0.25">
      <c r="A3264" s="470"/>
      <c r="B3264" s="475"/>
    </row>
    <row r="3265" spans="1:2" x14ac:dyDescent="0.25">
      <c r="A3265" s="470"/>
      <c r="B3265" s="475"/>
    </row>
    <row r="3266" spans="1:2" x14ac:dyDescent="0.25">
      <c r="A3266" s="470"/>
      <c r="B3266" s="475"/>
    </row>
    <row r="3267" spans="1:2" x14ac:dyDescent="0.25">
      <c r="A3267" s="470"/>
      <c r="B3267" s="475"/>
    </row>
    <row r="3268" spans="1:2" x14ac:dyDescent="0.25">
      <c r="A3268" s="470"/>
      <c r="B3268" s="475"/>
    </row>
    <row r="3269" spans="1:2" x14ac:dyDescent="0.25">
      <c r="A3269" s="470"/>
      <c r="B3269" s="475"/>
    </row>
    <row r="3270" spans="1:2" x14ac:dyDescent="0.25">
      <c r="A3270" s="470"/>
      <c r="B3270" s="475"/>
    </row>
    <row r="3271" spans="1:2" x14ac:dyDescent="0.25">
      <c r="A3271" s="470"/>
      <c r="B3271" s="475"/>
    </row>
    <row r="3272" spans="1:2" x14ac:dyDescent="0.25">
      <c r="A3272" s="470"/>
      <c r="B3272" s="475"/>
    </row>
    <row r="3273" spans="1:2" x14ac:dyDescent="0.25">
      <c r="A3273" s="470"/>
      <c r="B3273" s="475"/>
    </row>
    <row r="3274" spans="1:2" x14ac:dyDescent="0.25">
      <c r="A3274" s="470"/>
      <c r="B3274" s="475"/>
    </row>
    <row r="3275" spans="1:2" x14ac:dyDescent="0.25">
      <c r="A3275" s="470"/>
      <c r="B3275" s="475"/>
    </row>
    <row r="3276" spans="1:2" x14ac:dyDescent="0.25">
      <c r="A3276" s="470"/>
      <c r="B3276" s="475"/>
    </row>
    <row r="3277" spans="1:2" x14ac:dyDescent="0.25">
      <c r="A3277" s="470"/>
      <c r="B3277" s="475"/>
    </row>
    <row r="3278" spans="1:2" x14ac:dyDescent="0.25">
      <c r="A3278" s="470"/>
      <c r="B3278" s="475"/>
    </row>
    <row r="3279" spans="1:2" x14ac:dyDescent="0.25">
      <c r="A3279" s="470"/>
      <c r="B3279" s="475"/>
    </row>
    <row r="3280" spans="1:2" x14ac:dyDescent="0.25">
      <c r="A3280" s="470"/>
      <c r="B3280" s="475"/>
    </row>
    <row r="3281" spans="1:2" x14ac:dyDescent="0.25">
      <c r="A3281" s="470"/>
      <c r="B3281" s="475"/>
    </row>
    <row r="3282" spans="1:2" x14ac:dyDescent="0.25">
      <c r="A3282" s="470"/>
      <c r="B3282" s="475"/>
    </row>
    <row r="3283" spans="1:2" x14ac:dyDescent="0.25">
      <c r="A3283" s="470"/>
      <c r="B3283" s="475"/>
    </row>
    <row r="3284" spans="1:2" x14ac:dyDescent="0.25">
      <c r="A3284" s="470"/>
      <c r="B3284" s="475"/>
    </row>
    <row r="3285" spans="1:2" x14ac:dyDescent="0.25">
      <c r="A3285" s="470"/>
      <c r="B3285" s="475"/>
    </row>
    <row r="3286" spans="1:2" x14ac:dyDescent="0.25">
      <c r="A3286" s="470"/>
      <c r="B3286" s="475"/>
    </row>
    <row r="3287" spans="1:2" x14ac:dyDescent="0.25">
      <c r="A3287" s="470"/>
      <c r="B3287" s="475"/>
    </row>
    <row r="3288" spans="1:2" x14ac:dyDescent="0.25">
      <c r="A3288" s="470"/>
      <c r="B3288" s="475"/>
    </row>
    <row r="3289" spans="1:2" x14ac:dyDescent="0.25">
      <c r="A3289" s="470"/>
      <c r="B3289" s="475"/>
    </row>
    <row r="3290" spans="1:2" x14ac:dyDescent="0.25">
      <c r="A3290" s="470"/>
      <c r="B3290" s="475"/>
    </row>
    <row r="3291" spans="1:2" x14ac:dyDescent="0.25">
      <c r="A3291" s="470"/>
      <c r="B3291" s="475"/>
    </row>
    <row r="3292" spans="1:2" x14ac:dyDescent="0.25">
      <c r="A3292" s="470"/>
      <c r="B3292" s="475"/>
    </row>
    <row r="3293" spans="1:2" x14ac:dyDescent="0.25">
      <c r="A3293" s="470"/>
      <c r="B3293" s="475"/>
    </row>
    <row r="3294" spans="1:2" x14ac:dyDescent="0.25">
      <c r="A3294" s="470"/>
      <c r="B3294" s="475"/>
    </row>
    <row r="3295" spans="1:2" x14ac:dyDescent="0.25">
      <c r="A3295" s="470"/>
      <c r="B3295" s="475"/>
    </row>
    <row r="3296" spans="1:2" x14ac:dyDescent="0.25">
      <c r="A3296" s="470"/>
      <c r="B3296" s="475"/>
    </row>
    <row r="3297" spans="1:2" x14ac:dyDescent="0.25">
      <c r="A3297" s="470"/>
      <c r="B3297" s="475"/>
    </row>
    <row r="3298" spans="1:2" x14ac:dyDescent="0.25">
      <c r="A3298" s="470"/>
      <c r="B3298" s="475"/>
    </row>
    <row r="3299" spans="1:2" x14ac:dyDescent="0.25">
      <c r="A3299" s="470"/>
      <c r="B3299" s="475"/>
    </row>
    <row r="3300" spans="1:2" x14ac:dyDescent="0.25">
      <c r="A3300" s="470"/>
      <c r="B3300" s="475"/>
    </row>
    <row r="3301" spans="1:2" x14ac:dyDescent="0.25">
      <c r="A3301" s="470"/>
      <c r="B3301" s="475"/>
    </row>
    <row r="3302" spans="1:2" x14ac:dyDescent="0.25">
      <c r="A3302" s="470"/>
      <c r="B3302" s="475"/>
    </row>
    <row r="3303" spans="1:2" x14ac:dyDescent="0.25">
      <c r="A3303" s="470"/>
      <c r="B3303" s="475"/>
    </row>
    <row r="3304" spans="1:2" x14ac:dyDescent="0.25">
      <c r="A3304" s="470"/>
      <c r="B3304" s="475"/>
    </row>
    <row r="3305" spans="1:2" x14ac:dyDescent="0.25">
      <c r="A3305" s="470"/>
      <c r="B3305" s="475"/>
    </row>
    <row r="3306" spans="1:2" x14ac:dyDescent="0.25">
      <c r="A3306" s="470"/>
      <c r="B3306" s="475"/>
    </row>
    <row r="3307" spans="1:2" x14ac:dyDescent="0.25">
      <c r="A3307" s="470"/>
      <c r="B3307" s="475"/>
    </row>
    <row r="3308" spans="1:2" x14ac:dyDescent="0.25">
      <c r="A3308" s="470"/>
      <c r="B3308" s="475"/>
    </row>
    <row r="3309" spans="1:2" x14ac:dyDescent="0.25">
      <c r="A3309" s="470"/>
      <c r="B3309" s="475"/>
    </row>
    <row r="3310" spans="1:2" x14ac:dyDescent="0.25">
      <c r="A3310" s="470"/>
      <c r="B3310" s="475"/>
    </row>
    <row r="3311" spans="1:2" x14ac:dyDescent="0.25">
      <c r="A3311" s="470"/>
      <c r="B3311" s="475"/>
    </row>
    <row r="3312" spans="1:2" x14ac:dyDescent="0.25">
      <c r="A3312" s="470"/>
      <c r="B3312" s="475"/>
    </row>
    <row r="3313" spans="1:2" x14ac:dyDescent="0.25">
      <c r="A3313" s="470"/>
      <c r="B3313" s="475"/>
    </row>
    <row r="3314" spans="1:2" x14ac:dyDescent="0.25">
      <c r="A3314" s="470"/>
      <c r="B3314" s="475"/>
    </row>
    <row r="3315" spans="1:2" x14ac:dyDescent="0.25">
      <c r="A3315" s="470"/>
      <c r="B3315" s="475"/>
    </row>
    <row r="3316" spans="1:2" x14ac:dyDescent="0.25">
      <c r="A3316" s="470"/>
      <c r="B3316" s="475"/>
    </row>
    <row r="3317" spans="1:2" x14ac:dyDescent="0.25">
      <c r="A3317" s="470"/>
      <c r="B3317" s="475"/>
    </row>
    <row r="3318" spans="1:2" x14ac:dyDescent="0.25">
      <c r="A3318" s="470"/>
      <c r="B3318" s="475"/>
    </row>
    <row r="3319" spans="1:2" x14ac:dyDescent="0.25">
      <c r="A3319" s="470"/>
      <c r="B3319" s="475"/>
    </row>
    <row r="3320" spans="1:2" x14ac:dyDescent="0.25">
      <c r="A3320" s="470"/>
      <c r="B3320" s="475"/>
    </row>
    <row r="3321" spans="1:2" x14ac:dyDescent="0.25">
      <c r="A3321" s="470"/>
      <c r="B3321" s="475"/>
    </row>
    <row r="3322" spans="1:2" x14ac:dyDescent="0.25">
      <c r="A3322" s="470"/>
      <c r="B3322" s="475"/>
    </row>
    <row r="3323" spans="1:2" x14ac:dyDescent="0.25">
      <c r="A3323" s="470"/>
      <c r="B3323" s="475"/>
    </row>
    <row r="3324" spans="1:2" x14ac:dyDescent="0.25">
      <c r="A3324" s="470"/>
      <c r="B3324" s="475"/>
    </row>
    <row r="3325" spans="1:2" x14ac:dyDescent="0.25">
      <c r="A3325" s="470"/>
      <c r="B3325" s="475"/>
    </row>
    <row r="3326" spans="1:2" x14ac:dyDescent="0.25">
      <c r="A3326" s="470"/>
      <c r="B3326" s="475"/>
    </row>
    <row r="3327" spans="1:2" x14ac:dyDescent="0.25">
      <c r="A3327" s="470"/>
      <c r="B3327" s="475"/>
    </row>
    <row r="3328" spans="1:2" x14ac:dyDescent="0.25">
      <c r="A3328" s="470"/>
      <c r="B3328" s="475"/>
    </row>
    <row r="3329" spans="1:2" x14ac:dyDescent="0.25">
      <c r="A3329" s="470"/>
      <c r="B3329" s="475"/>
    </row>
    <row r="3330" spans="1:2" x14ac:dyDescent="0.25">
      <c r="A3330" s="470"/>
      <c r="B3330" s="475"/>
    </row>
    <row r="3331" spans="1:2" x14ac:dyDescent="0.25">
      <c r="A3331" s="470"/>
      <c r="B3331" s="475"/>
    </row>
    <row r="3332" spans="1:2" x14ac:dyDescent="0.25">
      <c r="A3332" s="470"/>
      <c r="B3332" s="475"/>
    </row>
    <row r="3333" spans="1:2" x14ac:dyDescent="0.25">
      <c r="A3333" s="470"/>
      <c r="B3333" s="475"/>
    </row>
    <row r="3334" spans="1:2" x14ac:dyDescent="0.25">
      <c r="A3334" s="470"/>
      <c r="B3334" s="475"/>
    </row>
    <row r="3335" spans="1:2" x14ac:dyDescent="0.25">
      <c r="A3335" s="470"/>
      <c r="B3335" s="475"/>
    </row>
    <row r="3336" spans="1:2" x14ac:dyDescent="0.25">
      <c r="A3336" s="470"/>
      <c r="B3336" s="475"/>
    </row>
    <row r="3337" spans="1:2" x14ac:dyDescent="0.25">
      <c r="A3337" s="470"/>
      <c r="B3337" s="475"/>
    </row>
    <row r="3338" spans="1:2" x14ac:dyDescent="0.25">
      <c r="A3338" s="470"/>
      <c r="B3338" s="475"/>
    </row>
    <row r="3339" spans="1:2" x14ac:dyDescent="0.25">
      <c r="A3339" s="470"/>
      <c r="B3339" s="475"/>
    </row>
    <row r="3340" spans="1:2" x14ac:dyDescent="0.25">
      <c r="A3340" s="470"/>
      <c r="B3340" s="475"/>
    </row>
    <row r="3341" spans="1:2" x14ac:dyDescent="0.25">
      <c r="A3341" s="470"/>
      <c r="B3341" s="475"/>
    </row>
    <row r="3342" spans="1:2" x14ac:dyDescent="0.25">
      <c r="A3342" s="470"/>
      <c r="B3342" s="475"/>
    </row>
    <row r="3343" spans="1:2" x14ac:dyDescent="0.25">
      <c r="A3343" s="470"/>
      <c r="B3343" s="475"/>
    </row>
    <row r="3344" spans="1:2" x14ac:dyDescent="0.25">
      <c r="A3344" s="470"/>
      <c r="B3344" s="475"/>
    </row>
    <row r="3345" spans="1:2" x14ac:dyDescent="0.25">
      <c r="A3345" s="470"/>
      <c r="B3345" s="475"/>
    </row>
    <row r="3346" spans="1:2" x14ac:dyDescent="0.25">
      <c r="A3346" s="470"/>
      <c r="B3346" s="475"/>
    </row>
    <row r="3347" spans="1:2" x14ac:dyDescent="0.25">
      <c r="A3347" s="470"/>
      <c r="B3347" s="475"/>
    </row>
    <row r="3348" spans="1:2" x14ac:dyDescent="0.25">
      <c r="A3348" s="470"/>
      <c r="B3348" s="475"/>
    </row>
    <row r="3349" spans="1:2" x14ac:dyDescent="0.25">
      <c r="A3349" s="470"/>
      <c r="B3349" s="475"/>
    </row>
    <row r="3350" spans="1:2" x14ac:dyDescent="0.25">
      <c r="A3350" s="470"/>
      <c r="B3350" s="475"/>
    </row>
    <row r="3351" spans="1:2" x14ac:dyDescent="0.25">
      <c r="A3351" s="470"/>
      <c r="B3351" s="475"/>
    </row>
    <row r="3352" spans="1:2" x14ac:dyDescent="0.25">
      <c r="A3352" s="470"/>
      <c r="B3352" s="475"/>
    </row>
    <row r="3353" spans="1:2" x14ac:dyDescent="0.25">
      <c r="A3353" s="470"/>
      <c r="B3353" s="475"/>
    </row>
    <row r="3354" spans="1:2" x14ac:dyDescent="0.25">
      <c r="A3354" s="470"/>
      <c r="B3354" s="475"/>
    </row>
    <row r="3355" spans="1:2" x14ac:dyDescent="0.25">
      <c r="A3355" s="470"/>
      <c r="B3355" s="475"/>
    </row>
    <row r="3356" spans="1:2" x14ac:dyDescent="0.25">
      <c r="A3356" s="470"/>
      <c r="B3356" s="475"/>
    </row>
    <row r="3357" spans="1:2" x14ac:dyDescent="0.25">
      <c r="A3357" s="470"/>
      <c r="B3357" s="475"/>
    </row>
    <row r="3358" spans="1:2" x14ac:dyDescent="0.25">
      <c r="A3358" s="470"/>
      <c r="B3358" s="475"/>
    </row>
    <row r="3359" spans="1:2" x14ac:dyDescent="0.25">
      <c r="A3359" s="470"/>
      <c r="B3359" s="475"/>
    </row>
    <row r="3360" spans="1:2" x14ac:dyDescent="0.25">
      <c r="A3360" s="470"/>
      <c r="B3360" s="475"/>
    </row>
    <row r="3361" spans="1:2" x14ac:dyDescent="0.25">
      <c r="A3361" s="470"/>
      <c r="B3361" s="475"/>
    </row>
    <row r="3362" spans="1:2" x14ac:dyDescent="0.25">
      <c r="A3362" s="470"/>
      <c r="B3362" s="475"/>
    </row>
    <row r="3363" spans="1:2" x14ac:dyDescent="0.25">
      <c r="A3363" s="470"/>
      <c r="B3363" s="475"/>
    </row>
    <row r="3364" spans="1:2" x14ac:dyDescent="0.25">
      <c r="A3364" s="470"/>
      <c r="B3364" s="475"/>
    </row>
    <row r="3365" spans="1:2" x14ac:dyDescent="0.25">
      <c r="A3365" s="470"/>
      <c r="B3365" s="475"/>
    </row>
    <row r="3366" spans="1:2" x14ac:dyDescent="0.25">
      <c r="A3366" s="470"/>
      <c r="B3366" s="475"/>
    </row>
    <row r="3367" spans="1:2" x14ac:dyDescent="0.25">
      <c r="A3367" s="470"/>
      <c r="B3367" s="475"/>
    </row>
    <row r="3368" spans="1:2" x14ac:dyDescent="0.25">
      <c r="A3368" s="470"/>
      <c r="B3368" s="475"/>
    </row>
    <row r="3369" spans="1:2" x14ac:dyDescent="0.25">
      <c r="A3369" s="470"/>
      <c r="B3369" s="475"/>
    </row>
    <row r="3370" spans="1:2" x14ac:dyDescent="0.25">
      <c r="A3370" s="470"/>
      <c r="B3370" s="475"/>
    </row>
    <row r="3371" spans="1:2" x14ac:dyDescent="0.25">
      <c r="A3371" s="470"/>
      <c r="B3371" s="475"/>
    </row>
    <row r="3372" spans="1:2" x14ac:dyDescent="0.25">
      <c r="A3372" s="470"/>
      <c r="B3372" s="475"/>
    </row>
    <row r="3373" spans="1:2" x14ac:dyDescent="0.25">
      <c r="A3373" s="470"/>
      <c r="B3373" s="475"/>
    </row>
    <row r="3374" spans="1:2" x14ac:dyDescent="0.25">
      <c r="A3374" s="470"/>
      <c r="B3374" s="475"/>
    </row>
    <row r="3375" spans="1:2" x14ac:dyDescent="0.25">
      <c r="A3375" s="470"/>
      <c r="B3375" s="475"/>
    </row>
    <row r="3376" spans="1:2" x14ac:dyDescent="0.25">
      <c r="A3376" s="470"/>
      <c r="B3376" s="475"/>
    </row>
    <row r="3377" spans="1:2" x14ac:dyDescent="0.25">
      <c r="A3377" s="470"/>
      <c r="B3377" s="475"/>
    </row>
    <row r="3378" spans="1:2" x14ac:dyDescent="0.25">
      <c r="A3378" s="470"/>
      <c r="B3378" s="475"/>
    </row>
    <row r="3379" spans="1:2" x14ac:dyDescent="0.25">
      <c r="A3379" s="470"/>
      <c r="B3379" s="475"/>
    </row>
    <row r="3380" spans="1:2" x14ac:dyDescent="0.25">
      <c r="A3380" s="470"/>
      <c r="B3380" s="475"/>
    </row>
    <row r="3381" spans="1:2" x14ac:dyDescent="0.25">
      <c r="A3381" s="470"/>
      <c r="B3381" s="475"/>
    </row>
    <row r="3382" spans="1:2" x14ac:dyDescent="0.25">
      <c r="A3382" s="470"/>
      <c r="B3382" s="475"/>
    </row>
    <row r="3383" spans="1:2" x14ac:dyDescent="0.25">
      <c r="A3383" s="470"/>
      <c r="B3383" s="475"/>
    </row>
    <row r="3384" spans="1:2" x14ac:dyDescent="0.25">
      <c r="A3384" s="470"/>
      <c r="B3384" s="475"/>
    </row>
    <row r="3385" spans="1:2" x14ac:dyDescent="0.25">
      <c r="A3385" s="470"/>
      <c r="B3385" s="475"/>
    </row>
    <row r="3386" spans="1:2" x14ac:dyDescent="0.25">
      <c r="A3386" s="470"/>
      <c r="B3386" s="475"/>
    </row>
    <row r="3387" spans="1:2" x14ac:dyDescent="0.25">
      <c r="A3387" s="470"/>
      <c r="B3387" s="475"/>
    </row>
    <row r="3388" spans="1:2" x14ac:dyDescent="0.25">
      <c r="A3388" s="470"/>
      <c r="B3388" s="475"/>
    </row>
    <row r="3389" spans="1:2" x14ac:dyDescent="0.25">
      <c r="A3389" s="470"/>
      <c r="B3389" s="475"/>
    </row>
    <row r="3390" spans="1:2" x14ac:dyDescent="0.25">
      <c r="A3390" s="470"/>
      <c r="B3390" s="475"/>
    </row>
    <row r="3391" spans="1:2" x14ac:dyDescent="0.25">
      <c r="A3391" s="470"/>
      <c r="B3391" s="475"/>
    </row>
    <row r="3392" spans="1:2" x14ac:dyDescent="0.25">
      <c r="A3392" s="470"/>
      <c r="B3392" s="475"/>
    </row>
    <row r="3393" spans="1:2" x14ac:dyDescent="0.25">
      <c r="A3393" s="470"/>
      <c r="B3393" s="475"/>
    </row>
    <row r="3394" spans="1:2" x14ac:dyDescent="0.25">
      <c r="A3394" s="470"/>
      <c r="B3394" s="475"/>
    </row>
    <row r="3395" spans="1:2" x14ac:dyDescent="0.25">
      <c r="A3395" s="470"/>
      <c r="B3395" s="475"/>
    </row>
    <row r="3396" spans="1:2" x14ac:dyDescent="0.25">
      <c r="A3396" s="470"/>
      <c r="B3396" s="475"/>
    </row>
    <row r="3397" spans="1:2" x14ac:dyDescent="0.25">
      <c r="A3397" s="470"/>
      <c r="B3397" s="475"/>
    </row>
    <row r="3398" spans="1:2" x14ac:dyDescent="0.25">
      <c r="A3398" s="470"/>
      <c r="B3398" s="475"/>
    </row>
    <row r="3399" spans="1:2" x14ac:dyDescent="0.25">
      <c r="A3399" s="470"/>
      <c r="B3399" s="475"/>
    </row>
    <row r="3400" spans="1:2" x14ac:dyDescent="0.25">
      <c r="A3400" s="470"/>
      <c r="B3400" s="475"/>
    </row>
    <row r="3401" spans="1:2" x14ac:dyDescent="0.25">
      <c r="A3401" s="470"/>
      <c r="B3401" s="475"/>
    </row>
    <row r="3402" spans="1:2" x14ac:dyDescent="0.25">
      <c r="A3402" s="470"/>
      <c r="B3402" s="475"/>
    </row>
    <row r="3403" spans="1:2" x14ac:dyDescent="0.25">
      <c r="A3403" s="470"/>
      <c r="B3403" s="475"/>
    </row>
    <row r="3404" spans="1:2" x14ac:dyDescent="0.25">
      <c r="A3404" s="470"/>
      <c r="B3404" s="475"/>
    </row>
    <row r="3405" spans="1:2" x14ac:dyDescent="0.25">
      <c r="A3405" s="470"/>
      <c r="B3405" s="475"/>
    </row>
    <row r="3406" spans="1:2" x14ac:dyDescent="0.25">
      <c r="A3406" s="470"/>
      <c r="B3406" s="475"/>
    </row>
    <row r="3407" spans="1:2" x14ac:dyDescent="0.25">
      <c r="A3407" s="470"/>
      <c r="B3407" s="475"/>
    </row>
    <row r="3408" spans="1:2" x14ac:dyDescent="0.25">
      <c r="A3408" s="470"/>
      <c r="B3408" s="475"/>
    </row>
    <row r="3409" spans="1:2" x14ac:dyDescent="0.25">
      <c r="A3409" s="470"/>
      <c r="B3409" s="475"/>
    </row>
    <row r="3410" spans="1:2" x14ac:dyDescent="0.25">
      <c r="A3410" s="470"/>
      <c r="B3410" s="475"/>
    </row>
    <row r="3411" spans="1:2" x14ac:dyDescent="0.25">
      <c r="A3411" s="470"/>
      <c r="B3411" s="475"/>
    </row>
    <row r="3412" spans="1:2" x14ac:dyDescent="0.25">
      <c r="A3412" s="470"/>
      <c r="B3412" s="475"/>
    </row>
    <row r="3413" spans="1:2" x14ac:dyDescent="0.25">
      <c r="A3413" s="470"/>
      <c r="B3413" s="475"/>
    </row>
    <row r="3414" spans="1:2" x14ac:dyDescent="0.25">
      <c r="A3414" s="470"/>
      <c r="B3414" s="475"/>
    </row>
    <row r="3415" spans="1:2" x14ac:dyDescent="0.25">
      <c r="A3415" s="470"/>
      <c r="B3415" s="475"/>
    </row>
    <row r="3416" spans="1:2" x14ac:dyDescent="0.25">
      <c r="A3416" s="470"/>
      <c r="B3416" s="475"/>
    </row>
    <row r="3417" spans="1:2" x14ac:dyDescent="0.25">
      <c r="A3417" s="470"/>
      <c r="B3417" s="475"/>
    </row>
    <row r="3418" spans="1:2" x14ac:dyDescent="0.25">
      <c r="A3418" s="470"/>
      <c r="B3418" s="475"/>
    </row>
    <row r="3419" spans="1:2" x14ac:dyDescent="0.25">
      <c r="A3419" s="470"/>
      <c r="B3419" s="475"/>
    </row>
    <row r="3420" spans="1:2" x14ac:dyDescent="0.25">
      <c r="A3420" s="470"/>
      <c r="B3420" s="475"/>
    </row>
    <row r="3421" spans="1:2" x14ac:dyDescent="0.25">
      <c r="A3421" s="470"/>
      <c r="B3421" s="475"/>
    </row>
    <row r="3422" spans="1:2" x14ac:dyDescent="0.25">
      <c r="A3422" s="470"/>
      <c r="B3422" s="475"/>
    </row>
    <row r="3423" spans="1:2" x14ac:dyDescent="0.25">
      <c r="A3423" s="470"/>
      <c r="B3423" s="475"/>
    </row>
    <row r="3424" spans="1:2" x14ac:dyDescent="0.25">
      <c r="A3424" s="470"/>
      <c r="B3424" s="475"/>
    </row>
    <row r="3425" spans="1:2" x14ac:dyDescent="0.25">
      <c r="A3425" s="470"/>
      <c r="B3425" s="475"/>
    </row>
    <row r="3426" spans="1:2" x14ac:dyDescent="0.25">
      <c r="A3426" s="470"/>
      <c r="B3426" s="475"/>
    </row>
    <row r="3427" spans="1:2" x14ac:dyDescent="0.25">
      <c r="A3427" s="470"/>
      <c r="B3427" s="475"/>
    </row>
    <row r="3428" spans="1:2" x14ac:dyDescent="0.25">
      <c r="A3428" s="470"/>
      <c r="B3428" s="475"/>
    </row>
    <row r="3429" spans="1:2" x14ac:dyDescent="0.25">
      <c r="A3429" s="470"/>
      <c r="B3429" s="475"/>
    </row>
    <row r="3430" spans="1:2" x14ac:dyDescent="0.25">
      <c r="A3430" s="470"/>
      <c r="B3430" s="475"/>
    </row>
    <row r="3431" spans="1:2" x14ac:dyDescent="0.25">
      <c r="A3431" s="470"/>
      <c r="B3431" s="475"/>
    </row>
    <row r="3432" spans="1:2" x14ac:dyDescent="0.25">
      <c r="A3432" s="470"/>
      <c r="B3432" s="475"/>
    </row>
    <row r="3433" spans="1:2" x14ac:dyDescent="0.25">
      <c r="A3433" s="470"/>
      <c r="B3433" s="475"/>
    </row>
    <row r="3434" spans="1:2" x14ac:dyDescent="0.25">
      <c r="A3434" s="470"/>
      <c r="B3434" s="475"/>
    </row>
    <row r="3435" spans="1:2" x14ac:dyDescent="0.25">
      <c r="A3435" s="470"/>
      <c r="B3435" s="475"/>
    </row>
    <row r="3436" spans="1:2" x14ac:dyDescent="0.25">
      <c r="A3436" s="470"/>
      <c r="B3436" s="475"/>
    </row>
    <row r="3437" spans="1:2" x14ac:dyDescent="0.25">
      <c r="A3437" s="470"/>
      <c r="B3437" s="475"/>
    </row>
    <row r="3438" spans="1:2" x14ac:dyDescent="0.25">
      <c r="A3438" s="470"/>
      <c r="B3438" s="475"/>
    </row>
    <row r="3439" spans="1:2" x14ac:dyDescent="0.25">
      <c r="A3439" s="470"/>
      <c r="B3439" s="475"/>
    </row>
    <row r="3440" spans="1:2" x14ac:dyDescent="0.25">
      <c r="A3440" s="470"/>
      <c r="B3440" s="475"/>
    </row>
    <row r="3441" spans="1:2" x14ac:dyDescent="0.25">
      <c r="A3441" s="470"/>
      <c r="B3441" s="475"/>
    </row>
    <row r="3442" spans="1:2" x14ac:dyDescent="0.25">
      <c r="A3442" s="470"/>
      <c r="B3442" s="475"/>
    </row>
    <row r="3443" spans="1:2" x14ac:dyDescent="0.25">
      <c r="A3443" s="470"/>
      <c r="B3443" s="475"/>
    </row>
    <row r="3444" spans="1:2" x14ac:dyDescent="0.25">
      <c r="A3444" s="470"/>
      <c r="B3444" s="475"/>
    </row>
    <row r="3445" spans="1:2" x14ac:dyDescent="0.25">
      <c r="A3445" s="470"/>
      <c r="B3445" s="475"/>
    </row>
    <row r="3446" spans="1:2" x14ac:dyDescent="0.25">
      <c r="A3446" s="470"/>
      <c r="B3446" s="475"/>
    </row>
    <row r="3447" spans="1:2" x14ac:dyDescent="0.25">
      <c r="A3447" s="470"/>
      <c r="B3447" s="475"/>
    </row>
    <row r="3448" spans="1:2" x14ac:dyDescent="0.25">
      <c r="A3448" s="470"/>
      <c r="B3448" s="475"/>
    </row>
    <row r="3449" spans="1:2" x14ac:dyDescent="0.25">
      <c r="A3449" s="470"/>
      <c r="B3449" s="475"/>
    </row>
    <row r="3450" spans="1:2" x14ac:dyDescent="0.25">
      <c r="A3450" s="470"/>
      <c r="B3450" s="475"/>
    </row>
    <row r="3451" spans="1:2" x14ac:dyDescent="0.25">
      <c r="A3451" s="470"/>
      <c r="B3451" s="475"/>
    </row>
    <row r="3452" spans="1:2" x14ac:dyDescent="0.25">
      <c r="A3452" s="470"/>
      <c r="B3452" s="475"/>
    </row>
    <row r="3453" spans="1:2" x14ac:dyDescent="0.25">
      <c r="A3453" s="470"/>
      <c r="B3453" s="475"/>
    </row>
    <row r="3454" spans="1:2" x14ac:dyDescent="0.25">
      <c r="A3454" s="470"/>
      <c r="B3454" s="475"/>
    </row>
    <row r="3455" spans="1:2" x14ac:dyDescent="0.25">
      <c r="A3455" s="470"/>
      <c r="B3455" s="475"/>
    </row>
    <row r="3456" spans="1:2" x14ac:dyDescent="0.25">
      <c r="A3456" s="470"/>
      <c r="B3456" s="475"/>
    </row>
    <row r="3457" spans="1:2" x14ac:dyDescent="0.25">
      <c r="A3457" s="470"/>
      <c r="B3457" s="475"/>
    </row>
    <row r="3458" spans="1:2" x14ac:dyDescent="0.25">
      <c r="A3458" s="470"/>
      <c r="B3458" s="475"/>
    </row>
    <row r="3459" spans="1:2" x14ac:dyDescent="0.25">
      <c r="A3459" s="470"/>
      <c r="B3459" s="475"/>
    </row>
    <row r="3460" spans="1:2" x14ac:dyDescent="0.25">
      <c r="A3460" s="470"/>
      <c r="B3460" s="475"/>
    </row>
    <row r="3461" spans="1:2" x14ac:dyDescent="0.25">
      <c r="A3461" s="470"/>
      <c r="B3461" s="475"/>
    </row>
    <row r="3462" spans="1:2" x14ac:dyDescent="0.25">
      <c r="A3462" s="470"/>
      <c r="B3462" s="475"/>
    </row>
    <row r="3463" spans="1:2" x14ac:dyDescent="0.25">
      <c r="A3463" s="470"/>
      <c r="B3463" s="475"/>
    </row>
    <row r="3464" spans="1:2" x14ac:dyDescent="0.25">
      <c r="A3464" s="470"/>
      <c r="B3464" s="475"/>
    </row>
    <row r="3465" spans="1:2" x14ac:dyDescent="0.25">
      <c r="A3465" s="470"/>
      <c r="B3465" s="475"/>
    </row>
    <row r="3466" spans="1:2" x14ac:dyDescent="0.25">
      <c r="A3466" s="470"/>
      <c r="B3466" s="475"/>
    </row>
    <row r="3467" spans="1:2" x14ac:dyDescent="0.25">
      <c r="A3467" s="470"/>
      <c r="B3467" s="475"/>
    </row>
    <row r="3468" spans="1:2" x14ac:dyDescent="0.25">
      <c r="A3468" s="470"/>
      <c r="B3468" s="475"/>
    </row>
    <row r="3469" spans="1:2" x14ac:dyDescent="0.25">
      <c r="A3469" s="470"/>
      <c r="B3469" s="475"/>
    </row>
    <row r="3470" spans="1:2" x14ac:dyDescent="0.25">
      <c r="A3470" s="470"/>
      <c r="B3470" s="475"/>
    </row>
    <row r="3471" spans="1:2" x14ac:dyDescent="0.25">
      <c r="A3471" s="470"/>
      <c r="B3471" s="475"/>
    </row>
    <row r="3472" spans="1:2" x14ac:dyDescent="0.25">
      <c r="A3472" s="470"/>
      <c r="B3472" s="475"/>
    </row>
    <row r="3473" spans="1:2" x14ac:dyDescent="0.25">
      <c r="A3473" s="470"/>
      <c r="B3473" s="475"/>
    </row>
    <row r="3474" spans="1:2" x14ac:dyDescent="0.25">
      <c r="A3474" s="470"/>
      <c r="B3474" s="475"/>
    </row>
    <row r="3475" spans="1:2" x14ac:dyDescent="0.25">
      <c r="A3475" s="470"/>
      <c r="B3475" s="475"/>
    </row>
    <row r="3476" spans="1:2" x14ac:dyDescent="0.25">
      <c r="A3476" s="470"/>
      <c r="B3476" s="475"/>
    </row>
    <row r="3477" spans="1:2" x14ac:dyDescent="0.25">
      <c r="A3477" s="470"/>
      <c r="B3477" s="475"/>
    </row>
    <row r="3478" spans="1:2" x14ac:dyDescent="0.25">
      <c r="A3478" s="470"/>
      <c r="B3478" s="475"/>
    </row>
    <row r="3479" spans="1:2" x14ac:dyDescent="0.25">
      <c r="A3479" s="470"/>
      <c r="B3479" s="475"/>
    </row>
    <row r="3480" spans="1:2" x14ac:dyDescent="0.25">
      <c r="A3480" s="470"/>
      <c r="B3480" s="475"/>
    </row>
    <row r="3481" spans="1:2" x14ac:dyDescent="0.25">
      <c r="A3481" s="470"/>
      <c r="B3481" s="475"/>
    </row>
    <row r="3482" spans="1:2" x14ac:dyDescent="0.25">
      <c r="A3482" s="470"/>
      <c r="B3482" s="475"/>
    </row>
    <row r="3483" spans="1:2" x14ac:dyDescent="0.25">
      <c r="A3483" s="470"/>
      <c r="B3483" s="475"/>
    </row>
    <row r="3484" spans="1:2" x14ac:dyDescent="0.25">
      <c r="A3484" s="470"/>
      <c r="B3484" s="475"/>
    </row>
    <row r="3485" spans="1:2" x14ac:dyDescent="0.25">
      <c r="A3485" s="470"/>
      <c r="B3485" s="475"/>
    </row>
    <row r="3486" spans="1:2" x14ac:dyDescent="0.25">
      <c r="A3486" s="470"/>
      <c r="B3486" s="475"/>
    </row>
    <row r="3487" spans="1:2" x14ac:dyDescent="0.25">
      <c r="A3487" s="470"/>
      <c r="B3487" s="475"/>
    </row>
    <row r="3488" spans="1:2" x14ac:dyDescent="0.25">
      <c r="A3488" s="470"/>
      <c r="B3488" s="475"/>
    </row>
    <row r="3489" spans="1:2" x14ac:dyDescent="0.25">
      <c r="A3489" s="470"/>
      <c r="B3489" s="475"/>
    </row>
    <row r="3490" spans="1:2" x14ac:dyDescent="0.25">
      <c r="A3490" s="470"/>
      <c r="B3490" s="475"/>
    </row>
    <row r="3491" spans="1:2" x14ac:dyDescent="0.25">
      <c r="A3491" s="470"/>
      <c r="B3491" s="475"/>
    </row>
    <row r="3492" spans="1:2" x14ac:dyDescent="0.25">
      <c r="A3492" s="470"/>
      <c r="B3492" s="475"/>
    </row>
    <row r="3493" spans="1:2" x14ac:dyDescent="0.25">
      <c r="A3493" s="470"/>
      <c r="B3493" s="475"/>
    </row>
    <row r="3494" spans="1:2" x14ac:dyDescent="0.25">
      <c r="A3494" s="470"/>
      <c r="B3494" s="475"/>
    </row>
    <row r="3495" spans="1:2" x14ac:dyDescent="0.25">
      <c r="A3495" s="470"/>
      <c r="B3495" s="475"/>
    </row>
    <row r="3496" spans="1:2" x14ac:dyDescent="0.25">
      <c r="A3496" s="470"/>
      <c r="B3496" s="475"/>
    </row>
    <row r="3497" spans="1:2" x14ac:dyDescent="0.25">
      <c r="A3497" s="470"/>
      <c r="B3497" s="475"/>
    </row>
    <row r="3498" spans="1:2" x14ac:dyDescent="0.25">
      <c r="A3498" s="470"/>
      <c r="B3498" s="475"/>
    </row>
    <row r="3499" spans="1:2" x14ac:dyDescent="0.25">
      <c r="A3499" s="470"/>
      <c r="B3499" s="475"/>
    </row>
    <row r="3500" spans="1:2" x14ac:dyDescent="0.25">
      <c r="A3500" s="470"/>
      <c r="B3500" s="475"/>
    </row>
    <row r="3501" spans="1:2" x14ac:dyDescent="0.25">
      <c r="A3501" s="470"/>
      <c r="B3501" s="475"/>
    </row>
    <row r="3502" spans="1:2" x14ac:dyDescent="0.25">
      <c r="A3502" s="470"/>
      <c r="B3502" s="475"/>
    </row>
    <row r="3503" spans="1:2" x14ac:dyDescent="0.25">
      <c r="A3503" s="470"/>
      <c r="B3503" s="475"/>
    </row>
    <row r="3504" spans="1:2" x14ac:dyDescent="0.25">
      <c r="A3504" s="470"/>
      <c r="B3504" s="475"/>
    </row>
    <row r="3505" spans="1:2" x14ac:dyDescent="0.25">
      <c r="A3505" s="470"/>
      <c r="B3505" s="475"/>
    </row>
    <row r="3506" spans="1:2" x14ac:dyDescent="0.25">
      <c r="A3506" s="470"/>
      <c r="B3506" s="475"/>
    </row>
    <row r="3507" spans="1:2" x14ac:dyDescent="0.25">
      <c r="A3507" s="470"/>
      <c r="B3507" s="475"/>
    </row>
    <row r="3508" spans="1:2" x14ac:dyDescent="0.25">
      <c r="A3508" s="470"/>
      <c r="B3508" s="475"/>
    </row>
    <row r="3509" spans="1:2" x14ac:dyDescent="0.25">
      <c r="A3509" s="470"/>
      <c r="B3509" s="475"/>
    </row>
    <row r="3510" spans="1:2" x14ac:dyDescent="0.25">
      <c r="A3510" s="470"/>
      <c r="B3510" s="475"/>
    </row>
    <row r="3511" spans="1:2" x14ac:dyDescent="0.25">
      <c r="A3511" s="470"/>
      <c r="B3511" s="475"/>
    </row>
    <row r="3512" spans="1:2" x14ac:dyDescent="0.25">
      <c r="A3512" s="470"/>
      <c r="B3512" s="475"/>
    </row>
    <row r="3513" spans="1:2" x14ac:dyDescent="0.25">
      <c r="A3513" s="470"/>
      <c r="B3513" s="475"/>
    </row>
    <row r="3514" spans="1:2" x14ac:dyDescent="0.25">
      <c r="A3514" s="470"/>
      <c r="B3514" s="475"/>
    </row>
    <row r="3515" spans="1:2" x14ac:dyDescent="0.25">
      <c r="A3515" s="470"/>
      <c r="B3515" s="475"/>
    </row>
    <row r="3516" spans="1:2" x14ac:dyDescent="0.25">
      <c r="A3516" s="470"/>
      <c r="B3516" s="475"/>
    </row>
    <row r="3517" spans="1:2" x14ac:dyDescent="0.25">
      <c r="A3517" s="470"/>
      <c r="B3517" s="475"/>
    </row>
    <row r="3518" spans="1:2" x14ac:dyDescent="0.25">
      <c r="A3518" s="470"/>
      <c r="B3518" s="475"/>
    </row>
    <row r="3519" spans="1:2" x14ac:dyDescent="0.25">
      <c r="A3519" s="470"/>
      <c r="B3519" s="475"/>
    </row>
    <row r="3520" spans="1:2" x14ac:dyDescent="0.25">
      <c r="A3520" s="470"/>
      <c r="B3520" s="475"/>
    </row>
    <row r="3521" spans="1:2" x14ac:dyDescent="0.25">
      <c r="A3521" s="470"/>
      <c r="B3521" s="475"/>
    </row>
    <row r="3522" spans="1:2" x14ac:dyDescent="0.25">
      <c r="A3522" s="470"/>
      <c r="B3522" s="475"/>
    </row>
    <row r="3523" spans="1:2" x14ac:dyDescent="0.25">
      <c r="A3523" s="470"/>
      <c r="B3523" s="475"/>
    </row>
    <row r="3524" spans="1:2" x14ac:dyDescent="0.25">
      <c r="A3524" s="470"/>
      <c r="B3524" s="475"/>
    </row>
    <row r="3525" spans="1:2" x14ac:dyDescent="0.25">
      <c r="A3525" s="470"/>
      <c r="B3525" s="475"/>
    </row>
    <row r="3526" spans="1:2" x14ac:dyDescent="0.25">
      <c r="A3526" s="470"/>
      <c r="B3526" s="475"/>
    </row>
    <row r="3527" spans="1:2" x14ac:dyDescent="0.25">
      <c r="A3527" s="470"/>
      <c r="B3527" s="475"/>
    </row>
    <row r="3528" spans="1:2" x14ac:dyDescent="0.25">
      <c r="A3528" s="470"/>
      <c r="B3528" s="475"/>
    </row>
    <row r="3529" spans="1:2" x14ac:dyDescent="0.25">
      <c r="A3529" s="470"/>
      <c r="B3529" s="475"/>
    </row>
    <row r="3530" spans="1:2" x14ac:dyDescent="0.25">
      <c r="A3530" s="470"/>
      <c r="B3530" s="475"/>
    </row>
    <row r="3531" spans="1:2" x14ac:dyDescent="0.25">
      <c r="A3531" s="470"/>
      <c r="B3531" s="475"/>
    </row>
    <row r="3532" spans="1:2" x14ac:dyDescent="0.25">
      <c r="A3532" s="470"/>
      <c r="B3532" s="475"/>
    </row>
    <row r="3533" spans="1:2" x14ac:dyDescent="0.25">
      <c r="A3533" s="470"/>
      <c r="B3533" s="475"/>
    </row>
    <row r="3534" spans="1:2" x14ac:dyDescent="0.25">
      <c r="A3534" s="470"/>
      <c r="B3534" s="475"/>
    </row>
    <row r="3535" spans="1:2" x14ac:dyDescent="0.25">
      <c r="A3535" s="470"/>
      <c r="B3535" s="475"/>
    </row>
    <row r="3536" spans="1:2" x14ac:dyDescent="0.25">
      <c r="A3536" s="470"/>
      <c r="B3536" s="475"/>
    </row>
    <row r="3537" spans="1:2" x14ac:dyDescent="0.25">
      <c r="A3537" s="470"/>
      <c r="B3537" s="475"/>
    </row>
    <row r="3538" spans="1:2" x14ac:dyDescent="0.25">
      <c r="A3538" s="470"/>
      <c r="B3538" s="475"/>
    </row>
    <row r="3539" spans="1:2" x14ac:dyDescent="0.25">
      <c r="A3539" s="470"/>
      <c r="B3539" s="475"/>
    </row>
    <row r="3540" spans="1:2" x14ac:dyDescent="0.25">
      <c r="A3540" s="470"/>
      <c r="B3540" s="475"/>
    </row>
    <row r="3541" spans="1:2" x14ac:dyDescent="0.25">
      <c r="A3541" s="470"/>
      <c r="B3541" s="475"/>
    </row>
    <row r="3542" spans="1:2" x14ac:dyDescent="0.25">
      <c r="A3542" s="470"/>
      <c r="B3542" s="475"/>
    </row>
    <row r="3543" spans="1:2" x14ac:dyDescent="0.25">
      <c r="A3543" s="470"/>
      <c r="B3543" s="475"/>
    </row>
    <row r="3544" spans="1:2" x14ac:dyDescent="0.25">
      <c r="A3544" s="470"/>
      <c r="B3544" s="475"/>
    </row>
    <row r="3545" spans="1:2" x14ac:dyDescent="0.25">
      <c r="A3545" s="470"/>
      <c r="B3545" s="475"/>
    </row>
    <row r="3546" spans="1:2" x14ac:dyDescent="0.25">
      <c r="A3546" s="470"/>
      <c r="B3546" s="475"/>
    </row>
    <row r="3547" spans="1:2" x14ac:dyDescent="0.25">
      <c r="A3547" s="470"/>
      <c r="B3547" s="475"/>
    </row>
    <row r="3548" spans="1:2" x14ac:dyDescent="0.25">
      <c r="A3548" s="470"/>
      <c r="B3548" s="475"/>
    </row>
    <row r="3549" spans="1:2" x14ac:dyDescent="0.25">
      <c r="A3549" s="470"/>
      <c r="B3549" s="475"/>
    </row>
    <row r="3550" spans="1:2" x14ac:dyDescent="0.25">
      <c r="A3550" s="470"/>
      <c r="B3550" s="475"/>
    </row>
    <row r="3551" spans="1:2" x14ac:dyDescent="0.25">
      <c r="A3551" s="470"/>
      <c r="B3551" s="475"/>
    </row>
    <row r="3552" spans="1:2" x14ac:dyDescent="0.25">
      <c r="A3552" s="470"/>
      <c r="B3552" s="475"/>
    </row>
    <row r="3553" spans="1:2" x14ac:dyDescent="0.25">
      <c r="A3553" s="470"/>
      <c r="B3553" s="475"/>
    </row>
    <row r="3554" spans="1:2" x14ac:dyDescent="0.25">
      <c r="A3554" s="470"/>
      <c r="B3554" s="475"/>
    </row>
    <row r="3555" spans="1:2" x14ac:dyDescent="0.25">
      <c r="A3555" s="470"/>
      <c r="B3555" s="475"/>
    </row>
    <row r="3556" spans="1:2" x14ac:dyDescent="0.25">
      <c r="A3556" s="470"/>
      <c r="B3556" s="475"/>
    </row>
    <row r="3557" spans="1:2" x14ac:dyDescent="0.25">
      <c r="A3557" s="470"/>
      <c r="B3557" s="475"/>
    </row>
    <row r="3558" spans="1:2" x14ac:dyDescent="0.25">
      <c r="A3558" s="470"/>
      <c r="B3558" s="475"/>
    </row>
    <row r="3559" spans="1:2" x14ac:dyDescent="0.25">
      <c r="A3559" s="470"/>
      <c r="B3559" s="475"/>
    </row>
    <row r="3560" spans="1:2" x14ac:dyDescent="0.25">
      <c r="A3560" s="470"/>
      <c r="B3560" s="475"/>
    </row>
    <row r="3561" spans="1:2" x14ac:dyDescent="0.25">
      <c r="A3561" s="470"/>
      <c r="B3561" s="475"/>
    </row>
    <row r="3562" spans="1:2" x14ac:dyDescent="0.25">
      <c r="A3562" s="470"/>
      <c r="B3562" s="475"/>
    </row>
    <row r="3563" spans="1:2" x14ac:dyDescent="0.25">
      <c r="A3563" s="470"/>
      <c r="B3563" s="475"/>
    </row>
    <row r="3564" spans="1:2" x14ac:dyDescent="0.25">
      <c r="A3564" s="470"/>
      <c r="B3564" s="475"/>
    </row>
    <row r="3565" spans="1:2" x14ac:dyDescent="0.25">
      <c r="A3565" s="470"/>
      <c r="B3565" s="475"/>
    </row>
    <row r="3566" spans="1:2" x14ac:dyDescent="0.25">
      <c r="A3566" s="470"/>
      <c r="B3566" s="475"/>
    </row>
    <row r="3567" spans="1:2" x14ac:dyDescent="0.25">
      <c r="A3567" s="470"/>
      <c r="B3567" s="475"/>
    </row>
    <row r="3568" spans="1:2" x14ac:dyDescent="0.25">
      <c r="A3568" s="470"/>
      <c r="B3568" s="475"/>
    </row>
    <row r="3569" spans="1:2" x14ac:dyDescent="0.25">
      <c r="A3569" s="470"/>
      <c r="B3569" s="475"/>
    </row>
    <row r="3570" spans="1:2" x14ac:dyDescent="0.25">
      <c r="A3570" s="470"/>
      <c r="B3570" s="475"/>
    </row>
    <row r="3571" spans="1:2" x14ac:dyDescent="0.25">
      <c r="A3571" s="470"/>
      <c r="B3571" s="475"/>
    </row>
    <row r="3572" spans="1:2" x14ac:dyDescent="0.25">
      <c r="A3572" s="470"/>
      <c r="B3572" s="475"/>
    </row>
    <row r="3573" spans="1:2" x14ac:dyDescent="0.25">
      <c r="A3573" s="470"/>
      <c r="B3573" s="475"/>
    </row>
    <row r="3574" spans="1:2" x14ac:dyDescent="0.25">
      <c r="A3574" s="470"/>
      <c r="B3574" s="475"/>
    </row>
    <row r="3575" spans="1:2" x14ac:dyDescent="0.25">
      <c r="A3575" s="470"/>
      <c r="B3575" s="475"/>
    </row>
    <row r="3576" spans="1:2" x14ac:dyDescent="0.25">
      <c r="A3576" s="470"/>
      <c r="B3576" s="475"/>
    </row>
    <row r="3577" spans="1:2" x14ac:dyDescent="0.25">
      <c r="A3577" s="470"/>
      <c r="B3577" s="475"/>
    </row>
    <row r="3578" spans="1:2" x14ac:dyDescent="0.25">
      <c r="A3578" s="470"/>
      <c r="B3578" s="475"/>
    </row>
    <row r="3579" spans="1:2" x14ac:dyDescent="0.25">
      <c r="A3579" s="470"/>
      <c r="B3579" s="475"/>
    </row>
    <row r="3580" spans="1:2" x14ac:dyDescent="0.25">
      <c r="A3580" s="470"/>
      <c r="B3580" s="475"/>
    </row>
    <row r="3581" spans="1:2" x14ac:dyDescent="0.25">
      <c r="A3581" s="470"/>
      <c r="B3581" s="475"/>
    </row>
    <row r="3582" spans="1:2" x14ac:dyDescent="0.25">
      <c r="A3582" s="470"/>
      <c r="B3582" s="475"/>
    </row>
    <row r="3583" spans="1:2" x14ac:dyDescent="0.25">
      <c r="A3583" s="470"/>
      <c r="B3583" s="475"/>
    </row>
    <row r="3584" spans="1:2" x14ac:dyDescent="0.25">
      <c r="A3584" s="470"/>
      <c r="B3584" s="475"/>
    </row>
    <row r="3585" spans="1:2" x14ac:dyDescent="0.25">
      <c r="A3585" s="470"/>
      <c r="B3585" s="475"/>
    </row>
    <row r="3586" spans="1:2" x14ac:dyDescent="0.25">
      <c r="A3586" s="470"/>
      <c r="B3586" s="475"/>
    </row>
    <row r="3587" spans="1:2" x14ac:dyDescent="0.25">
      <c r="A3587" s="470"/>
      <c r="B3587" s="475"/>
    </row>
    <row r="3588" spans="1:2" x14ac:dyDescent="0.25">
      <c r="A3588" s="470"/>
      <c r="B3588" s="475"/>
    </row>
    <row r="3589" spans="1:2" x14ac:dyDescent="0.25">
      <c r="A3589" s="470"/>
      <c r="B3589" s="475"/>
    </row>
    <row r="3590" spans="1:2" x14ac:dyDescent="0.25">
      <c r="A3590" s="470"/>
      <c r="B3590" s="475"/>
    </row>
    <row r="3591" spans="1:2" x14ac:dyDescent="0.25">
      <c r="A3591" s="470"/>
      <c r="B3591" s="475"/>
    </row>
    <row r="3592" spans="1:2" x14ac:dyDescent="0.25">
      <c r="A3592" s="470"/>
      <c r="B3592" s="475"/>
    </row>
    <row r="3593" spans="1:2" x14ac:dyDescent="0.25">
      <c r="A3593" s="470"/>
      <c r="B3593" s="475"/>
    </row>
    <row r="3594" spans="1:2" x14ac:dyDescent="0.25">
      <c r="A3594" s="470"/>
      <c r="B3594" s="475"/>
    </row>
    <row r="3595" spans="1:2" x14ac:dyDescent="0.25">
      <c r="A3595" s="470"/>
      <c r="B3595" s="475"/>
    </row>
    <row r="3596" spans="1:2" x14ac:dyDescent="0.25">
      <c r="A3596" s="470"/>
      <c r="B3596" s="475"/>
    </row>
    <row r="3597" spans="1:2" x14ac:dyDescent="0.25">
      <c r="A3597" s="470"/>
      <c r="B3597" s="475"/>
    </row>
    <row r="3598" spans="1:2" x14ac:dyDescent="0.25">
      <c r="A3598" s="470"/>
      <c r="B3598" s="475"/>
    </row>
    <row r="3599" spans="1:2" x14ac:dyDescent="0.25">
      <c r="A3599" s="470"/>
      <c r="B3599" s="475"/>
    </row>
    <row r="3600" spans="1:2" x14ac:dyDescent="0.25">
      <c r="A3600" s="470"/>
      <c r="B3600" s="475"/>
    </row>
    <row r="3601" spans="1:2" x14ac:dyDescent="0.25">
      <c r="A3601" s="470"/>
      <c r="B3601" s="475"/>
    </row>
    <row r="3602" spans="1:2" x14ac:dyDescent="0.25">
      <c r="A3602" s="470"/>
      <c r="B3602" s="475"/>
    </row>
    <row r="3603" spans="1:2" x14ac:dyDescent="0.25">
      <c r="A3603" s="470"/>
      <c r="B3603" s="475"/>
    </row>
    <row r="3604" spans="1:2" x14ac:dyDescent="0.25">
      <c r="A3604" s="470"/>
      <c r="B3604" s="475"/>
    </row>
    <row r="3605" spans="1:2" x14ac:dyDescent="0.25">
      <c r="A3605" s="470"/>
      <c r="B3605" s="475"/>
    </row>
    <row r="3606" spans="1:2" x14ac:dyDescent="0.25">
      <c r="A3606" s="470"/>
      <c r="B3606" s="475"/>
    </row>
    <row r="3607" spans="1:2" x14ac:dyDescent="0.25">
      <c r="A3607" s="470"/>
      <c r="B3607" s="475"/>
    </row>
    <row r="3608" spans="1:2" x14ac:dyDescent="0.25">
      <c r="A3608" s="470"/>
      <c r="B3608" s="475"/>
    </row>
    <row r="3609" spans="1:2" x14ac:dyDescent="0.25">
      <c r="A3609" s="470"/>
      <c r="B3609" s="475"/>
    </row>
    <row r="3610" spans="1:2" x14ac:dyDescent="0.25">
      <c r="A3610" s="470"/>
      <c r="B3610" s="475"/>
    </row>
    <row r="3611" spans="1:2" x14ac:dyDescent="0.25">
      <c r="A3611" s="470"/>
      <c r="B3611" s="475"/>
    </row>
    <row r="3612" spans="1:2" x14ac:dyDescent="0.25">
      <c r="A3612" s="470"/>
      <c r="B3612" s="475"/>
    </row>
    <row r="3613" spans="1:2" x14ac:dyDescent="0.25">
      <c r="A3613" s="470"/>
      <c r="B3613" s="475"/>
    </row>
    <row r="3614" spans="1:2" x14ac:dyDescent="0.25">
      <c r="A3614" s="470"/>
      <c r="B3614" s="475"/>
    </row>
    <row r="3615" spans="1:2" x14ac:dyDescent="0.25">
      <c r="A3615" s="470"/>
      <c r="B3615" s="475"/>
    </row>
    <row r="3616" spans="1:2" x14ac:dyDescent="0.25">
      <c r="A3616" s="470"/>
      <c r="B3616" s="475"/>
    </row>
    <row r="3617" spans="1:2" x14ac:dyDescent="0.25">
      <c r="A3617" s="470"/>
      <c r="B3617" s="475"/>
    </row>
    <row r="3618" spans="1:2" x14ac:dyDescent="0.25">
      <c r="A3618" s="470"/>
      <c r="B3618" s="475"/>
    </row>
    <row r="3619" spans="1:2" x14ac:dyDescent="0.25">
      <c r="A3619" s="470"/>
      <c r="B3619" s="475"/>
    </row>
    <row r="3620" spans="1:2" x14ac:dyDescent="0.25">
      <c r="A3620" s="470"/>
      <c r="B3620" s="475"/>
    </row>
    <row r="3621" spans="1:2" x14ac:dyDescent="0.25">
      <c r="A3621" s="470"/>
      <c r="B3621" s="475"/>
    </row>
    <row r="3622" spans="1:2" x14ac:dyDescent="0.25">
      <c r="A3622" s="470"/>
      <c r="B3622" s="475"/>
    </row>
    <row r="3623" spans="1:2" x14ac:dyDescent="0.25">
      <c r="A3623" s="470"/>
      <c r="B3623" s="475"/>
    </row>
    <row r="3624" spans="1:2" x14ac:dyDescent="0.25">
      <c r="A3624" s="470"/>
      <c r="B3624" s="475"/>
    </row>
    <row r="3625" spans="1:2" x14ac:dyDescent="0.25">
      <c r="A3625" s="470"/>
      <c r="B3625" s="475"/>
    </row>
    <row r="3626" spans="1:2" x14ac:dyDescent="0.25">
      <c r="A3626" s="470"/>
      <c r="B3626" s="475"/>
    </row>
    <row r="3627" spans="1:2" x14ac:dyDescent="0.25">
      <c r="A3627" s="470"/>
      <c r="B3627" s="475"/>
    </row>
    <row r="3628" spans="1:2" x14ac:dyDescent="0.25">
      <c r="A3628" s="470"/>
      <c r="B3628" s="475"/>
    </row>
    <row r="3629" spans="1:2" x14ac:dyDescent="0.25">
      <c r="A3629" s="470"/>
      <c r="B3629" s="475"/>
    </row>
    <row r="3630" spans="1:2" x14ac:dyDescent="0.25">
      <c r="A3630" s="470"/>
      <c r="B3630" s="475"/>
    </row>
    <row r="3631" spans="1:2" x14ac:dyDescent="0.25">
      <c r="A3631" s="470"/>
      <c r="B3631" s="475"/>
    </row>
    <row r="3632" spans="1:2" x14ac:dyDescent="0.25">
      <c r="A3632" s="470"/>
      <c r="B3632" s="475"/>
    </row>
    <row r="3633" spans="1:2" x14ac:dyDescent="0.25">
      <c r="A3633" s="470"/>
      <c r="B3633" s="475"/>
    </row>
    <row r="3634" spans="1:2" x14ac:dyDescent="0.25">
      <c r="A3634" s="470"/>
      <c r="B3634" s="475"/>
    </row>
    <row r="3635" spans="1:2" x14ac:dyDescent="0.25">
      <c r="A3635" s="470"/>
      <c r="B3635" s="475"/>
    </row>
    <row r="3636" spans="1:2" x14ac:dyDescent="0.25">
      <c r="A3636" s="470"/>
      <c r="B3636" s="475"/>
    </row>
    <row r="3637" spans="1:2" x14ac:dyDescent="0.25">
      <c r="A3637" s="470"/>
      <c r="B3637" s="475"/>
    </row>
    <row r="3638" spans="1:2" x14ac:dyDescent="0.25">
      <c r="A3638" s="470"/>
      <c r="B3638" s="475"/>
    </row>
    <row r="3639" spans="1:2" x14ac:dyDescent="0.25">
      <c r="A3639" s="470"/>
      <c r="B3639" s="475"/>
    </row>
    <row r="3640" spans="1:2" x14ac:dyDescent="0.25">
      <c r="A3640" s="470"/>
      <c r="B3640" s="475"/>
    </row>
    <row r="3641" spans="1:2" x14ac:dyDescent="0.25">
      <c r="A3641" s="470"/>
      <c r="B3641" s="475"/>
    </row>
    <row r="3642" spans="1:2" x14ac:dyDescent="0.25">
      <c r="A3642" s="470"/>
      <c r="B3642" s="475"/>
    </row>
    <row r="3643" spans="1:2" x14ac:dyDescent="0.25">
      <c r="A3643" s="470"/>
      <c r="B3643" s="475"/>
    </row>
    <row r="3644" spans="1:2" x14ac:dyDescent="0.25">
      <c r="A3644" s="470"/>
      <c r="B3644" s="475"/>
    </row>
    <row r="3645" spans="1:2" x14ac:dyDescent="0.25">
      <c r="A3645" s="470"/>
      <c r="B3645" s="475"/>
    </row>
    <row r="3646" spans="1:2" x14ac:dyDescent="0.25">
      <c r="A3646" s="470"/>
      <c r="B3646" s="475"/>
    </row>
    <row r="3647" spans="1:2" x14ac:dyDescent="0.25">
      <c r="A3647" s="470"/>
      <c r="B3647" s="475"/>
    </row>
    <row r="3648" spans="1:2" x14ac:dyDescent="0.25">
      <c r="A3648" s="470"/>
      <c r="B3648" s="475"/>
    </row>
    <row r="3649" spans="1:2" x14ac:dyDescent="0.25">
      <c r="A3649" s="470"/>
      <c r="B3649" s="475"/>
    </row>
    <row r="3650" spans="1:2" x14ac:dyDescent="0.25">
      <c r="A3650" s="470"/>
      <c r="B3650" s="475"/>
    </row>
    <row r="3651" spans="1:2" x14ac:dyDescent="0.25">
      <c r="A3651" s="470"/>
      <c r="B3651" s="475"/>
    </row>
    <row r="3652" spans="1:2" x14ac:dyDescent="0.25">
      <c r="A3652" s="470"/>
      <c r="B3652" s="475"/>
    </row>
    <row r="3653" spans="1:2" x14ac:dyDescent="0.25">
      <c r="A3653" s="470"/>
      <c r="B3653" s="475"/>
    </row>
    <row r="3654" spans="1:2" x14ac:dyDescent="0.25">
      <c r="A3654" s="470"/>
      <c r="B3654" s="475"/>
    </row>
    <row r="3655" spans="1:2" x14ac:dyDescent="0.25">
      <c r="A3655" s="470"/>
      <c r="B3655" s="475"/>
    </row>
    <row r="3656" spans="1:2" x14ac:dyDescent="0.25">
      <c r="A3656" s="470"/>
      <c r="B3656" s="475"/>
    </row>
    <row r="3657" spans="1:2" x14ac:dyDescent="0.25">
      <c r="A3657" s="470"/>
      <c r="B3657" s="475"/>
    </row>
    <row r="3658" spans="1:2" x14ac:dyDescent="0.25">
      <c r="A3658" s="470"/>
      <c r="B3658" s="475"/>
    </row>
    <row r="3659" spans="1:2" x14ac:dyDescent="0.25">
      <c r="A3659" s="470"/>
      <c r="B3659" s="475"/>
    </row>
    <row r="3660" spans="1:2" x14ac:dyDescent="0.25">
      <c r="A3660" s="470"/>
      <c r="B3660" s="475"/>
    </row>
    <row r="3661" spans="1:2" x14ac:dyDescent="0.25">
      <c r="A3661" s="470"/>
      <c r="B3661" s="475"/>
    </row>
    <row r="3662" spans="1:2" x14ac:dyDescent="0.25">
      <c r="A3662" s="470"/>
      <c r="B3662" s="475"/>
    </row>
    <row r="3663" spans="1:2" x14ac:dyDescent="0.25">
      <c r="A3663" s="470"/>
      <c r="B3663" s="475"/>
    </row>
    <row r="3664" spans="1:2" x14ac:dyDescent="0.25">
      <c r="A3664" s="470"/>
      <c r="B3664" s="475"/>
    </row>
    <row r="3665" spans="1:2" x14ac:dyDescent="0.25">
      <c r="A3665" s="470"/>
      <c r="B3665" s="475"/>
    </row>
    <row r="3666" spans="1:2" x14ac:dyDescent="0.25">
      <c r="A3666" s="470"/>
      <c r="B3666" s="475"/>
    </row>
    <row r="3667" spans="1:2" x14ac:dyDescent="0.25">
      <c r="A3667" s="470"/>
      <c r="B3667" s="475"/>
    </row>
    <row r="3668" spans="1:2" x14ac:dyDescent="0.25">
      <c r="A3668" s="470"/>
      <c r="B3668" s="475"/>
    </row>
    <row r="3669" spans="1:2" x14ac:dyDescent="0.25">
      <c r="A3669" s="470"/>
      <c r="B3669" s="475"/>
    </row>
    <row r="3670" spans="1:2" x14ac:dyDescent="0.25">
      <c r="A3670" s="470"/>
      <c r="B3670" s="475"/>
    </row>
    <row r="3671" spans="1:2" x14ac:dyDescent="0.25">
      <c r="A3671" s="470"/>
      <c r="B3671" s="475"/>
    </row>
    <row r="3672" spans="1:2" x14ac:dyDescent="0.25">
      <c r="A3672" s="470"/>
      <c r="B3672" s="475"/>
    </row>
    <row r="3673" spans="1:2" x14ac:dyDescent="0.25">
      <c r="A3673" s="470"/>
      <c r="B3673" s="475"/>
    </row>
    <row r="3674" spans="1:2" x14ac:dyDescent="0.25">
      <c r="A3674" s="470"/>
      <c r="B3674" s="475"/>
    </row>
    <row r="3675" spans="1:2" x14ac:dyDescent="0.25">
      <c r="A3675" s="470"/>
      <c r="B3675" s="475"/>
    </row>
    <row r="3676" spans="1:2" x14ac:dyDescent="0.25">
      <c r="A3676" s="470"/>
      <c r="B3676" s="475"/>
    </row>
    <row r="3677" spans="1:2" x14ac:dyDescent="0.25">
      <c r="A3677" s="470"/>
      <c r="B3677" s="475"/>
    </row>
    <row r="3678" spans="1:2" x14ac:dyDescent="0.25">
      <c r="A3678" s="470"/>
      <c r="B3678" s="475"/>
    </row>
    <row r="3679" spans="1:2" x14ac:dyDescent="0.25">
      <c r="A3679" s="470"/>
      <c r="B3679" s="475"/>
    </row>
    <row r="3680" spans="1:2" x14ac:dyDescent="0.25">
      <c r="A3680" s="470"/>
      <c r="B3680" s="475"/>
    </row>
    <row r="3681" spans="1:2" x14ac:dyDescent="0.25">
      <c r="A3681" s="470"/>
      <c r="B3681" s="475"/>
    </row>
    <row r="3682" spans="1:2" x14ac:dyDescent="0.25">
      <c r="A3682" s="470"/>
      <c r="B3682" s="475"/>
    </row>
    <row r="3683" spans="1:2" x14ac:dyDescent="0.25">
      <c r="A3683" s="470"/>
      <c r="B3683" s="475"/>
    </row>
    <row r="3684" spans="1:2" x14ac:dyDescent="0.25">
      <c r="A3684" s="470"/>
      <c r="B3684" s="475"/>
    </row>
    <row r="3685" spans="1:2" x14ac:dyDescent="0.25">
      <c r="A3685" s="470"/>
      <c r="B3685" s="475"/>
    </row>
    <row r="3686" spans="1:2" x14ac:dyDescent="0.25">
      <c r="A3686" s="470"/>
      <c r="B3686" s="475"/>
    </row>
    <row r="3687" spans="1:2" x14ac:dyDescent="0.25">
      <c r="A3687" s="470"/>
      <c r="B3687" s="475"/>
    </row>
    <row r="3688" spans="1:2" x14ac:dyDescent="0.25">
      <c r="A3688" s="470"/>
      <c r="B3688" s="475"/>
    </row>
    <row r="3689" spans="1:2" x14ac:dyDescent="0.25">
      <c r="A3689" s="470"/>
      <c r="B3689" s="475"/>
    </row>
    <row r="3690" spans="1:2" x14ac:dyDescent="0.25">
      <c r="A3690" s="470"/>
      <c r="B3690" s="475"/>
    </row>
    <row r="3691" spans="1:2" x14ac:dyDescent="0.25">
      <c r="A3691" s="470"/>
      <c r="B3691" s="475"/>
    </row>
    <row r="3692" spans="1:2" x14ac:dyDescent="0.25">
      <c r="A3692" s="470"/>
      <c r="B3692" s="475"/>
    </row>
    <row r="3693" spans="1:2" x14ac:dyDescent="0.25">
      <c r="A3693" s="470"/>
      <c r="B3693" s="475"/>
    </row>
    <row r="3694" spans="1:2" x14ac:dyDescent="0.25">
      <c r="A3694" s="470"/>
      <c r="B3694" s="475"/>
    </row>
    <row r="3695" spans="1:2" x14ac:dyDescent="0.25">
      <c r="A3695" s="470"/>
      <c r="B3695" s="475"/>
    </row>
    <row r="3696" spans="1:2" x14ac:dyDescent="0.25">
      <c r="A3696" s="470"/>
      <c r="B3696" s="475"/>
    </row>
    <row r="3697" spans="1:2" x14ac:dyDescent="0.25">
      <c r="A3697" s="470"/>
      <c r="B3697" s="475"/>
    </row>
    <row r="3698" spans="1:2" x14ac:dyDescent="0.25">
      <c r="A3698" s="470"/>
      <c r="B3698" s="475"/>
    </row>
    <row r="3699" spans="1:2" x14ac:dyDescent="0.25">
      <c r="A3699" s="470"/>
      <c r="B3699" s="475"/>
    </row>
    <row r="3700" spans="1:2" x14ac:dyDescent="0.25">
      <c r="A3700" s="470"/>
      <c r="B3700" s="475"/>
    </row>
    <row r="3701" spans="1:2" x14ac:dyDescent="0.25">
      <c r="A3701" s="470"/>
      <c r="B3701" s="475"/>
    </row>
    <row r="3702" spans="1:2" x14ac:dyDescent="0.25">
      <c r="A3702" s="470"/>
      <c r="B3702" s="475"/>
    </row>
    <row r="3703" spans="1:2" x14ac:dyDescent="0.25">
      <c r="A3703" s="470"/>
      <c r="B3703" s="475"/>
    </row>
    <row r="3704" spans="1:2" x14ac:dyDescent="0.25">
      <c r="A3704" s="470"/>
      <c r="B3704" s="475"/>
    </row>
    <row r="3705" spans="1:2" x14ac:dyDescent="0.25">
      <c r="A3705" s="470"/>
      <c r="B3705" s="475"/>
    </row>
    <row r="3706" spans="1:2" x14ac:dyDescent="0.25">
      <c r="A3706" s="470"/>
      <c r="B3706" s="475"/>
    </row>
    <row r="3707" spans="1:2" x14ac:dyDescent="0.25">
      <c r="A3707" s="470"/>
      <c r="B3707" s="475"/>
    </row>
    <row r="3708" spans="1:2" x14ac:dyDescent="0.25">
      <c r="A3708" s="470"/>
      <c r="B3708" s="475"/>
    </row>
    <row r="3709" spans="1:2" x14ac:dyDescent="0.25">
      <c r="A3709" s="470"/>
      <c r="B3709" s="475"/>
    </row>
    <row r="3710" spans="1:2" x14ac:dyDescent="0.25">
      <c r="A3710" s="470"/>
      <c r="B3710" s="475"/>
    </row>
    <row r="3711" spans="1:2" x14ac:dyDescent="0.25">
      <c r="A3711" s="470"/>
      <c r="B3711" s="475"/>
    </row>
    <row r="3712" spans="1:2" x14ac:dyDescent="0.25">
      <c r="A3712" s="470"/>
      <c r="B3712" s="475"/>
    </row>
    <row r="3713" spans="1:2" x14ac:dyDescent="0.25">
      <c r="A3713" s="470"/>
      <c r="B3713" s="475"/>
    </row>
    <row r="3714" spans="1:2" x14ac:dyDescent="0.25">
      <c r="A3714" s="470"/>
      <c r="B3714" s="475"/>
    </row>
    <row r="3715" spans="1:2" x14ac:dyDescent="0.25">
      <c r="A3715" s="470"/>
      <c r="B3715" s="475"/>
    </row>
    <row r="3716" spans="1:2" x14ac:dyDescent="0.25">
      <c r="A3716" s="470"/>
      <c r="B3716" s="475"/>
    </row>
    <row r="3717" spans="1:2" x14ac:dyDescent="0.25">
      <c r="A3717" s="470"/>
      <c r="B3717" s="475"/>
    </row>
    <row r="3718" spans="1:2" x14ac:dyDescent="0.25">
      <c r="A3718" s="470"/>
      <c r="B3718" s="475"/>
    </row>
    <row r="3719" spans="1:2" x14ac:dyDescent="0.25">
      <c r="A3719" s="470"/>
      <c r="B3719" s="475"/>
    </row>
    <row r="3720" spans="1:2" x14ac:dyDescent="0.25">
      <c r="A3720" s="470"/>
      <c r="B3720" s="475"/>
    </row>
    <row r="3721" spans="1:2" x14ac:dyDescent="0.25">
      <c r="A3721" s="470"/>
      <c r="B3721" s="475"/>
    </row>
    <row r="3722" spans="1:2" x14ac:dyDescent="0.25">
      <c r="A3722" s="470"/>
      <c r="B3722" s="475"/>
    </row>
    <row r="3723" spans="1:2" x14ac:dyDescent="0.25">
      <c r="A3723" s="470"/>
      <c r="B3723" s="475"/>
    </row>
    <row r="3724" spans="1:2" x14ac:dyDescent="0.25">
      <c r="A3724" s="470"/>
      <c r="B3724" s="475"/>
    </row>
    <row r="3725" spans="1:2" x14ac:dyDescent="0.25">
      <c r="A3725" s="470"/>
      <c r="B3725" s="475"/>
    </row>
    <row r="3726" spans="1:2" x14ac:dyDescent="0.25">
      <c r="A3726" s="470"/>
      <c r="B3726" s="475"/>
    </row>
    <row r="3727" spans="1:2" x14ac:dyDescent="0.25">
      <c r="A3727" s="470"/>
      <c r="B3727" s="475"/>
    </row>
    <row r="3728" spans="1:2" x14ac:dyDescent="0.25">
      <c r="A3728" s="470"/>
      <c r="B3728" s="475"/>
    </row>
    <row r="3729" spans="1:2" x14ac:dyDescent="0.25">
      <c r="A3729" s="470"/>
      <c r="B3729" s="475"/>
    </row>
    <row r="3730" spans="1:2" x14ac:dyDescent="0.25">
      <c r="A3730" s="470"/>
      <c r="B3730" s="475"/>
    </row>
    <row r="3731" spans="1:2" x14ac:dyDescent="0.25">
      <c r="A3731" s="470"/>
      <c r="B3731" s="475"/>
    </row>
    <row r="3732" spans="1:2" x14ac:dyDescent="0.25">
      <c r="A3732" s="470"/>
      <c r="B3732" s="475"/>
    </row>
    <row r="3733" spans="1:2" x14ac:dyDescent="0.25">
      <c r="A3733" s="470"/>
      <c r="B3733" s="475"/>
    </row>
    <row r="3734" spans="1:2" x14ac:dyDescent="0.25">
      <c r="A3734" s="470"/>
      <c r="B3734" s="475"/>
    </row>
    <row r="3735" spans="1:2" x14ac:dyDescent="0.25">
      <c r="A3735" s="470"/>
      <c r="B3735" s="475"/>
    </row>
    <row r="3736" spans="1:2" x14ac:dyDescent="0.25">
      <c r="A3736" s="470"/>
      <c r="B3736" s="475"/>
    </row>
    <row r="3737" spans="1:2" x14ac:dyDescent="0.25">
      <c r="A3737" s="470"/>
      <c r="B3737" s="475"/>
    </row>
    <row r="3738" spans="1:2" x14ac:dyDescent="0.25">
      <c r="A3738" s="470"/>
      <c r="B3738" s="475"/>
    </row>
    <row r="3739" spans="1:2" x14ac:dyDescent="0.25">
      <c r="A3739" s="470"/>
      <c r="B3739" s="475"/>
    </row>
    <row r="3740" spans="1:2" x14ac:dyDescent="0.25">
      <c r="A3740" s="470"/>
      <c r="B3740" s="475"/>
    </row>
    <row r="3741" spans="1:2" x14ac:dyDescent="0.25">
      <c r="A3741" s="470"/>
      <c r="B3741" s="475"/>
    </row>
    <row r="3742" spans="1:2" x14ac:dyDescent="0.25">
      <c r="A3742" s="470"/>
      <c r="B3742" s="475"/>
    </row>
    <row r="3743" spans="1:2" x14ac:dyDescent="0.25">
      <c r="A3743" s="470"/>
      <c r="B3743" s="475"/>
    </row>
    <row r="3744" spans="1:2" x14ac:dyDescent="0.25">
      <c r="A3744" s="470"/>
      <c r="B3744" s="475"/>
    </row>
    <row r="3745" spans="1:2" x14ac:dyDescent="0.25">
      <c r="A3745" s="470"/>
      <c r="B3745" s="475"/>
    </row>
    <row r="3746" spans="1:2" x14ac:dyDescent="0.25">
      <c r="A3746" s="470"/>
      <c r="B3746" s="475"/>
    </row>
    <row r="3747" spans="1:2" x14ac:dyDescent="0.25">
      <c r="A3747" s="470"/>
      <c r="B3747" s="475"/>
    </row>
    <row r="3748" spans="1:2" x14ac:dyDescent="0.25">
      <c r="A3748" s="470"/>
      <c r="B3748" s="475"/>
    </row>
    <row r="3749" spans="1:2" x14ac:dyDescent="0.25">
      <c r="A3749" s="470"/>
      <c r="B3749" s="475"/>
    </row>
    <row r="3750" spans="1:2" x14ac:dyDescent="0.25">
      <c r="A3750" s="470"/>
      <c r="B3750" s="475"/>
    </row>
    <row r="3751" spans="1:2" x14ac:dyDescent="0.25">
      <c r="A3751" s="470"/>
      <c r="B3751" s="475"/>
    </row>
    <row r="3752" spans="1:2" x14ac:dyDescent="0.25">
      <c r="A3752" s="470"/>
      <c r="B3752" s="475"/>
    </row>
    <row r="3753" spans="1:2" x14ac:dyDescent="0.25">
      <c r="A3753" s="470"/>
      <c r="B3753" s="475"/>
    </row>
    <row r="3754" spans="1:2" x14ac:dyDescent="0.25">
      <c r="A3754" s="470"/>
      <c r="B3754" s="475"/>
    </row>
    <row r="3755" spans="1:2" x14ac:dyDescent="0.25">
      <c r="A3755" s="470"/>
      <c r="B3755" s="475"/>
    </row>
    <row r="3756" spans="1:2" x14ac:dyDescent="0.25">
      <c r="A3756" s="470"/>
      <c r="B3756" s="475"/>
    </row>
    <row r="3757" spans="1:2" x14ac:dyDescent="0.25">
      <c r="A3757" s="470"/>
      <c r="B3757" s="475"/>
    </row>
    <row r="3758" spans="1:2" x14ac:dyDescent="0.25">
      <c r="A3758" s="470"/>
      <c r="B3758" s="475"/>
    </row>
    <row r="3759" spans="1:2" x14ac:dyDescent="0.25">
      <c r="A3759" s="470"/>
      <c r="B3759" s="475"/>
    </row>
    <row r="3760" spans="1:2" x14ac:dyDescent="0.25">
      <c r="A3760" s="470"/>
      <c r="B3760" s="475"/>
    </row>
    <row r="3761" spans="1:2" x14ac:dyDescent="0.25">
      <c r="A3761" s="470"/>
      <c r="B3761" s="475"/>
    </row>
    <row r="3762" spans="1:2" x14ac:dyDescent="0.25">
      <c r="A3762" s="470"/>
      <c r="B3762" s="475"/>
    </row>
    <row r="3763" spans="1:2" x14ac:dyDescent="0.25">
      <c r="A3763" s="470"/>
      <c r="B3763" s="475"/>
    </row>
    <row r="3764" spans="1:2" x14ac:dyDescent="0.25">
      <c r="A3764" s="470"/>
      <c r="B3764" s="475"/>
    </row>
    <row r="3765" spans="1:2" x14ac:dyDescent="0.25">
      <c r="A3765" s="470"/>
      <c r="B3765" s="475"/>
    </row>
    <row r="3766" spans="1:2" x14ac:dyDescent="0.25">
      <c r="A3766" s="470"/>
      <c r="B3766" s="475"/>
    </row>
    <row r="3767" spans="1:2" x14ac:dyDescent="0.25">
      <c r="A3767" s="470"/>
      <c r="B3767" s="475"/>
    </row>
    <row r="3768" spans="1:2" x14ac:dyDescent="0.25">
      <c r="A3768" s="470"/>
      <c r="B3768" s="475"/>
    </row>
    <row r="3769" spans="1:2" x14ac:dyDescent="0.25">
      <c r="A3769" s="470"/>
      <c r="B3769" s="475"/>
    </row>
    <row r="3770" spans="1:2" x14ac:dyDescent="0.25">
      <c r="A3770" s="470"/>
      <c r="B3770" s="475"/>
    </row>
    <row r="3771" spans="1:2" x14ac:dyDescent="0.25">
      <c r="A3771" s="470"/>
      <c r="B3771" s="475"/>
    </row>
    <row r="3772" spans="1:2" x14ac:dyDescent="0.25">
      <c r="A3772" s="470"/>
      <c r="B3772" s="475"/>
    </row>
    <row r="3773" spans="1:2" x14ac:dyDescent="0.25">
      <c r="A3773" s="470"/>
      <c r="B3773" s="475"/>
    </row>
    <row r="3774" spans="1:2" x14ac:dyDescent="0.25">
      <c r="A3774" s="470"/>
      <c r="B3774" s="475"/>
    </row>
    <row r="3775" spans="1:2" x14ac:dyDescent="0.25">
      <c r="A3775" s="470"/>
      <c r="B3775" s="475"/>
    </row>
    <row r="3776" spans="1:2" x14ac:dyDescent="0.25">
      <c r="A3776" s="470"/>
      <c r="B3776" s="475"/>
    </row>
    <row r="3777" spans="1:2" x14ac:dyDescent="0.25">
      <c r="A3777" s="470"/>
      <c r="B3777" s="475"/>
    </row>
    <row r="3778" spans="1:2" x14ac:dyDescent="0.25">
      <c r="A3778" s="470"/>
      <c r="B3778" s="475"/>
    </row>
    <row r="3779" spans="1:2" x14ac:dyDescent="0.25">
      <c r="A3779" s="470"/>
      <c r="B3779" s="475"/>
    </row>
    <row r="3780" spans="1:2" x14ac:dyDescent="0.25">
      <c r="A3780" s="470"/>
      <c r="B3780" s="475"/>
    </row>
    <row r="3781" spans="1:2" x14ac:dyDescent="0.25">
      <c r="A3781" s="470"/>
      <c r="B3781" s="475"/>
    </row>
    <row r="3782" spans="1:2" x14ac:dyDescent="0.25">
      <c r="A3782" s="470"/>
      <c r="B3782" s="475"/>
    </row>
    <row r="3783" spans="1:2" x14ac:dyDescent="0.25">
      <c r="A3783" s="470"/>
      <c r="B3783" s="475"/>
    </row>
    <row r="3784" spans="1:2" x14ac:dyDescent="0.25">
      <c r="A3784" s="470"/>
      <c r="B3784" s="475"/>
    </row>
    <row r="3785" spans="1:2" x14ac:dyDescent="0.25">
      <c r="A3785" s="470"/>
      <c r="B3785" s="475"/>
    </row>
    <row r="3786" spans="1:2" x14ac:dyDescent="0.25">
      <c r="A3786" s="470"/>
      <c r="B3786" s="475"/>
    </row>
    <row r="3787" spans="1:2" x14ac:dyDescent="0.25">
      <c r="A3787" s="470"/>
      <c r="B3787" s="475"/>
    </row>
    <row r="3788" spans="1:2" x14ac:dyDescent="0.25">
      <c r="A3788" s="470"/>
      <c r="B3788" s="475"/>
    </row>
    <row r="3789" spans="1:2" x14ac:dyDescent="0.25">
      <c r="A3789" s="470"/>
      <c r="B3789" s="475"/>
    </row>
    <row r="3790" spans="1:2" x14ac:dyDescent="0.25">
      <c r="A3790" s="470"/>
      <c r="B3790" s="475"/>
    </row>
    <row r="3791" spans="1:2" x14ac:dyDescent="0.25">
      <c r="A3791" s="470"/>
      <c r="B3791" s="475"/>
    </row>
    <row r="3792" spans="1:2" x14ac:dyDescent="0.25">
      <c r="A3792" s="470"/>
      <c r="B3792" s="475"/>
    </row>
    <row r="3793" spans="1:2" x14ac:dyDescent="0.25">
      <c r="A3793" s="470"/>
      <c r="B3793" s="475"/>
    </row>
    <row r="3794" spans="1:2" x14ac:dyDescent="0.25">
      <c r="A3794" s="470"/>
      <c r="B3794" s="475"/>
    </row>
    <row r="3795" spans="1:2" x14ac:dyDescent="0.25">
      <c r="A3795" s="470"/>
      <c r="B3795" s="475"/>
    </row>
    <row r="3796" spans="1:2" x14ac:dyDescent="0.25">
      <c r="A3796" s="470"/>
      <c r="B3796" s="475"/>
    </row>
    <row r="3797" spans="1:2" x14ac:dyDescent="0.25">
      <c r="A3797" s="470"/>
      <c r="B3797" s="475"/>
    </row>
    <row r="3798" spans="1:2" x14ac:dyDescent="0.25">
      <c r="A3798" s="470"/>
      <c r="B3798" s="475"/>
    </row>
    <row r="3799" spans="1:2" x14ac:dyDescent="0.25">
      <c r="A3799" s="470"/>
      <c r="B3799" s="475"/>
    </row>
    <row r="3800" spans="1:2" x14ac:dyDescent="0.25">
      <c r="A3800" s="470"/>
      <c r="B3800" s="475"/>
    </row>
    <row r="3801" spans="1:2" x14ac:dyDescent="0.25">
      <c r="A3801" s="470"/>
      <c r="B3801" s="475"/>
    </row>
    <row r="3802" spans="1:2" x14ac:dyDescent="0.25">
      <c r="A3802" s="470"/>
      <c r="B3802" s="475"/>
    </row>
    <row r="3803" spans="1:2" x14ac:dyDescent="0.25">
      <c r="A3803" s="470"/>
      <c r="B3803" s="475"/>
    </row>
    <row r="3804" spans="1:2" x14ac:dyDescent="0.25">
      <c r="A3804" s="470"/>
      <c r="B3804" s="475"/>
    </row>
    <row r="3805" spans="1:2" x14ac:dyDescent="0.25">
      <c r="A3805" s="470"/>
      <c r="B3805" s="475"/>
    </row>
    <row r="3806" spans="1:2" x14ac:dyDescent="0.25">
      <c r="A3806" s="470"/>
      <c r="B3806" s="475"/>
    </row>
    <row r="3807" spans="1:2" x14ac:dyDescent="0.25">
      <c r="A3807" s="470"/>
      <c r="B3807" s="475"/>
    </row>
    <row r="3808" spans="1:2" x14ac:dyDescent="0.25">
      <c r="A3808" s="470"/>
      <c r="B3808" s="475"/>
    </row>
    <row r="3809" spans="1:2" x14ac:dyDescent="0.25">
      <c r="A3809" s="470"/>
      <c r="B3809" s="475"/>
    </row>
    <row r="3810" spans="1:2" x14ac:dyDescent="0.25">
      <c r="A3810" s="470"/>
      <c r="B3810" s="475"/>
    </row>
    <row r="3811" spans="1:2" x14ac:dyDescent="0.25">
      <c r="A3811" s="470"/>
      <c r="B3811" s="475"/>
    </row>
    <row r="3812" spans="1:2" x14ac:dyDescent="0.25">
      <c r="A3812" s="470"/>
      <c r="B3812" s="475"/>
    </row>
    <row r="3813" spans="1:2" x14ac:dyDescent="0.25">
      <c r="A3813" s="470"/>
      <c r="B3813" s="475"/>
    </row>
    <row r="3814" spans="1:2" x14ac:dyDescent="0.25">
      <c r="A3814" s="470"/>
      <c r="B3814" s="475"/>
    </row>
    <row r="3815" spans="1:2" x14ac:dyDescent="0.25">
      <c r="A3815" s="470"/>
      <c r="B3815" s="475"/>
    </row>
    <row r="3816" spans="1:2" x14ac:dyDescent="0.25">
      <c r="A3816" s="470"/>
      <c r="B3816" s="475"/>
    </row>
    <row r="3817" spans="1:2" x14ac:dyDescent="0.25">
      <c r="A3817" s="470"/>
      <c r="B3817" s="475"/>
    </row>
    <row r="3818" spans="1:2" x14ac:dyDescent="0.25">
      <c r="A3818" s="470"/>
      <c r="B3818" s="475"/>
    </row>
    <row r="3819" spans="1:2" x14ac:dyDescent="0.25">
      <c r="A3819" s="470"/>
      <c r="B3819" s="475"/>
    </row>
    <row r="3820" spans="1:2" x14ac:dyDescent="0.25">
      <c r="A3820" s="470"/>
      <c r="B3820" s="475"/>
    </row>
    <row r="3821" spans="1:2" x14ac:dyDescent="0.25">
      <c r="A3821" s="470"/>
      <c r="B3821" s="475"/>
    </row>
    <row r="3822" spans="1:2" x14ac:dyDescent="0.25">
      <c r="A3822" s="470"/>
      <c r="B3822" s="475"/>
    </row>
    <row r="3823" spans="1:2" x14ac:dyDescent="0.25">
      <c r="A3823" s="470"/>
      <c r="B3823" s="475"/>
    </row>
    <row r="3824" spans="1:2" x14ac:dyDescent="0.25">
      <c r="A3824" s="470"/>
      <c r="B3824" s="475"/>
    </row>
    <row r="3825" spans="1:2" x14ac:dyDescent="0.25">
      <c r="A3825" s="470"/>
      <c r="B3825" s="475"/>
    </row>
    <row r="3826" spans="1:2" x14ac:dyDescent="0.25">
      <c r="A3826" s="470"/>
      <c r="B3826" s="475"/>
    </row>
    <row r="3827" spans="1:2" x14ac:dyDescent="0.25">
      <c r="A3827" s="470"/>
      <c r="B3827" s="475"/>
    </row>
    <row r="3828" spans="1:2" x14ac:dyDescent="0.25">
      <c r="A3828" s="470"/>
      <c r="B3828" s="475"/>
    </row>
    <row r="3829" spans="1:2" x14ac:dyDescent="0.25">
      <c r="A3829" s="470"/>
      <c r="B3829" s="475"/>
    </row>
    <row r="3830" spans="1:2" x14ac:dyDescent="0.25">
      <c r="A3830" s="470"/>
      <c r="B3830" s="475"/>
    </row>
    <row r="3831" spans="1:2" x14ac:dyDescent="0.25">
      <c r="A3831" s="470"/>
      <c r="B3831" s="475"/>
    </row>
    <row r="3832" spans="1:2" x14ac:dyDescent="0.25">
      <c r="A3832" s="470"/>
      <c r="B3832" s="475"/>
    </row>
    <row r="3833" spans="1:2" x14ac:dyDescent="0.25">
      <c r="A3833" s="470"/>
      <c r="B3833" s="475"/>
    </row>
    <row r="3834" spans="1:2" x14ac:dyDescent="0.25">
      <c r="A3834" s="470"/>
      <c r="B3834" s="475"/>
    </row>
    <row r="3835" spans="1:2" x14ac:dyDescent="0.25">
      <c r="A3835" s="470"/>
      <c r="B3835" s="475"/>
    </row>
    <row r="3836" spans="1:2" x14ac:dyDescent="0.25">
      <c r="A3836" s="470"/>
      <c r="B3836" s="475"/>
    </row>
    <row r="3837" spans="1:2" x14ac:dyDescent="0.25">
      <c r="A3837" s="470"/>
      <c r="B3837" s="475"/>
    </row>
    <row r="3838" spans="1:2" x14ac:dyDescent="0.25">
      <c r="A3838" s="470"/>
      <c r="B3838" s="475"/>
    </row>
    <row r="3839" spans="1:2" x14ac:dyDescent="0.25">
      <c r="A3839" s="470"/>
      <c r="B3839" s="475"/>
    </row>
    <row r="3840" spans="1:2" x14ac:dyDescent="0.25">
      <c r="A3840" s="470"/>
      <c r="B3840" s="475"/>
    </row>
    <row r="3841" spans="1:2" x14ac:dyDescent="0.25">
      <c r="A3841" s="470"/>
      <c r="B3841" s="475"/>
    </row>
    <row r="3842" spans="1:2" x14ac:dyDescent="0.25">
      <c r="A3842" s="470"/>
      <c r="B3842" s="475"/>
    </row>
    <row r="3843" spans="1:2" x14ac:dyDescent="0.25">
      <c r="A3843" s="470"/>
      <c r="B3843" s="475"/>
    </row>
    <row r="3844" spans="1:2" x14ac:dyDescent="0.25">
      <c r="A3844" s="470"/>
      <c r="B3844" s="475"/>
    </row>
    <row r="3845" spans="1:2" x14ac:dyDescent="0.25">
      <c r="A3845" s="470"/>
      <c r="B3845" s="475"/>
    </row>
    <row r="3846" spans="1:2" x14ac:dyDescent="0.25">
      <c r="A3846" s="470"/>
      <c r="B3846" s="475"/>
    </row>
    <row r="3847" spans="1:2" x14ac:dyDescent="0.25">
      <c r="A3847" s="470"/>
      <c r="B3847" s="475"/>
    </row>
    <row r="3848" spans="1:2" x14ac:dyDescent="0.25">
      <c r="A3848" s="470"/>
      <c r="B3848" s="475"/>
    </row>
    <row r="3849" spans="1:2" x14ac:dyDescent="0.25">
      <c r="A3849" s="470"/>
      <c r="B3849" s="475"/>
    </row>
    <row r="3850" spans="1:2" x14ac:dyDescent="0.25">
      <c r="A3850" s="470"/>
      <c r="B3850" s="475"/>
    </row>
    <row r="3851" spans="1:2" x14ac:dyDescent="0.25">
      <c r="A3851" s="470"/>
      <c r="B3851" s="475"/>
    </row>
    <row r="3852" spans="1:2" x14ac:dyDescent="0.25">
      <c r="A3852" s="470"/>
      <c r="B3852" s="475"/>
    </row>
    <row r="3853" spans="1:2" x14ac:dyDescent="0.25">
      <c r="A3853" s="470"/>
      <c r="B3853" s="475"/>
    </row>
    <row r="3854" spans="1:2" x14ac:dyDescent="0.25">
      <c r="A3854" s="470"/>
      <c r="B3854" s="475"/>
    </row>
    <row r="3855" spans="1:2" x14ac:dyDescent="0.25">
      <c r="A3855" s="470"/>
      <c r="B3855" s="475"/>
    </row>
    <row r="3856" spans="1:2" x14ac:dyDescent="0.25">
      <c r="A3856" s="470"/>
      <c r="B3856" s="475"/>
    </row>
    <row r="3857" spans="1:2" x14ac:dyDescent="0.25">
      <c r="A3857" s="470"/>
      <c r="B3857" s="475"/>
    </row>
    <row r="3858" spans="1:2" x14ac:dyDescent="0.25">
      <c r="A3858" s="470"/>
      <c r="B3858" s="475"/>
    </row>
    <row r="3859" spans="1:2" x14ac:dyDescent="0.25">
      <c r="A3859" s="470"/>
      <c r="B3859" s="475"/>
    </row>
    <row r="3860" spans="1:2" x14ac:dyDescent="0.25">
      <c r="A3860" s="470"/>
      <c r="B3860" s="475"/>
    </row>
    <row r="3861" spans="1:2" x14ac:dyDescent="0.25">
      <c r="A3861" s="470"/>
      <c r="B3861" s="475"/>
    </row>
    <row r="3862" spans="1:2" x14ac:dyDescent="0.25">
      <c r="A3862" s="470"/>
      <c r="B3862" s="475"/>
    </row>
    <row r="3863" spans="1:2" x14ac:dyDescent="0.25">
      <c r="A3863" s="470"/>
      <c r="B3863" s="475"/>
    </row>
    <row r="3864" spans="1:2" x14ac:dyDescent="0.25">
      <c r="A3864" s="470"/>
      <c r="B3864" s="475"/>
    </row>
    <row r="3865" spans="1:2" x14ac:dyDescent="0.25">
      <c r="A3865" s="470"/>
      <c r="B3865" s="475"/>
    </row>
    <row r="3866" spans="1:2" x14ac:dyDescent="0.25">
      <c r="A3866" s="470"/>
      <c r="B3866" s="475"/>
    </row>
    <row r="3867" spans="1:2" x14ac:dyDescent="0.25">
      <c r="A3867" s="470"/>
      <c r="B3867" s="475"/>
    </row>
    <row r="3868" spans="1:2" x14ac:dyDescent="0.25">
      <c r="A3868" s="470"/>
      <c r="B3868" s="475"/>
    </row>
    <row r="3869" spans="1:2" x14ac:dyDescent="0.25">
      <c r="A3869" s="470"/>
      <c r="B3869" s="475"/>
    </row>
    <row r="3870" spans="1:2" x14ac:dyDescent="0.25">
      <c r="A3870" s="470"/>
      <c r="B3870" s="475"/>
    </row>
    <row r="3871" spans="1:2" x14ac:dyDescent="0.25">
      <c r="A3871" s="470"/>
      <c r="B3871" s="475"/>
    </row>
    <row r="3872" spans="1:2" x14ac:dyDescent="0.25">
      <c r="A3872" s="470"/>
      <c r="B3872" s="475"/>
    </row>
    <row r="3873" spans="1:2" x14ac:dyDescent="0.25">
      <c r="A3873" s="470"/>
      <c r="B3873" s="475"/>
    </row>
    <row r="3874" spans="1:2" x14ac:dyDescent="0.25">
      <c r="A3874" s="470"/>
      <c r="B3874" s="475"/>
    </row>
    <row r="3875" spans="1:2" x14ac:dyDescent="0.25">
      <c r="A3875" s="470"/>
      <c r="B3875" s="475"/>
    </row>
    <row r="3876" spans="1:2" x14ac:dyDescent="0.25">
      <c r="A3876" s="470"/>
      <c r="B3876" s="475"/>
    </row>
    <row r="3877" spans="1:2" x14ac:dyDescent="0.25">
      <c r="A3877" s="470"/>
      <c r="B3877" s="475"/>
    </row>
    <row r="3878" spans="1:2" x14ac:dyDescent="0.25">
      <c r="A3878" s="470"/>
      <c r="B3878" s="475"/>
    </row>
    <row r="3879" spans="1:2" x14ac:dyDescent="0.25">
      <c r="A3879" s="470"/>
      <c r="B3879" s="475"/>
    </row>
    <row r="3880" spans="1:2" x14ac:dyDescent="0.25">
      <c r="A3880" s="470"/>
      <c r="B3880" s="475"/>
    </row>
    <row r="3881" spans="1:2" x14ac:dyDescent="0.25">
      <c r="A3881" s="470"/>
      <c r="B3881" s="475"/>
    </row>
    <row r="3882" spans="1:2" x14ac:dyDescent="0.25">
      <c r="A3882" s="470"/>
      <c r="B3882" s="475"/>
    </row>
    <row r="3883" spans="1:2" x14ac:dyDescent="0.25">
      <c r="A3883" s="470"/>
      <c r="B3883" s="475"/>
    </row>
    <row r="3884" spans="1:2" x14ac:dyDescent="0.25">
      <c r="A3884" s="470"/>
      <c r="B3884" s="475"/>
    </row>
    <row r="3885" spans="1:2" x14ac:dyDescent="0.25">
      <c r="A3885" s="470"/>
      <c r="B3885" s="475"/>
    </row>
    <row r="3886" spans="1:2" x14ac:dyDescent="0.25">
      <c r="A3886" s="470"/>
      <c r="B3886" s="475"/>
    </row>
    <row r="3887" spans="1:2" x14ac:dyDescent="0.25">
      <c r="A3887" s="470"/>
      <c r="B3887" s="475"/>
    </row>
    <row r="3888" spans="1:2" x14ac:dyDescent="0.25">
      <c r="A3888" s="470"/>
      <c r="B3888" s="475"/>
    </row>
    <row r="3889" spans="1:2" x14ac:dyDescent="0.25">
      <c r="A3889" s="470"/>
      <c r="B3889" s="475"/>
    </row>
    <row r="3890" spans="1:2" x14ac:dyDescent="0.25">
      <c r="A3890" s="470"/>
      <c r="B3890" s="475"/>
    </row>
    <row r="3891" spans="1:2" x14ac:dyDescent="0.25">
      <c r="A3891" s="470"/>
      <c r="B3891" s="475"/>
    </row>
    <row r="3892" spans="1:2" x14ac:dyDescent="0.25">
      <c r="A3892" s="470"/>
      <c r="B3892" s="475"/>
    </row>
    <row r="3893" spans="1:2" x14ac:dyDescent="0.25">
      <c r="A3893" s="470"/>
      <c r="B3893" s="475"/>
    </row>
    <row r="3894" spans="1:2" x14ac:dyDescent="0.25">
      <c r="A3894" s="470"/>
      <c r="B3894" s="475"/>
    </row>
    <row r="3895" spans="1:2" x14ac:dyDescent="0.25">
      <c r="A3895" s="470"/>
      <c r="B3895" s="475"/>
    </row>
    <row r="3896" spans="1:2" x14ac:dyDescent="0.25">
      <c r="A3896" s="470"/>
      <c r="B3896" s="475"/>
    </row>
    <row r="3897" spans="1:2" x14ac:dyDescent="0.25">
      <c r="A3897" s="470"/>
      <c r="B3897" s="475"/>
    </row>
    <row r="3898" spans="1:2" x14ac:dyDescent="0.25">
      <c r="A3898" s="470"/>
      <c r="B3898" s="475"/>
    </row>
    <row r="3899" spans="1:2" x14ac:dyDescent="0.25">
      <c r="A3899" s="470"/>
      <c r="B3899" s="475"/>
    </row>
    <row r="3900" spans="1:2" x14ac:dyDescent="0.25">
      <c r="A3900" s="470"/>
      <c r="B3900" s="475"/>
    </row>
    <row r="3901" spans="1:2" x14ac:dyDescent="0.25">
      <c r="A3901" s="470"/>
      <c r="B3901" s="475"/>
    </row>
    <row r="3902" spans="1:2" x14ac:dyDescent="0.25">
      <c r="A3902" s="470"/>
      <c r="B3902" s="475"/>
    </row>
    <row r="3903" spans="1:2" x14ac:dyDescent="0.25">
      <c r="A3903" s="470"/>
      <c r="B3903" s="475"/>
    </row>
    <row r="3904" spans="1:2" x14ac:dyDescent="0.25">
      <c r="A3904" s="470"/>
      <c r="B3904" s="475"/>
    </row>
    <row r="3905" spans="1:2" x14ac:dyDescent="0.25">
      <c r="A3905" s="470"/>
      <c r="B3905" s="475"/>
    </row>
    <row r="3906" spans="1:2" x14ac:dyDescent="0.25">
      <c r="A3906" s="470"/>
      <c r="B3906" s="475"/>
    </row>
    <row r="3907" spans="1:2" x14ac:dyDescent="0.25">
      <c r="A3907" s="470"/>
      <c r="B3907" s="475"/>
    </row>
    <row r="3908" spans="1:2" x14ac:dyDescent="0.25">
      <c r="A3908" s="470"/>
      <c r="B3908" s="475"/>
    </row>
    <row r="3909" spans="1:2" x14ac:dyDescent="0.25">
      <c r="A3909" s="470"/>
      <c r="B3909" s="475"/>
    </row>
    <row r="3910" spans="1:2" x14ac:dyDescent="0.25">
      <c r="A3910" s="470"/>
      <c r="B3910" s="475"/>
    </row>
    <row r="3911" spans="1:2" x14ac:dyDescent="0.25">
      <c r="A3911" s="470"/>
      <c r="B3911" s="475"/>
    </row>
    <row r="3912" spans="1:2" x14ac:dyDescent="0.25">
      <c r="A3912" s="470"/>
      <c r="B3912" s="475"/>
    </row>
    <row r="3913" spans="1:2" x14ac:dyDescent="0.25">
      <c r="A3913" s="470"/>
      <c r="B3913" s="475"/>
    </row>
    <row r="3914" spans="1:2" x14ac:dyDescent="0.25">
      <c r="A3914" s="470"/>
      <c r="B3914" s="475"/>
    </row>
    <row r="3915" spans="1:2" x14ac:dyDescent="0.25">
      <c r="A3915" s="470"/>
      <c r="B3915" s="475"/>
    </row>
    <row r="3916" spans="1:2" x14ac:dyDescent="0.25">
      <c r="A3916" s="470"/>
      <c r="B3916" s="475"/>
    </row>
    <row r="3917" spans="1:2" x14ac:dyDescent="0.25">
      <c r="A3917" s="470"/>
      <c r="B3917" s="475"/>
    </row>
    <row r="3918" spans="1:2" x14ac:dyDescent="0.25">
      <c r="A3918" s="470"/>
      <c r="B3918" s="475"/>
    </row>
    <row r="3919" spans="1:2" x14ac:dyDescent="0.25">
      <c r="A3919" s="470"/>
      <c r="B3919" s="475"/>
    </row>
    <row r="3920" spans="1:2" x14ac:dyDescent="0.25">
      <c r="A3920" s="470"/>
      <c r="B3920" s="475"/>
    </row>
    <row r="3921" spans="1:2" x14ac:dyDescent="0.25">
      <c r="A3921" s="470"/>
      <c r="B3921" s="475"/>
    </row>
    <row r="3922" spans="1:2" x14ac:dyDescent="0.25">
      <c r="A3922" s="470"/>
      <c r="B3922" s="475"/>
    </row>
    <row r="3923" spans="1:2" x14ac:dyDescent="0.25">
      <c r="A3923" s="470"/>
      <c r="B3923" s="475"/>
    </row>
    <row r="3924" spans="1:2" x14ac:dyDescent="0.25">
      <c r="A3924" s="470"/>
      <c r="B3924" s="475"/>
    </row>
    <row r="3925" spans="1:2" x14ac:dyDescent="0.25">
      <c r="A3925" s="470"/>
      <c r="B3925" s="475"/>
    </row>
    <row r="3926" spans="1:2" x14ac:dyDescent="0.25">
      <c r="A3926" s="470"/>
      <c r="B3926" s="475"/>
    </row>
    <row r="3927" spans="1:2" x14ac:dyDescent="0.25">
      <c r="A3927" s="470"/>
      <c r="B3927" s="475"/>
    </row>
    <row r="3928" spans="1:2" x14ac:dyDescent="0.25">
      <c r="A3928" s="470"/>
      <c r="B3928" s="475"/>
    </row>
    <row r="3929" spans="1:2" x14ac:dyDescent="0.25">
      <c r="A3929" s="470"/>
      <c r="B3929" s="475"/>
    </row>
    <row r="3930" spans="1:2" x14ac:dyDescent="0.25">
      <c r="A3930" s="470"/>
      <c r="B3930" s="475"/>
    </row>
    <row r="3931" spans="1:2" x14ac:dyDescent="0.25">
      <c r="A3931" s="470"/>
      <c r="B3931" s="475"/>
    </row>
    <row r="3932" spans="1:2" x14ac:dyDescent="0.25">
      <c r="A3932" s="470"/>
      <c r="B3932" s="475"/>
    </row>
    <row r="3933" spans="1:2" x14ac:dyDescent="0.25">
      <c r="A3933" s="470"/>
      <c r="B3933" s="475"/>
    </row>
    <row r="3934" spans="1:2" x14ac:dyDescent="0.25">
      <c r="A3934" s="470"/>
      <c r="B3934" s="475"/>
    </row>
    <row r="3935" spans="1:2" x14ac:dyDescent="0.25">
      <c r="A3935" s="470"/>
      <c r="B3935" s="475"/>
    </row>
    <row r="3936" spans="1:2" x14ac:dyDescent="0.25">
      <c r="A3936" s="470"/>
      <c r="B3936" s="475"/>
    </row>
    <row r="3937" spans="1:2" x14ac:dyDescent="0.25">
      <c r="A3937" s="470"/>
      <c r="B3937" s="475"/>
    </row>
    <row r="3938" spans="1:2" x14ac:dyDescent="0.25">
      <c r="A3938" s="470"/>
      <c r="B3938" s="475"/>
    </row>
    <row r="3939" spans="1:2" x14ac:dyDescent="0.25">
      <c r="A3939" s="470"/>
      <c r="B3939" s="475"/>
    </row>
    <row r="3940" spans="1:2" x14ac:dyDescent="0.25">
      <c r="A3940" s="470"/>
      <c r="B3940" s="475"/>
    </row>
    <row r="3941" spans="1:2" x14ac:dyDescent="0.25">
      <c r="A3941" s="470"/>
      <c r="B3941" s="475"/>
    </row>
    <row r="3942" spans="1:2" x14ac:dyDescent="0.25">
      <c r="A3942" s="470"/>
      <c r="B3942" s="475"/>
    </row>
    <row r="3943" spans="1:2" x14ac:dyDescent="0.25">
      <c r="A3943" s="470"/>
      <c r="B3943" s="475"/>
    </row>
    <row r="3944" spans="1:2" x14ac:dyDescent="0.25">
      <c r="A3944" s="470"/>
      <c r="B3944" s="475"/>
    </row>
    <row r="3945" spans="1:2" x14ac:dyDescent="0.25">
      <c r="A3945" s="470"/>
      <c r="B3945" s="475"/>
    </row>
    <row r="3946" spans="1:2" x14ac:dyDescent="0.25">
      <c r="A3946" s="470"/>
      <c r="B3946" s="475"/>
    </row>
    <row r="3947" spans="1:2" x14ac:dyDescent="0.25">
      <c r="A3947" s="470"/>
      <c r="B3947" s="475"/>
    </row>
    <row r="3948" spans="1:2" x14ac:dyDescent="0.25">
      <c r="A3948" s="470"/>
      <c r="B3948" s="475"/>
    </row>
    <row r="3949" spans="1:2" x14ac:dyDescent="0.25">
      <c r="A3949" s="470"/>
      <c r="B3949" s="475"/>
    </row>
    <row r="3950" spans="1:2" x14ac:dyDescent="0.25">
      <c r="A3950" s="470"/>
      <c r="B3950" s="475"/>
    </row>
    <row r="3951" spans="1:2" x14ac:dyDescent="0.25">
      <c r="A3951" s="470"/>
      <c r="B3951" s="475"/>
    </row>
    <row r="3952" spans="1:2" x14ac:dyDescent="0.25">
      <c r="A3952" s="470"/>
      <c r="B3952" s="475"/>
    </row>
    <row r="3953" spans="1:2" x14ac:dyDescent="0.25">
      <c r="A3953" s="470"/>
      <c r="B3953" s="475"/>
    </row>
    <row r="3954" spans="1:2" x14ac:dyDescent="0.25">
      <c r="A3954" s="470"/>
      <c r="B3954" s="475"/>
    </row>
    <row r="3955" spans="1:2" x14ac:dyDescent="0.25">
      <c r="A3955" s="470"/>
      <c r="B3955" s="475"/>
    </row>
    <row r="3956" spans="1:2" x14ac:dyDescent="0.25">
      <c r="A3956" s="470"/>
      <c r="B3956" s="475"/>
    </row>
    <row r="3957" spans="1:2" x14ac:dyDescent="0.25">
      <c r="A3957" s="470"/>
      <c r="B3957" s="475"/>
    </row>
    <row r="3958" spans="1:2" x14ac:dyDescent="0.25">
      <c r="A3958" s="470"/>
      <c r="B3958" s="475"/>
    </row>
    <row r="3959" spans="1:2" x14ac:dyDescent="0.25">
      <c r="A3959" s="470"/>
      <c r="B3959" s="475"/>
    </row>
    <row r="3960" spans="1:2" x14ac:dyDescent="0.25">
      <c r="A3960" s="470"/>
      <c r="B3960" s="475"/>
    </row>
    <row r="3961" spans="1:2" x14ac:dyDescent="0.25">
      <c r="A3961" s="470"/>
      <c r="B3961" s="475"/>
    </row>
    <row r="3962" spans="1:2" x14ac:dyDescent="0.25">
      <c r="A3962" s="470"/>
      <c r="B3962" s="475"/>
    </row>
    <row r="3963" spans="1:2" x14ac:dyDescent="0.25">
      <c r="A3963" s="470"/>
      <c r="B3963" s="475"/>
    </row>
    <row r="3964" spans="1:2" x14ac:dyDescent="0.25">
      <c r="A3964" s="470"/>
      <c r="B3964" s="475"/>
    </row>
    <row r="3965" spans="1:2" x14ac:dyDescent="0.25">
      <c r="A3965" s="470"/>
      <c r="B3965" s="475"/>
    </row>
    <row r="3966" spans="1:2" x14ac:dyDescent="0.25">
      <c r="A3966" s="470"/>
      <c r="B3966" s="475"/>
    </row>
    <row r="3967" spans="1:2" x14ac:dyDescent="0.25">
      <c r="A3967" s="470"/>
      <c r="B3967" s="475"/>
    </row>
    <row r="3968" spans="1:2" x14ac:dyDescent="0.25">
      <c r="A3968" s="470"/>
      <c r="B3968" s="475"/>
    </row>
    <row r="3969" spans="1:2" x14ac:dyDescent="0.25">
      <c r="A3969" s="470"/>
      <c r="B3969" s="475"/>
    </row>
    <row r="3970" spans="1:2" x14ac:dyDescent="0.25">
      <c r="A3970" s="470"/>
      <c r="B3970" s="475"/>
    </row>
    <row r="3971" spans="1:2" x14ac:dyDescent="0.25">
      <c r="A3971" s="470"/>
      <c r="B3971" s="475"/>
    </row>
    <row r="3972" spans="1:2" x14ac:dyDescent="0.25">
      <c r="A3972" s="470"/>
      <c r="B3972" s="475"/>
    </row>
    <row r="3973" spans="1:2" x14ac:dyDescent="0.25">
      <c r="A3973" s="470"/>
      <c r="B3973" s="475"/>
    </row>
    <row r="3974" spans="1:2" x14ac:dyDescent="0.25">
      <c r="A3974" s="470"/>
      <c r="B3974" s="475"/>
    </row>
    <row r="3975" spans="1:2" x14ac:dyDescent="0.25">
      <c r="A3975" s="470"/>
      <c r="B3975" s="475"/>
    </row>
    <row r="3976" spans="1:2" x14ac:dyDescent="0.25">
      <c r="A3976" s="470"/>
      <c r="B3976" s="475"/>
    </row>
    <row r="3977" spans="1:2" x14ac:dyDescent="0.25">
      <c r="A3977" s="470"/>
      <c r="B3977" s="475"/>
    </row>
    <row r="3978" spans="1:2" x14ac:dyDescent="0.25">
      <c r="A3978" s="470"/>
      <c r="B3978" s="475"/>
    </row>
    <row r="3979" spans="1:2" x14ac:dyDescent="0.25">
      <c r="A3979" s="470"/>
      <c r="B3979" s="475"/>
    </row>
    <row r="3980" spans="1:2" x14ac:dyDescent="0.25">
      <c r="A3980" s="470"/>
      <c r="B3980" s="475"/>
    </row>
    <row r="3981" spans="1:2" x14ac:dyDescent="0.25">
      <c r="A3981" s="470"/>
      <c r="B3981" s="475"/>
    </row>
    <row r="3982" spans="1:2" x14ac:dyDescent="0.25">
      <c r="A3982" s="470"/>
      <c r="B3982" s="475"/>
    </row>
    <row r="3983" spans="1:2" x14ac:dyDescent="0.25">
      <c r="A3983" s="470"/>
      <c r="B3983" s="475"/>
    </row>
    <row r="3984" spans="1:2" x14ac:dyDescent="0.25">
      <c r="A3984" s="470"/>
      <c r="B3984" s="475"/>
    </row>
    <row r="3985" spans="1:2" x14ac:dyDescent="0.25">
      <c r="A3985" s="470"/>
      <c r="B3985" s="475"/>
    </row>
    <row r="3986" spans="1:2" x14ac:dyDescent="0.25">
      <c r="A3986" s="470"/>
      <c r="B3986" s="475"/>
    </row>
    <row r="3987" spans="1:2" x14ac:dyDescent="0.25">
      <c r="A3987" s="470"/>
      <c r="B3987" s="475"/>
    </row>
    <row r="3988" spans="1:2" x14ac:dyDescent="0.25">
      <c r="A3988" s="470"/>
      <c r="B3988" s="475"/>
    </row>
    <row r="3989" spans="1:2" x14ac:dyDescent="0.25">
      <c r="A3989" s="470"/>
      <c r="B3989" s="475"/>
    </row>
    <row r="3990" spans="1:2" x14ac:dyDescent="0.25">
      <c r="A3990" s="470"/>
      <c r="B3990" s="475"/>
    </row>
    <row r="3991" spans="1:2" x14ac:dyDescent="0.25">
      <c r="A3991" s="470"/>
      <c r="B3991" s="475"/>
    </row>
    <row r="3992" spans="1:2" x14ac:dyDescent="0.25">
      <c r="A3992" s="470"/>
      <c r="B3992" s="475"/>
    </row>
    <row r="3993" spans="1:2" x14ac:dyDescent="0.25">
      <c r="A3993" s="470"/>
      <c r="B3993" s="475"/>
    </row>
    <row r="3994" spans="1:2" x14ac:dyDescent="0.25">
      <c r="A3994" s="470"/>
      <c r="B3994" s="475"/>
    </row>
    <row r="3995" spans="1:2" x14ac:dyDescent="0.25">
      <c r="A3995" s="470"/>
      <c r="B3995" s="475"/>
    </row>
    <row r="3996" spans="1:2" x14ac:dyDescent="0.25">
      <c r="A3996" s="470"/>
      <c r="B3996" s="475"/>
    </row>
    <row r="3997" spans="1:2" x14ac:dyDescent="0.25">
      <c r="A3997" s="470"/>
      <c r="B3997" s="475"/>
    </row>
    <row r="3998" spans="1:2" x14ac:dyDescent="0.25">
      <c r="A3998" s="470"/>
      <c r="B3998" s="475"/>
    </row>
    <row r="3999" spans="1:2" x14ac:dyDescent="0.25">
      <c r="A3999" s="470"/>
      <c r="B3999" s="475"/>
    </row>
    <row r="4000" spans="1:2" x14ac:dyDescent="0.25">
      <c r="A4000" s="470"/>
      <c r="B4000" s="475"/>
    </row>
    <row r="4001" spans="1:2" x14ac:dyDescent="0.25">
      <c r="A4001" s="470"/>
      <c r="B4001" s="475"/>
    </row>
    <row r="4002" spans="1:2" x14ac:dyDescent="0.25">
      <c r="A4002" s="470"/>
      <c r="B4002" s="475"/>
    </row>
    <row r="4003" spans="1:2" x14ac:dyDescent="0.25">
      <c r="A4003" s="470"/>
      <c r="B4003" s="475"/>
    </row>
    <row r="4004" spans="1:2" x14ac:dyDescent="0.25">
      <c r="A4004" s="470"/>
      <c r="B4004" s="475"/>
    </row>
    <row r="4005" spans="1:2" x14ac:dyDescent="0.25">
      <c r="A4005" s="470"/>
      <c r="B4005" s="475"/>
    </row>
    <row r="4006" spans="1:2" x14ac:dyDescent="0.25">
      <c r="A4006" s="470"/>
      <c r="B4006" s="475"/>
    </row>
    <row r="4007" spans="1:2" x14ac:dyDescent="0.25">
      <c r="A4007" s="470"/>
      <c r="B4007" s="475"/>
    </row>
    <row r="4008" spans="1:2" x14ac:dyDescent="0.25">
      <c r="A4008" s="470"/>
      <c r="B4008" s="475"/>
    </row>
    <row r="4009" spans="1:2" x14ac:dyDescent="0.25">
      <c r="A4009" s="470"/>
      <c r="B4009" s="475"/>
    </row>
    <row r="4010" spans="1:2" x14ac:dyDescent="0.25">
      <c r="A4010" s="470"/>
      <c r="B4010" s="475"/>
    </row>
    <row r="4011" spans="1:2" x14ac:dyDescent="0.25">
      <c r="A4011" s="470"/>
      <c r="B4011" s="475"/>
    </row>
    <row r="4012" spans="1:2" x14ac:dyDescent="0.25">
      <c r="A4012" s="470"/>
      <c r="B4012" s="475"/>
    </row>
    <row r="4013" spans="1:2" x14ac:dyDescent="0.25">
      <c r="A4013" s="470"/>
      <c r="B4013" s="475"/>
    </row>
    <row r="4014" spans="1:2" x14ac:dyDescent="0.25">
      <c r="A4014" s="470"/>
      <c r="B4014" s="475"/>
    </row>
    <row r="4015" spans="1:2" x14ac:dyDescent="0.25">
      <c r="A4015" s="470"/>
      <c r="B4015" s="475"/>
    </row>
    <row r="4016" spans="1:2" x14ac:dyDescent="0.25">
      <c r="A4016" s="470"/>
      <c r="B4016" s="475"/>
    </row>
    <row r="4017" spans="1:2" x14ac:dyDescent="0.25">
      <c r="A4017" s="470"/>
      <c r="B4017" s="475"/>
    </row>
    <row r="4018" spans="1:2" x14ac:dyDescent="0.25">
      <c r="A4018" s="470"/>
      <c r="B4018" s="475"/>
    </row>
    <row r="4019" spans="1:2" x14ac:dyDescent="0.25">
      <c r="A4019" s="470"/>
      <c r="B4019" s="475"/>
    </row>
    <row r="4020" spans="1:2" x14ac:dyDescent="0.25">
      <c r="A4020" s="470"/>
      <c r="B4020" s="475"/>
    </row>
    <row r="4021" spans="1:2" x14ac:dyDescent="0.25">
      <c r="A4021" s="470"/>
      <c r="B4021" s="475"/>
    </row>
    <row r="4022" spans="1:2" x14ac:dyDescent="0.25">
      <c r="A4022" s="470"/>
      <c r="B4022" s="475"/>
    </row>
    <row r="4023" spans="1:2" x14ac:dyDescent="0.25">
      <c r="A4023" s="470"/>
      <c r="B4023" s="475"/>
    </row>
    <row r="4024" spans="1:2" x14ac:dyDescent="0.25">
      <c r="A4024" s="470"/>
      <c r="B4024" s="475"/>
    </row>
    <row r="4025" spans="1:2" x14ac:dyDescent="0.25">
      <c r="A4025" s="470"/>
      <c r="B4025" s="475"/>
    </row>
    <row r="4026" spans="1:2" x14ac:dyDescent="0.25">
      <c r="A4026" s="470"/>
      <c r="B4026" s="475"/>
    </row>
    <row r="4027" spans="1:2" x14ac:dyDescent="0.25">
      <c r="A4027" s="470"/>
      <c r="B4027" s="475"/>
    </row>
    <row r="4028" spans="1:2" x14ac:dyDescent="0.25">
      <c r="A4028" s="470"/>
      <c r="B4028" s="475"/>
    </row>
    <row r="4029" spans="1:2" x14ac:dyDescent="0.25">
      <c r="A4029" s="470"/>
      <c r="B4029" s="475"/>
    </row>
    <row r="4030" spans="1:2" x14ac:dyDescent="0.25">
      <c r="A4030" s="470"/>
      <c r="B4030" s="475"/>
    </row>
    <row r="4031" spans="1:2" x14ac:dyDescent="0.25">
      <c r="A4031" s="470"/>
      <c r="B4031" s="475"/>
    </row>
    <row r="4032" spans="1:2" x14ac:dyDescent="0.25">
      <c r="A4032" s="470"/>
      <c r="B4032" s="475"/>
    </row>
    <row r="4033" spans="1:2" x14ac:dyDescent="0.25">
      <c r="A4033" s="470"/>
      <c r="B4033" s="475"/>
    </row>
    <row r="4034" spans="1:2" x14ac:dyDescent="0.25">
      <c r="A4034" s="470"/>
      <c r="B4034" s="475"/>
    </row>
    <row r="4035" spans="1:2" x14ac:dyDescent="0.25">
      <c r="A4035" s="470"/>
      <c r="B4035" s="475"/>
    </row>
    <row r="4036" spans="1:2" x14ac:dyDescent="0.25">
      <c r="A4036" s="470"/>
      <c r="B4036" s="475"/>
    </row>
    <row r="4037" spans="1:2" x14ac:dyDescent="0.25">
      <c r="A4037" s="470"/>
      <c r="B4037" s="475"/>
    </row>
    <row r="4038" spans="1:2" x14ac:dyDescent="0.25">
      <c r="A4038" s="470"/>
      <c r="B4038" s="475"/>
    </row>
    <row r="4039" spans="1:2" x14ac:dyDescent="0.25">
      <c r="A4039" s="470"/>
      <c r="B4039" s="475"/>
    </row>
    <row r="4040" spans="1:2" x14ac:dyDescent="0.25">
      <c r="A4040" s="470"/>
      <c r="B4040" s="475"/>
    </row>
    <row r="4041" spans="1:2" x14ac:dyDescent="0.25">
      <c r="A4041" s="470"/>
      <c r="B4041" s="475"/>
    </row>
    <row r="4042" spans="1:2" x14ac:dyDescent="0.25">
      <c r="A4042" s="470"/>
      <c r="B4042" s="475"/>
    </row>
    <row r="4043" spans="1:2" x14ac:dyDescent="0.25">
      <c r="A4043" s="470"/>
      <c r="B4043" s="475"/>
    </row>
    <row r="4044" spans="1:2" x14ac:dyDescent="0.25">
      <c r="A4044" s="470"/>
      <c r="B4044" s="475"/>
    </row>
    <row r="4045" spans="1:2" x14ac:dyDescent="0.25">
      <c r="A4045" s="470"/>
      <c r="B4045" s="475"/>
    </row>
    <row r="4046" spans="1:2" x14ac:dyDescent="0.25">
      <c r="A4046" s="470"/>
      <c r="B4046" s="475"/>
    </row>
    <row r="4047" spans="1:2" x14ac:dyDescent="0.25">
      <c r="A4047" s="470"/>
      <c r="B4047" s="475"/>
    </row>
    <row r="4048" spans="1:2" x14ac:dyDescent="0.25">
      <c r="A4048" s="470"/>
      <c r="B4048" s="475"/>
    </row>
    <row r="4049" spans="1:2" x14ac:dyDescent="0.25">
      <c r="A4049" s="470"/>
      <c r="B4049" s="475"/>
    </row>
    <row r="4050" spans="1:2" x14ac:dyDescent="0.25">
      <c r="A4050" s="470"/>
      <c r="B4050" s="475"/>
    </row>
    <row r="4051" spans="1:2" x14ac:dyDescent="0.25">
      <c r="A4051" s="470"/>
      <c r="B4051" s="475"/>
    </row>
    <row r="4052" spans="1:2" x14ac:dyDescent="0.25">
      <c r="A4052" s="470"/>
      <c r="B4052" s="475"/>
    </row>
    <row r="4053" spans="1:2" x14ac:dyDescent="0.25">
      <c r="A4053" s="470"/>
      <c r="B4053" s="475"/>
    </row>
    <row r="4054" spans="1:2" x14ac:dyDescent="0.25">
      <c r="A4054" s="470"/>
      <c r="B4054" s="475"/>
    </row>
    <row r="4055" spans="1:2" x14ac:dyDescent="0.25">
      <c r="A4055" s="470"/>
      <c r="B4055" s="475"/>
    </row>
    <row r="4056" spans="1:2" x14ac:dyDescent="0.25">
      <c r="A4056" s="470"/>
      <c r="B4056" s="475"/>
    </row>
    <row r="4057" spans="1:2" x14ac:dyDescent="0.25">
      <c r="A4057" s="470"/>
      <c r="B4057" s="475"/>
    </row>
    <row r="4058" spans="1:2" x14ac:dyDescent="0.25">
      <c r="A4058" s="470"/>
      <c r="B4058" s="475"/>
    </row>
    <row r="4059" spans="1:2" x14ac:dyDescent="0.25">
      <c r="A4059" s="470"/>
      <c r="B4059" s="475"/>
    </row>
    <row r="4060" spans="1:2" x14ac:dyDescent="0.25">
      <c r="A4060" s="470"/>
      <c r="B4060" s="475"/>
    </row>
    <row r="4061" spans="1:2" x14ac:dyDescent="0.25">
      <c r="A4061" s="470"/>
      <c r="B4061" s="475"/>
    </row>
    <row r="4062" spans="1:2" x14ac:dyDescent="0.25">
      <c r="A4062" s="470"/>
      <c r="B4062" s="475"/>
    </row>
    <row r="4063" spans="1:2" x14ac:dyDescent="0.25">
      <c r="A4063" s="470"/>
      <c r="B4063" s="475"/>
    </row>
    <row r="4064" spans="1:2" x14ac:dyDescent="0.25">
      <c r="A4064" s="470"/>
      <c r="B4064" s="475"/>
    </row>
    <row r="4065" spans="1:2" x14ac:dyDescent="0.25">
      <c r="A4065" s="470"/>
      <c r="B4065" s="475"/>
    </row>
    <row r="4066" spans="1:2" x14ac:dyDescent="0.25">
      <c r="A4066" s="470"/>
      <c r="B4066" s="475"/>
    </row>
    <row r="4067" spans="1:2" x14ac:dyDescent="0.25">
      <c r="A4067" s="470"/>
      <c r="B4067" s="475"/>
    </row>
    <row r="4068" spans="1:2" x14ac:dyDescent="0.25">
      <c r="A4068" s="470"/>
      <c r="B4068" s="475"/>
    </row>
    <row r="4069" spans="1:2" x14ac:dyDescent="0.25">
      <c r="A4069" s="470"/>
      <c r="B4069" s="475"/>
    </row>
    <row r="4070" spans="1:2" x14ac:dyDescent="0.25">
      <c r="A4070" s="470"/>
      <c r="B4070" s="475"/>
    </row>
    <row r="4071" spans="1:2" x14ac:dyDescent="0.25">
      <c r="A4071" s="470"/>
      <c r="B4071" s="475"/>
    </row>
    <row r="4072" spans="1:2" x14ac:dyDescent="0.25">
      <c r="A4072" s="470"/>
      <c r="B4072" s="475"/>
    </row>
    <row r="4073" spans="1:2" x14ac:dyDescent="0.25">
      <c r="A4073" s="470"/>
      <c r="B4073" s="475"/>
    </row>
    <row r="4074" spans="1:2" x14ac:dyDescent="0.25">
      <c r="A4074" s="470"/>
      <c r="B4074" s="475"/>
    </row>
    <row r="4075" spans="1:2" x14ac:dyDescent="0.25">
      <c r="A4075" s="470"/>
      <c r="B4075" s="475"/>
    </row>
    <row r="4076" spans="1:2" x14ac:dyDescent="0.25">
      <c r="A4076" s="470"/>
      <c r="B4076" s="475"/>
    </row>
    <row r="4077" spans="1:2" x14ac:dyDescent="0.25">
      <c r="A4077" s="470"/>
      <c r="B4077" s="475"/>
    </row>
    <row r="4078" spans="1:2" x14ac:dyDescent="0.25">
      <c r="A4078" s="470"/>
      <c r="B4078" s="475"/>
    </row>
    <row r="4079" spans="1:2" x14ac:dyDescent="0.25">
      <c r="A4079" s="470"/>
      <c r="B4079" s="475"/>
    </row>
    <row r="4080" spans="1:2" x14ac:dyDescent="0.25">
      <c r="A4080" s="470"/>
      <c r="B4080" s="475"/>
    </row>
    <row r="4081" spans="1:2" x14ac:dyDescent="0.25">
      <c r="A4081" s="470"/>
      <c r="B4081" s="475"/>
    </row>
    <row r="4082" spans="1:2" x14ac:dyDescent="0.25">
      <c r="A4082" s="470"/>
      <c r="B4082" s="475"/>
    </row>
    <row r="4083" spans="1:2" x14ac:dyDescent="0.25">
      <c r="A4083" s="470"/>
      <c r="B4083" s="475"/>
    </row>
    <row r="4084" spans="1:2" x14ac:dyDescent="0.25">
      <c r="A4084" s="470"/>
      <c r="B4084" s="475"/>
    </row>
    <row r="4085" spans="1:2" x14ac:dyDescent="0.25">
      <c r="A4085" s="470"/>
      <c r="B4085" s="475"/>
    </row>
    <row r="4086" spans="1:2" x14ac:dyDescent="0.25">
      <c r="A4086" s="470"/>
      <c r="B4086" s="475"/>
    </row>
    <row r="4087" spans="1:2" x14ac:dyDescent="0.25">
      <c r="A4087" s="470"/>
      <c r="B4087" s="475"/>
    </row>
    <row r="4088" spans="1:2" x14ac:dyDescent="0.25">
      <c r="A4088" s="470"/>
      <c r="B4088" s="475"/>
    </row>
    <row r="4089" spans="1:2" x14ac:dyDescent="0.25">
      <c r="A4089" s="470"/>
      <c r="B4089" s="475"/>
    </row>
    <row r="4090" spans="1:2" x14ac:dyDescent="0.25">
      <c r="A4090" s="470"/>
      <c r="B4090" s="475"/>
    </row>
    <row r="4091" spans="1:2" x14ac:dyDescent="0.25">
      <c r="A4091" s="470"/>
      <c r="B4091" s="475"/>
    </row>
    <row r="4092" spans="1:2" x14ac:dyDescent="0.25">
      <c r="A4092" s="470"/>
      <c r="B4092" s="475"/>
    </row>
    <row r="4093" spans="1:2" x14ac:dyDescent="0.25">
      <c r="A4093" s="470"/>
      <c r="B4093" s="475"/>
    </row>
    <row r="4094" spans="1:2" x14ac:dyDescent="0.25">
      <c r="A4094" s="470"/>
      <c r="B4094" s="475"/>
    </row>
    <row r="4095" spans="1:2" x14ac:dyDescent="0.25">
      <c r="A4095" s="470"/>
      <c r="B4095" s="475"/>
    </row>
    <row r="4096" spans="1:2" x14ac:dyDescent="0.25">
      <c r="A4096" s="470"/>
      <c r="B4096" s="475"/>
    </row>
    <row r="4097" spans="1:2" x14ac:dyDescent="0.25">
      <c r="A4097" s="470"/>
      <c r="B4097" s="475"/>
    </row>
    <row r="4098" spans="1:2" x14ac:dyDescent="0.25">
      <c r="A4098" s="470"/>
      <c r="B4098" s="475"/>
    </row>
    <row r="4099" spans="1:2" x14ac:dyDescent="0.25">
      <c r="A4099" s="470"/>
      <c r="B4099" s="475"/>
    </row>
    <row r="4100" spans="1:2" x14ac:dyDescent="0.25">
      <c r="A4100" s="470"/>
      <c r="B4100" s="475"/>
    </row>
    <row r="4101" spans="1:2" x14ac:dyDescent="0.25">
      <c r="A4101" s="470"/>
      <c r="B4101" s="475"/>
    </row>
    <row r="4102" spans="1:2" x14ac:dyDescent="0.25">
      <c r="A4102" s="470"/>
      <c r="B4102" s="475"/>
    </row>
    <row r="4103" spans="1:2" x14ac:dyDescent="0.25">
      <c r="A4103" s="470"/>
      <c r="B4103" s="475"/>
    </row>
    <row r="4104" spans="1:2" x14ac:dyDescent="0.25">
      <c r="A4104" s="470"/>
      <c r="B4104" s="475"/>
    </row>
    <row r="4105" spans="1:2" x14ac:dyDescent="0.25">
      <c r="A4105" s="470"/>
      <c r="B4105" s="475"/>
    </row>
    <row r="4106" spans="1:2" x14ac:dyDescent="0.25">
      <c r="A4106" s="470"/>
      <c r="B4106" s="475"/>
    </row>
    <row r="4107" spans="1:2" x14ac:dyDescent="0.25">
      <c r="A4107" s="470"/>
      <c r="B4107" s="475"/>
    </row>
    <row r="4108" spans="1:2" x14ac:dyDescent="0.25">
      <c r="A4108" s="470"/>
      <c r="B4108" s="475"/>
    </row>
    <row r="4109" spans="1:2" x14ac:dyDescent="0.25">
      <c r="A4109" s="470"/>
      <c r="B4109" s="475"/>
    </row>
    <row r="4110" spans="1:2" x14ac:dyDescent="0.25">
      <c r="A4110" s="470"/>
      <c r="B4110" s="475"/>
    </row>
    <row r="4111" spans="1:2" x14ac:dyDescent="0.25">
      <c r="A4111" s="470"/>
      <c r="B4111" s="475"/>
    </row>
    <row r="4112" spans="1:2" x14ac:dyDescent="0.25">
      <c r="A4112" s="470"/>
      <c r="B4112" s="475"/>
    </row>
    <row r="4113" spans="1:2" x14ac:dyDescent="0.25">
      <c r="A4113" s="470"/>
      <c r="B4113" s="475"/>
    </row>
    <row r="4114" spans="1:2" x14ac:dyDescent="0.25">
      <c r="A4114" s="470"/>
      <c r="B4114" s="475"/>
    </row>
    <row r="4115" spans="1:2" x14ac:dyDescent="0.25">
      <c r="A4115" s="470"/>
      <c r="B4115" s="475"/>
    </row>
    <row r="4116" spans="1:2" x14ac:dyDescent="0.25">
      <c r="A4116" s="470"/>
      <c r="B4116" s="475"/>
    </row>
    <row r="4117" spans="1:2" x14ac:dyDescent="0.25">
      <c r="A4117" s="470"/>
      <c r="B4117" s="475"/>
    </row>
    <row r="4118" spans="1:2" x14ac:dyDescent="0.25">
      <c r="A4118" s="470"/>
      <c r="B4118" s="475"/>
    </row>
    <row r="4119" spans="1:2" x14ac:dyDescent="0.25">
      <c r="A4119" s="470"/>
      <c r="B4119" s="475"/>
    </row>
    <row r="4120" spans="1:2" x14ac:dyDescent="0.25">
      <c r="A4120" s="470"/>
      <c r="B4120" s="475"/>
    </row>
    <row r="4121" spans="1:2" x14ac:dyDescent="0.25">
      <c r="A4121" s="470"/>
      <c r="B4121" s="475"/>
    </row>
    <row r="4122" spans="1:2" x14ac:dyDescent="0.25">
      <c r="A4122" s="470"/>
      <c r="B4122" s="475"/>
    </row>
    <row r="4123" spans="1:2" x14ac:dyDescent="0.25">
      <c r="A4123" s="470"/>
      <c r="B4123" s="475"/>
    </row>
    <row r="4124" spans="1:2" x14ac:dyDescent="0.25">
      <c r="A4124" s="470"/>
      <c r="B4124" s="475"/>
    </row>
    <row r="4125" spans="1:2" x14ac:dyDescent="0.25">
      <c r="A4125" s="470"/>
      <c r="B4125" s="475"/>
    </row>
    <row r="4126" spans="1:2" x14ac:dyDescent="0.25">
      <c r="A4126" s="470"/>
      <c r="B4126" s="475"/>
    </row>
    <row r="4127" spans="1:2" x14ac:dyDescent="0.25">
      <c r="A4127" s="470"/>
      <c r="B4127" s="475"/>
    </row>
    <row r="4128" spans="1:2" x14ac:dyDescent="0.25">
      <c r="A4128" s="470"/>
      <c r="B4128" s="475"/>
    </row>
    <row r="4129" spans="1:2" x14ac:dyDescent="0.25">
      <c r="A4129" s="470"/>
      <c r="B4129" s="475"/>
    </row>
    <row r="4130" spans="1:2" x14ac:dyDescent="0.25">
      <c r="A4130" s="470"/>
      <c r="B4130" s="475"/>
    </row>
    <row r="4131" spans="1:2" x14ac:dyDescent="0.25">
      <c r="A4131" s="470"/>
      <c r="B4131" s="475"/>
    </row>
    <row r="4132" spans="1:2" x14ac:dyDescent="0.25">
      <c r="A4132" s="470"/>
      <c r="B4132" s="475"/>
    </row>
    <row r="4133" spans="1:2" x14ac:dyDescent="0.25">
      <c r="A4133" s="470"/>
      <c r="B4133" s="475"/>
    </row>
    <row r="4134" spans="1:2" x14ac:dyDescent="0.25">
      <c r="A4134" s="470"/>
      <c r="B4134" s="475"/>
    </row>
    <row r="4135" spans="1:2" x14ac:dyDescent="0.25">
      <c r="A4135" s="470"/>
      <c r="B4135" s="475"/>
    </row>
    <row r="4136" spans="1:2" x14ac:dyDescent="0.25">
      <c r="A4136" s="470"/>
      <c r="B4136" s="475"/>
    </row>
    <row r="4137" spans="1:2" x14ac:dyDescent="0.25">
      <c r="A4137" s="470"/>
      <c r="B4137" s="475"/>
    </row>
    <row r="4138" spans="1:2" x14ac:dyDescent="0.25">
      <c r="A4138" s="470"/>
      <c r="B4138" s="475"/>
    </row>
    <row r="4139" spans="1:2" x14ac:dyDescent="0.25">
      <c r="A4139" s="470"/>
      <c r="B4139" s="475"/>
    </row>
    <row r="4140" spans="1:2" x14ac:dyDescent="0.25">
      <c r="A4140" s="470"/>
      <c r="B4140" s="475"/>
    </row>
    <row r="4141" spans="1:2" x14ac:dyDescent="0.25">
      <c r="A4141" s="470"/>
      <c r="B4141" s="475"/>
    </row>
    <row r="4142" spans="1:2" x14ac:dyDescent="0.25">
      <c r="A4142" s="470"/>
      <c r="B4142" s="475"/>
    </row>
    <row r="4143" spans="1:2" x14ac:dyDescent="0.25">
      <c r="A4143" s="470"/>
      <c r="B4143" s="475"/>
    </row>
    <row r="4144" spans="1:2" x14ac:dyDescent="0.25">
      <c r="A4144" s="470"/>
      <c r="B4144" s="475"/>
    </row>
    <row r="4145" spans="1:2" x14ac:dyDescent="0.25">
      <c r="A4145" s="470"/>
      <c r="B4145" s="475"/>
    </row>
    <row r="4146" spans="1:2" x14ac:dyDescent="0.25">
      <c r="A4146" s="470"/>
      <c r="B4146" s="475"/>
    </row>
    <row r="4147" spans="1:2" x14ac:dyDescent="0.25">
      <c r="A4147" s="470"/>
      <c r="B4147" s="475"/>
    </row>
    <row r="4148" spans="1:2" x14ac:dyDescent="0.25">
      <c r="A4148" s="470"/>
      <c r="B4148" s="475"/>
    </row>
    <row r="4149" spans="1:2" x14ac:dyDescent="0.25">
      <c r="A4149" s="470"/>
      <c r="B4149" s="475"/>
    </row>
    <row r="4150" spans="1:2" x14ac:dyDescent="0.25">
      <c r="A4150" s="470"/>
      <c r="B4150" s="475"/>
    </row>
    <row r="4151" spans="1:2" x14ac:dyDescent="0.25">
      <c r="A4151" s="470"/>
      <c r="B4151" s="475"/>
    </row>
    <row r="4152" spans="1:2" x14ac:dyDescent="0.25">
      <c r="A4152" s="470"/>
      <c r="B4152" s="475"/>
    </row>
    <row r="4153" spans="1:2" x14ac:dyDescent="0.25">
      <c r="A4153" s="470"/>
      <c r="B4153" s="475"/>
    </row>
    <row r="4154" spans="1:2" x14ac:dyDescent="0.25">
      <c r="A4154" s="470"/>
      <c r="B4154" s="475"/>
    </row>
    <row r="4155" spans="1:2" x14ac:dyDescent="0.25">
      <c r="A4155" s="470"/>
      <c r="B4155" s="475"/>
    </row>
    <row r="4156" spans="1:2" x14ac:dyDescent="0.25">
      <c r="A4156" s="470"/>
      <c r="B4156" s="475"/>
    </row>
    <row r="4157" spans="1:2" x14ac:dyDescent="0.25">
      <c r="A4157" s="470"/>
      <c r="B4157" s="475"/>
    </row>
    <row r="4158" spans="1:2" x14ac:dyDescent="0.25">
      <c r="A4158" s="470"/>
      <c r="B4158" s="475"/>
    </row>
    <row r="4159" spans="1:2" x14ac:dyDescent="0.25">
      <c r="A4159" s="470"/>
      <c r="B4159" s="475"/>
    </row>
    <row r="4160" spans="1:2" x14ac:dyDescent="0.25">
      <c r="A4160" s="470"/>
      <c r="B4160" s="475"/>
    </row>
    <row r="4161" spans="1:2" x14ac:dyDescent="0.25">
      <c r="A4161" s="470"/>
      <c r="B4161" s="475"/>
    </row>
    <row r="4162" spans="1:2" x14ac:dyDescent="0.25">
      <c r="A4162" s="470"/>
      <c r="B4162" s="475"/>
    </row>
    <row r="4163" spans="1:2" x14ac:dyDescent="0.25">
      <c r="A4163" s="470"/>
      <c r="B4163" s="475"/>
    </row>
    <row r="4164" spans="1:2" x14ac:dyDescent="0.25">
      <c r="A4164" s="470"/>
      <c r="B4164" s="475"/>
    </row>
    <row r="4165" spans="1:2" x14ac:dyDescent="0.25">
      <c r="A4165" s="470"/>
      <c r="B4165" s="475"/>
    </row>
    <row r="4166" spans="1:2" x14ac:dyDescent="0.25">
      <c r="A4166" s="470"/>
      <c r="B4166" s="475"/>
    </row>
    <row r="4167" spans="1:2" x14ac:dyDescent="0.25">
      <c r="A4167" s="470"/>
      <c r="B4167" s="475"/>
    </row>
    <row r="4168" spans="1:2" x14ac:dyDescent="0.25">
      <c r="A4168" s="470"/>
      <c r="B4168" s="475"/>
    </row>
    <row r="4169" spans="1:2" x14ac:dyDescent="0.25">
      <c r="A4169" s="470"/>
      <c r="B4169" s="475"/>
    </row>
    <row r="4170" spans="1:2" x14ac:dyDescent="0.25">
      <c r="A4170" s="470"/>
      <c r="B4170" s="475"/>
    </row>
    <row r="4171" spans="1:2" x14ac:dyDescent="0.25">
      <c r="A4171" s="470"/>
      <c r="B4171" s="475"/>
    </row>
    <row r="4172" spans="1:2" x14ac:dyDescent="0.25">
      <c r="A4172" s="470"/>
      <c r="B4172" s="475"/>
    </row>
    <row r="4173" spans="1:2" x14ac:dyDescent="0.25">
      <c r="A4173" s="470"/>
      <c r="B4173" s="475"/>
    </row>
    <row r="4174" spans="1:2" x14ac:dyDescent="0.25">
      <c r="A4174" s="470"/>
      <c r="B4174" s="475"/>
    </row>
    <row r="4175" spans="1:2" x14ac:dyDescent="0.25">
      <c r="A4175" s="470"/>
      <c r="B4175" s="475"/>
    </row>
    <row r="4176" spans="1:2" x14ac:dyDescent="0.25">
      <c r="A4176" s="470"/>
      <c r="B4176" s="475"/>
    </row>
    <row r="4177" spans="1:2" x14ac:dyDescent="0.25">
      <c r="A4177" s="470"/>
      <c r="B4177" s="475"/>
    </row>
    <row r="4178" spans="1:2" x14ac:dyDescent="0.25">
      <c r="A4178" s="470"/>
      <c r="B4178" s="475"/>
    </row>
    <row r="4179" spans="1:2" x14ac:dyDescent="0.25">
      <c r="A4179" s="470"/>
      <c r="B4179" s="475"/>
    </row>
    <row r="4180" spans="1:2" x14ac:dyDescent="0.25">
      <c r="A4180" s="470"/>
      <c r="B4180" s="475"/>
    </row>
    <row r="4181" spans="1:2" x14ac:dyDescent="0.25">
      <c r="A4181" s="470"/>
      <c r="B4181" s="475"/>
    </row>
    <row r="4182" spans="1:2" x14ac:dyDescent="0.25">
      <c r="A4182" s="470"/>
      <c r="B4182" s="475"/>
    </row>
    <row r="4183" spans="1:2" x14ac:dyDescent="0.25">
      <c r="A4183" s="470"/>
      <c r="B4183" s="475"/>
    </row>
    <row r="4184" spans="1:2" x14ac:dyDescent="0.25">
      <c r="A4184" s="470"/>
      <c r="B4184" s="475"/>
    </row>
    <row r="4185" spans="1:2" x14ac:dyDescent="0.25">
      <c r="A4185" s="470"/>
      <c r="B4185" s="475"/>
    </row>
    <row r="4186" spans="1:2" x14ac:dyDescent="0.25">
      <c r="A4186" s="470"/>
      <c r="B4186" s="475"/>
    </row>
    <row r="4187" spans="1:2" x14ac:dyDescent="0.25">
      <c r="A4187" s="470"/>
      <c r="B4187" s="475"/>
    </row>
    <row r="4188" spans="1:2" x14ac:dyDescent="0.25">
      <c r="A4188" s="470"/>
      <c r="B4188" s="475"/>
    </row>
    <row r="4189" spans="1:2" x14ac:dyDescent="0.25">
      <c r="A4189" s="470"/>
      <c r="B4189" s="475"/>
    </row>
    <row r="4190" spans="1:2" x14ac:dyDescent="0.25">
      <c r="A4190" s="470"/>
      <c r="B4190" s="475"/>
    </row>
    <row r="4191" spans="1:2" x14ac:dyDescent="0.25">
      <c r="A4191" s="470"/>
      <c r="B4191" s="475"/>
    </row>
    <row r="4192" spans="1:2" x14ac:dyDescent="0.25">
      <c r="A4192" s="470"/>
      <c r="B4192" s="475"/>
    </row>
    <row r="4193" spans="1:2" x14ac:dyDescent="0.25">
      <c r="A4193" s="470"/>
      <c r="B4193" s="475"/>
    </row>
    <row r="4194" spans="1:2" x14ac:dyDescent="0.25">
      <c r="A4194" s="470"/>
      <c r="B4194" s="475"/>
    </row>
    <row r="4195" spans="1:2" x14ac:dyDescent="0.25">
      <c r="A4195" s="470"/>
      <c r="B4195" s="475"/>
    </row>
    <row r="4196" spans="1:2" x14ac:dyDescent="0.25">
      <c r="A4196" s="470"/>
      <c r="B4196" s="475"/>
    </row>
    <row r="4197" spans="1:2" x14ac:dyDescent="0.25">
      <c r="A4197" s="470"/>
      <c r="B4197" s="475"/>
    </row>
    <row r="4198" spans="1:2" x14ac:dyDescent="0.25">
      <c r="A4198" s="470"/>
      <c r="B4198" s="475"/>
    </row>
    <row r="4199" spans="1:2" x14ac:dyDescent="0.25">
      <c r="A4199" s="470"/>
      <c r="B4199" s="475"/>
    </row>
    <row r="4200" spans="1:2" x14ac:dyDescent="0.25">
      <c r="A4200" s="470"/>
      <c r="B4200" s="475"/>
    </row>
    <row r="4201" spans="1:2" x14ac:dyDescent="0.25">
      <c r="A4201" s="470"/>
      <c r="B4201" s="475"/>
    </row>
    <row r="4202" spans="1:2" x14ac:dyDescent="0.25">
      <c r="A4202" s="470"/>
      <c r="B4202" s="475"/>
    </row>
    <row r="4203" spans="1:2" x14ac:dyDescent="0.25">
      <c r="A4203" s="470"/>
      <c r="B4203" s="475"/>
    </row>
    <row r="4204" spans="1:2" x14ac:dyDescent="0.25">
      <c r="A4204" s="470"/>
      <c r="B4204" s="475"/>
    </row>
    <row r="4205" spans="1:2" x14ac:dyDescent="0.25">
      <c r="A4205" s="470"/>
      <c r="B4205" s="475"/>
    </row>
    <row r="4206" spans="1:2" x14ac:dyDescent="0.25">
      <c r="A4206" s="470"/>
      <c r="B4206" s="475"/>
    </row>
    <row r="4207" spans="1:2" x14ac:dyDescent="0.25">
      <c r="A4207" s="470"/>
      <c r="B4207" s="475"/>
    </row>
    <row r="4208" spans="1:2" x14ac:dyDescent="0.25">
      <c r="A4208" s="470"/>
      <c r="B4208" s="475"/>
    </row>
    <row r="4209" spans="1:2" x14ac:dyDescent="0.25">
      <c r="A4209" s="470"/>
      <c r="B4209" s="475"/>
    </row>
    <row r="4210" spans="1:2" x14ac:dyDescent="0.25">
      <c r="A4210" s="470"/>
      <c r="B4210" s="475"/>
    </row>
    <row r="4211" spans="1:2" x14ac:dyDescent="0.25">
      <c r="A4211" s="470"/>
      <c r="B4211" s="475"/>
    </row>
    <row r="4212" spans="1:2" x14ac:dyDescent="0.25">
      <c r="A4212" s="470"/>
      <c r="B4212" s="475"/>
    </row>
    <row r="4213" spans="1:2" x14ac:dyDescent="0.25">
      <c r="A4213" s="470"/>
      <c r="B4213" s="475"/>
    </row>
    <row r="4214" spans="1:2" x14ac:dyDescent="0.25">
      <c r="A4214" s="470"/>
      <c r="B4214" s="475"/>
    </row>
    <row r="4215" spans="1:2" x14ac:dyDescent="0.25">
      <c r="A4215" s="470"/>
      <c r="B4215" s="475"/>
    </row>
    <row r="4216" spans="1:2" x14ac:dyDescent="0.25">
      <c r="A4216" s="470"/>
      <c r="B4216" s="475"/>
    </row>
    <row r="4217" spans="1:2" x14ac:dyDescent="0.25">
      <c r="A4217" s="470"/>
      <c r="B4217" s="475"/>
    </row>
    <row r="4218" spans="1:2" x14ac:dyDescent="0.25">
      <c r="A4218" s="470"/>
      <c r="B4218" s="475"/>
    </row>
    <row r="4219" spans="1:2" x14ac:dyDescent="0.25">
      <c r="A4219" s="470"/>
      <c r="B4219" s="475"/>
    </row>
    <row r="4220" spans="1:2" x14ac:dyDescent="0.25">
      <c r="A4220" s="470"/>
      <c r="B4220" s="475"/>
    </row>
    <row r="4221" spans="1:2" x14ac:dyDescent="0.25">
      <c r="A4221" s="470"/>
      <c r="B4221" s="475"/>
    </row>
    <row r="4222" spans="1:2" x14ac:dyDescent="0.25">
      <c r="A4222" s="470"/>
      <c r="B4222" s="475"/>
    </row>
    <row r="4223" spans="1:2" x14ac:dyDescent="0.25">
      <c r="A4223" s="470"/>
      <c r="B4223" s="475"/>
    </row>
    <row r="4224" spans="1:2" x14ac:dyDescent="0.25">
      <c r="A4224" s="470"/>
      <c r="B4224" s="475"/>
    </row>
    <row r="4225" spans="1:2" x14ac:dyDescent="0.25">
      <c r="A4225" s="470"/>
      <c r="B4225" s="475"/>
    </row>
    <row r="4226" spans="1:2" x14ac:dyDescent="0.25">
      <c r="A4226" s="470"/>
      <c r="B4226" s="475"/>
    </row>
    <row r="4227" spans="1:2" x14ac:dyDescent="0.25">
      <c r="A4227" s="470"/>
      <c r="B4227" s="475"/>
    </row>
    <row r="4228" spans="1:2" x14ac:dyDescent="0.25">
      <c r="A4228" s="470"/>
      <c r="B4228" s="475"/>
    </row>
    <row r="4229" spans="1:2" x14ac:dyDescent="0.25">
      <c r="A4229" s="470"/>
      <c r="B4229" s="475"/>
    </row>
    <row r="4230" spans="1:2" x14ac:dyDescent="0.25">
      <c r="A4230" s="470"/>
      <c r="B4230" s="475"/>
    </row>
    <row r="4231" spans="1:2" x14ac:dyDescent="0.25">
      <c r="A4231" s="470"/>
      <c r="B4231" s="475"/>
    </row>
    <row r="4232" spans="1:2" x14ac:dyDescent="0.25">
      <c r="A4232" s="470"/>
      <c r="B4232" s="475"/>
    </row>
    <row r="4233" spans="1:2" x14ac:dyDescent="0.25">
      <c r="A4233" s="470"/>
      <c r="B4233" s="475"/>
    </row>
    <row r="4234" spans="1:2" x14ac:dyDescent="0.25">
      <c r="A4234" s="470"/>
      <c r="B4234" s="475"/>
    </row>
    <row r="4235" spans="1:2" x14ac:dyDescent="0.25">
      <c r="A4235" s="470"/>
      <c r="B4235" s="475"/>
    </row>
    <row r="4236" spans="1:2" x14ac:dyDescent="0.25">
      <c r="A4236" s="470"/>
      <c r="B4236" s="475"/>
    </row>
    <row r="4237" spans="1:2" x14ac:dyDescent="0.25">
      <c r="A4237" s="470"/>
      <c r="B4237" s="475"/>
    </row>
    <row r="4238" spans="1:2" x14ac:dyDescent="0.25">
      <c r="A4238" s="470"/>
      <c r="B4238" s="475"/>
    </row>
    <row r="4239" spans="1:2" x14ac:dyDescent="0.25">
      <c r="A4239" s="470"/>
      <c r="B4239" s="475"/>
    </row>
    <row r="4240" spans="1:2" x14ac:dyDescent="0.25">
      <c r="A4240" s="470"/>
      <c r="B4240" s="475"/>
    </row>
    <row r="4241" spans="1:2" x14ac:dyDescent="0.25">
      <c r="A4241" s="470"/>
      <c r="B4241" s="475"/>
    </row>
    <row r="4242" spans="1:2" x14ac:dyDescent="0.25">
      <c r="A4242" s="470"/>
      <c r="B4242" s="475"/>
    </row>
    <row r="4243" spans="1:2" x14ac:dyDescent="0.25">
      <c r="A4243" s="470"/>
      <c r="B4243" s="475"/>
    </row>
    <row r="4244" spans="1:2" x14ac:dyDescent="0.25">
      <c r="A4244" s="470"/>
      <c r="B4244" s="475"/>
    </row>
    <row r="4245" spans="1:2" x14ac:dyDescent="0.25">
      <c r="A4245" s="470"/>
      <c r="B4245" s="475"/>
    </row>
    <row r="4246" spans="1:2" x14ac:dyDescent="0.25">
      <c r="A4246" s="470"/>
      <c r="B4246" s="475"/>
    </row>
    <row r="4247" spans="1:2" x14ac:dyDescent="0.25">
      <c r="A4247" s="470"/>
      <c r="B4247" s="475"/>
    </row>
    <row r="4248" spans="1:2" x14ac:dyDescent="0.25">
      <c r="A4248" s="470"/>
      <c r="B4248" s="475"/>
    </row>
    <row r="4249" spans="1:2" x14ac:dyDescent="0.25">
      <c r="A4249" s="470"/>
      <c r="B4249" s="475"/>
    </row>
    <row r="4250" spans="1:2" x14ac:dyDescent="0.25">
      <c r="A4250" s="470"/>
      <c r="B4250" s="475"/>
    </row>
    <row r="4251" spans="1:2" x14ac:dyDescent="0.25">
      <c r="A4251" s="470"/>
      <c r="B4251" s="475"/>
    </row>
    <row r="4252" spans="1:2" x14ac:dyDescent="0.25">
      <c r="A4252" s="470"/>
      <c r="B4252" s="475"/>
    </row>
    <row r="4253" spans="1:2" x14ac:dyDescent="0.25">
      <c r="A4253" s="470"/>
      <c r="B4253" s="475"/>
    </row>
    <row r="4254" spans="1:2" x14ac:dyDescent="0.25">
      <c r="A4254" s="470"/>
      <c r="B4254" s="475"/>
    </row>
    <row r="4255" spans="1:2" x14ac:dyDescent="0.25">
      <c r="A4255" s="470"/>
      <c r="B4255" s="475"/>
    </row>
    <row r="4256" spans="1:2" x14ac:dyDescent="0.25">
      <c r="A4256" s="470"/>
      <c r="B4256" s="475"/>
    </row>
    <row r="4257" spans="1:2" x14ac:dyDescent="0.25">
      <c r="A4257" s="470"/>
      <c r="B4257" s="475"/>
    </row>
    <row r="4258" spans="1:2" x14ac:dyDescent="0.25">
      <c r="A4258" s="470"/>
      <c r="B4258" s="475"/>
    </row>
    <row r="4259" spans="1:2" x14ac:dyDescent="0.25">
      <c r="A4259" s="470"/>
      <c r="B4259" s="475"/>
    </row>
    <row r="4260" spans="1:2" x14ac:dyDescent="0.25">
      <c r="A4260" s="470"/>
      <c r="B4260" s="475"/>
    </row>
    <row r="4261" spans="1:2" x14ac:dyDescent="0.25">
      <c r="A4261" s="470"/>
      <c r="B4261" s="475"/>
    </row>
    <row r="4262" spans="1:2" x14ac:dyDescent="0.25">
      <c r="A4262" s="470"/>
      <c r="B4262" s="475"/>
    </row>
    <row r="4263" spans="1:2" x14ac:dyDescent="0.25">
      <c r="A4263" s="470"/>
      <c r="B4263" s="475"/>
    </row>
    <row r="4264" spans="1:2" x14ac:dyDescent="0.25">
      <c r="A4264" s="470"/>
      <c r="B4264" s="475"/>
    </row>
    <row r="4265" spans="1:2" x14ac:dyDescent="0.25">
      <c r="A4265" s="470"/>
      <c r="B4265" s="475"/>
    </row>
    <row r="4266" spans="1:2" x14ac:dyDescent="0.25">
      <c r="A4266" s="470"/>
      <c r="B4266" s="475"/>
    </row>
    <row r="4267" spans="1:2" x14ac:dyDescent="0.25">
      <c r="A4267" s="470"/>
      <c r="B4267" s="475"/>
    </row>
    <row r="4268" spans="1:2" x14ac:dyDescent="0.25">
      <c r="A4268" s="470"/>
      <c r="B4268" s="475"/>
    </row>
    <row r="4269" spans="1:2" x14ac:dyDescent="0.25">
      <c r="A4269" s="470"/>
      <c r="B4269" s="475"/>
    </row>
    <row r="4270" spans="1:2" x14ac:dyDescent="0.25">
      <c r="A4270" s="470"/>
      <c r="B4270" s="475"/>
    </row>
    <row r="4271" spans="1:2" x14ac:dyDescent="0.25">
      <c r="A4271" s="470"/>
      <c r="B4271" s="475"/>
    </row>
    <row r="4272" spans="1:2" x14ac:dyDescent="0.25">
      <c r="A4272" s="470"/>
      <c r="B4272" s="475"/>
    </row>
    <row r="4273" spans="1:2" x14ac:dyDescent="0.25">
      <c r="A4273" s="470"/>
      <c r="B4273" s="475"/>
    </row>
    <row r="4274" spans="1:2" x14ac:dyDescent="0.25">
      <c r="A4274" s="470"/>
      <c r="B4274" s="475"/>
    </row>
    <row r="4275" spans="1:2" x14ac:dyDescent="0.25">
      <c r="A4275" s="470"/>
      <c r="B4275" s="475"/>
    </row>
    <row r="4276" spans="1:2" x14ac:dyDescent="0.25">
      <c r="A4276" s="470"/>
      <c r="B4276" s="475"/>
    </row>
    <row r="4277" spans="1:2" x14ac:dyDescent="0.25">
      <c r="A4277" s="470"/>
      <c r="B4277" s="475"/>
    </row>
    <row r="4278" spans="1:2" x14ac:dyDescent="0.25">
      <c r="A4278" s="470"/>
      <c r="B4278" s="475"/>
    </row>
    <row r="4279" spans="1:2" x14ac:dyDescent="0.25">
      <c r="A4279" s="470"/>
      <c r="B4279" s="475"/>
    </row>
    <row r="4280" spans="1:2" x14ac:dyDescent="0.25">
      <c r="A4280" s="470"/>
      <c r="B4280" s="475"/>
    </row>
    <row r="4281" spans="1:2" x14ac:dyDescent="0.25">
      <c r="A4281" s="470"/>
      <c r="B4281" s="475"/>
    </row>
    <row r="4282" spans="1:2" x14ac:dyDescent="0.25">
      <c r="A4282" s="470"/>
      <c r="B4282" s="475"/>
    </row>
    <row r="4283" spans="1:2" x14ac:dyDescent="0.25">
      <c r="A4283" s="470"/>
      <c r="B4283" s="475"/>
    </row>
    <row r="4284" spans="1:2" x14ac:dyDescent="0.25">
      <c r="A4284" s="470"/>
      <c r="B4284" s="475"/>
    </row>
    <row r="4285" spans="1:2" x14ac:dyDescent="0.25">
      <c r="A4285" s="470"/>
      <c r="B4285" s="475"/>
    </row>
    <row r="4286" spans="1:2" x14ac:dyDescent="0.25">
      <c r="A4286" s="470"/>
      <c r="B4286" s="475"/>
    </row>
    <row r="4287" spans="1:2" x14ac:dyDescent="0.25">
      <c r="A4287" s="470"/>
      <c r="B4287" s="475"/>
    </row>
    <row r="4288" spans="1:2" x14ac:dyDescent="0.25">
      <c r="A4288" s="470"/>
      <c r="B4288" s="475"/>
    </row>
    <row r="4289" spans="1:2" x14ac:dyDescent="0.25">
      <c r="A4289" s="470"/>
      <c r="B4289" s="475"/>
    </row>
    <row r="4290" spans="1:2" x14ac:dyDescent="0.25">
      <c r="A4290" s="470"/>
      <c r="B4290" s="475"/>
    </row>
    <row r="4291" spans="1:2" x14ac:dyDescent="0.25">
      <c r="A4291" s="470"/>
      <c r="B4291" s="475"/>
    </row>
    <row r="4292" spans="1:2" x14ac:dyDescent="0.25">
      <c r="A4292" s="470"/>
      <c r="B4292" s="475"/>
    </row>
    <row r="4293" spans="1:2" x14ac:dyDescent="0.25">
      <c r="A4293" s="470"/>
      <c r="B4293" s="475"/>
    </row>
    <row r="4294" spans="1:2" x14ac:dyDescent="0.25">
      <c r="A4294" s="470"/>
      <c r="B4294" s="475"/>
    </row>
    <row r="4295" spans="1:2" x14ac:dyDescent="0.25">
      <c r="A4295" s="470"/>
      <c r="B4295" s="475"/>
    </row>
    <row r="4296" spans="1:2" x14ac:dyDescent="0.25">
      <c r="A4296" s="470"/>
      <c r="B4296" s="475"/>
    </row>
    <row r="4297" spans="1:2" x14ac:dyDescent="0.25">
      <c r="A4297" s="470"/>
      <c r="B4297" s="475"/>
    </row>
    <row r="4298" spans="1:2" x14ac:dyDescent="0.25">
      <c r="A4298" s="470"/>
      <c r="B4298" s="475"/>
    </row>
    <row r="4299" spans="1:2" x14ac:dyDescent="0.25">
      <c r="A4299" s="470"/>
      <c r="B4299" s="475"/>
    </row>
    <row r="4300" spans="1:2" x14ac:dyDescent="0.25">
      <c r="A4300" s="470"/>
      <c r="B4300" s="475"/>
    </row>
    <row r="4301" spans="1:2" x14ac:dyDescent="0.25">
      <c r="A4301" s="470"/>
      <c r="B4301" s="475"/>
    </row>
    <row r="4302" spans="1:2" x14ac:dyDescent="0.25">
      <c r="A4302" s="470"/>
      <c r="B4302" s="475"/>
    </row>
    <row r="4303" spans="1:2" x14ac:dyDescent="0.25">
      <c r="A4303" s="470"/>
      <c r="B4303" s="475"/>
    </row>
    <row r="4304" spans="1:2" x14ac:dyDescent="0.25">
      <c r="A4304" s="470"/>
      <c r="B4304" s="475"/>
    </row>
    <row r="4305" spans="1:2" x14ac:dyDescent="0.25">
      <c r="A4305" s="470"/>
      <c r="B4305" s="475"/>
    </row>
    <row r="4306" spans="1:2" x14ac:dyDescent="0.25">
      <c r="A4306" s="470"/>
      <c r="B4306" s="475"/>
    </row>
    <row r="4307" spans="1:2" x14ac:dyDescent="0.25">
      <c r="A4307" s="470"/>
      <c r="B4307" s="475"/>
    </row>
    <row r="4308" spans="1:2" x14ac:dyDescent="0.25">
      <c r="A4308" s="470"/>
      <c r="B4308" s="475"/>
    </row>
    <row r="4309" spans="1:2" x14ac:dyDescent="0.25">
      <c r="A4309" s="470"/>
      <c r="B4309" s="475"/>
    </row>
    <row r="4310" spans="1:2" x14ac:dyDescent="0.25">
      <c r="A4310" s="470"/>
      <c r="B4310" s="475"/>
    </row>
    <row r="4311" spans="1:2" x14ac:dyDescent="0.25">
      <c r="A4311" s="470"/>
      <c r="B4311" s="475"/>
    </row>
    <row r="4312" spans="1:2" x14ac:dyDescent="0.25">
      <c r="A4312" s="470"/>
      <c r="B4312" s="475"/>
    </row>
    <row r="4313" spans="1:2" x14ac:dyDescent="0.25">
      <c r="A4313" s="470"/>
      <c r="B4313" s="475"/>
    </row>
    <row r="4314" spans="1:2" x14ac:dyDescent="0.25">
      <c r="A4314" s="470"/>
      <c r="B4314" s="475"/>
    </row>
    <row r="4315" spans="1:2" x14ac:dyDescent="0.25">
      <c r="A4315" s="470"/>
      <c r="B4315" s="475"/>
    </row>
    <row r="4316" spans="1:2" x14ac:dyDescent="0.25">
      <c r="A4316" s="470"/>
      <c r="B4316" s="475"/>
    </row>
    <row r="4317" spans="1:2" x14ac:dyDescent="0.25">
      <c r="A4317" s="470"/>
      <c r="B4317" s="475"/>
    </row>
    <row r="4318" spans="1:2" x14ac:dyDescent="0.25">
      <c r="A4318" s="470"/>
      <c r="B4318" s="475"/>
    </row>
    <row r="4319" spans="1:2" x14ac:dyDescent="0.25">
      <c r="A4319" s="470"/>
      <c r="B4319" s="475"/>
    </row>
    <row r="4320" spans="1:2" x14ac:dyDescent="0.25">
      <c r="A4320" s="470"/>
      <c r="B4320" s="475"/>
    </row>
    <row r="4321" spans="1:2" x14ac:dyDescent="0.25">
      <c r="A4321" s="470"/>
      <c r="B4321" s="475"/>
    </row>
    <row r="4322" spans="1:2" x14ac:dyDescent="0.25">
      <c r="A4322" s="470"/>
      <c r="B4322" s="475"/>
    </row>
    <row r="4323" spans="1:2" x14ac:dyDescent="0.25">
      <c r="A4323" s="470"/>
      <c r="B4323" s="475"/>
    </row>
    <row r="4324" spans="1:2" x14ac:dyDescent="0.25">
      <c r="A4324" s="470"/>
      <c r="B4324" s="475"/>
    </row>
    <row r="4325" spans="1:2" x14ac:dyDescent="0.25">
      <c r="A4325" s="470"/>
      <c r="B4325" s="475"/>
    </row>
    <row r="4326" spans="1:2" x14ac:dyDescent="0.25">
      <c r="A4326" s="470"/>
      <c r="B4326" s="475"/>
    </row>
    <row r="4327" spans="1:2" x14ac:dyDescent="0.25">
      <c r="A4327" s="470"/>
      <c r="B4327" s="475"/>
    </row>
    <row r="4328" spans="1:2" x14ac:dyDescent="0.25">
      <c r="A4328" s="470"/>
      <c r="B4328" s="475"/>
    </row>
    <row r="4329" spans="1:2" x14ac:dyDescent="0.25">
      <c r="A4329" s="470"/>
      <c r="B4329" s="475"/>
    </row>
    <row r="4330" spans="1:2" x14ac:dyDescent="0.25">
      <c r="A4330" s="470"/>
      <c r="B4330" s="475"/>
    </row>
    <row r="4331" spans="1:2" x14ac:dyDescent="0.25">
      <c r="A4331" s="470"/>
      <c r="B4331" s="475"/>
    </row>
    <row r="4332" spans="1:2" x14ac:dyDescent="0.25">
      <c r="A4332" s="470"/>
      <c r="B4332" s="475"/>
    </row>
    <row r="4333" spans="1:2" x14ac:dyDescent="0.25">
      <c r="A4333" s="470"/>
      <c r="B4333" s="475"/>
    </row>
    <row r="4334" spans="1:2" x14ac:dyDescent="0.25">
      <c r="A4334" s="470"/>
      <c r="B4334" s="475"/>
    </row>
    <row r="4335" spans="1:2" x14ac:dyDescent="0.25">
      <c r="A4335" s="470"/>
      <c r="B4335" s="475"/>
    </row>
    <row r="4336" spans="1:2" x14ac:dyDescent="0.25">
      <c r="A4336" s="470"/>
      <c r="B4336" s="475"/>
    </row>
    <row r="4337" spans="1:2" x14ac:dyDescent="0.25">
      <c r="A4337" s="470"/>
      <c r="B4337" s="475"/>
    </row>
    <row r="4338" spans="1:2" x14ac:dyDescent="0.25">
      <c r="A4338" s="470"/>
      <c r="B4338" s="475"/>
    </row>
    <row r="4339" spans="1:2" x14ac:dyDescent="0.25">
      <c r="A4339" s="470"/>
      <c r="B4339" s="475"/>
    </row>
    <row r="4340" spans="1:2" x14ac:dyDescent="0.25">
      <c r="A4340" s="470"/>
      <c r="B4340" s="475"/>
    </row>
    <row r="4341" spans="1:2" x14ac:dyDescent="0.25">
      <c r="A4341" s="470"/>
      <c r="B4341" s="475"/>
    </row>
    <row r="4342" spans="1:2" x14ac:dyDescent="0.25">
      <c r="A4342" s="470"/>
      <c r="B4342" s="475"/>
    </row>
    <row r="4343" spans="1:2" x14ac:dyDescent="0.25">
      <c r="A4343" s="470"/>
      <c r="B4343" s="475"/>
    </row>
    <row r="4344" spans="1:2" x14ac:dyDescent="0.25">
      <c r="A4344" s="470"/>
      <c r="B4344" s="475"/>
    </row>
    <row r="4345" spans="1:2" x14ac:dyDescent="0.25">
      <c r="A4345" s="470"/>
      <c r="B4345" s="475"/>
    </row>
    <row r="4346" spans="1:2" x14ac:dyDescent="0.25">
      <c r="A4346" s="470"/>
      <c r="B4346" s="475"/>
    </row>
    <row r="4347" spans="1:2" x14ac:dyDescent="0.25">
      <c r="A4347" s="470"/>
      <c r="B4347" s="475"/>
    </row>
    <row r="4348" spans="1:2" x14ac:dyDescent="0.25">
      <c r="A4348" s="470"/>
      <c r="B4348" s="475"/>
    </row>
    <row r="4349" spans="1:2" x14ac:dyDescent="0.25">
      <c r="A4349" s="470"/>
      <c r="B4349" s="475"/>
    </row>
    <row r="4350" spans="1:2" x14ac:dyDescent="0.25">
      <c r="A4350" s="470"/>
      <c r="B4350" s="475"/>
    </row>
    <row r="4351" spans="1:2" x14ac:dyDescent="0.25">
      <c r="A4351" s="470"/>
      <c r="B4351" s="475"/>
    </row>
    <row r="4352" spans="1:2" x14ac:dyDescent="0.25">
      <c r="A4352" s="470"/>
      <c r="B4352" s="475"/>
    </row>
    <row r="4353" spans="1:2" x14ac:dyDescent="0.25">
      <c r="A4353" s="470"/>
      <c r="B4353" s="475"/>
    </row>
    <row r="4354" spans="1:2" x14ac:dyDescent="0.25">
      <c r="A4354" s="470"/>
      <c r="B4354" s="475"/>
    </row>
    <row r="4355" spans="1:2" x14ac:dyDescent="0.25">
      <c r="A4355" s="470"/>
      <c r="B4355" s="475"/>
    </row>
    <row r="4356" spans="1:2" x14ac:dyDescent="0.25">
      <c r="A4356" s="470"/>
      <c r="B4356" s="475"/>
    </row>
    <row r="4357" spans="1:2" x14ac:dyDescent="0.25">
      <c r="A4357" s="470"/>
      <c r="B4357" s="475"/>
    </row>
    <row r="4358" spans="1:2" x14ac:dyDescent="0.25">
      <c r="A4358" s="470"/>
      <c r="B4358" s="475"/>
    </row>
    <row r="4359" spans="1:2" x14ac:dyDescent="0.25">
      <c r="A4359" s="470"/>
      <c r="B4359" s="475"/>
    </row>
    <row r="4360" spans="1:2" x14ac:dyDescent="0.25">
      <c r="A4360" s="470"/>
      <c r="B4360" s="475"/>
    </row>
    <row r="4361" spans="1:2" x14ac:dyDescent="0.25">
      <c r="A4361" s="470"/>
      <c r="B4361" s="475"/>
    </row>
    <row r="4362" spans="1:2" x14ac:dyDescent="0.25">
      <c r="A4362" s="470"/>
      <c r="B4362" s="475"/>
    </row>
    <row r="4363" spans="1:2" x14ac:dyDescent="0.25">
      <c r="A4363" s="470"/>
      <c r="B4363" s="475"/>
    </row>
    <row r="4364" spans="1:2" x14ac:dyDescent="0.25">
      <c r="A4364" s="470"/>
      <c r="B4364" s="475"/>
    </row>
    <row r="4365" spans="1:2" x14ac:dyDescent="0.25">
      <c r="A4365" s="470"/>
      <c r="B4365" s="475"/>
    </row>
    <row r="4366" spans="1:2" x14ac:dyDescent="0.25">
      <c r="A4366" s="470"/>
      <c r="B4366" s="475"/>
    </row>
    <row r="4367" spans="1:2" x14ac:dyDescent="0.25">
      <c r="A4367" s="470"/>
      <c r="B4367" s="475"/>
    </row>
    <row r="4368" spans="1:2" x14ac:dyDescent="0.25">
      <c r="A4368" s="470"/>
      <c r="B4368" s="475"/>
    </row>
    <row r="4369" spans="1:2" x14ac:dyDescent="0.25">
      <c r="A4369" s="470"/>
      <c r="B4369" s="475"/>
    </row>
    <row r="4370" spans="1:2" x14ac:dyDescent="0.25">
      <c r="A4370" s="470"/>
      <c r="B4370" s="475"/>
    </row>
    <row r="4371" spans="1:2" x14ac:dyDescent="0.25">
      <c r="A4371" s="470"/>
      <c r="B4371" s="475"/>
    </row>
    <row r="4372" spans="1:2" x14ac:dyDescent="0.25">
      <c r="A4372" s="470"/>
      <c r="B4372" s="475"/>
    </row>
    <row r="4373" spans="1:2" x14ac:dyDescent="0.25">
      <c r="A4373" s="470"/>
      <c r="B4373" s="475"/>
    </row>
    <row r="4374" spans="1:2" x14ac:dyDescent="0.25">
      <c r="A4374" s="470"/>
      <c r="B4374" s="475"/>
    </row>
    <row r="4375" spans="1:2" x14ac:dyDescent="0.25">
      <c r="A4375" s="470"/>
      <c r="B4375" s="475"/>
    </row>
    <row r="4376" spans="1:2" x14ac:dyDescent="0.25">
      <c r="A4376" s="470"/>
      <c r="B4376" s="475"/>
    </row>
    <row r="4377" spans="1:2" x14ac:dyDescent="0.25">
      <c r="A4377" s="470"/>
      <c r="B4377" s="475"/>
    </row>
    <row r="4378" spans="1:2" x14ac:dyDescent="0.25">
      <c r="A4378" s="470"/>
      <c r="B4378" s="475"/>
    </row>
    <row r="4379" spans="1:2" x14ac:dyDescent="0.25">
      <c r="A4379" s="470"/>
      <c r="B4379" s="475"/>
    </row>
    <row r="4380" spans="1:2" x14ac:dyDescent="0.25">
      <c r="A4380" s="470"/>
      <c r="B4380" s="475"/>
    </row>
    <row r="4381" spans="1:2" x14ac:dyDescent="0.25">
      <c r="A4381" s="470"/>
      <c r="B4381" s="475"/>
    </row>
    <row r="4382" spans="1:2" x14ac:dyDescent="0.25">
      <c r="A4382" s="470"/>
      <c r="B4382" s="475"/>
    </row>
    <row r="4383" spans="1:2" x14ac:dyDescent="0.25">
      <c r="A4383" s="470"/>
      <c r="B4383" s="475"/>
    </row>
    <row r="4384" spans="1:2" x14ac:dyDescent="0.25">
      <c r="A4384" s="470"/>
      <c r="B4384" s="475"/>
    </row>
    <row r="4385" spans="1:2" x14ac:dyDescent="0.25">
      <c r="A4385" s="470"/>
      <c r="B4385" s="475"/>
    </row>
    <row r="4386" spans="1:2" x14ac:dyDescent="0.25">
      <c r="A4386" s="470"/>
      <c r="B4386" s="475"/>
    </row>
    <row r="4387" spans="1:2" x14ac:dyDescent="0.25">
      <c r="A4387" s="470"/>
      <c r="B4387" s="475"/>
    </row>
    <row r="4388" spans="1:2" x14ac:dyDescent="0.25">
      <c r="A4388" s="470"/>
      <c r="B4388" s="475"/>
    </row>
    <row r="4389" spans="1:2" x14ac:dyDescent="0.25">
      <c r="A4389" s="470"/>
      <c r="B4389" s="475"/>
    </row>
    <row r="4390" spans="1:2" x14ac:dyDescent="0.25">
      <c r="A4390" s="470"/>
      <c r="B4390" s="475"/>
    </row>
    <row r="4391" spans="1:2" x14ac:dyDescent="0.25">
      <c r="A4391" s="470"/>
      <c r="B4391" s="475"/>
    </row>
    <row r="4392" spans="1:2" x14ac:dyDescent="0.25">
      <c r="A4392" s="470"/>
      <c r="B4392" s="475"/>
    </row>
    <row r="4393" spans="1:2" x14ac:dyDescent="0.25">
      <c r="A4393" s="470"/>
      <c r="B4393" s="475"/>
    </row>
    <row r="4394" spans="1:2" x14ac:dyDescent="0.25">
      <c r="A4394" s="470"/>
      <c r="B4394" s="475"/>
    </row>
    <row r="4395" spans="1:2" x14ac:dyDescent="0.25">
      <c r="A4395" s="470"/>
      <c r="B4395" s="475"/>
    </row>
    <row r="4396" spans="1:2" x14ac:dyDescent="0.25">
      <c r="A4396" s="470"/>
      <c r="B4396" s="475"/>
    </row>
    <row r="4397" spans="1:2" x14ac:dyDescent="0.25">
      <c r="A4397" s="470"/>
      <c r="B4397" s="475"/>
    </row>
    <row r="4398" spans="1:2" x14ac:dyDescent="0.25">
      <c r="A4398" s="470"/>
      <c r="B4398" s="475"/>
    </row>
    <row r="4399" spans="1:2" x14ac:dyDescent="0.25">
      <c r="A4399" s="470"/>
      <c r="B4399" s="475"/>
    </row>
    <row r="4400" spans="1:2" x14ac:dyDescent="0.25">
      <c r="A4400" s="470"/>
      <c r="B4400" s="475"/>
    </row>
    <row r="4401" spans="1:2" x14ac:dyDescent="0.25">
      <c r="A4401" s="470"/>
      <c r="B4401" s="475"/>
    </row>
    <row r="4402" spans="1:2" x14ac:dyDescent="0.25">
      <c r="A4402" s="470"/>
      <c r="B4402" s="475"/>
    </row>
    <row r="4403" spans="1:2" x14ac:dyDescent="0.25">
      <c r="A4403" s="470"/>
      <c r="B4403" s="475"/>
    </row>
    <row r="4404" spans="1:2" x14ac:dyDescent="0.25">
      <c r="A4404" s="470"/>
      <c r="B4404" s="475"/>
    </row>
    <row r="4405" spans="1:2" x14ac:dyDescent="0.25">
      <c r="A4405" s="470"/>
      <c r="B4405" s="475"/>
    </row>
    <row r="4406" spans="1:2" x14ac:dyDescent="0.25">
      <c r="A4406" s="470"/>
      <c r="B4406" s="475"/>
    </row>
    <row r="4407" spans="1:2" x14ac:dyDescent="0.25">
      <c r="A4407" s="470"/>
      <c r="B4407" s="475"/>
    </row>
    <row r="4408" spans="1:2" x14ac:dyDescent="0.25">
      <c r="A4408" s="470"/>
      <c r="B4408" s="475"/>
    </row>
    <row r="4409" spans="1:2" x14ac:dyDescent="0.25">
      <c r="A4409" s="470"/>
      <c r="B4409" s="475"/>
    </row>
    <row r="4410" spans="1:2" x14ac:dyDescent="0.25">
      <c r="A4410" s="470"/>
      <c r="B4410" s="475"/>
    </row>
    <row r="4411" spans="1:2" x14ac:dyDescent="0.25">
      <c r="A4411" s="470"/>
      <c r="B4411" s="475"/>
    </row>
    <row r="4412" spans="1:2" x14ac:dyDescent="0.25">
      <c r="A4412" s="470"/>
      <c r="B4412" s="475"/>
    </row>
    <row r="4413" spans="1:2" x14ac:dyDescent="0.25">
      <c r="A4413" s="470"/>
      <c r="B4413" s="475"/>
    </row>
    <row r="4414" spans="1:2" x14ac:dyDescent="0.25">
      <c r="A4414" s="470"/>
      <c r="B4414" s="475"/>
    </row>
    <row r="4415" spans="1:2" x14ac:dyDescent="0.25">
      <c r="A4415" s="470"/>
      <c r="B4415" s="475"/>
    </row>
    <row r="4416" spans="1:2" x14ac:dyDescent="0.25">
      <c r="A4416" s="470"/>
      <c r="B4416" s="475"/>
    </row>
    <row r="4417" spans="1:2" x14ac:dyDescent="0.25">
      <c r="A4417" s="470"/>
      <c r="B4417" s="475"/>
    </row>
    <row r="4418" spans="1:2" x14ac:dyDescent="0.25">
      <c r="A4418" s="470"/>
      <c r="B4418" s="475"/>
    </row>
    <row r="4419" spans="1:2" x14ac:dyDescent="0.25">
      <c r="A4419" s="470"/>
      <c r="B4419" s="475"/>
    </row>
    <row r="4420" spans="1:2" x14ac:dyDescent="0.25">
      <c r="A4420" s="470"/>
      <c r="B4420" s="475"/>
    </row>
    <row r="4421" spans="1:2" x14ac:dyDescent="0.25">
      <c r="A4421" s="470"/>
      <c r="B4421" s="475"/>
    </row>
    <row r="4422" spans="1:2" x14ac:dyDescent="0.25">
      <c r="A4422" s="470"/>
      <c r="B4422" s="475"/>
    </row>
    <row r="4423" spans="1:2" x14ac:dyDescent="0.25">
      <c r="A4423" s="470"/>
      <c r="B4423" s="475"/>
    </row>
    <row r="4424" spans="1:2" x14ac:dyDescent="0.25">
      <c r="A4424" s="470"/>
      <c r="B4424" s="475"/>
    </row>
    <row r="4425" spans="1:2" x14ac:dyDescent="0.25">
      <c r="A4425" s="470"/>
      <c r="B4425" s="475"/>
    </row>
    <row r="4426" spans="1:2" x14ac:dyDescent="0.25">
      <c r="A4426" s="470"/>
      <c r="B4426" s="475"/>
    </row>
    <row r="4427" spans="1:2" x14ac:dyDescent="0.25">
      <c r="A4427" s="470"/>
      <c r="B4427" s="475"/>
    </row>
    <row r="4428" spans="1:2" x14ac:dyDescent="0.25">
      <c r="A4428" s="470"/>
      <c r="B4428" s="475"/>
    </row>
    <row r="4429" spans="1:2" x14ac:dyDescent="0.25">
      <c r="A4429" s="470"/>
      <c r="B4429" s="475"/>
    </row>
    <row r="4430" spans="1:2" x14ac:dyDescent="0.25">
      <c r="A4430" s="470"/>
      <c r="B4430" s="475"/>
    </row>
    <row r="4431" spans="1:2" x14ac:dyDescent="0.25">
      <c r="A4431" s="470"/>
      <c r="B4431" s="475"/>
    </row>
    <row r="4432" spans="1:2" x14ac:dyDescent="0.25">
      <c r="A4432" s="470"/>
      <c r="B4432" s="475"/>
    </row>
    <row r="4433" spans="1:2" x14ac:dyDescent="0.25">
      <c r="A4433" s="470"/>
      <c r="B4433" s="475"/>
    </row>
    <row r="4434" spans="1:2" x14ac:dyDescent="0.25">
      <c r="A4434" s="470"/>
      <c r="B4434" s="475"/>
    </row>
    <row r="4435" spans="1:2" x14ac:dyDescent="0.25">
      <c r="A4435" s="470"/>
      <c r="B4435" s="475"/>
    </row>
    <row r="4436" spans="1:2" x14ac:dyDescent="0.25">
      <c r="A4436" s="470"/>
      <c r="B4436" s="475"/>
    </row>
    <row r="4437" spans="1:2" x14ac:dyDescent="0.25">
      <c r="A4437" s="470"/>
      <c r="B4437" s="475"/>
    </row>
    <row r="4438" spans="1:2" x14ac:dyDescent="0.25">
      <c r="A4438" s="470"/>
      <c r="B4438" s="475"/>
    </row>
    <row r="4439" spans="1:2" x14ac:dyDescent="0.25">
      <c r="A4439" s="470"/>
      <c r="B4439" s="475"/>
    </row>
    <row r="4440" spans="1:2" x14ac:dyDescent="0.25">
      <c r="A4440" s="470"/>
      <c r="B4440" s="475"/>
    </row>
    <row r="4441" spans="1:2" x14ac:dyDescent="0.25">
      <c r="A4441" s="470"/>
      <c r="B4441" s="475"/>
    </row>
    <row r="4442" spans="1:2" x14ac:dyDescent="0.25">
      <c r="A4442" s="470"/>
      <c r="B4442" s="475"/>
    </row>
    <row r="4443" spans="1:2" x14ac:dyDescent="0.25">
      <c r="A4443" s="470"/>
      <c r="B4443" s="475"/>
    </row>
    <row r="4444" spans="1:2" x14ac:dyDescent="0.25">
      <c r="A4444" s="470"/>
      <c r="B4444" s="475"/>
    </row>
    <row r="4445" spans="1:2" x14ac:dyDescent="0.25">
      <c r="A4445" s="470"/>
      <c r="B4445" s="475"/>
    </row>
    <row r="4446" spans="1:2" x14ac:dyDescent="0.25">
      <c r="A4446" s="470"/>
      <c r="B4446" s="475"/>
    </row>
    <row r="4447" spans="1:2" x14ac:dyDescent="0.25">
      <c r="A4447" s="470"/>
      <c r="B4447" s="475"/>
    </row>
    <row r="4448" spans="1:2" x14ac:dyDescent="0.25">
      <c r="A4448" s="470"/>
      <c r="B4448" s="475"/>
    </row>
    <row r="4449" spans="1:2" x14ac:dyDescent="0.25">
      <c r="A4449" s="470"/>
      <c r="B4449" s="475"/>
    </row>
    <row r="4450" spans="1:2" x14ac:dyDescent="0.25">
      <c r="A4450" s="470"/>
      <c r="B4450" s="475"/>
    </row>
    <row r="4451" spans="1:2" x14ac:dyDescent="0.25">
      <c r="A4451" s="470"/>
      <c r="B4451" s="475"/>
    </row>
    <row r="4452" spans="1:2" x14ac:dyDescent="0.25">
      <c r="A4452" s="470"/>
      <c r="B4452" s="475"/>
    </row>
    <row r="4453" spans="1:2" x14ac:dyDescent="0.25">
      <c r="A4453" s="470"/>
      <c r="B4453" s="475"/>
    </row>
    <row r="4454" spans="1:2" x14ac:dyDescent="0.25">
      <c r="A4454" s="470"/>
      <c r="B4454" s="475"/>
    </row>
    <row r="4455" spans="1:2" x14ac:dyDescent="0.25">
      <c r="A4455" s="470"/>
      <c r="B4455" s="475"/>
    </row>
    <row r="4456" spans="1:2" x14ac:dyDescent="0.25">
      <c r="A4456" s="470"/>
      <c r="B4456" s="475"/>
    </row>
    <row r="4457" spans="1:2" x14ac:dyDescent="0.25">
      <c r="A4457" s="470"/>
      <c r="B4457" s="475"/>
    </row>
    <row r="4458" spans="1:2" x14ac:dyDescent="0.25">
      <c r="A4458" s="470"/>
      <c r="B4458" s="475"/>
    </row>
    <row r="4459" spans="1:2" x14ac:dyDescent="0.25">
      <c r="A4459" s="470"/>
      <c r="B4459" s="475"/>
    </row>
    <row r="4460" spans="1:2" x14ac:dyDescent="0.25">
      <c r="A4460" s="470"/>
      <c r="B4460" s="475"/>
    </row>
    <row r="4461" spans="1:2" x14ac:dyDescent="0.25">
      <c r="A4461" s="470"/>
      <c r="B4461" s="475"/>
    </row>
    <row r="4462" spans="1:2" x14ac:dyDescent="0.25">
      <c r="A4462" s="470"/>
      <c r="B4462" s="475"/>
    </row>
    <row r="4463" spans="1:2" x14ac:dyDescent="0.25">
      <c r="A4463" s="470"/>
      <c r="B4463" s="475"/>
    </row>
    <row r="4464" spans="1:2" x14ac:dyDescent="0.25">
      <c r="A4464" s="470"/>
      <c r="B4464" s="475"/>
    </row>
    <row r="4465" spans="1:2" x14ac:dyDescent="0.25">
      <c r="A4465" s="470"/>
      <c r="B4465" s="475"/>
    </row>
    <row r="4466" spans="1:2" x14ac:dyDescent="0.25">
      <c r="A4466" s="470"/>
      <c r="B4466" s="475"/>
    </row>
    <row r="4467" spans="1:2" x14ac:dyDescent="0.25">
      <c r="A4467" s="470"/>
      <c r="B4467" s="475"/>
    </row>
    <row r="4468" spans="1:2" x14ac:dyDescent="0.25">
      <c r="A4468" s="470"/>
      <c r="B4468" s="475"/>
    </row>
    <row r="4469" spans="1:2" x14ac:dyDescent="0.25">
      <c r="A4469" s="470"/>
      <c r="B4469" s="475"/>
    </row>
    <row r="4470" spans="1:2" x14ac:dyDescent="0.25">
      <c r="A4470" s="470"/>
      <c r="B4470" s="475"/>
    </row>
    <row r="4471" spans="1:2" x14ac:dyDescent="0.25">
      <c r="A4471" s="470"/>
      <c r="B4471" s="475"/>
    </row>
    <row r="4472" spans="1:2" x14ac:dyDescent="0.25">
      <c r="A4472" s="470"/>
      <c r="B4472" s="475"/>
    </row>
    <row r="4473" spans="1:2" x14ac:dyDescent="0.25">
      <c r="A4473" s="470"/>
      <c r="B4473" s="475"/>
    </row>
    <row r="4474" spans="1:2" x14ac:dyDescent="0.25">
      <c r="A4474" s="470"/>
      <c r="B4474" s="475"/>
    </row>
    <row r="4475" spans="1:2" x14ac:dyDescent="0.25">
      <c r="A4475" s="470"/>
      <c r="B4475" s="475"/>
    </row>
    <row r="4476" spans="1:2" x14ac:dyDescent="0.25">
      <c r="A4476" s="470"/>
      <c r="B4476" s="475"/>
    </row>
    <row r="4477" spans="1:2" x14ac:dyDescent="0.25">
      <c r="A4477" s="470"/>
      <c r="B4477" s="475"/>
    </row>
    <row r="4478" spans="1:2" x14ac:dyDescent="0.25">
      <c r="A4478" s="470"/>
      <c r="B4478" s="475"/>
    </row>
    <row r="4479" spans="1:2" x14ac:dyDescent="0.25">
      <c r="A4479" s="470"/>
      <c r="B4479" s="475"/>
    </row>
    <row r="4480" spans="1:2" x14ac:dyDescent="0.25">
      <c r="A4480" s="470"/>
      <c r="B4480" s="475"/>
    </row>
    <row r="4481" spans="1:2" x14ac:dyDescent="0.25">
      <c r="A4481" s="470"/>
      <c r="B4481" s="475"/>
    </row>
    <row r="4482" spans="1:2" x14ac:dyDescent="0.25">
      <c r="A4482" s="470"/>
      <c r="B4482" s="475"/>
    </row>
    <row r="4483" spans="1:2" x14ac:dyDescent="0.25">
      <c r="A4483" s="470"/>
      <c r="B4483" s="475"/>
    </row>
    <row r="4484" spans="1:2" x14ac:dyDescent="0.25">
      <c r="A4484" s="470"/>
      <c r="B4484" s="475"/>
    </row>
    <row r="4485" spans="1:2" x14ac:dyDescent="0.25">
      <c r="A4485" s="470"/>
      <c r="B4485" s="475"/>
    </row>
    <row r="4486" spans="1:2" x14ac:dyDescent="0.25">
      <c r="A4486" s="470"/>
      <c r="B4486" s="475"/>
    </row>
    <row r="4487" spans="1:2" x14ac:dyDescent="0.25">
      <c r="A4487" s="470"/>
      <c r="B4487" s="475"/>
    </row>
    <row r="4488" spans="1:2" x14ac:dyDescent="0.25">
      <c r="A4488" s="470"/>
      <c r="B4488" s="475"/>
    </row>
    <row r="4489" spans="1:2" x14ac:dyDescent="0.25">
      <c r="A4489" s="470"/>
      <c r="B4489" s="475"/>
    </row>
    <row r="4490" spans="1:2" x14ac:dyDescent="0.25">
      <c r="A4490" s="470"/>
      <c r="B4490" s="475"/>
    </row>
    <row r="4491" spans="1:2" x14ac:dyDescent="0.25">
      <c r="A4491" s="470"/>
      <c r="B4491" s="475"/>
    </row>
    <row r="4492" spans="1:2" x14ac:dyDescent="0.25">
      <c r="A4492" s="470"/>
      <c r="B4492" s="475"/>
    </row>
    <row r="4493" spans="1:2" x14ac:dyDescent="0.25">
      <c r="A4493" s="470"/>
      <c r="B4493" s="475"/>
    </row>
    <row r="4494" spans="1:2" x14ac:dyDescent="0.25">
      <c r="A4494" s="470"/>
      <c r="B4494" s="475"/>
    </row>
    <row r="4495" spans="1:2" x14ac:dyDescent="0.25">
      <c r="A4495" s="470"/>
      <c r="B4495" s="475"/>
    </row>
    <row r="4496" spans="1:2" x14ac:dyDescent="0.25">
      <c r="A4496" s="470"/>
      <c r="B4496" s="475"/>
    </row>
    <row r="4497" spans="1:2" x14ac:dyDescent="0.25">
      <c r="A4497" s="470"/>
      <c r="B4497" s="475"/>
    </row>
    <row r="4498" spans="1:2" x14ac:dyDescent="0.25">
      <c r="A4498" s="470"/>
      <c r="B4498" s="475"/>
    </row>
    <row r="4499" spans="1:2" x14ac:dyDescent="0.25">
      <c r="A4499" s="470"/>
      <c r="B4499" s="475"/>
    </row>
    <row r="4500" spans="1:2" x14ac:dyDescent="0.25">
      <c r="A4500" s="470"/>
      <c r="B4500" s="475"/>
    </row>
    <row r="4501" spans="1:2" x14ac:dyDescent="0.25">
      <c r="A4501" s="470"/>
      <c r="B4501" s="475"/>
    </row>
    <row r="4502" spans="1:2" x14ac:dyDescent="0.25">
      <c r="A4502" s="470"/>
      <c r="B4502" s="475"/>
    </row>
    <row r="4503" spans="1:2" x14ac:dyDescent="0.25">
      <c r="A4503" s="470"/>
      <c r="B4503" s="475"/>
    </row>
    <row r="4504" spans="1:2" x14ac:dyDescent="0.25">
      <c r="A4504" s="470"/>
      <c r="B4504" s="475"/>
    </row>
    <row r="4505" spans="1:2" x14ac:dyDescent="0.25">
      <c r="A4505" s="470"/>
      <c r="B4505" s="475"/>
    </row>
    <row r="4506" spans="1:2" x14ac:dyDescent="0.25">
      <c r="A4506" s="470"/>
      <c r="B4506" s="475"/>
    </row>
    <row r="4507" spans="1:2" x14ac:dyDescent="0.25">
      <c r="A4507" s="470"/>
      <c r="B4507" s="475"/>
    </row>
    <row r="4508" spans="1:2" x14ac:dyDescent="0.25">
      <c r="A4508" s="470"/>
      <c r="B4508" s="475"/>
    </row>
    <row r="4509" spans="1:2" x14ac:dyDescent="0.25">
      <c r="A4509" s="470"/>
      <c r="B4509" s="475"/>
    </row>
    <row r="4510" spans="1:2" x14ac:dyDescent="0.25">
      <c r="A4510" s="470"/>
      <c r="B4510" s="475"/>
    </row>
    <row r="4511" spans="1:2" x14ac:dyDescent="0.25">
      <c r="A4511" s="470"/>
      <c r="B4511" s="475"/>
    </row>
    <row r="4512" spans="1:2" x14ac:dyDescent="0.25">
      <c r="A4512" s="470"/>
      <c r="B4512" s="475"/>
    </row>
    <row r="4513" spans="1:2" x14ac:dyDescent="0.25">
      <c r="A4513" s="470"/>
      <c r="B4513" s="475"/>
    </row>
    <row r="4514" spans="1:2" x14ac:dyDescent="0.25">
      <c r="A4514" s="470"/>
      <c r="B4514" s="475"/>
    </row>
    <row r="4515" spans="1:2" x14ac:dyDescent="0.25">
      <c r="A4515" s="470"/>
      <c r="B4515" s="475"/>
    </row>
    <row r="4516" spans="1:2" x14ac:dyDescent="0.25">
      <c r="A4516" s="470"/>
      <c r="B4516" s="475"/>
    </row>
    <row r="4517" spans="1:2" x14ac:dyDescent="0.25">
      <c r="A4517" s="470"/>
      <c r="B4517" s="475"/>
    </row>
    <row r="4518" spans="1:2" x14ac:dyDescent="0.25">
      <c r="A4518" s="470"/>
      <c r="B4518" s="475"/>
    </row>
    <row r="4519" spans="1:2" x14ac:dyDescent="0.25">
      <c r="A4519" s="470"/>
      <c r="B4519" s="475"/>
    </row>
    <row r="4520" spans="1:2" x14ac:dyDescent="0.25">
      <c r="A4520" s="470"/>
      <c r="B4520" s="475"/>
    </row>
    <row r="4521" spans="1:2" x14ac:dyDescent="0.25">
      <c r="A4521" s="470"/>
      <c r="B4521" s="475"/>
    </row>
    <row r="4522" spans="1:2" x14ac:dyDescent="0.25">
      <c r="A4522" s="470"/>
      <c r="B4522" s="475"/>
    </row>
    <row r="4523" spans="1:2" x14ac:dyDescent="0.25">
      <c r="A4523" s="470"/>
      <c r="B4523" s="475"/>
    </row>
    <row r="4524" spans="1:2" x14ac:dyDescent="0.25">
      <c r="A4524" s="470"/>
      <c r="B4524" s="475"/>
    </row>
    <row r="4525" spans="1:2" x14ac:dyDescent="0.25">
      <c r="A4525" s="470"/>
      <c r="B4525" s="475"/>
    </row>
    <row r="4526" spans="1:2" x14ac:dyDescent="0.25">
      <c r="A4526" s="470"/>
      <c r="B4526" s="475"/>
    </row>
    <row r="4527" spans="1:2" x14ac:dyDescent="0.25">
      <c r="A4527" s="470"/>
      <c r="B4527" s="475"/>
    </row>
    <row r="4528" spans="1:2" x14ac:dyDescent="0.25">
      <c r="A4528" s="470"/>
      <c r="B4528" s="475"/>
    </row>
    <row r="4529" spans="1:2" x14ac:dyDescent="0.25">
      <c r="A4529" s="470"/>
      <c r="B4529" s="475"/>
    </row>
    <row r="4530" spans="1:2" x14ac:dyDescent="0.25">
      <c r="A4530" s="470"/>
      <c r="B4530" s="475"/>
    </row>
    <row r="4531" spans="1:2" x14ac:dyDescent="0.25">
      <c r="A4531" s="470"/>
      <c r="B4531" s="475"/>
    </row>
    <row r="4532" spans="1:2" x14ac:dyDescent="0.25">
      <c r="A4532" s="470"/>
      <c r="B4532" s="475"/>
    </row>
    <row r="4533" spans="1:2" x14ac:dyDescent="0.25">
      <c r="A4533" s="470"/>
      <c r="B4533" s="475"/>
    </row>
    <row r="4534" spans="1:2" x14ac:dyDescent="0.25">
      <c r="A4534" s="470"/>
      <c r="B4534" s="475"/>
    </row>
    <row r="4535" spans="1:2" x14ac:dyDescent="0.25">
      <c r="A4535" s="470"/>
      <c r="B4535" s="475"/>
    </row>
    <row r="4536" spans="1:2" x14ac:dyDescent="0.25">
      <c r="A4536" s="470"/>
      <c r="B4536" s="475"/>
    </row>
    <row r="4537" spans="1:2" x14ac:dyDescent="0.25">
      <c r="A4537" s="470"/>
      <c r="B4537" s="475"/>
    </row>
    <row r="4538" spans="1:2" x14ac:dyDescent="0.25">
      <c r="A4538" s="470"/>
      <c r="B4538" s="475"/>
    </row>
    <row r="4539" spans="1:2" x14ac:dyDescent="0.25">
      <c r="A4539" s="470"/>
      <c r="B4539" s="475"/>
    </row>
    <row r="4540" spans="1:2" x14ac:dyDescent="0.25">
      <c r="A4540" s="470"/>
      <c r="B4540" s="475"/>
    </row>
    <row r="4541" spans="1:2" x14ac:dyDescent="0.25">
      <c r="A4541" s="470"/>
      <c r="B4541" s="475"/>
    </row>
    <row r="4542" spans="1:2" x14ac:dyDescent="0.25">
      <c r="A4542" s="470"/>
      <c r="B4542" s="475"/>
    </row>
    <row r="4543" spans="1:2" x14ac:dyDescent="0.25">
      <c r="A4543" s="470"/>
      <c r="B4543" s="475"/>
    </row>
    <row r="4544" spans="1:2" x14ac:dyDescent="0.25">
      <c r="A4544" s="470"/>
      <c r="B4544" s="475"/>
    </row>
    <row r="4545" spans="1:2" x14ac:dyDescent="0.25">
      <c r="A4545" s="470"/>
      <c r="B4545" s="475"/>
    </row>
    <row r="4546" spans="1:2" x14ac:dyDescent="0.25">
      <c r="A4546" s="470"/>
      <c r="B4546" s="475"/>
    </row>
    <row r="4547" spans="1:2" x14ac:dyDescent="0.25">
      <c r="A4547" s="470"/>
      <c r="B4547" s="475"/>
    </row>
    <row r="4548" spans="1:2" x14ac:dyDescent="0.25">
      <c r="A4548" s="470"/>
      <c r="B4548" s="475"/>
    </row>
    <row r="4549" spans="1:2" x14ac:dyDescent="0.25">
      <c r="A4549" s="470"/>
      <c r="B4549" s="475"/>
    </row>
    <row r="4550" spans="1:2" x14ac:dyDescent="0.25">
      <c r="A4550" s="470"/>
      <c r="B4550" s="475"/>
    </row>
    <row r="4551" spans="1:2" x14ac:dyDescent="0.25">
      <c r="A4551" s="470"/>
      <c r="B4551" s="475"/>
    </row>
    <row r="4552" spans="1:2" x14ac:dyDescent="0.25">
      <c r="A4552" s="470"/>
      <c r="B4552" s="475"/>
    </row>
    <row r="4553" spans="1:2" x14ac:dyDescent="0.25">
      <c r="A4553" s="470"/>
      <c r="B4553" s="475"/>
    </row>
    <row r="4554" spans="1:2" x14ac:dyDescent="0.25">
      <c r="A4554" s="470"/>
      <c r="B4554" s="475"/>
    </row>
    <row r="4555" spans="1:2" x14ac:dyDescent="0.25">
      <c r="A4555" s="470"/>
      <c r="B4555" s="475"/>
    </row>
    <row r="4556" spans="1:2" x14ac:dyDescent="0.25">
      <c r="A4556" s="470"/>
      <c r="B4556" s="475"/>
    </row>
    <row r="4557" spans="1:2" x14ac:dyDescent="0.25">
      <c r="A4557" s="470"/>
      <c r="B4557" s="475"/>
    </row>
    <row r="4558" spans="1:2" x14ac:dyDescent="0.25">
      <c r="A4558" s="470"/>
      <c r="B4558" s="475"/>
    </row>
    <row r="4559" spans="1:2" x14ac:dyDescent="0.25">
      <c r="A4559" s="470"/>
      <c r="B4559" s="475"/>
    </row>
    <row r="4560" spans="1:2" x14ac:dyDescent="0.25">
      <c r="A4560" s="470"/>
      <c r="B4560" s="475"/>
    </row>
    <row r="4561" spans="1:2" x14ac:dyDescent="0.25">
      <c r="A4561" s="470"/>
      <c r="B4561" s="475"/>
    </row>
    <row r="4562" spans="1:2" x14ac:dyDescent="0.25">
      <c r="A4562" s="470"/>
      <c r="B4562" s="475"/>
    </row>
    <row r="4563" spans="1:2" x14ac:dyDescent="0.25">
      <c r="A4563" s="470"/>
      <c r="B4563" s="475"/>
    </row>
    <row r="4564" spans="1:2" x14ac:dyDescent="0.25">
      <c r="A4564" s="470"/>
      <c r="B4564" s="475"/>
    </row>
    <row r="4565" spans="1:2" x14ac:dyDescent="0.25">
      <c r="A4565" s="470"/>
      <c r="B4565" s="475"/>
    </row>
    <row r="4566" spans="1:2" x14ac:dyDescent="0.25">
      <c r="A4566" s="470"/>
      <c r="B4566" s="475"/>
    </row>
    <row r="4567" spans="1:2" x14ac:dyDescent="0.25">
      <c r="A4567" s="470"/>
      <c r="B4567" s="475"/>
    </row>
    <row r="4568" spans="1:2" x14ac:dyDescent="0.25">
      <c r="A4568" s="470"/>
      <c r="B4568" s="475"/>
    </row>
    <row r="4569" spans="1:2" x14ac:dyDescent="0.25">
      <c r="A4569" s="470"/>
      <c r="B4569" s="475"/>
    </row>
    <row r="4570" spans="1:2" x14ac:dyDescent="0.25">
      <c r="A4570" s="470"/>
      <c r="B4570" s="475"/>
    </row>
    <row r="4571" spans="1:2" x14ac:dyDescent="0.25">
      <c r="A4571" s="470"/>
      <c r="B4571" s="475"/>
    </row>
    <row r="4572" spans="1:2" x14ac:dyDescent="0.25">
      <c r="A4572" s="470"/>
      <c r="B4572" s="475"/>
    </row>
    <row r="4573" spans="1:2" x14ac:dyDescent="0.25">
      <c r="A4573" s="470"/>
      <c r="B4573" s="475"/>
    </row>
    <row r="4574" spans="1:2" x14ac:dyDescent="0.25">
      <c r="A4574" s="470"/>
      <c r="B4574" s="475"/>
    </row>
    <row r="4575" spans="1:2" x14ac:dyDescent="0.25">
      <c r="A4575" s="470"/>
      <c r="B4575" s="475"/>
    </row>
    <row r="4576" spans="1:2" x14ac:dyDescent="0.25">
      <c r="A4576" s="470"/>
      <c r="B4576" s="475"/>
    </row>
    <row r="4577" spans="1:2" x14ac:dyDescent="0.25">
      <c r="A4577" s="470"/>
      <c r="B4577" s="475"/>
    </row>
    <row r="4578" spans="1:2" x14ac:dyDescent="0.25">
      <c r="A4578" s="470"/>
      <c r="B4578" s="475"/>
    </row>
    <row r="4579" spans="1:2" x14ac:dyDescent="0.25">
      <c r="A4579" s="470"/>
      <c r="B4579" s="475"/>
    </row>
    <row r="4580" spans="1:2" x14ac:dyDescent="0.25">
      <c r="A4580" s="470"/>
      <c r="B4580" s="475"/>
    </row>
    <row r="4581" spans="1:2" x14ac:dyDescent="0.25">
      <c r="A4581" s="470"/>
      <c r="B4581" s="475"/>
    </row>
    <row r="4582" spans="1:2" x14ac:dyDescent="0.25">
      <c r="A4582" s="470"/>
      <c r="B4582" s="475"/>
    </row>
    <row r="4583" spans="1:2" x14ac:dyDescent="0.25">
      <c r="A4583" s="470"/>
      <c r="B4583" s="475"/>
    </row>
    <row r="4584" spans="1:2" x14ac:dyDescent="0.25">
      <c r="A4584" s="470"/>
      <c r="B4584" s="475"/>
    </row>
    <row r="4585" spans="1:2" x14ac:dyDescent="0.25">
      <c r="A4585" s="470"/>
      <c r="B4585" s="475"/>
    </row>
    <row r="4586" spans="1:2" x14ac:dyDescent="0.25">
      <c r="A4586" s="470"/>
      <c r="B4586" s="475"/>
    </row>
    <row r="4587" spans="1:2" x14ac:dyDescent="0.25">
      <c r="A4587" s="470"/>
      <c r="B4587" s="475"/>
    </row>
    <row r="4588" spans="1:2" x14ac:dyDescent="0.25">
      <c r="A4588" s="470"/>
      <c r="B4588" s="475"/>
    </row>
    <row r="4589" spans="1:2" x14ac:dyDescent="0.25">
      <c r="A4589" s="470"/>
      <c r="B4589" s="475"/>
    </row>
    <row r="4590" spans="1:2" x14ac:dyDescent="0.25">
      <c r="A4590" s="470"/>
      <c r="B4590" s="475"/>
    </row>
    <row r="4591" spans="1:2" x14ac:dyDescent="0.25">
      <c r="A4591" s="470"/>
      <c r="B4591" s="475"/>
    </row>
    <row r="4592" spans="1:2" x14ac:dyDescent="0.25">
      <c r="A4592" s="470"/>
      <c r="B4592" s="475"/>
    </row>
    <row r="4593" spans="1:2" x14ac:dyDescent="0.25">
      <c r="A4593" s="470"/>
      <c r="B4593" s="475"/>
    </row>
    <row r="4594" spans="1:2" x14ac:dyDescent="0.25">
      <c r="A4594" s="470"/>
      <c r="B4594" s="475"/>
    </row>
    <row r="4595" spans="1:2" x14ac:dyDescent="0.25">
      <c r="A4595" s="470"/>
      <c r="B4595" s="475"/>
    </row>
    <row r="4596" spans="1:2" x14ac:dyDescent="0.25">
      <c r="A4596" s="470"/>
      <c r="B4596" s="475"/>
    </row>
    <row r="4597" spans="1:2" x14ac:dyDescent="0.25">
      <c r="A4597" s="470"/>
      <c r="B4597" s="475"/>
    </row>
    <row r="4598" spans="1:2" x14ac:dyDescent="0.25">
      <c r="A4598" s="470"/>
      <c r="B4598" s="475"/>
    </row>
    <row r="4599" spans="1:2" x14ac:dyDescent="0.25">
      <c r="A4599" s="470"/>
      <c r="B4599" s="475"/>
    </row>
    <row r="4600" spans="1:2" x14ac:dyDescent="0.25">
      <c r="A4600" s="470"/>
      <c r="B4600" s="475"/>
    </row>
    <row r="4601" spans="1:2" x14ac:dyDescent="0.25">
      <c r="A4601" s="470"/>
      <c r="B4601" s="475"/>
    </row>
    <row r="4602" spans="1:2" x14ac:dyDescent="0.25">
      <c r="A4602" s="470"/>
      <c r="B4602" s="475"/>
    </row>
    <row r="4603" spans="1:2" x14ac:dyDescent="0.25">
      <c r="A4603" s="470"/>
      <c r="B4603" s="475"/>
    </row>
    <row r="4604" spans="1:2" x14ac:dyDescent="0.25">
      <c r="A4604" s="470"/>
      <c r="B4604" s="475"/>
    </row>
    <row r="4605" spans="1:2" x14ac:dyDescent="0.25">
      <c r="A4605" s="470"/>
      <c r="B4605" s="475"/>
    </row>
    <row r="4606" spans="1:2" x14ac:dyDescent="0.25">
      <c r="A4606" s="470"/>
      <c r="B4606" s="475"/>
    </row>
    <row r="4607" spans="1:2" x14ac:dyDescent="0.25">
      <c r="A4607" s="470"/>
      <c r="B4607" s="475"/>
    </row>
    <row r="4608" spans="1:2" x14ac:dyDescent="0.25">
      <c r="A4608" s="470"/>
      <c r="B4608" s="475"/>
    </row>
    <row r="4609" spans="1:2" x14ac:dyDescent="0.25">
      <c r="A4609" s="470"/>
      <c r="B4609" s="475"/>
    </row>
    <row r="4610" spans="1:2" x14ac:dyDescent="0.25">
      <c r="A4610" s="470"/>
      <c r="B4610" s="475"/>
    </row>
    <row r="4611" spans="1:2" x14ac:dyDescent="0.25">
      <c r="A4611" s="470"/>
      <c r="B4611" s="475"/>
    </row>
    <row r="4612" spans="1:2" x14ac:dyDescent="0.25">
      <c r="A4612" s="470"/>
      <c r="B4612" s="475"/>
    </row>
    <row r="4613" spans="1:2" x14ac:dyDescent="0.25">
      <c r="A4613" s="470"/>
      <c r="B4613" s="475"/>
    </row>
    <row r="4614" spans="1:2" x14ac:dyDescent="0.25">
      <c r="A4614" s="470"/>
      <c r="B4614" s="475"/>
    </row>
    <row r="4615" spans="1:2" x14ac:dyDescent="0.25">
      <c r="A4615" s="470"/>
      <c r="B4615" s="475"/>
    </row>
    <row r="4616" spans="1:2" x14ac:dyDescent="0.25">
      <c r="A4616" s="470"/>
      <c r="B4616" s="475"/>
    </row>
    <row r="4617" spans="1:2" x14ac:dyDescent="0.25">
      <c r="A4617" s="470"/>
      <c r="B4617" s="475"/>
    </row>
    <row r="4618" spans="1:2" x14ac:dyDescent="0.25">
      <c r="A4618" s="470"/>
      <c r="B4618" s="475"/>
    </row>
    <row r="4619" spans="1:2" x14ac:dyDescent="0.25">
      <c r="A4619" s="470"/>
      <c r="B4619" s="475"/>
    </row>
    <row r="4620" spans="1:2" x14ac:dyDescent="0.25">
      <c r="A4620" s="470"/>
      <c r="B4620" s="475"/>
    </row>
    <row r="4621" spans="1:2" x14ac:dyDescent="0.25">
      <c r="A4621" s="470"/>
      <c r="B4621" s="475"/>
    </row>
    <row r="4622" spans="1:2" x14ac:dyDescent="0.25">
      <c r="A4622" s="470"/>
      <c r="B4622" s="475"/>
    </row>
    <row r="4623" spans="1:2" x14ac:dyDescent="0.25">
      <c r="A4623" s="470"/>
      <c r="B4623" s="475"/>
    </row>
    <row r="4624" spans="1:2" x14ac:dyDescent="0.25">
      <c r="A4624" s="470"/>
      <c r="B4624" s="475"/>
    </row>
    <row r="4625" spans="1:2" x14ac:dyDescent="0.25">
      <c r="A4625" s="470"/>
      <c r="B4625" s="475"/>
    </row>
    <row r="4626" spans="1:2" x14ac:dyDescent="0.25">
      <c r="A4626" s="470"/>
      <c r="B4626" s="475"/>
    </row>
    <row r="4627" spans="1:2" x14ac:dyDescent="0.25">
      <c r="A4627" s="470"/>
      <c r="B4627" s="475"/>
    </row>
    <row r="4628" spans="1:2" x14ac:dyDescent="0.25">
      <c r="A4628" s="470"/>
      <c r="B4628" s="475"/>
    </row>
    <row r="4629" spans="1:2" x14ac:dyDescent="0.25">
      <c r="A4629" s="470"/>
      <c r="B4629" s="475"/>
    </row>
    <row r="4630" spans="1:2" x14ac:dyDescent="0.25">
      <c r="A4630" s="470"/>
      <c r="B4630" s="475"/>
    </row>
    <row r="4631" spans="1:2" x14ac:dyDescent="0.25">
      <c r="A4631" s="470"/>
      <c r="B4631" s="475"/>
    </row>
    <row r="4632" spans="1:2" x14ac:dyDescent="0.25">
      <c r="A4632" s="470"/>
      <c r="B4632" s="475"/>
    </row>
    <row r="4633" spans="1:2" x14ac:dyDescent="0.25">
      <c r="A4633" s="470"/>
      <c r="B4633" s="475"/>
    </row>
    <row r="4634" spans="1:2" x14ac:dyDescent="0.25">
      <c r="A4634" s="470"/>
      <c r="B4634" s="475"/>
    </row>
    <row r="4635" spans="1:2" x14ac:dyDescent="0.25">
      <c r="A4635" s="470"/>
      <c r="B4635" s="475"/>
    </row>
    <row r="4636" spans="1:2" x14ac:dyDescent="0.25">
      <c r="A4636" s="470"/>
      <c r="B4636" s="475"/>
    </row>
    <row r="4637" spans="1:2" x14ac:dyDescent="0.25">
      <c r="A4637" s="470"/>
      <c r="B4637" s="475"/>
    </row>
    <row r="4638" spans="1:2" x14ac:dyDescent="0.25">
      <c r="A4638" s="470"/>
      <c r="B4638" s="475"/>
    </row>
    <row r="4639" spans="1:2" x14ac:dyDescent="0.25">
      <c r="A4639" s="470"/>
      <c r="B4639" s="475"/>
    </row>
    <row r="4640" spans="1:2" x14ac:dyDescent="0.25">
      <c r="A4640" s="470"/>
      <c r="B4640" s="475"/>
    </row>
    <row r="4641" spans="1:2" x14ac:dyDescent="0.25">
      <c r="A4641" s="470"/>
      <c r="B4641" s="475"/>
    </row>
    <row r="4642" spans="1:2" x14ac:dyDescent="0.25">
      <c r="A4642" s="470"/>
      <c r="B4642" s="475"/>
    </row>
    <row r="4643" spans="1:2" x14ac:dyDescent="0.25">
      <c r="A4643" s="470"/>
      <c r="B4643" s="475"/>
    </row>
    <row r="4644" spans="1:2" x14ac:dyDescent="0.25">
      <c r="A4644" s="470"/>
      <c r="B4644" s="475"/>
    </row>
    <row r="4645" spans="1:2" x14ac:dyDescent="0.25">
      <c r="A4645" s="470"/>
      <c r="B4645" s="475"/>
    </row>
    <row r="4646" spans="1:2" x14ac:dyDescent="0.25">
      <c r="A4646" s="470"/>
      <c r="B4646" s="475"/>
    </row>
    <row r="4647" spans="1:2" x14ac:dyDescent="0.25">
      <c r="A4647" s="470"/>
      <c r="B4647" s="475"/>
    </row>
    <row r="4648" spans="1:2" x14ac:dyDescent="0.25">
      <c r="A4648" s="470"/>
      <c r="B4648" s="475"/>
    </row>
    <row r="4649" spans="1:2" x14ac:dyDescent="0.25">
      <c r="A4649" s="470"/>
      <c r="B4649" s="475"/>
    </row>
    <row r="4650" spans="1:2" x14ac:dyDescent="0.25">
      <c r="A4650" s="470"/>
      <c r="B4650" s="475"/>
    </row>
    <row r="4651" spans="1:2" x14ac:dyDescent="0.25">
      <c r="A4651" s="470"/>
      <c r="B4651" s="475"/>
    </row>
    <row r="4652" spans="1:2" x14ac:dyDescent="0.25">
      <c r="A4652" s="470"/>
      <c r="B4652" s="475"/>
    </row>
    <row r="4653" spans="1:2" x14ac:dyDescent="0.25">
      <c r="A4653" s="470"/>
      <c r="B4653" s="475"/>
    </row>
    <row r="4654" spans="1:2" x14ac:dyDescent="0.25">
      <c r="A4654" s="470"/>
      <c r="B4654" s="475"/>
    </row>
    <row r="4655" spans="1:2" x14ac:dyDescent="0.25">
      <c r="A4655" s="470"/>
      <c r="B4655" s="475"/>
    </row>
    <row r="4656" spans="1:2" x14ac:dyDescent="0.25">
      <c r="A4656" s="470"/>
      <c r="B4656" s="475"/>
    </row>
    <row r="4657" spans="1:2" x14ac:dyDescent="0.25">
      <c r="A4657" s="470"/>
      <c r="B4657" s="475"/>
    </row>
    <row r="4658" spans="1:2" x14ac:dyDescent="0.25">
      <c r="A4658" s="470"/>
      <c r="B4658" s="475"/>
    </row>
    <row r="4659" spans="1:2" x14ac:dyDescent="0.25">
      <c r="A4659" s="470"/>
      <c r="B4659" s="475"/>
    </row>
    <row r="4660" spans="1:2" x14ac:dyDescent="0.25">
      <c r="A4660" s="470"/>
      <c r="B4660" s="475"/>
    </row>
    <row r="4661" spans="1:2" x14ac:dyDescent="0.25">
      <c r="A4661" s="470"/>
      <c r="B4661" s="475"/>
    </row>
    <row r="4662" spans="1:2" x14ac:dyDescent="0.25">
      <c r="A4662" s="470"/>
      <c r="B4662" s="475"/>
    </row>
    <row r="4663" spans="1:2" x14ac:dyDescent="0.25">
      <c r="A4663" s="470"/>
      <c r="B4663" s="475"/>
    </row>
    <row r="4664" spans="1:2" x14ac:dyDescent="0.25">
      <c r="A4664" s="470"/>
      <c r="B4664" s="475"/>
    </row>
    <row r="4665" spans="1:2" x14ac:dyDescent="0.25">
      <c r="A4665" s="470"/>
      <c r="B4665" s="475"/>
    </row>
    <row r="4666" spans="1:2" x14ac:dyDescent="0.25">
      <c r="A4666" s="470"/>
      <c r="B4666" s="475"/>
    </row>
    <row r="4667" spans="1:2" x14ac:dyDescent="0.25">
      <c r="A4667" s="470"/>
      <c r="B4667" s="475"/>
    </row>
    <row r="4668" spans="1:2" x14ac:dyDescent="0.25">
      <c r="A4668" s="470"/>
      <c r="B4668" s="475"/>
    </row>
    <row r="4669" spans="1:2" x14ac:dyDescent="0.25">
      <c r="A4669" s="470"/>
      <c r="B4669" s="475"/>
    </row>
    <row r="4670" spans="1:2" x14ac:dyDescent="0.25">
      <c r="A4670" s="470"/>
      <c r="B4670" s="475"/>
    </row>
    <row r="4671" spans="1:2" x14ac:dyDescent="0.25">
      <c r="A4671" s="470"/>
      <c r="B4671" s="475"/>
    </row>
    <row r="4672" spans="1:2" x14ac:dyDescent="0.25">
      <c r="A4672" s="470"/>
      <c r="B4672" s="475"/>
    </row>
    <row r="4673" spans="1:2" x14ac:dyDescent="0.25">
      <c r="A4673" s="470"/>
      <c r="B4673" s="475"/>
    </row>
    <row r="4674" spans="1:2" x14ac:dyDescent="0.25">
      <c r="A4674" s="470"/>
      <c r="B4674" s="475"/>
    </row>
    <row r="4675" spans="1:2" x14ac:dyDescent="0.25">
      <c r="A4675" s="470"/>
      <c r="B4675" s="475"/>
    </row>
    <row r="4676" spans="1:2" x14ac:dyDescent="0.25">
      <c r="A4676" s="470"/>
      <c r="B4676" s="475"/>
    </row>
    <row r="4677" spans="1:2" x14ac:dyDescent="0.25">
      <c r="A4677" s="470"/>
      <c r="B4677" s="475"/>
    </row>
    <row r="4678" spans="1:2" x14ac:dyDescent="0.25">
      <c r="A4678" s="470"/>
      <c r="B4678" s="475"/>
    </row>
    <row r="4679" spans="1:2" x14ac:dyDescent="0.25">
      <c r="A4679" s="470"/>
      <c r="B4679" s="475"/>
    </row>
    <row r="4680" spans="1:2" x14ac:dyDescent="0.25">
      <c r="A4680" s="470"/>
      <c r="B4680" s="475"/>
    </row>
    <row r="4681" spans="1:2" x14ac:dyDescent="0.25">
      <c r="A4681" s="470"/>
      <c r="B4681" s="475"/>
    </row>
    <row r="4682" spans="1:2" x14ac:dyDescent="0.25">
      <c r="A4682" s="470"/>
      <c r="B4682" s="475"/>
    </row>
    <row r="4683" spans="1:2" x14ac:dyDescent="0.25">
      <c r="A4683" s="470"/>
      <c r="B4683" s="475"/>
    </row>
    <row r="4684" spans="1:2" x14ac:dyDescent="0.25">
      <c r="A4684" s="470"/>
      <c r="B4684" s="475"/>
    </row>
    <row r="4685" spans="1:2" x14ac:dyDescent="0.25">
      <c r="A4685" s="470"/>
      <c r="B4685" s="475"/>
    </row>
    <row r="4686" spans="1:2" x14ac:dyDescent="0.25">
      <c r="A4686" s="470"/>
      <c r="B4686" s="475"/>
    </row>
    <row r="4687" spans="1:2" x14ac:dyDescent="0.25">
      <c r="A4687" s="470"/>
      <c r="B4687" s="475"/>
    </row>
    <row r="4688" spans="1:2" x14ac:dyDescent="0.25">
      <c r="A4688" s="470"/>
      <c r="B4688" s="475"/>
    </row>
    <row r="4689" spans="1:2" x14ac:dyDescent="0.25">
      <c r="A4689" s="470"/>
      <c r="B4689" s="475"/>
    </row>
    <row r="4690" spans="1:2" x14ac:dyDescent="0.25">
      <c r="A4690" s="470"/>
      <c r="B4690" s="475"/>
    </row>
    <row r="4691" spans="1:2" x14ac:dyDescent="0.25">
      <c r="A4691" s="470"/>
      <c r="B4691" s="475"/>
    </row>
    <row r="4692" spans="1:2" x14ac:dyDescent="0.25">
      <c r="A4692" s="470"/>
      <c r="B4692" s="475"/>
    </row>
    <row r="4693" spans="1:2" x14ac:dyDescent="0.25">
      <c r="A4693" s="470"/>
      <c r="B4693" s="475"/>
    </row>
    <row r="4694" spans="1:2" x14ac:dyDescent="0.25">
      <c r="A4694" s="470"/>
      <c r="B4694" s="475"/>
    </row>
    <row r="4695" spans="1:2" x14ac:dyDescent="0.25">
      <c r="A4695" s="470"/>
      <c r="B4695" s="475"/>
    </row>
    <row r="4696" spans="1:2" x14ac:dyDescent="0.25">
      <c r="A4696" s="470"/>
      <c r="B4696" s="475"/>
    </row>
    <row r="4697" spans="1:2" x14ac:dyDescent="0.25">
      <c r="A4697" s="470"/>
      <c r="B4697" s="475"/>
    </row>
    <row r="4698" spans="1:2" x14ac:dyDescent="0.25">
      <c r="A4698" s="470"/>
      <c r="B4698" s="475"/>
    </row>
    <row r="4699" spans="1:2" x14ac:dyDescent="0.25">
      <c r="A4699" s="470"/>
      <c r="B4699" s="475"/>
    </row>
    <row r="4700" spans="1:2" x14ac:dyDescent="0.25">
      <c r="A4700" s="470"/>
      <c r="B4700" s="475"/>
    </row>
    <row r="4701" spans="1:2" x14ac:dyDescent="0.25">
      <c r="A4701" s="470"/>
      <c r="B4701" s="475"/>
    </row>
    <row r="4702" spans="1:2" x14ac:dyDescent="0.25">
      <c r="A4702" s="470"/>
      <c r="B4702" s="475"/>
    </row>
    <row r="4703" spans="1:2" x14ac:dyDescent="0.25">
      <c r="A4703" s="470"/>
      <c r="B4703" s="475"/>
    </row>
    <row r="4704" spans="1:2" x14ac:dyDescent="0.25">
      <c r="A4704" s="470"/>
      <c r="B4704" s="475"/>
    </row>
    <row r="4705" spans="1:2" x14ac:dyDescent="0.25">
      <c r="A4705" s="470"/>
      <c r="B4705" s="475"/>
    </row>
    <row r="4706" spans="1:2" x14ac:dyDescent="0.25">
      <c r="A4706" s="470"/>
      <c r="B4706" s="475"/>
    </row>
    <row r="4707" spans="1:2" x14ac:dyDescent="0.25">
      <c r="A4707" s="470"/>
      <c r="B4707" s="475"/>
    </row>
    <row r="4708" spans="1:2" x14ac:dyDescent="0.25">
      <c r="A4708" s="470"/>
      <c r="B4708" s="475"/>
    </row>
    <row r="4709" spans="1:2" x14ac:dyDescent="0.25">
      <c r="A4709" s="470"/>
      <c r="B4709" s="475"/>
    </row>
    <row r="4710" spans="1:2" x14ac:dyDescent="0.25">
      <c r="A4710" s="470"/>
      <c r="B4710" s="475"/>
    </row>
    <row r="4711" spans="1:2" x14ac:dyDescent="0.25">
      <c r="A4711" s="470"/>
      <c r="B4711" s="475"/>
    </row>
    <row r="4712" spans="1:2" x14ac:dyDescent="0.25">
      <c r="A4712" s="470"/>
      <c r="B4712" s="475"/>
    </row>
    <row r="4713" spans="1:2" x14ac:dyDescent="0.25">
      <c r="A4713" s="470"/>
      <c r="B4713" s="475"/>
    </row>
    <row r="4714" spans="1:2" x14ac:dyDescent="0.25">
      <c r="A4714" s="470"/>
      <c r="B4714" s="475"/>
    </row>
    <row r="4715" spans="1:2" x14ac:dyDescent="0.25">
      <c r="A4715" s="470"/>
      <c r="B4715" s="475"/>
    </row>
    <row r="4716" spans="1:2" x14ac:dyDescent="0.25">
      <c r="A4716" s="470"/>
      <c r="B4716" s="475"/>
    </row>
    <row r="4717" spans="1:2" x14ac:dyDescent="0.25">
      <c r="A4717" s="470"/>
      <c r="B4717" s="475"/>
    </row>
    <row r="4718" spans="1:2" x14ac:dyDescent="0.25">
      <c r="A4718" s="470"/>
      <c r="B4718" s="475"/>
    </row>
    <row r="4719" spans="1:2" x14ac:dyDescent="0.25">
      <c r="A4719" s="470"/>
      <c r="B4719" s="475"/>
    </row>
    <row r="4720" spans="1:2" x14ac:dyDescent="0.25">
      <c r="A4720" s="470"/>
      <c r="B4720" s="475"/>
    </row>
    <row r="4721" spans="1:2" x14ac:dyDescent="0.25">
      <c r="A4721" s="470"/>
      <c r="B4721" s="475"/>
    </row>
    <row r="4722" spans="1:2" x14ac:dyDescent="0.25">
      <c r="A4722" s="470"/>
      <c r="B4722" s="475"/>
    </row>
    <row r="4723" spans="1:2" x14ac:dyDescent="0.25">
      <c r="A4723" s="470"/>
      <c r="B4723" s="475"/>
    </row>
    <row r="4724" spans="1:2" x14ac:dyDescent="0.25">
      <c r="A4724" s="470"/>
      <c r="B4724" s="475"/>
    </row>
    <row r="4725" spans="1:2" x14ac:dyDescent="0.25">
      <c r="A4725" s="470"/>
      <c r="B4725" s="475"/>
    </row>
    <row r="4726" spans="1:2" x14ac:dyDescent="0.25">
      <c r="A4726" s="470"/>
      <c r="B4726" s="475"/>
    </row>
    <row r="4727" spans="1:2" x14ac:dyDescent="0.25">
      <c r="A4727" s="470"/>
      <c r="B4727" s="475"/>
    </row>
    <row r="4728" spans="1:2" x14ac:dyDescent="0.25">
      <c r="A4728" s="470"/>
      <c r="B4728" s="475"/>
    </row>
    <row r="4729" spans="1:2" x14ac:dyDescent="0.25">
      <c r="A4729" s="470"/>
      <c r="B4729" s="475"/>
    </row>
    <row r="4730" spans="1:2" x14ac:dyDescent="0.25">
      <c r="A4730" s="470"/>
      <c r="B4730" s="475"/>
    </row>
    <row r="4731" spans="1:2" x14ac:dyDescent="0.25">
      <c r="A4731" s="470"/>
      <c r="B4731" s="475"/>
    </row>
    <row r="4732" spans="1:2" x14ac:dyDescent="0.25">
      <c r="A4732" s="470"/>
      <c r="B4732" s="475"/>
    </row>
    <row r="4733" spans="1:2" x14ac:dyDescent="0.25">
      <c r="A4733" s="470"/>
      <c r="B4733" s="475"/>
    </row>
    <row r="4734" spans="1:2" x14ac:dyDescent="0.25">
      <c r="A4734" s="470"/>
      <c r="B4734" s="475"/>
    </row>
    <row r="4735" spans="1:2" x14ac:dyDescent="0.25">
      <c r="A4735" s="470"/>
      <c r="B4735" s="475"/>
    </row>
    <row r="4736" spans="1:2" x14ac:dyDescent="0.25">
      <c r="A4736" s="470"/>
      <c r="B4736" s="475"/>
    </row>
    <row r="4737" spans="1:2" x14ac:dyDescent="0.25">
      <c r="A4737" s="470"/>
      <c r="B4737" s="475"/>
    </row>
    <row r="4738" spans="1:2" x14ac:dyDescent="0.25">
      <c r="A4738" s="470"/>
      <c r="B4738" s="475"/>
    </row>
    <row r="4739" spans="1:2" x14ac:dyDescent="0.25">
      <c r="A4739" s="470"/>
      <c r="B4739" s="475"/>
    </row>
    <row r="4740" spans="1:2" x14ac:dyDescent="0.25">
      <c r="A4740" s="470"/>
      <c r="B4740" s="475"/>
    </row>
    <row r="4741" spans="1:2" x14ac:dyDescent="0.25">
      <c r="A4741" s="470"/>
      <c r="B4741" s="475"/>
    </row>
    <row r="4742" spans="1:2" x14ac:dyDescent="0.25">
      <c r="A4742" s="470"/>
      <c r="B4742" s="475"/>
    </row>
    <row r="4743" spans="1:2" x14ac:dyDescent="0.25">
      <c r="A4743" s="470"/>
      <c r="B4743" s="475"/>
    </row>
    <row r="4744" spans="1:2" x14ac:dyDescent="0.25">
      <c r="A4744" s="470"/>
      <c r="B4744" s="475"/>
    </row>
    <row r="4745" spans="1:2" x14ac:dyDescent="0.25">
      <c r="A4745" s="470"/>
      <c r="B4745" s="475"/>
    </row>
    <row r="4746" spans="1:2" x14ac:dyDescent="0.25">
      <c r="A4746" s="470"/>
      <c r="B4746" s="475"/>
    </row>
    <row r="4747" spans="1:2" x14ac:dyDescent="0.25">
      <c r="A4747" s="470"/>
      <c r="B4747" s="475"/>
    </row>
    <row r="4748" spans="1:2" x14ac:dyDescent="0.25">
      <c r="A4748" s="470"/>
      <c r="B4748" s="475"/>
    </row>
    <row r="4749" spans="1:2" x14ac:dyDescent="0.25">
      <c r="A4749" s="470"/>
      <c r="B4749" s="475"/>
    </row>
    <row r="4750" spans="1:2" x14ac:dyDescent="0.25">
      <c r="A4750" s="470"/>
      <c r="B4750" s="475"/>
    </row>
    <row r="4751" spans="1:2" x14ac:dyDescent="0.25">
      <c r="A4751" s="470"/>
      <c r="B4751" s="475"/>
    </row>
    <row r="4752" spans="1:2" x14ac:dyDescent="0.25">
      <c r="A4752" s="470"/>
      <c r="B4752" s="475"/>
    </row>
    <row r="4753" spans="1:2" x14ac:dyDescent="0.25">
      <c r="A4753" s="470"/>
      <c r="B4753" s="475"/>
    </row>
    <row r="4754" spans="1:2" x14ac:dyDescent="0.25">
      <c r="A4754" s="470"/>
      <c r="B4754" s="475"/>
    </row>
    <row r="4755" spans="1:2" x14ac:dyDescent="0.25">
      <c r="A4755" s="470"/>
      <c r="B4755" s="475"/>
    </row>
    <row r="4756" spans="1:2" x14ac:dyDescent="0.25">
      <c r="A4756" s="470"/>
      <c r="B4756" s="475"/>
    </row>
    <row r="4757" spans="1:2" x14ac:dyDescent="0.25">
      <c r="A4757" s="470"/>
      <c r="B4757" s="475"/>
    </row>
    <row r="4758" spans="1:2" x14ac:dyDescent="0.25">
      <c r="A4758" s="470"/>
      <c r="B4758" s="475"/>
    </row>
    <row r="4759" spans="1:2" x14ac:dyDescent="0.25">
      <c r="A4759" s="470"/>
      <c r="B4759" s="475"/>
    </row>
    <row r="4760" spans="1:2" x14ac:dyDescent="0.25">
      <c r="A4760" s="470"/>
      <c r="B4760" s="475"/>
    </row>
    <row r="4761" spans="1:2" x14ac:dyDescent="0.25">
      <c r="A4761" s="470"/>
      <c r="B4761" s="475"/>
    </row>
    <row r="4762" spans="1:2" x14ac:dyDescent="0.25">
      <c r="A4762" s="470"/>
      <c r="B4762" s="475"/>
    </row>
    <row r="4763" spans="1:2" x14ac:dyDescent="0.25">
      <c r="A4763" s="470"/>
      <c r="B4763" s="475"/>
    </row>
    <row r="4764" spans="1:2" x14ac:dyDescent="0.25">
      <c r="A4764" s="470"/>
      <c r="B4764" s="475"/>
    </row>
    <row r="4765" spans="1:2" x14ac:dyDescent="0.25">
      <c r="A4765" s="470"/>
      <c r="B4765" s="475"/>
    </row>
    <row r="4766" spans="1:2" x14ac:dyDescent="0.25">
      <c r="A4766" s="470"/>
      <c r="B4766" s="475"/>
    </row>
    <row r="4767" spans="1:2" x14ac:dyDescent="0.25">
      <c r="A4767" s="470"/>
      <c r="B4767" s="475"/>
    </row>
    <row r="4768" spans="1:2" x14ac:dyDescent="0.25">
      <c r="A4768" s="470"/>
      <c r="B4768" s="475"/>
    </row>
    <row r="4769" spans="1:2" x14ac:dyDescent="0.25">
      <c r="A4769" s="470"/>
      <c r="B4769" s="475"/>
    </row>
    <row r="4770" spans="1:2" x14ac:dyDescent="0.25">
      <c r="A4770" s="470"/>
      <c r="B4770" s="475"/>
    </row>
    <row r="4771" spans="1:2" x14ac:dyDescent="0.25">
      <c r="A4771" s="470"/>
      <c r="B4771" s="475"/>
    </row>
    <row r="4772" spans="1:2" x14ac:dyDescent="0.25">
      <c r="A4772" s="470"/>
      <c r="B4772" s="475"/>
    </row>
    <row r="4773" spans="1:2" x14ac:dyDescent="0.25">
      <c r="A4773" s="470"/>
      <c r="B4773" s="475"/>
    </row>
    <row r="4774" spans="1:2" x14ac:dyDescent="0.25">
      <c r="A4774" s="470"/>
      <c r="B4774" s="475"/>
    </row>
    <row r="4775" spans="1:2" x14ac:dyDescent="0.25">
      <c r="A4775" s="470"/>
      <c r="B4775" s="475"/>
    </row>
    <row r="4776" spans="1:2" x14ac:dyDescent="0.25">
      <c r="A4776" s="470"/>
      <c r="B4776" s="475"/>
    </row>
    <row r="4777" spans="1:2" x14ac:dyDescent="0.25">
      <c r="A4777" s="470"/>
      <c r="B4777" s="475"/>
    </row>
    <row r="4778" spans="1:2" x14ac:dyDescent="0.25">
      <c r="A4778" s="470"/>
      <c r="B4778" s="475"/>
    </row>
    <row r="4779" spans="1:2" x14ac:dyDescent="0.25">
      <c r="A4779" s="470"/>
      <c r="B4779" s="475"/>
    </row>
    <row r="4780" spans="1:2" x14ac:dyDescent="0.25">
      <c r="A4780" s="470"/>
      <c r="B4780" s="475"/>
    </row>
    <row r="4781" spans="1:2" x14ac:dyDescent="0.25">
      <c r="A4781" s="470"/>
      <c r="B4781" s="475"/>
    </row>
    <row r="4782" spans="1:2" x14ac:dyDescent="0.25">
      <c r="A4782" s="470"/>
      <c r="B4782" s="475"/>
    </row>
    <row r="4783" spans="1:2" x14ac:dyDescent="0.25">
      <c r="A4783" s="470"/>
      <c r="B4783" s="475"/>
    </row>
    <row r="4784" spans="1:2" x14ac:dyDescent="0.25">
      <c r="A4784" s="470"/>
      <c r="B4784" s="475"/>
    </row>
    <row r="4785" spans="1:2" x14ac:dyDescent="0.25">
      <c r="A4785" s="470"/>
      <c r="B4785" s="475"/>
    </row>
    <row r="4786" spans="1:2" x14ac:dyDescent="0.25">
      <c r="A4786" s="470"/>
      <c r="B4786" s="475"/>
    </row>
    <row r="4787" spans="1:2" x14ac:dyDescent="0.25">
      <c r="A4787" s="470"/>
      <c r="B4787" s="475"/>
    </row>
    <row r="4788" spans="1:2" x14ac:dyDescent="0.25">
      <c r="A4788" s="470"/>
      <c r="B4788" s="475"/>
    </row>
    <row r="4789" spans="1:2" x14ac:dyDescent="0.25">
      <c r="A4789" s="470"/>
      <c r="B4789" s="475"/>
    </row>
    <row r="4790" spans="1:2" x14ac:dyDescent="0.25">
      <c r="A4790" s="470"/>
      <c r="B4790" s="475"/>
    </row>
    <row r="4791" spans="1:2" x14ac:dyDescent="0.25">
      <c r="A4791" s="470"/>
      <c r="B4791" s="475"/>
    </row>
    <row r="4792" spans="1:2" x14ac:dyDescent="0.25">
      <c r="A4792" s="470"/>
      <c r="B4792" s="475"/>
    </row>
    <row r="4793" spans="1:2" x14ac:dyDescent="0.25">
      <c r="A4793" s="470"/>
      <c r="B4793" s="475"/>
    </row>
    <row r="4794" spans="1:2" x14ac:dyDescent="0.25">
      <c r="A4794" s="470"/>
      <c r="B4794" s="475"/>
    </row>
    <row r="4795" spans="1:2" x14ac:dyDescent="0.25">
      <c r="A4795" s="470"/>
      <c r="B4795" s="475"/>
    </row>
    <row r="4796" spans="1:2" x14ac:dyDescent="0.25">
      <c r="A4796" s="470"/>
      <c r="B4796" s="475"/>
    </row>
    <row r="4797" spans="1:2" x14ac:dyDescent="0.25">
      <c r="A4797" s="470"/>
      <c r="B4797" s="475"/>
    </row>
    <row r="4798" spans="1:2" x14ac:dyDescent="0.25">
      <c r="A4798" s="470"/>
      <c r="B4798" s="475"/>
    </row>
    <row r="4799" spans="1:2" x14ac:dyDescent="0.25">
      <c r="A4799" s="470"/>
      <c r="B4799" s="475"/>
    </row>
    <row r="4800" spans="1:2" x14ac:dyDescent="0.25">
      <c r="A4800" s="470"/>
      <c r="B4800" s="475"/>
    </row>
    <row r="4801" spans="1:2" x14ac:dyDescent="0.25">
      <c r="A4801" s="470"/>
      <c r="B4801" s="475"/>
    </row>
    <row r="4802" spans="1:2" x14ac:dyDescent="0.25">
      <c r="A4802" s="470"/>
      <c r="B4802" s="475"/>
    </row>
    <row r="4803" spans="1:2" x14ac:dyDescent="0.25">
      <c r="A4803" s="470"/>
      <c r="B4803" s="475"/>
    </row>
    <row r="4804" spans="1:2" x14ac:dyDescent="0.25">
      <c r="A4804" s="470"/>
      <c r="B4804" s="475"/>
    </row>
    <row r="4805" spans="1:2" x14ac:dyDescent="0.25">
      <c r="A4805" s="470"/>
      <c r="B4805" s="475"/>
    </row>
    <row r="4806" spans="1:2" x14ac:dyDescent="0.25">
      <c r="A4806" s="470"/>
      <c r="B4806" s="475"/>
    </row>
    <row r="4807" spans="1:2" x14ac:dyDescent="0.25">
      <c r="A4807" s="470"/>
      <c r="B4807" s="475"/>
    </row>
    <row r="4808" spans="1:2" x14ac:dyDescent="0.25">
      <c r="A4808" s="470"/>
      <c r="B4808" s="475"/>
    </row>
    <row r="4809" spans="1:2" x14ac:dyDescent="0.25">
      <c r="A4809" s="470"/>
      <c r="B4809" s="475"/>
    </row>
    <row r="4810" spans="1:2" x14ac:dyDescent="0.25">
      <c r="A4810" s="470"/>
      <c r="B4810" s="475"/>
    </row>
    <row r="4811" spans="1:2" x14ac:dyDescent="0.25">
      <c r="A4811" s="470"/>
      <c r="B4811" s="475"/>
    </row>
    <row r="4812" spans="1:2" x14ac:dyDescent="0.25">
      <c r="A4812" s="470"/>
      <c r="B4812" s="475"/>
    </row>
    <row r="4813" spans="1:2" x14ac:dyDescent="0.25">
      <c r="A4813" s="470"/>
      <c r="B4813" s="475"/>
    </row>
    <row r="4814" spans="1:2" x14ac:dyDescent="0.25">
      <c r="A4814" s="470"/>
      <c r="B4814" s="475"/>
    </row>
    <row r="4815" spans="1:2" x14ac:dyDescent="0.25">
      <c r="A4815" s="470"/>
      <c r="B4815" s="475"/>
    </row>
    <row r="4816" spans="1:2" x14ac:dyDescent="0.25">
      <c r="A4816" s="470"/>
      <c r="B4816" s="475"/>
    </row>
    <row r="4817" spans="1:2" x14ac:dyDescent="0.25">
      <c r="A4817" s="470"/>
      <c r="B4817" s="475"/>
    </row>
    <row r="4818" spans="1:2" x14ac:dyDescent="0.25">
      <c r="A4818" s="470"/>
      <c r="B4818" s="475"/>
    </row>
    <row r="4819" spans="1:2" x14ac:dyDescent="0.25">
      <c r="A4819" s="470"/>
      <c r="B4819" s="475"/>
    </row>
    <row r="4820" spans="1:2" x14ac:dyDescent="0.25">
      <c r="A4820" s="470"/>
      <c r="B4820" s="475"/>
    </row>
    <row r="4821" spans="1:2" x14ac:dyDescent="0.25">
      <c r="A4821" s="470"/>
      <c r="B4821" s="475"/>
    </row>
    <row r="4822" spans="1:2" x14ac:dyDescent="0.25">
      <c r="A4822" s="470"/>
      <c r="B4822" s="475"/>
    </row>
    <row r="4823" spans="1:2" x14ac:dyDescent="0.25">
      <c r="A4823" s="470"/>
      <c r="B4823" s="475"/>
    </row>
    <row r="4824" spans="1:2" x14ac:dyDescent="0.25">
      <c r="A4824" s="470"/>
      <c r="B4824" s="475"/>
    </row>
    <row r="4825" spans="1:2" x14ac:dyDescent="0.25">
      <c r="A4825" s="470"/>
      <c r="B4825" s="475"/>
    </row>
    <row r="4826" spans="1:2" x14ac:dyDescent="0.25">
      <c r="A4826" s="470"/>
      <c r="B4826" s="475"/>
    </row>
    <row r="4827" spans="1:2" x14ac:dyDescent="0.25">
      <c r="A4827" s="470"/>
      <c r="B4827" s="475"/>
    </row>
    <row r="4828" spans="1:2" x14ac:dyDescent="0.25">
      <c r="A4828" s="470"/>
      <c r="B4828" s="475"/>
    </row>
    <row r="4829" spans="1:2" x14ac:dyDescent="0.25">
      <c r="A4829" s="470"/>
      <c r="B4829" s="475"/>
    </row>
    <row r="4830" spans="1:2" x14ac:dyDescent="0.25">
      <c r="A4830" s="470"/>
      <c r="B4830" s="475"/>
    </row>
    <row r="4831" spans="1:2" x14ac:dyDescent="0.25">
      <c r="A4831" s="470"/>
      <c r="B4831" s="475"/>
    </row>
    <row r="4832" spans="1:2" x14ac:dyDescent="0.25">
      <c r="A4832" s="470"/>
      <c r="B4832" s="475"/>
    </row>
    <row r="4833" spans="1:2" x14ac:dyDescent="0.25">
      <c r="A4833" s="470"/>
      <c r="B4833" s="475"/>
    </row>
    <row r="4834" spans="1:2" x14ac:dyDescent="0.25">
      <c r="A4834" s="470"/>
      <c r="B4834" s="475"/>
    </row>
    <row r="4835" spans="1:2" x14ac:dyDescent="0.25">
      <c r="A4835" s="470"/>
      <c r="B4835" s="475"/>
    </row>
    <row r="4836" spans="1:2" x14ac:dyDescent="0.25">
      <c r="A4836" s="470"/>
      <c r="B4836" s="475"/>
    </row>
    <row r="4837" spans="1:2" x14ac:dyDescent="0.25">
      <c r="A4837" s="470"/>
      <c r="B4837" s="475"/>
    </row>
    <row r="4838" spans="1:2" x14ac:dyDescent="0.25">
      <c r="A4838" s="470"/>
      <c r="B4838" s="475"/>
    </row>
    <row r="4839" spans="1:2" x14ac:dyDescent="0.25">
      <c r="A4839" s="470"/>
      <c r="B4839" s="475"/>
    </row>
    <row r="4840" spans="1:2" x14ac:dyDescent="0.25">
      <c r="A4840" s="470"/>
      <c r="B4840" s="475"/>
    </row>
    <row r="4841" spans="1:2" x14ac:dyDescent="0.25">
      <c r="A4841" s="470"/>
      <c r="B4841" s="475"/>
    </row>
    <row r="4842" spans="1:2" x14ac:dyDescent="0.25">
      <c r="A4842" s="470"/>
      <c r="B4842" s="475"/>
    </row>
    <row r="4843" spans="1:2" x14ac:dyDescent="0.25">
      <c r="A4843" s="470"/>
      <c r="B4843" s="475"/>
    </row>
    <row r="4844" spans="1:2" x14ac:dyDescent="0.25">
      <c r="A4844" s="470"/>
      <c r="B4844" s="475"/>
    </row>
    <row r="4845" spans="1:2" x14ac:dyDescent="0.25">
      <c r="A4845" s="470"/>
      <c r="B4845" s="475"/>
    </row>
    <row r="4846" spans="1:2" x14ac:dyDescent="0.25">
      <c r="A4846" s="470"/>
      <c r="B4846" s="475"/>
    </row>
    <row r="4847" spans="1:2" x14ac:dyDescent="0.25">
      <c r="A4847" s="470"/>
      <c r="B4847" s="475"/>
    </row>
    <row r="4848" spans="1:2" x14ac:dyDescent="0.25">
      <c r="A4848" s="470"/>
      <c r="B4848" s="475"/>
    </row>
    <row r="4849" spans="1:2" x14ac:dyDescent="0.25">
      <c r="A4849" s="470"/>
      <c r="B4849" s="475"/>
    </row>
    <row r="4850" spans="1:2" x14ac:dyDescent="0.25">
      <c r="A4850" s="470"/>
      <c r="B4850" s="475"/>
    </row>
    <row r="4851" spans="1:2" x14ac:dyDescent="0.25">
      <c r="A4851" s="470"/>
      <c r="B4851" s="475"/>
    </row>
    <row r="4852" spans="1:2" x14ac:dyDescent="0.25">
      <c r="A4852" s="470"/>
      <c r="B4852" s="475"/>
    </row>
    <row r="4853" spans="1:2" x14ac:dyDescent="0.25">
      <c r="A4853" s="470"/>
      <c r="B4853" s="475"/>
    </row>
    <row r="4854" spans="1:2" x14ac:dyDescent="0.25">
      <c r="A4854" s="470"/>
      <c r="B4854" s="475"/>
    </row>
    <row r="4855" spans="1:2" x14ac:dyDescent="0.25">
      <c r="A4855" s="470"/>
      <c r="B4855" s="475"/>
    </row>
    <row r="4856" spans="1:2" x14ac:dyDescent="0.25">
      <c r="A4856" s="470"/>
      <c r="B4856" s="475"/>
    </row>
    <row r="4857" spans="1:2" x14ac:dyDescent="0.25">
      <c r="A4857" s="470"/>
      <c r="B4857" s="475"/>
    </row>
    <row r="4858" spans="1:2" x14ac:dyDescent="0.25">
      <c r="A4858" s="470"/>
      <c r="B4858" s="475"/>
    </row>
    <row r="4859" spans="1:2" x14ac:dyDescent="0.25">
      <c r="A4859" s="470"/>
      <c r="B4859" s="475"/>
    </row>
    <row r="4860" spans="1:2" x14ac:dyDescent="0.25">
      <c r="A4860" s="470"/>
      <c r="B4860" s="475"/>
    </row>
    <row r="4861" spans="1:2" x14ac:dyDescent="0.25">
      <c r="A4861" s="470"/>
      <c r="B4861" s="475"/>
    </row>
    <row r="4862" spans="1:2" x14ac:dyDescent="0.25">
      <c r="A4862" s="470"/>
      <c r="B4862" s="475"/>
    </row>
    <row r="4863" spans="1:2" x14ac:dyDescent="0.25">
      <c r="A4863" s="470"/>
      <c r="B4863" s="475"/>
    </row>
    <row r="4864" spans="1:2" x14ac:dyDescent="0.25">
      <c r="A4864" s="470"/>
      <c r="B4864" s="475"/>
    </row>
    <row r="4865" spans="1:2" x14ac:dyDescent="0.25">
      <c r="A4865" s="470"/>
      <c r="B4865" s="475"/>
    </row>
    <row r="4866" spans="1:2" x14ac:dyDescent="0.25">
      <c r="A4866" s="470"/>
      <c r="B4866" s="475"/>
    </row>
    <row r="4867" spans="1:2" x14ac:dyDescent="0.25">
      <c r="A4867" s="470"/>
      <c r="B4867" s="475"/>
    </row>
    <row r="4868" spans="1:2" x14ac:dyDescent="0.25">
      <c r="A4868" s="470"/>
      <c r="B4868" s="475"/>
    </row>
    <row r="4869" spans="1:2" x14ac:dyDescent="0.25">
      <c r="A4869" s="470"/>
      <c r="B4869" s="475"/>
    </row>
    <row r="4870" spans="1:2" x14ac:dyDescent="0.25">
      <c r="A4870" s="470"/>
      <c r="B4870" s="475"/>
    </row>
    <row r="4871" spans="1:2" x14ac:dyDescent="0.25">
      <c r="A4871" s="470"/>
      <c r="B4871" s="475"/>
    </row>
    <row r="4872" spans="1:2" x14ac:dyDescent="0.25">
      <c r="A4872" s="470"/>
      <c r="B4872" s="475"/>
    </row>
    <row r="4873" spans="1:2" x14ac:dyDescent="0.25">
      <c r="A4873" s="470"/>
      <c r="B4873" s="475"/>
    </row>
    <row r="4874" spans="1:2" x14ac:dyDescent="0.25">
      <c r="A4874" s="470"/>
      <c r="B4874" s="475"/>
    </row>
    <row r="4875" spans="1:2" x14ac:dyDescent="0.25">
      <c r="A4875" s="470"/>
      <c r="B4875" s="475"/>
    </row>
    <row r="4876" spans="1:2" x14ac:dyDescent="0.25">
      <c r="A4876" s="470"/>
      <c r="B4876" s="475"/>
    </row>
    <row r="4877" spans="1:2" x14ac:dyDescent="0.25">
      <c r="A4877" s="470"/>
      <c r="B4877" s="475"/>
    </row>
    <row r="4878" spans="1:2" x14ac:dyDescent="0.25">
      <c r="A4878" s="470"/>
      <c r="B4878" s="475"/>
    </row>
    <row r="4879" spans="1:2" x14ac:dyDescent="0.25">
      <c r="A4879" s="470"/>
      <c r="B4879" s="475"/>
    </row>
    <row r="4880" spans="1:2" x14ac:dyDescent="0.25">
      <c r="A4880" s="470"/>
      <c r="B4880" s="475"/>
    </row>
    <row r="4881" spans="1:2" x14ac:dyDescent="0.25">
      <c r="A4881" s="470"/>
      <c r="B4881" s="475"/>
    </row>
    <row r="4882" spans="1:2" x14ac:dyDescent="0.25">
      <c r="A4882" s="470"/>
      <c r="B4882" s="475"/>
    </row>
    <row r="4883" spans="1:2" x14ac:dyDescent="0.25">
      <c r="A4883" s="470"/>
      <c r="B4883" s="475"/>
    </row>
    <row r="4884" spans="1:2" x14ac:dyDescent="0.25">
      <c r="A4884" s="470"/>
      <c r="B4884" s="475"/>
    </row>
    <row r="4885" spans="1:2" x14ac:dyDescent="0.25">
      <c r="A4885" s="470"/>
      <c r="B4885" s="475"/>
    </row>
    <row r="4886" spans="1:2" x14ac:dyDescent="0.25">
      <c r="A4886" s="470"/>
      <c r="B4886" s="475"/>
    </row>
    <row r="4887" spans="1:2" x14ac:dyDescent="0.25">
      <c r="A4887" s="470"/>
      <c r="B4887" s="475"/>
    </row>
    <row r="4888" spans="1:2" x14ac:dyDescent="0.25">
      <c r="A4888" s="470"/>
      <c r="B4888" s="475"/>
    </row>
    <row r="4889" spans="1:2" x14ac:dyDescent="0.25">
      <c r="A4889" s="470"/>
      <c r="B4889" s="475"/>
    </row>
    <row r="4890" spans="1:2" x14ac:dyDescent="0.25">
      <c r="A4890" s="470"/>
      <c r="B4890" s="475"/>
    </row>
    <row r="4891" spans="1:2" x14ac:dyDescent="0.25">
      <c r="A4891" s="470"/>
      <c r="B4891" s="475"/>
    </row>
    <row r="4892" spans="1:2" x14ac:dyDescent="0.25">
      <c r="A4892" s="470"/>
      <c r="B4892" s="475"/>
    </row>
    <row r="4893" spans="1:2" x14ac:dyDescent="0.25">
      <c r="A4893" s="470"/>
      <c r="B4893" s="475"/>
    </row>
    <row r="4894" spans="1:2" x14ac:dyDescent="0.25">
      <c r="A4894" s="470"/>
      <c r="B4894" s="475"/>
    </row>
    <row r="4895" spans="1:2" x14ac:dyDescent="0.25">
      <c r="A4895" s="470"/>
      <c r="B4895" s="475"/>
    </row>
    <row r="4896" spans="1:2" x14ac:dyDescent="0.25">
      <c r="A4896" s="470"/>
      <c r="B4896" s="475"/>
    </row>
    <row r="4897" spans="1:2" x14ac:dyDescent="0.25">
      <c r="A4897" s="470"/>
      <c r="B4897" s="475"/>
    </row>
    <row r="4898" spans="1:2" x14ac:dyDescent="0.25">
      <c r="A4898" s="470"/>
      <c r="B4898" s="475"/>
    </row>
    <row r="4899" spans="1:2" x14ac:dyDescent="0.25">
      <c r="A4899" s="470"/>
      <c r="B4899" s="475"/>
    </row>
    <row r="4900" spans="1:2" x14ac:dyDescent="0.25">
      <c r="A4900" s="470"/>
      <c r="B4900" s="475"/>
    </row>
    <row r="4901" spans="1:2" x14ac:dyDescent="0.25">
      <c r="A4901" s="470"/>
      <c r="B4901" s="475"/>
    </row>
    <row r="4902" spans="1:2" x14ac:dyDescent="0.25">
      <c r="A4902" s="470"/>
      <c r="B4902" s="475"/>
    </row>
    <row r="4903" spans="1:2" x14ac:dyDescent="0.25">
      <c r="A4903" s="470"/>
      <c r="B4903" s="475"/>
    </row>
    <row r="4904" spans="1:2" x14ac:dyDescent="0.25">
      <c r="A4904" s="470"/>
      <c r="B4904" s="475"/>
    </row>
    <row r="4905" spans="1:2" x14ac:dyDescent="0.25">
      <c r="A4905" s="470"/>
      <c r="B4905" s="475"/>
    </row>
    <row r="4906" spans="1:2" x14ac:dyDescent="0.25">
      <c r="A4906" s="470"/>
      <c r="B4906" s="475"/>
    </row>
    <row r="4907" spans="1:2" x14ac:dyDescent="0.25">
      <c r="A4907" s="470"/>
      <c r="B4907" s="475"/>
    </row>
    <row r="4908" spans="1:2" x14ac:dyDescent="0.25">
      <c r="A4908" s="470"/>
      <c r="B4908" s="475"/>
    </row>
    <row r="4909" spans="1:2" x14ac:dyDescent="0.25">
      <c r="A4909" s="470"/>
      <c r="B4909" s="475"/>
    </row>
    <row r="4910" spans="1:2" x14ac:dyDescent="0.25">
      <c r="A4910" s="470"/>
      <c r="B4910" s="475"/>
    </row>
    <row r="4911" spans="1:2" x14ac:dyDescent="0.25">
      <c r="A4911" s="470"/>
      <c r="B4911" s="475"/>
    </row>
    <row r="4912" spans="1:2" x14ac:dyDescent="0.25">
      <c r="A4912" s="470"/>
      <c r="B4912" s="475"/>
    </row>
    <row r="4913" spans="1:2" x14ac:dyDescent="0.25">
      <c r="A4913" s="470"/>
      <c r="B4913" s="475"/>
    </row>
    <row r="4914" spans="1:2" x14ac:dyDescent="0.25">
      <c r="A4914" s="470"/>
      <c r="B4914" s="475"/>
    </row>
    <row r="4915" spans="1:2" x14ac:dyDescent="0.25">
      <c r="A4915" s="470"/>
      <c r="B4915" s="475"/>
    </row>
    <row r="4916" spans="1:2" x14ac:dyDescent="0.25">
      <c r="A4916" s="470"/>
      <c r="B4916" s="475"/>
    </row>
    <row r="4917" spans="1:2" x14ac:dyDescent="0.25">
      <c r="A4917" s="470"/>
      <c r="B4917" s="475"/>
    </row>
    <row r="4918" spans="1:2" x14ac:dyDescent="0.25">
      <c r="A4918" s="470"/>
      <c r="B4918" s="475"/>
    </row>
    <row r="4919" spans="1:2" x14ac:dyDescent="0.25">
      <c r="A4919" s="470"/>
      <c r="B4919" s="475"/>
    </row>
    <row r="4920" spans="1:2" x14ac:dyDescent="0.25">
      <c r="A4920" s="470"/>
      <c r="B4920" s="475"/>
    </row>
    <row r="4921" spans="1:2" x14ac:dyDescent="0.25">
      <c r="A4921" s="470"/>
      <c r="B4921" s="475"/>
    </row>
    <row r="4922" spans="1:2" x14ac:dyDescent="0.25">
      <c r="A4922" s="470"/>
      <c r="B4922" s="475"/>
    </row>
    <row r="4923" spans="1:2" x14ac:dyDescent="0.25">
      <c r="A4923" s="470"/>
      <c r="B4923" s="475"/>
    </row>
    <row r="4924" spans="1:2" x14ac:dyDescent="0.25">
      <c r="A4924" s="470"/>
      <c r="B4924" s="475"/>
    </row>
    <row r="4925" spans="1:2" x14ac:dyDescent="0.25">
      <c r="A4925" s="470"/>
      <c r="B4925" s="475"/>
    </row>
    <row r="4926" spans="1:2" x14ac:dyDescent="0.25">
      <c r="A4926" s="470"/>
      <c r="B4926" s="475"/>
    </row>
    <row r="4927" spans="1:2" x14ac:dyDescent="0.25">
      <c r="A4927" s="470"/>
      <c r="B4927" s="475"/>
    </row>
    <row r="4928" spans="1:2" x14ac:dyDescent="0.25">
      <c r="A4928" s="470"/>
      <c r="B4928" s="475"/>
    </row>
    <row r="4929" spans="1:2" x14ac:dyDescent="0.25">
      <c r="A4929" s="470"/>
      <c r="B4929" s="475"/>
    </row>
    <row r="4930" spans="1:2" x14ac:dyDescent="0.25">
      <c r="A4930" s="470"/>
      <c r="B4930" s="475"/>
    </row>
    <row r="4931" spans="1:2" x14ac:dyDescent="0.25">
      <c r="A4931" s="470"/>
      <c r="B4931" s="475"/>
    </row>
    <row r="4932" spans="1:2" x14ac:dyDescent="0.25">
      <c r="A4932" s="470"/>
      <c r="B4932" s="475"/>
    </row>
    <row r="4933" spans="1:2" x14ac:dyDescent="0.25">
      <c r="A4933" s="470"/>
      <c r="B4933" s="475"/>
    </row>
    <row r="4934" spans="1:2" x14ac:dyDescent="0.25">
      <c r="A4934" s="470"/>
      <c r="B4934" s="475"/>
    </row>
    <row r="4935" spans="1:2" x14ac:dyDescent="0.25">
      <c r="A4935" s="470"/>
      <c r="B4935" s="475"/>
    </row>
    <row r="4936" spans="1:2" x14ac:dyDescent="0.25">
      <c r="A4936" s="470"/>
      <c r="B4936" s="475"/>
    </row>
    <row r="4937" spans="1:2" x14ac:dyDescent="0.25">
      <c r="A4937" s="470"/>
      <c r="B4937" s="475"/>
    </row>
    <row r="4938" spans="1:2" x14ac:dyDescent="0.25">
      <c r="A4938" s="470"/>
      <c r="B4938" s="475"/>
    </row>
    <row r="4939" spans="1:2" x14ac:dyDescent="0.25">
      <c r="A4939" s="470"/>
      <c r="B4939" s="475"/>
    </row>
    <row r="4940" spans="1:2" x14ac:dyDescent="0.25">
      <c r="A4940" s="470"/>
      <c r="B4940" s="475"/>
    </row>
    <row r="4941" spans="1:2" x14ac:dyDescent="0.25">
      <c r="A4941" s="470"/>
      <c r="B4941" s="475"/>
    </row>
    <row r="4942" spans="1:2" x14ac:dyDescent="0.25">
      <c r="A4942" s="470"/>
      <c r="B4942" s="475"/>
    </row>
    <row r="4943" spans="1:2" x14ac:dyDescent="0.25">
      <c r="A4943" s="470"/>
      <c r="B4943" s="475"/>
    </row>
    <row r="4944" spans="1:2" x14ac:dyDescent="0.25">
      <c r="A4944" s="470"/>
      <c r="B4944" s="475"/>
    </row>
    <row r="4945" spans="1:2" x14ac:dyDescent="0.25">
      <c r="A4945" s="470"/>
      <c r="B4945" s="475"/>
    </row>
    <row r="4946" spans="1:2" x14ac:dyDescent="0.25">
      <c r="A4946" s="470"/>
      <c r="B4946" s="475"/>
    </row>
    <row r="4947" spans="1:2" x14ac:dyDescent="0.25">
      <c r="A4947" s="470"/>
      <c r="B4947" s="475"/>
    </row>
    <row r="4948" spans="1:2" x14ac:dyDescent="0.25">
      <c r="A4948" s="470"/>
      <c r="B4948" s="475"/>
    </row>
    <row r="4949" spans="1:2" x14ac:dyDescent="0.25">
      <c r="A4949" s="470"/>
      <c r="B4949" s="475"/>
    </row>
    <row r="4950" spans="1:2" x14ac:dyDescent="0.25">
      <c r="A4950" s="470"/>
      <c r="B4950" s="475"/>
    </row>
    <row r="4951" spans="1:2" x14ac:dyDescent="0.25">
      <c r="A4951" s="470"/>
      <c r="B4951" s="475"/>
    </row>
    <row r="4952" spans="1:2" x14ac:dyDescent="0.25">
      <c r="A4952" s="470"/>
      <c r="B4952" s="475"/>
    </row>
    <row r="4953" spans="1:2" x14ac:dyDescent="0.25">
      <c r="A4953" s="470"/>
      <c r="B4953" s="475"/>
    </row>
    <row r="4954" spans="1:2" x14ac:dyDescent="0.25">
      <c r="A4954" s="470"/>
      <c r="B4954" s="475"/>
    </row>
    <row r="4955" spans="1:2" x14ac:dyDescent="0.25">
      <c r="A4955" s="470"/>
      <c r="B4955" s="475"/>
    </row>
    <row r="4956" spans="1:2" x14ac:dyDescent="0.25">
      <c r="A4956" s="470"/>
      <c r="B4956" s="475"/>
    </row>
    <row r="4957" spans="1:2" x14ac:dyDescent="0.25">
      <c r="A4957" s="470"/>
      <c r="B4957" s="475"/>
    </row>
    <row r="4958" spans="1:2" x14ac:dyDescent="0.25">
      <c r="A4958" s="470"/>
      <c r="B4958" s="475"/>
    </row>
    <row r="4959" spans="1:2" x14ac:dyDescent="0.25">
      <c r="A4959" s="470"/>
      <c r="B4959" s="475"/>
    </row>
    <row r="4960" spans="1:2" x14ac:dyDescent="0.25">
      <c r="A4960" s="470"/>
      <c r="B4960" s="475"/>
    </row>
    <row r="4961" spans="1:2" x14ac:dyDescent="0.25">
      <c r="A4961" s="470"/>
      <c r="B4961" s="475"/>
    </row>
    <row r="4962" spans="1:2" x14ac:dyDescent="0.25">
      <c r="A4962" s="470"/>
      <c r="B4962" s="475"/>
    </row>
    <row r="4963" spans="1:2" x14ac:dyDescent="0.25">
      <c r="A4963" s="470"/>
      <c r="B4963" s="475"/>
    </row>
    <row r="4964" spans="1:2" x14ac:dyDescent="0.25">
      <c r="A4964" s="470"/>
      <c r="B4964" s="475"/>
    </row>
    <row r="4965" spans="1:2" x14ac:dyDescent="0.25">
      <c r="A4965" s="470"/>
      <c r="B4965" s="475"/>
    </row>
    <row r="4966" spans="1:2" x14ac:dyDescent="0.25">
      <c r="A4966" s="470"/>
      <c r="B4966" s="475"/>
    </row>
    <row r="4967" spans="1:2" x14ac:dyDescent="0.25">
      <c r="A4967" s="470"/>
      <c r="B4967" s="475"/>
    </row>
    <row r="4968" spans="1:2" x14ac:dyDescent="0.25">
      <c r="A4968" s="470"/>
      <c r="B4968" s="475"/>
    </row>
    <row r="4969" spans="1:2" x14ac:dyDescent="0.25">
      <c r="A4969" s="470"/>
      <c r="B4969" s="475"/>
    </row>
    <row r="4970" spans="1:2" x14ac:dyDescent="0.25">
      <c r="A4970" s="470"/>
      <c r="B4970" s="475"/>
    </row>
    <row r="4971" spans="1:2" x14ac:dyDescent="0.25">
      <c r="A4971" s="470"/>
      <c r="B4971" s="475"/>
    </row>
    <row r="4972" spans="1:2" x14ac:dyDescent="0.25">
      <c r="A4972" s="470"/>
      <c r="B4972" s="475"/>
    </row>
    <row r="4973" spans="1:2" x14ac:dyDescent="0.25">
      <c r="A4973" s="470"/>
      <c r="B4973" s="475"/>
    </row>
    <row r="4974" spans="1:2" x14ac:dyDescent="0.25">
      <c r="A4974" s="470"/>
      <c r="B4974" s="475"/>
    </row>
    <row r="4975" spans="1:2" x14ac:dyDescent="0.25">
      <c r="A4975" s="470"/>
      <c r="B4975" s="475"/>
    </row>
    <row r="4976" spans="1:2" x14ac:dyDescent="0.25">
      <c r="A4976" s="470"/>
      <c r="B4976" s="475"/>
    </row>
    <row r="4977" spans="1:2" x14ac:dyDescent="0.25">
      <c r="A4977" s="470"/>
      <c r="B4977" s="475"/>
    </row>
    <row r="4978" spans="1:2" x14ac:dyDescent="0.25">
      <c r="A4978" s="470"/>
      <c r="B4978" s="475"/>
    </row>
    <row r="4979" spans="1:2" x14ac:dyDescent="0.25">
      <c r="A4979" s="470"/>
      <c r="B4979" s="475"/>
    </row>
    <row r="4980" spans="1:2" x14ac:dyDescent="0.25">
      <c r="A4980" s="470"/>
      <c r="B4980" s="475"/>
    </row>
    <row r="4981" spans="1:2" x14ac:dyDescent="0.25">
      <c r="A4981" s="470"/>
      <c r="B4981" s="475"/>
    </row>
    <row r="4982" spans="1:2" x14ac:dyDescent="0.25">
      <c r="A4982" s="470"/>
      <c r="B4982" s="475"/>
    </row>
    <row r="4983" spans="1:2" x14ac:dyDescent="0.25">
      <c r="A4983" s="470"/>
      <c r="B4983" s="475"/>
    </row>
    <row r="4984" spans="1:2" x14ac:dyDescent="0.25">
      <c r="A4984" s="470"/>
      <c r="B4984" s="475"/>
    </row>
    <row r="4985" spans="1:2" x14ac:dyDescent="0.25">
      <c r="A4985" s="470"/>
      <c r="B4985" s="475"/>
    </row>
    <row r="4986" spans="1:2" x14ac:dyDescent="0.25">
      <c r="A4986" s="470"/>
      <c r="B4986" s="475"/>
    </row>
    <row r="4987" spans="1:2" x14ac:dyDescent="0.25">
      <c r="A4987" s="470"/>
      <c r="B4987" s="475"/>
    </row>
    <row r="4988" spans="1:2" x14ac:dyDescent="0.25">
      <c r="A4988" s="470"/>
      <c r="B4988" s="475"/>
    </row>
    <row r="4989" spans="1:2" x14ac:dyDescent="0.25">
      <c r="A4989" s="470"/>
      <c r="B4989" s="475"/>
    </row>
    <row r="4990" spans="1:2" x14ac:dyDescent="0.25">
      <c r="A4990" s="470"/>
      <c r="B4990" s="475"/>
    </row>
    <row r="4991" spans="1:2" x14ac:dyDescent="0.25">
      <c r="A4991" s="470"/>
      <c r="B4991" s="475"/>
    </row>
    <row r="4992" spans="1:2" x14ac:dyDescent="0.25">
      <c r="A4992" s="470"/>
      <c r="B4992" s="475"/>
    </row>
    <row r="4993" spans="1:2" x14ac:dyDescent="0.25">
      <c r="A4993" s="470"/>
      <c r="B4993" s="475"/>
    </row>
    <row r="4994" spans="1:2" x14ac:dyDescent="0.25">
      <c r="A4994" s="470"/>
      <c r="B4994" s="475"/>
    </row>
    <row r="4995" spans="1:2" x14ac:dyDescent="0.25">
      <c r="A4995" s="470"/>
      <c r="B4995" s="475"/>
    </row>
    <row r="4996" spans="1:2" x14ac:dyDescent="0.25">
      <c r="A4996" s="470"/>
      <c r="B4996" s="475"/>
    </row>
    <row r="4997" spans="1:2" x14ac:dyDescent="0.25">
      <c r="A4997" s="470"/>
      <c r="B4997" s="475"/>
    </row>
    <row r="4998" spans="1:2" x14ac:dyDescent="0.25">
      <c r="A4998" s="470"/>
      <c r="B4998" s="475"/>
    </row>
    <row r="4999" spans="1:2" x14ac:dyDescent="0.25">
      <c r="A4999" s="470"/>
      <c r="B4999" s="475"/>
    </row>
    <row r="5000" spans="1:2" x14ac:dyDescent="0.25">
      <c r="A5000" s="470"/>
      <c r="B5000" s="475"/>
    </row>
    <row r="5001" spans="1:2" x14ac:dyDescent="0.25">
      <c r="A5001" s="470"/>
      <c r="B5001" s="475"/>
    </row>
    <row r="5002" spans="1:2" x14ac:dyDescent="0.25">
      <c r="A5002" s="470"/>
      <c r="B5002" s="475"/>
    </row>
    <row r="5003" spans="1:2" x14ac:dyDescent="0.25">
      <c r="A5003" s="470"/>
      <c r="B5003" s="475"/>
    </row>
    <row r="5004" spans="1:2" x14ac:dyDescent="0.25">
      <c r="A5004" s="470"/>
      <c r="B5004" s="475"/>
    </row>
    <row r="5005" spans="1:2" x14ac:dyDescent="0.25">
      <c r="A5005" s="470"/>
      <c r="B5005" s="475"/>
    </row>
    <row r="5006" spans="1:2" x14ac:dyDescent="0.25">
      <c r="A5006" s="470"/>
      <c r="B5006" s="475"/>
    </row>
    <row r="5007" spans="1:2" x14ac:dyDescent="0.25">
      <c r="A5007" s="470"/>
      <c r="B5007" s="475"/>
    </row>
    <row r="5008" spans="1:2" x14ac:dyDescent="0.25">
      <c r="A5008" s="470"/>
      <c r="B5008" s="475"/>
    </row>
    <row r="5009" spans="1:2" x14ac:dyDescent="0.25">
      <c r="A5009" s="470"/>
      <c r="B5009" s="475"/>
    </row>
    <row r="5010" spans="1:2" x14ac:dyDescent="0.25">
      <c r="A5010" s="470"/>
      <c r="B5010" s="475"/>
    </row>
    <row r="5011" spans="1:2" x14ac:dyDescent="0.25">
      <c r="A5011" s="470"/>
      <c r="B5011" s="475"/>
    </row>
    <row r="5012" spans="1:2" x14ac:dyDescent="0.25">
      <c r="A5012" s="470"/>
      <c r="B5012" s="475"/>
    </row>
    <row r="5013" spans="1:2" x14ac:dyDescent="0.25">
      <c r="A5013" s="470"/>
      <c r="B5013" s="475"/>
    </row>
    <row r="5014" spans="1:2" x14ac:dyDescent="0.25">
      <c r="A5014" s="470"/>
      <c r="B5014" s="475"/>
    </row>
    <row r="5015" spans="1:2" x14ac:dyDescent="0.25">
      <c r="A5015" s="470"/>
      <c r="B5015" s="475"/>
    </row>
    <row r="5016" spans="1:2" x14ac:dyDescent="0.25">
      <c r="A5016" s="470"/>
      <c r="B5016" s="475"/>
    </row>
    <row r="5017" spans="1:2" x14ac:dyDescent="0.25">
      <c r="A5017" s="470"/>
      <c r="B5017" s="475"/>
    </row>
    <row r="5018" spans="1:2" x14ac:dyDescent="0.25">
      <c r="A5018" s="470"/>
      <c r="B5018" s="475"/>
    </row>
    <row r="5019" spans="1:2" x14ac:dyDescent="0.25">
      <c r="A5019" s="470"/>
      <c r="B5019" s="475"/>
    </row>
    <row r="5020" spans="1:2" x14ac:dyDescent="0.25">
      <c r="A5020" s="470"/>
      <c r="B5020" s="475"/>
    </row>
    <row r="5021" spans="1:2" x14ac:dyDescent="0.25">
      <c r="A5021" s="470"/>
      <c r="B5021" s="475"/>
    </row>
    <row r="5022" spans="1:2" x14ac:dyDescent="0.25">
      <c r="A5022" s="470"/>
      <c r="B5022" s="475"/>
    </row>
    <row r="5023" spans="1:2" x14ac:dyDescent="0.25">
      <c r="A5023" s="470"/>
      <c r="B5023" s="475"/>
    </row>
    <row r="5024" spans="1:2" x14ac:dyDescent="0.25">
      <c r="A5024" s="470"/>
      <c r="B5024" s="475"/>
    </row>
    <row r="5025" spans="1:2" x14ac:dyDescent="0.25">
      <c r="A5025" s="470"/>
      <c r="B5025" s="475"/>
    </row>
    <row r="5026" spans="1:2" x14ac:dyDescent="0.25">
      <c r="A5026" s="470"/>
      <c r="B5026" s="475"/>
    </row>
    <row r="5027" spans="1:2" x14ac:dyDescent="0.25">
      <c r="A5027" s="470"/>
      <c r="B5027" s="475"/>
    </row>
    <row r="5028" spans="1:2" x14ac:dyDescent="0.25">
      <c r="A5028" s="470"/>
      <c r="B5028" s="475"/>
    </row>
    <row r="5029" spans="1:2" x14ac:dyDescent="0.25">
      <c r="A5029" s="470"/>
      <c r="B5029" s="475"/>
    </row>
    <row r="5030" spans="1:2" x14ac:dyDescent="0.25">
      <c r="A5030" s="470"/>
      <c r="B5030" s="475"/>
    </row>
    <row r="5031" spans="1:2" x14ac:dyDescent="0.25">
      <c r="A5031" s="470"/>
      <c r="B5031" s="475"/>
    </row>
    <row r="5032" spans="1:2" x14ac:dyDescent="0.25">
      <c r="A5032" s="470"/>
      <c r="B5032" s="475"/>
    </row>
    <row r="5033" spans="1:2" x14ac:dyDescent="0.25">
      <c r="A5033" s="470"/>
      <c r="B5033" s="475"/>
    </row>
    <row r="5034" spans="1:2" x14ac:dyDescent="0.25">
      <c r="A5034" s="470"/>
      <c r="B5034" s="475"/>
    </row>
    <row r="5035" spans="1:2" x14ac:dyDescent="0.25">
      <c r="A5035" s="470"/>
      <c r="B5035" s="475"/>
    </row>
    <row r="5036" spans="1:2" x14ac:dyDescent="0.25">
      <c r="A5036" s="470"/>
      <c r="B5036" s="475"/>
    </row>
    <row r="5037" spans="1:2" x14ac:dyDescent="0.25">
      <c r="A5037" s="470"/>
      <c r="B5037" s="475"/>
    </row>
    <row r="5038" spans="1:2" x14ac:dyDescent="0.25">
      <c r="A5038" s="470"/>
      <c r="B5038" s="475"/>
    </row>
    <row r="5039" spans="1:2" x14ac:dyDescent="0.25">
      <c r="A5039" s="470"/>
      <c r="B5039" s="475"/>
    </row>
    <row r="5040" spans="1:2" x14ac:dyDescent="0.25">
      <c r="A5040" s="470"/>
      <c r="B5040" s="475"/>
    </row>
    <row r="5041" spans="1:2" x14ac:dyDescent="0.25">
      <c r="A5041" s="470"/>
      <c r="B5041" s="475"/>
    </row>
    <row r="5042" spans="1:2" x14ac:dyDescent="0.25">
      <c r="A5042" s="470"/>
      <c r="B5042" s="475"/>
    </row>
    <row r="5043" spans="1:2" x14ac:dyDescent="0.25">
      <c r="A5043" s="470"/>
      <c r="B5043" s="475"/>
    </row>
    <row r="5044" spans="1:2" x14ac:dyDescent="0.25">
      <c r="A5044" s="470"/>
      <c r="B5044" s="475"/>
    </row>
    <row r="5045" spans="1:2" x14ac:dyDescent="0.25">
      <c r="A5045" s="470"/>
      <c r="B5045" s="475"/>
    </row>
    <row r="5046" spans="1:2" x14ac:dyDescent="0.25">
      <c r="A5046" s="470"/>
      <c r="B5046" s="475"/>
    </row>
    <row r="5047" spans="1:2" x14ac:dyDescent="0.25">
      <c r="A5047" s="470"/>
      <c r="B5047" s="475"/>
    </row>
    <row r="5048" spans="1:2" x14ac:dyDescent="0.25">
      <c r="A5048" s="470"/>
      <c r="B5048" s="475"/>
    </row>
    <row r="5049" spans="1:2" x14ac:dyDescent="0.25">
      <c r="A5049" s="470"/>
      <c r="B5049" s="475"/>
    </row>
    <row r="5050" spans="1:2" x14ac:dyDescent="0.25">
      <c r="A5050" s="470"/>
      <c r="B5050" s="475"/>
    </row>
    <row r="5051" spans="1:2" x14ac:dyDescent="0.25">
      <c r="A5051" s="470"/>
      <c r="B5051" s="475"/>
    </row>
    <row r="5052" spans="1:2" x14ac:dyDescent="0.25">
      <c r="A5052" s="470"/>
      <c r="B5052" s="475"/>
    </row>
    <row r="5053" spans="1:2" x14ac:dyDescent="0.25">
      <c r="A5053" s="470"/>
      <c r="B5053" s="475"/>
    </row>
    <row r="5054" spans="1:2" x14ac:dyDescent="0.25">
      <c r="A5054" s="470"/>
      <c r="B5054" s="475"/>
    </row>
    <row r="5055" spans="1:2" x14ac:dyDescent="0.25">
      <c r="A5055" s="470"/>
      <c r="B5055" s="475"/>
    </row>
    <row r="5056" spans="1:2" x14ac:dyDescent="0.25">
      <c r="A5056" s="470"/>
      <c r="B5056" s="475"/>
    </row>
    <row r="5057" spans="1:2" x14ac:dyDescent="0.25">
      <c r="A5057" s="470"/>
      <c r="B5057" s="475"/>
    </row>
    <row r="5058" spans="1:2" x14ac:dyDescent="0.25">
      <c r="A5058" s="470"/>
      <c r="B5058" s="475"/>
    </row>
    <row r="5059" spans="1:2" x14ac:dyDescent="0.25">
      <c r="A5059" s="470"/>
      <c r="B5059" s="475"/>
    </row>
    <row r="5060" spans="1:2" x14ac:dyDescent="0.25">
      <c r="A5060" s="470"/>
      <c r="B5060" s="475"/>
    </row>
    <row r="5061" spans="1:2" x14ac:dyDescent="0.25">
      <c r="A5061" s="470"/>
      <c r="B5061" s="475"/>
    </row>
    <row r="5062" spans="1:2" x14ac:dyDescent="0.25">
      <c r="A5062" s="470"/>
      <c r="B5062" s="475"/>
    </row>
    <row r="5063" spans="1:2" x14ac:dyDescent="0.25">
      <c r="A5063" s="470"/>
      <c r="B5063" s="475"/>
    </row>
    <row r="5064" spans="1:2" x14ac:dyDescent="0.25">
      <c r="A5064" s="470"/>
      <c r="B5064" s="475"/>
    </row>
    <row r="5065" spans="1:2" x14ac:dyDescent="0.25">
      <c r="A5065" s="470"/>
      <c r="B5065" s="475"/>
    </row>
    <row r="5066" spans="1:2" x14ac:dyDescent="0.25">
      <c r="A5066" s="470"/>
      <c r="B5066" s="475"/>
    </row>
    <row r="5067" spans="1:2" x14ac:dyDescent="0.25">
      <c r="A5067" s="470"/>
      <c r="B5067" s="475"/>
    </row>
    <row r="5068" spans="1:2" x14ac:dyDescent="0.25">
      <c r="A5068" s="470"/>
      <c r="B5068" s="475"/>
    </row>
    <row r="5069" spans="1:2" x14ac:dyDescent="0.25">
      <c r="A5069" s="470"/>
      <c r="B5069" s="475"/>
    </row>
    <row r="5070" spans="1:2" x14ac:dyDescent="0.25">
      <c r="A5070" s="470"/>
      <c r="B5070" s="475"/>
    </row>
    <row r="5071" spans="1:2" x14ac:dyDescent="0.25">
      <c r="A5071" s="470"/>
      <c r="B5071" s="475"/>
    </row>
    <row r="5072" spans="1:2" x14ac:dyDescent="0.25">
      <c r="A5072" s="470"/>
      <c r="B5072" s="475"/>
    </row>
    <row r="5073" spans="1:2" x14ac:dyDescent="0.25">
      <c r="A5073" s="470"/>
      <c r="B5073" s="475"/>
    </row>
    <row r="5074" spans="1:2" x14ac:dyDescent="0.25">
      <c r="A5074" s="470"/>
      <c r="B5074" s="475"/>
    </row>
    <row r="5075" spans="1:2" x14ac:dyDescent="0.25">
      <c r="A5075" s="470"/>
      <c r="B5075" s="475"/>
    </row>
    <row r="5076" spans="1:2" x14ac:dyDescent="0.25">
      <c r="A5076" s="470"/>
      <c r="B5076" s="475"/>
    </row>
    <row r="5077" spans="1:2" x14ac:dyDescent="0.25">
      <c r="A5077" s="470"/>
      <c r="B5077" s="475"/>
    </row>
    <row r="5078" spans="1:2" x14ac:dyDescent="0.25">
      <c r="A5078" s="470"/>
      <c r="B5078" s="475"/>
    </row>
    <row r="5079" spans="1:2" x14ac:dyDescent="0.25">
      <c r="A5079" s="470"/>
      <c r="B5079" s="475"/>
    </row>
    <row r="5080" spans="1:2" x14ac:dyDescent="0.25">
      <c r="A5080" s="470"/>
      <c r="B5080" s="475"/>
    </row>
    <row r="5081" spans="1:2" x14ac:dyDescent="0.25">
      <c r="A5081" s="470"/>
      <c r="B5081" s="475"/>
    </row>
    <row r="5082" spans="1:2" x14ac:dyDescent="0.25">
      <c r="A5082" s="470"/>
      <c r="B5082" s="475"/>
    </row>
    <row r="5083" spans="1:2" x14ac:dyDescent="0.25">
      <c r="A5083" s="470"/>
      <c r="B5083" s="475"/>
    </row>
    <row r="5084" spans="1:2" x14ac:dyDescent="0.25">
      <c r="A5084" s="470"/>
      <c r="B5084" s="475"/>
    </row>
    <row r="5085" spans="1:2" x14ac:dyDescent="0.25">
      <c r="A5085" s="470"/>
      <c r="B5085" s="475"/>
    </row>
    <row r="5086" spans="1:2" x14ac:dyDescent="0.25">
      <c r="A5086" s="470"/>
      <c r="B5086" s="475"/>
    </row>
    <row r="5087" spans="1:2" x14ac:dyDescent="0.25">
      <c r="A5087" s="470"/>
      <c r="B5087" s="475"/>
    </row>
    <row r="5088" spans="1:2" x14ac:dyDescent="0.25">
      <c r="A5088" s="470"/>
      <c r="B5088" s="475"/>
    </row>
    <row r="5089" spans="1:2" x14ac:dyDescent="0.25">
      <c r="A5089" s="470"/>
      <c r="B5089" s="475"/>
    </row>
    <row r="5090" spans="1:2" x14ac:dyDescent="0.25">
      <c r="A5090" s="470"/>
      <c r="B5090" s="475"/>
    </row>
    <row r="5091" spans="1:2" x14ac:dyDescent="0.25">
      <c r="A5091" s="470"/>
      <c r="B5091" s="475"/>
    </row>
    <row r="5092" spans="1:2" x14ac:dyDescent="0.25">
      <c r="A5092" s="470"/>
      <c r="B5092" s="475"/>
    </row>
    <row r="5093" spans="1:2" x14ac:dyDescent="0.25">
      <c r="A5093" s="470"/>
      <c r="B5093" s="475"/>
    </row>
    <row r="5094" spans="1:2" x14ac:dyDescent="0.25">
      <c r="A5094" s="470"/>
      <c r="B5094" s="475"/>
    </row>
    <row r="5095" spans="1:2" x14ac:dyDescent="0.25">
      <c r="A5095" s="470"/>
      <c r="B5095" s="475"/>
    </row>
    <row r="5096" spans="1:2" x14ac:dyDescent="0.25">
      <c r="A5096" s="470"/>
      <c r="B5096" s="475"/>
    </row>
    <row r="5097" spans="1:2" x14ac:dyDescent="0.25">
      <c r="A5097" s="470"/>
      <c r="B5097" s="475"/>
    </row>
    <row r="5098" spans="1:2" x14ac:dyDescent="0.25">
      <c r="A5098" s="470"/>
      <c r="B5098" s="475"/>
    </row>
    <row r="5099" spans="1:2" x14ac:dyDescent="0.25">
      <c r="A5099" s="470"/>
      <c r="B5099" s="475"/>
    </row>
    <row r="5100" spans="1:2" x14ac:dyDescent="0.25">
      <c r="A5100" s="470"/>
      <c r="B5100" s="475"/>
    </row>
    <row r="5101" spans="1:2" x14ac:dyDescent="0.25">
      <c r="A5101" s="470"/>
      <c r="B5101" s="475"/>
    </row>
    <row r="5102" spans="1:2" x14ac:dyDescent="0.25">
      <c r="A5102" s="470"/>
      <c r="B5102" s="475"/>
    </row>
    <row r="5103" spans="1:2" x14ac:dyDescent="0.25">
      <c r="A5103" s="470"/>
      <c r="B5103" s="475"/>
    </row>
    <row r="5104" spans="1:2" x14ac:dyDescent="0.25">
      <c r="A5104" s="470"/>
      <c r="B5104" s="475"/>
    </row>
    <row r="5105" spans="1:2" x14ac:dyDescent="0.25">
      <c r="A5105" s="470"/>
      <c r="B5105" s="475"/>
    </row>
    <row r="5106" spans="1:2" x14ac:dyDescent="0.25">
      <c r="A5106" s="470"/>
      <c r="B5106" s="475"/>
    </row>
    <row r="5107" spans="1:2" x14ac:dyDescent="0.25">
      <c r="A5107" s="470"/>
      <c r="B5107" s="475"/>
    </row>
    <row r="5108" spans="1:2" x14ac:dyDescent="0.25">
      <c r="A5108" s="470"/>
      <c r="B5108" s="475"/>
    </row>
    <row r="5109" spans="1:2" x14ac:dyDescent="0.25">
      <c r="A5109" s="470"/>
      <c r="B5109" s="475"/>
    </row>
    <row r="5110" spans="1:2" x14ac:dyDescent="0.25">
      <c r="A5110" s="470"/>
      <c r="B5110" s="475"/>
    </row>
    <row r="5111" spans="1:2" x14ac:dyDescent="0.25">
      <c r="A5111" s="470"/>
      <c r="B5111" s="475"/>
    </row>
    <row r="5112" spans="1:2" x14ac:dyDescent="0.25">
      <c r="A5112" s="470"/>
      <c r="B5112" s="475"/>
    </row>
    <row r="5113" spans="1:2" x14ac:dyDescent="0.25">
      <c r="A5113" s="470"/>
      <c r="B5113" s="475"/>
    </row>
    <row r="5114" spans="1:2" x14ac:dyDescent="0.25">
      <c r="A5114" s="470"/>
      <c r="B5114" s="475"/>
    </row>
    <row r="5115" spans="1:2" x14ac:dyDescent="0.25">
      <c r="A5115" s="470"/>
      <c r="B5115" s="475"/>
    </row>
    <row r="5116" spans="1:2" x14ac:dyDescent="0.25">
      <c r="A5116" s="470"/>
      <c r="B5116" s="475"/>
    </row>
    <row r="5117" spans="1:2" x14ac:dyDescent="0.25">
      <c r="A5117" s="470"/>
      <c r="B5117" s="475"/>
    </row>
    <row r="5118" spans="1:2" x14ac:dyDescent="0.25">
      <c r="A5118" s="470"/>
      <c r="B5118" s="475"/>
    </row>
    <row r="5119" spans="1:2" x14ac:dyDescent="0.25">
      <c r="A5119" s="470"/>
      <c r="B5119" s="475"/>
    </row>
    <row r="5120" spans="1:2" x14ac:dyDescent="0.25">
      <c r="A5120" s="470"/>
      <c r="B5120" s="475"/>
    </row>
    <row r="5121" spans="1:2" x14ac:dyDescent="0.25">
      <c r="A5121" s="470"/>
      <c r="B5121" s="475"/>
    </row>
    <row r="5122" spans="1:2" x14ac:dyDescent="0.25">
      <c r="A5122" s="470"/>
      <c r="B5122" s="475"/>
    </row>
    <row r="5123" spans="1:2" x14ac:dyDescent="0.25">
      <c r="A5123" s="470"/>
      <c r="B5123" s="475"/>
    </row>
    <row r="5124" spans="1:2" x14ac:dyDescent="0.25">
      <c r="A5124" s="470"/>
      <c r="B5124" s="475"/>
    </row>
    <row r="5125" spans="1:2" x14ac:dyDescent="0.25">
      <c r="A5125" s="470"/>
      <c r="B5125" s="475"/>
    </row>
    <row r="5126" spans="1:2" x14ac:dyDescent="0.25">
      <c r="A5126" s="470"/>
      <c r="B5126" s="475"/>
    </row>
    <row r="5127" spans="1:2" x14ac:dyDescent="0.25">
      <c r="A5127" s="470"/>
      <c r="B5127" s="475"/>
    </row>
    <row r="5128" spans="1:2" x14ac:dyDescent="0.25">
      <c r="A5128" s="470"/>
      <c r="B5128" s="475"/>
    </row>
    <row r="5129" spans="1:2" x14ac:dyDescent="0.25">
      <c r="A5129" s="470"/>
      <c r="B5129" s="475"/>
    </row>
    <row r="5130" spans="1:2" x14ac:dyDescent="0.25">
      <c r="A5130" s="470"/>
      <c r="B5130" s="475"/>
    </row>
    <row r="5131" spans="1:2" x14ac:dyDescent="0.25">
      <c r="A5131" s="470"/>
      <c r="B5131" s="475"/>
    </row>
    <row r="5132" spans="1:2" x14ac:dyDescent="0.25">
      <c r="A5132" s="470"/>
      <c r="B5132" s="475"/>
    </row>
    <row r="5133" spans="1:2" x14ac:dyDescent="0.25">
      <c r="A5133" s="470"/>
      <c r="B5133" s="475"/>
    </row>
    <row r="5134" spans="1:2" x14ac:dyDescent="0.25">
      <c r="A5134" s="470"/>
      <c r="B5134" s="475"/>
    </row>
    <row r="5135" spans="1:2" x14ac:dyDescent="0.25">
      <c r="A5135" s="470"/>
      <c r="B5135" s="475"/>
    </row>
    <row r="5136" spans="1:2" x14ac:dyDescent="0.25">
      <c r="A5136" s="470"/>
      <c r="B5136" s="475"/>
    </row>
    <row r="5137" spans="1:2" x14ac:dyDescent="0.25">
      <c r="A5137" s="470"/>
      <c r="B5137" s="475"/>
    </row>
    <row r="5138" spans="1:2" x14ac:dyDescent="0.25">
      <c r="A5138" s="470"/>
      <c r="B5138" s="475"/>
    </row>
    <row r="5139" spans="1:2" x14ac:dyDescent="0.25">
      <c r="A5139" s="470"/>
      <c r="B5139" s="475"/>
    </row>
    <row r="5140" spans="1:2" x14ac:dyDescent="0.25">
      <c r="A5140" s="470"/>
      <c r="B5140" s="475"/>
    </row>
    <row r="5141" spans="1:2" x14ac:dyDescent="0.25">
      <c r="A5141" s="470"/>
      <c r="B5141" s="475"/>
    </row>
    <row r="5142" spans="1:2" x14ac:dyDescent="0.25">
      <c r="A5142" s="470"/>
      <c r="B5142" s="475"/>
    </row>
    <row r="5143" spans="1:2" x14ac:dyDescent="0.25">
      <c r="A5143" s="470"/>
      <c r="B5143" s="475"/>
    </row>
    <row r="5144" spans="1:2" x14ac:dyDescent="0.25">
      <c r="A5144" s="470"/>
      <c r="B5144" s="475"/>
    </row>
    <row r="5145" spans="1:2" x14ac:dyDescent="0.25">
      <c r="A5145" s="470"/>
      <c r="B5145" s="475"/>
    </row>
    <row r="5146" spans="1:2" x14ac:dyDescent="0.25">
      <c r="A5146" s="470"/>
      <c r="B5146" s="475"/>
    </row>
    <row r="5147" spans="1:2" x14ac:dyDescent="0.25">
      <c r="A5147" s="470"/>
      <c r="B5147" s="475"/>
    </row>
    <row r="5148" spans="1:2" x14ac:dyDescent="0.25">
      <c r="A5148" s="470"/>
      <c r="B5148" s="475"/>
    </row>
    <row r="5149" spans="1:2" x14ac:dyDescent="0.25">
      <c r="A5149" s="470"/>
      <c r="B5149" s="475"/>
    </row>
    <row r="5150" spans="1:2" x14ac:dyDescent="0.25">
      <c r="A5150" s="470"/>
      <c r="B5150" s="475"/>
    </row>
    <row r="5151" spans="1:2" x14ac:dyDescent="0.25">
      <c r="A5151" s="470"/>
      <c r="B5151" s="475"/>
    </row>
    <row r="5152" spans="1:2" x14ac:dyDescent="0.25">
      <c r="A5152" s="470"/>
      <c r="B5152" s="475"/>
    </row>
    <row r="5153" spans="1:2" x14ac:dyDescent="0.25">
      <c r="A5153" s="470"/>
      <c r="B5153" s="475"/>
    </row>
    <row r="5154" spans="1:2" x14ac:dyDescent="0.25">
      <c r="A5154" s="470"/>
      <c r="B5154" s="475"/>
    </row>
    <row r="5155" spans="1:2" x14ac:dyDescent="0.25">
      <c r="A5155" s="470"/>
      <c r="B5155" s="475"/>
    </row>
    <row r="5156" spans="1:2" x14ac:dyDescent="0.25">
      <c r="A5156" s="470"/>
      <c r="B5156" s="475"/>
    </row>
    <row r="5157" spans="1:2" x14ac:dyDescent="0.25">
      <c r="A5157" s="470"/>
      <c r="B5157" s="475"/>
    </row>
    <row r="5158" spans="1:2" x14ac:dyDescent="0.25">
      <c r="A5158" s="470"/>
      <c r="B5158" s="475"/>
    </row>
    <row r="5159" spans="1:2" x14ac:dyDescent="0.25">
      <c r="A5159" s="470"/>
      <c r="B5159" s="475"/>
    </row>
    <row r="5160" spans="1:2" x14ac:dyDescent="0.25">
      <c r="A5160" s="470"/>
      <c r="B5160" s="475"/>
    </row>
    <row r="5161" spans="1:2" x14ac:dyDescent="0.25">
      <c r="A5161" s="470"/>
      <c r="B5161" s="475"/>
    </row>
    <row r="5162" spans="1:2" x14ac:dyDescent="0.25">
      <c r="A5162" s="470"/>
      <c r="B5162" s="475"/>
    </row>
    <row r="5163" spans="1:2" x14ac:dyDescent="0.25">
      <c r="A5163" s="470"/>
      <c r="B5163" s="475"/>
    </row>
    <row r="5164" spans="1:2" x14ac:dyDescent="0.25">
      <c r="A5164" s="470"/>
      <c r="B5164" s="475"/>
    </row>
    <row r="5165" spans="1:2" x14ac:dyDescent="0.25">
      <c r="A5165" s="470"/>
      <c r="B5165" s="475"/>
    </row>
    <row r="5166" spans="1:2" x14ac:dyDescent="0.25">
      <c r="A5166" s="470"/>
      <c r="B5166" s="475"/>
    </row>
    <row r="5167" spans="1:2" x14ac:dyDescent="0.25">
      <c r="A5167" s="470"/>
      <c r="B5167" s="475"/>
    </row>
    <row r="5168" spans="1:2" x14ac:dyDescent="0.25">
      <c r="A5168" s="470"/>
      <c r="B5168" s="475"/>
    </row>
    <row r="5169" spans="1:2" x14ac:dyDescent="0.25">
      <c r="A5169" s="470"/>
      <c r="B5169" s="475"/>
    </row>
    <row r="5170" spans="1:2" x14ac:dyDescent="0.25">
      <c r="A5170" s="470"/>
      <c r="B5170" s="475"/>
    </row>
    <row r="5171" spans="1:2" x14ac:dyDescent="0.25">
      <c r="A5171" s="470"/>
      <c r="B5171" s="475"/>
    </row>
    <row r="5172" spans="1:2" x14ac:dyDescent="0.25">
      <c r="A5172" s="470"/>
      <c r="B5172" s="475"/>
    </row>
    <row r="5173" spans="1:2" x14ac:dyDescent="0.25">
      <c r="A5173" s="470"/>
      <c r="B5173" s="475"/>
    </row>
    <row r="5174" spans="1:2" x14ac:dyDescent="0.25">
      <c r="A5174" s="470"/>
      <c r="B5174" s="475"/>
    </row>
    <row r="5175" spans="1:2" x14ac:dyDescent="0.25">
      <c r="A5175" s="470"/>
      <c r="B5175" s="475"/>
    </row>
    <row r="5176" spans="1:2" x14ac:dyDescent="0.25">
      <c r="A5176" s="470"/>
      <c r="B5176" s="475"/>
    </row>
    <row r="5177" spans="1:2" x14ac:dyDescent="0.25">
      <c r="A5177" s="470"/>
      <c r="B5177" s="475"/>
    </row>
    <row r="5178" spans="1:2" x14ac:dyDescent="0.25">
      <c r="A5178" s="470"/>
      <c r="B5178" s="475"/>
    </row>
    <row r="5179" spans="1:2" x14ac:dyDescent="0.25">
      <c r="A5179" s="470"/>
      <c r="B5179" s="475"/>
    </row>
    <row r="5180" spans="1:2" x14ac:dyDescent="0.25">
      <c r="A5180" s="470"/>
      <c r="B5180" s="475"/>
    </row>
    <row r="5181" spans="1:2" x14ac:dyDescent="0.25">
      <c r="A5181" s="470"/>
      <c r="B5181" s="475"/>
    </row>
    <row r="5182" spans="1:2" x14ac:dyDescent="0.25">
      <c r="A5182" s="470"/>
      <c r="B5182" s="475"/>
    </row>
    <row r="5183" spans="1:2" x14ac:dyDescent="0.25">
      <c r="A5183" s="470"/>
      <c r="B5183" s="475"/>
    </row>
    <row r="5184" spans="1:2" x14ac:dyDescent="0.25">
      <c r="A5184" s="470"/>
      <c r="B5184" s="475"/>
    </row>
    <row r="5185" spans="1:2" x14ac:dyDescent="0.25">
      <c r="A5185" s="470"/>
      <c r="B5185" s="475"/>
    </row>
    <row r="5186" spans="1:2" x14ac:dyDescent="0.25">
      <c r="A5186" s="470"/>
      <c r="B5186" s="475"/>
    </row>
    <row r="5187" spans="1:2" x14ac:dyDescent="0.25">
      <c r="A5187" s="470"/>
      <c r="B5187" s="475"/>
    </row>
    <row r="5188" spans="1:2" x14ac:dyDescent="0.25">
      <c r="A5188" s="470"/>
      <c r="B5188" s="475"/>
    </row>
    <row r="5189" spans="1:2" x14ac:dyDescent="0.25">
      <c r="A5189" s="470"/>
      <c r="B5189" s="475"/>
    </row>
    <row r="5190" spans="1:2" x14ac:dyDescent="0.25">
      <c r="A5190" s="470"/>
      <c r="B5190" s="475"/>
    </row>
    <row r="5191" spans="1:2" x14ac:dyDescent="0.25">
      <c r="A5191" s="470"/>
      <c r="B5191" s="475"/>
    </row>
    <row r="5192" spans="1:2" x14ac:dyDescent="0.25">
      <c r="A5192" s="470"/>
      <c r="B5192" s="475"/>
    </row>
    <row r="5193" spans="1:2" x14ac:dyDescent="0.25">
      <c r="A5193" s="470"/>
      <c r="B5193" s="475"/>
    </row>
    <row r="5194" spans="1:2" x14ac:dyDescent="0.25">
      <c r="A5194" s="470"/>
      <c r="B5194" s="475"/>
    </row>
    <row r="5195" spans="1:2" x14ac:dyDescent="0.25">
      <c r="A5195" s="470"/>
      <c r="B5195" s="475"/>
    </row>
    <row r="5196" spans="1:2" x14ac:dyDescent="0.25">
      <c r="A5196" s="470"/>
      <c r="B5196" s="475"/>
    </row>
    <row r="5197" spans="1:2" x14ac:dyDescent="0.25">
      <c r="A5197" s="470"/>
      <c r="B5197" s="475"/>
    </row>
    <row r="5198" spans="1:2" x14ac:dyDescent="0.25">
      <c r="A5198" s="470"/>
      <c r="B5198" s="475"/>
    </row>
    <row r="5199" spans="1:2" x14ac:dyDescent="0.25">
      <c r="A5199" s="470"/>
      <c r="B5199" s="475"/>
    </row>
    <row r="5200" spans="1:2" x14ac:dyDescent="0.25">
      <c r="A5200" s="470"/>
      <c r="B5200" s="475"/>
    </row>
    <row r="5201" spans="1:2" x14ac:dyDescent="0.25">
      <c r="A5201" s="470"/>
      <c r="B5201" s="475"/>
    </row>
    <row r="5202" spans="1:2" x14ac:dyDescent="0.25">
      <c r="A5202" s="470"/>
      <c r="B5202" s="475"/>
    </row>
    <row r="5203" spans="1:2" x14ac:dyDescent="0.25">
      <c r="A5203" s="470"/>
      <c r="B5203" s="475"/>
    </row>
    <row r="5204" spans="1:2" x14ac:dyDescent="0.25">
      <c r="A5204" s="470"/>
      <c r="B5204" s="475"/>
    </row>
    <row r="5205" spans="1:2" x14ac:dyDescent="0.25">
      <c r="A5205" s="470"/>
      <c r="B5205" s="475"/>
    </row>
    <row r="5206" spans="1:2" x14ac:dyDescent="0.25">
      <c r="A5206" s="470"/>
      <c r="B5206" s="475"/>
    </row>
    <row r="5207" spans="1:2" x14ac:dyDescent="0.25">
      <c r="A5207" s="470"/>
      <c r="B5207" s="475"/>
    </row>
    <row r="5208" spans="1:2" x14ac:dyDescent="0.25">
      <c r="A5208" s="470"/>
      <c r="B5208" s="475"/>
    </row>
    <row r="5209" spans="1:2" x14ac:dyDescent="0.25">
      <c r="A5209" s="470"/>
      <c r="B5209" s="475"/>
    </row>
    <row r="5210" spans="1:2" x14ac:dyDescent="0.25">
      <c r="A5210" s="470"/>
      <c r="B5210" s="475"/>
    </row>
    <row r="5211" spans="1:2" x14ac:dyDescent="0.25">
      <c r="A5211" s="470"/>
      <c r="B5211" s="475"/>
    </row>
    <row r="5212" spans="1:2" x14ac:dyDescent="0.25">
      <c r="A5212" s="470"/>
      <c r="B5212" s="475"/>
    </row>
    <row r="5213" spans="1:2" x14ac:dyDescent="0.25">
      <c r="A5213" s="470"/>
      <c r="B5213" s="475"/>
    </row>
    <row r="5214" spans="1:2" x14ac:dyDescent="0.25">
      <c r="A5214" s="470"/>
      <c r="B5214" s="475"/>
    </row>
    <row r="5215" spans="1:2" x14ac:dyDescent="0.25">
      <c r="A5215" s="470"/>
      <c r="B5215" s="475"/>
    </row>
    <row r="5216" spans="1:2" x14ac:dyDescent="0.25">
      <c r="A5216" s="470"/>
      <c r="B5216" s="475"/>
    </row>
    <row r="5217" spans="1:2" x14ac:dyDescent="0.25">
      <c r="A5217" s="470"/>
      <c r="B5217" s="475"/>
    </row>
    <row r="5218" spans="1:2" x14ac:dyDescent="0.25">
      <c r="A5218" s="470"/>
      <c r="B5218" s="475"/>
    </row>
    <row r="5219" spans="1:2" x14ac:dyDescent="0.25">
      <c r="A5219" s="470"/>
      <c r="B5219" s="475"/>
    </row>
    <row r="5220" spans="1:2" x14ac:dyDescent="0.25">
      <c r="A5220" s="470"/>
      <c r="B5220" s="475"/>
    </row>
    <row r="5221" spans="1:2" x14ac:dyDescent="0.25">
      <c r="A5221" s="470"/>
      <c r="B5221" s="475"/>
    </row>
    <row r="5222" spans="1:2" x14ac:dyDescent="0.25">
      <c r="A5222" s="470"/>
      <c r="B5222" s="475"/>
    </row>
    <row r="5223" spans="1:2" x14ac:dyDescent="0.25">
      <c r="A5223" s="470"/>
      <c r="B5223" s="475"/>
    </row>
    <row r="5224" spans="1:2" x14ac:dyDescent="0.25">
      <c r="A5224" s="470"/>
      <c r="B5224" s="475"/>
    </row>
    <row r="5225" spans="1:2" x14ac:dyDescent="0.25">
      <c r="A5225" s="470"/>
      <c r="B5225" s="475"/>
    </row>
    <row r="5226" spans="1:2" x14ac:dyDescent="0.25">
      <c r="A5226" s="470"/>
      <c r="B5226" s="475"/>
    </row>
    <row r="5227" spans="1:2" x14ac:dyDescent="0.25">
      <c r="A5227" s="470"/>
      <c r="B5227" s="475"/>
    </row>
    <row r="5228" spans="1:2" x14ac:dyDescent="0.25">
      <c r="A5228" s="470"/>
      <c r="B5228" s="475"/>
    </row>
    <row r="5229" spans="1:2" x14ac:dyDescent="0.25">
      <c r="A5229" s="470"/>
      <c r="B5229" s="475"/>
    </row>
    <row r="5230" spans="1:2" x14ac:dyDescent="0.25">
      <c r="A5230" s="470"/>
      <c r="B5230" s="475"/>
    </row>
    <row r="5231" spans="1:2" x14ac:dyDescent="0.25">
      <c r="A5231" s="470"/>
      <c r="B5231" s="475"/>
    </row>
    <row r="5232" spans="1:2" x14ac:dyDescent="0.25">
      <c r="A5232" s="470"/>
      <c r="B5232" s="475"/>
    </row>
    <row r="5233" spans="1:2" x14ac:dyDescent="0.25">
      <c r="A5233" s="470"/>
      <c r="B5233" s="475"/>
    </row>
    <row r="5234" spans="1:2" x14ac:dyDescent="0.25">
      <c r="A5234" s="470"/>
      <c r="B5234" s="475"/>
    </row>
    <row r="5235" spans="1:2" x14ac:dyDescent="0.25">
      <c r="A5235" s="470"/>
      <c r="B5235" s="475"/>
    </row>
    <row r="5236" spans="1:2" x14ac:dyDescent="0.25">
      <c r="A5236" s="470"/>
      <c r="B5236" s="475"/>
    </row>
    <row r="5237" spans="1:2" x14ac:dyDescent="0.25">
      <c r="A5237" s="470"/>
      <c r="B5237" s="475"/>
    </row>
    <row r="5238" spans="1:2" x14ac:dyDescent="0.25">
      <c r="A5238" s="470"/>
      <c r="B5238" s="475"/>
    </row>
    <row r="5239" spans="1:2" x14ac:dyDescent="0.25">
      <c r="A5239" s="470"/>
      <c r="B5239" s="475"/>
    </row>
    <row r="5240" spans="1:2" x14ac:dyDescent="0.25">
      <c r="A5240" s="470"/>
      <c r="B5240" s="475"/>
    </row>
    <row r="5241" spans="1:2" x14ac:dyDescent="0.25">
      <c r="A5241" s="470"/>
      <c r="B5241" s="475"/>
    </row>
    <row r="5242" spans="1:2" x14ac:dyDescent="0.25">
      <c r="A5242" s="470"/>
      <c r="B5242" s="475"/>
    </row>
    <row r="5243" spans="1:2" x14ac:dyDescent="0.25">
      <c r="A5243" s="470"/>
      <c r="B5243" s="475"/>
    </row>
    <row r="5244" spans="1:2" x14ac:dyDescent="0.25">
      <c r="A5244" s="470"/>
      <c r="B5244" s="475"/>
    </row>
    <row r="5245" spans="1:2" x14ac:dyDescent="0.25">
      <c r="A5245" s="470"/>
      <c r="B5245" s="475"/>
    </row>
    <row r="5246" spans="1:2" x14ac:dyDescent="0.25">
      <c r="A5246" s="470"/>
      <c r="B5246" s="475"/>
    </row>
    <row r="5247" spans="1:2" x14ac:dyDescent="0.25">
      <c r="A5247" s="470"/>
      <c r="B5247" s="475"/>
    </row>
    <row r="5248" spans="1:2" x14ac:dyDescent="0.25">
      <c r="A5248" s="470"/>
      <c r="B5248" s="475"/>
    </row>
    <row r="5249" spans="1:2" x14ac:dyDescent="0.25">
      <c r="A5249" s="470"/>
      <c r="B5249" s="475"/>
    </row>
    <row r="5250" spans="1:2" x14ac:dyDescent="0.25">
      <c r="A5250" s="470"/>
      <c r="B5250" s="475"/>
    </row>
    <row r="5251" spans="1:2" x14ac:dyDescent="0.25">
      <c r="A5251" s="470"/>
      <c r="B5251" s="475"/>
    </row>
    <row r="5252" spans="1:2" x14ac:dyDescent="0.25">
      <c r="A5252" s="470"/>
      <c r="B5252" s="475"/>
    </row>
    <row r="5253" spans="1:2" x14ac:dyDescent="0.25">
      <c r="A5253" s="470"/>
      <c r="B5253" s="475"/>
    </row>
    <row r="5254" spans="1:2" x14ac:dyDescent="0.25">
      <c r="A5254" s="470"/>
      <c r="B5254" s="475"/>
    </row>
    <row r="5255" spans="1:2" x14ac:dyDescent="0.25">
      <c r="A5255" s="470"/>
      <c r="B5255" s="475"/>
    </row>
    <row r="5256" spans="1:2" x14ac:dyDescent="0.25">
      <c r="A5256" s="470"/>
      <c r="B5256" s="475"/>
    </row>
    <row r="5257" spans="1:2" x14ac:dyDescent="0.25">
      <c r="A5257" s="470"/>
      <c r="B5257" s="475"/>
    </row>
    <row r="5258" spans="1:2" x14ac:dyDescent="0.25">
      <c r="A5258" s="470"/>
      <c r="B5258" s="475"/>
    </row>
    <row r="5259" spans="1:2" x14ac:dyDescent="0.25">
      <c r="A5259" s="470"/>
      <c r="B5259" s="475"/>
    </row>
    <row r="5260" spans="1:2" x14ac:dyDescent="0.25">
      <c r="A5260" s="470"/>
      <c r="B5260" s="475"/>
    </row>
    <row r="5261" spans="1:2" x14ac:dyDescent="0.25">
      <c r="A5261" s="470"/>
      <c r="B5261" s="475"/>
    </row>
    <row r="5262" spans="1:2" x14ac:dyDescent="0.25">
      <c r="A5262" s="470"/>
      <c r="B5262" s="475"/>
    </row>
    <row r="5263" spans="1:2" x14ac:dyDescent="0.25">
      <c r="A5263" s="470"/>
      <c r="B5263" s="475"/>
    </row>
    <row r="5264" spans="1:2" x14ac:dyDescent="0.25">
      <c r="A5264" s="470"/>
      <c r="B5264" s="475"/>
    </row>
    <row r="5265" spans="1:2" x14ac:dyDescent="0.25">
      <c r="A5265" s="470"/>
      <c r="B5265" s="475"/>
    </row>
    <row r="5266" spans="1:2" x14ac:dyDescent="0.25">
      <c r="A5266" s="470"/>
      <c r="B5266" s="475"/>
    </row>
    <row r="5267" spans="1:2" x14ac:dyDescent="0.25">
      <c r="A5267" s="470"/>
      <c r="B5267" s="475"/>
    </row>
    <row r="5268" spans="1:2" x14ac:dyDescent="0.25">
      <c r="A5268" s="470"/>
      <c r="B5268" s="475"/>
    </row>
    <row r="5269" spans="1:2" x14ac:dyDescent="0.25">
      <c r="A5269" s="470"/>
      <c r="B5269" s="475"/>
    </row>
    <row r="5270" spans="1:2" x14ac:dyDescent="0.25">
      <c r="A5270" s="470"/>
      <c r="B5270" s="475"/>
    </row>
    <row r="5271" spans="1:2" x14ac:dyDescent="0.25">
      <c r="A5271" s="470"/>
      <c r="B5271" s="475"/>
    </row>
    <row r="5272" spans="1:2" x14ac:dyDescent="0.25">
      <c r="A5272" s="470"/>
      <c r="B5272" s="475"/>
    </row>
    <row r="5273" spans="1:2" x14ac:dyDescent="0.25">
      <c r="A5273" s="470"/>
      <c r="B5273" s="475"/>
    </row>
    <row r="5274" spans="1:2" x14ac:dyDescent="0.25">
      <c r="A5274" s="470"/>
      <c r="B5274" s="475"/>
    </row>
    <row r="5275" spans="1:2" x14ac:dyDescent="0.25">
      <c r="A5275" s="470"/>
      <c r="B5275" s="475"/>
    </row>
    <row r="5276" spans="1:2" x14ac:dyDescent="0.25">
      <c r="A5276" s="470"/>
      <c r="B5276" s="475"/>
    </row>
    <row r="5277" spans="1:2" x14ac:dyDescent="0.25">
      <c r="A5277" s="470"/>
      <c r="B5277" s="475"/>
    </row>
    <row r="5278" spans="1:2" x14ac:dyDescent="0.25">
      <c r="A5278" s="470"/>
      <c r="B5278" s="475"/>
    </row>
    <row r="5279" spans="1:2" x14ac:dyDescent="0.25">
      <c r="A5279" s="470"/>
      <c r="B5279" s="475"/>
    </row>
    <row r="5280" spans="1:2" x14ac:dyDescent="0.25">
      <c r="A5280" s="470"/>
      <c r="B5280" s="475"/>
    </row>
    <row r="5281" spans="1:2" x14ac:dyDescent="0.25">
      <c r="A5281" s="470"/>
      <c r="B5281" s="475"/>
    </row>
    <row r="5282" spans="1:2" x14ac:dyDescent="0.25">
      <c r="A5282" s="470"/>
      <c r="B5282" s="475"/>
    </row>
    <row r="5283" spans="1:2" x14ac:dyDescent="0.25">
      <c r="A5283" s="470"/>
      <c r="B5283" s="475"/>
    </row>
    <row r="5284" spans="1:2" x14ac:dyDescent="0.25">
      <c r="A5284" s="470"/>
      <c r="B5284" s="475"/>
    </row>
    <row r="5285" spans="1:2" x14ac:dyDescent="0.25">
      <c r="A5285" s="470"/>
      <c r="B5285" s="475"/>
    </row>
    <row r="5286" spans="1:2" x14ac:dyDescent="0.25">
      <c r="A5286" s="470"/>
      <c r="B5286" s="475"/>
    </row>
    <row r="5287" spans="1:2" x14ac:dyDescent="0.25">
      <c r="A5287" s="470"/>
      <c r="B5287" s="475"/>
    </row>
    <row r="5288" spans="1:2" x14ac:dyDescent="0.25">
      <c r="A5288" s="470"/>
      <c r="B5288" s="475"/>
    </row>
    <row r="5289" spans="1:2" x14ac:dyDescent="0.25">
      <c r="A5289" s="470"/>
      <c r="B5289" s="475"/>
    </row>
    <row r="5290" spans="1:2" x14ac:dyDescent="0.25">
      <c r="A5290" s="470"/>
      <c r="B5290" s="475"/>
    </row>
    <row r="5291" spans="1:2" x14ac:dyDescent="0.25">
      <c r="A5291" s="470"/>
      <c r="B5291" s="475"/>
    </row>
    <row r="5292" spans="1:2" x14ac:dyDescent="0.25">
      <c r="A5292" s="470"/>
      <c r="B5292" s="475"/>
    </row>
    <row r="5293" spans="1:2" x14ac:dyDescent="0.25">
      <c r="A5293" s="470"/>
      <c r="B5293" s="475"/>
    </row>
    <row r="5294" spans="1:2" x14ac:dyDescent="0.25">
      <c r="A5294" s="470"/>
      <c r="B5294" s="475"/>
    </row>
    <row r="5295" spans="1:2" x14ac:dyDescent="0.25">
      <c r="A5295" s="470"/>
      <c r="B5295" s="475"/>
    </row>
    <row r="5296" spans="1:2" x14ac:dyDescent="0.25">
      <c r="A5296" s="470"/>
      <c r="B5296" s="475"/>
    </row>
    <row r="5297" spans="1:2" x14ac:dyDescent="0.25">
      <c r="A5297" s="470"/>
      <c r="B5297" s="475"/>
    </row>
    <row r="5298" spans="1:2" x14ac:dyDescent="0.25">
      <c r="A5298" s="470"/>
      <c r="B5298" s="475"/>
    </row>
    <row r="5299" spans="1:2" x14ac:dyDescent="0.25">
      <c r="A5299" s="470"/>
      <c r="B5299" s="475"/>
    </row>
    <row r="5300" spans="1:2" x14ac:dyDescent="0.25">
      <c r="A5300" s="470"/>
      <c r="B5300" s="475"/>
    </row>
    <row r="5301" spans="1:2" x14ac:dyDescent="0.25">
      <c r="A5301" s="470"/>
      <c r="B5301" s="475"/>
    </row>
    <row r="5302" spans="1:2" x14ac:dyDescent="0.25">
      <c r="A5302" s="470"/>
      <c r="B5302" s="475"/>
    </row>
    <row r="5303" spans="1:2" x14ac:dyDescent="0.25">
      <c r="A5303" s="470"/>
      <c r="B5303" s="475"/>
    </row>
    <row r="5304" spans="1:2" x14ac:dyDescent="0.25">
      <c r="A5304" s="470"/>
      <c r="B5304" s="475"/>
    </row>
    <row r="5305" spans="1:2" x14ac:dyDescent="0.25">
      <c r="A5305" s="470"/>
      <c r="B5305" s="475"/>
    </row>
    <row r="5306" spans="1:2" x14ac:dyDescent="0.25">
      <c r="A5306" s="470"/>
      <c r="B5306" s="475"/>
    </row>
    <row r="5307" spans="1:2" x14ac:dyDescent="0.25">
      <c r="A5307" s="470"/>
      <c r="B5307" s="475"/>
    </row>
    <row r="5308" spans="1:2" x14ac:dyDescent="0.25">
      <c r="A5308" s="470"/>
      <c r="B5308" s="475"/>
    </row>
    <row r="5309" spans="1:2" x14ac:dyDescent="0.25">
      <c r="A5309" s="470"/>
      <c r="B5309" s="475"/>
    </row>
    <row r="5310" spans="1:2" x14ac:dyDescent="0.25">
      <c r="A5310" s="470"/>
      <c r="B5310" s="475"/>
    </row>
    <row r="5311" spans="1:2" x14ac:dyDescent="0.25">
      <c r="A5311" s="470"/>
      <c r="B5311" s="475"/>
    </row>
    <row r="5312" spans="1:2" x14ac:dyDescent="0.25">
      <c r="A5312" s="470"/>
      <c r="B5312" s="475"/>
    </row>
    <row r="5313" spans="1:2" x14ac:dyDescent="0.25">
      <c r="A5313" s="470"/>
      <c r="B5313" s="475"/>
    </row>
    <row r="5314" spans="1:2" x14ac:dyDescent="0.25">
      <c r="A5314" s="470"/>
      <c r="B5314" s="475"/>
    </row>
    <row r="5315" spans="1:2" x14ac:dyDescent="0.25">
      <c r="A5315" s="470"/>
      <c r="B5315" s="475"/>
    </row>
    <row r="5316" spans="1:2" x14ac:dyDescent="0.25">
      <c r="A5316" s="470"/>
      <c r="B5316" s="475"/>
    </row>
    <row r="5317" spans="1:2" x14ac:dyDescent="0.25">
      <c r="A5317" s="470"/>
      <c r="B5317" s="475"/>
    </row>
    <row r="5318" spans="1:2" x14ac:dyDescent="0.25">
      <c r="A5318" s="470"/>
      <c r="B5318" s="475"/>
    </row>
    <row r="5319" spans="1:2" x14ac:dyDescent="0.25">
      <c r="A5319" s="470"/>
      <c r="B5319" s="475"/>
    </row>
    <row r="5320" spans="1:2" x14ac:dyDescent="0.25">
      <c r="A5320" s="470"/>
      <c r="B5320" s="475"/>
    </row>
    <row r="5321" spans="1:2" x14ac:dyDescent="0.25">
      <c r="A5321" s="470"/>
      <c r="B5321" s="475"/>
    </row>
    <row r="5322" spans="1:2" x14ac:dyDescent="0.25">
      <c r="A5322" s="470"/>
      <c r="B5322" s="475"/>
    </row>
    <row r="5323" spans="1:2" x14ac:dyDescent="0.25">
      <c r="A5323" s="470"/>
      <c r="B5323" s="475"/>
    </row>
    <row r="5324" spans="1:2" x14ac:dyDescent="0.25">
      <c r="A5324" s="470"/>
      <c r="B5324" s="475"/>
    </row>
    <row r="5325" spans="1:2" x14ac:dyDescent="0.25">
      <c r="A5325" s="470"/>
      <c r="B5325" s="475"/>
    </row>
    <row r="5326" spans="1:2" x14ac:dyDescent="0.25">
      <c r="A5326" s="470"/>
      <c r="B5326" s="475"/>
    </row>
    <row r="5327" spans="1:2" x14ac:dyDescent="0.25">
      <c r="A5327" s="470"/>
      <c r="B5327" s="475"/>
    </row>
    <row r="5328" spans="1:2" x14ac:dyDescent="0.25">
      <c r="A5328" s="470"/>
      <c r="B5328" s="475"/>
    </row>
    <row r="5329" spans="1:2" x14ac:dyDescent="0.25">
      <c r="A5329" s="470"/>
      <c r="B5329" s="475"/>
    </row>
    <row r="5330" spans="1:2" x14ac:dyDescent="0.25">
      <c r="A5330" s="470"/>
      <c r="B5330" s="475"/>
    </row>
    <row r="5331" spans="1:2" x14ac:dyDescent="0.25">
      <c r="A5331" s="470"/>
      <c r="B5331" s="475"/>
    </row>
    <row r="5332" spans="1:2" x14ac:dyDescent="0.25">
      <c r="A5332" s="470"/>
      <c r="B5332" s="475"/>
    </row>
    <row r="5333" spans="1:2" x14ac:dyDescent="0.25">
      <c r="A5333" s="470"/>
      <c r="B5333" s="475"/>
    </row>
    <row r="5334" spans="1:2" x14ac:dyDescent="0.25">
      <c r="A5334" s="470"/>
      <c r="B5334" s="475"/>
    </row>
    <row r="5335" spans="1:2" x14ac:dyDescent="0.25">
      <c r="A5335" s="470"/>
      <c r="B5335" s="475"/>
    </row>
    <row r="5336" spans="1:2" x14ac:dyDescent="0.25">
      <c r="A5336" s="470"/>
      <c r="B5336" s="475"/>
    </row>
    <row r="5337" spans="1:2" x14ac:dyDescent="0.25">
      <c r="A5337" s="470"/>
      <c r="B5337" s="475"/>
    </row>
    <row r="5338" spans="1:2" x14ac:dyDescent="0.25">
      <c r="A5338" s="470"/>
      <c r="B5338" s="475"/>
    </row>
    <row r="5339" spans="1:2" x14ac:dyDescent="0.25">
      <c r="A5339" s="470"/>
      <c r="B5339" s="475"/>
    </row>
    <row r="5340" spans="1:2" x14ac:dyDescent="0.25">
      <c r="A5340" s="470"/>
      <c r="B5340" s="475"/>
    </row>
    <row r="5341" spans="1:2" x14ac:dyDescent="0.25">
      <c r="A5341" s="470"/>
      <c r="B5341" s="475"/>
    </row>
    <row r="5342" spans="1:2" x14ac:dyDescent="0.25">
      <c r="A5342" s="470"/>
      <c r="B5342" s="475"/>
    </row>
    <row r="5343" spans="1:2" x14ac:dyDescent="0.25">
      <c r="A5343" s="470"/>
      <c r="B5343" s="475"/>
    </row>
    <row r="5344" spans="1:2" x14ac:dyDescent="0.25">
      <c r="A5344" s="470"/>
      <c r="B5344" s="475"/>
    </row>
    <row r="5345" spans="1:2" x14ac:dyDescent="0.25">
      <c r="A5345" s="470"/>
      <c r="B5345" s="475"/>
    </row>
    <row r="5346" spans="1:2" x14ac:dyDescent="0.25">
      <c r="A5346" s="470"/>
      <c r="B5346" s="475"/>
    </row>
    <row r="5347" spans="1:2" x14ac:dyDescent="0.25">
      <c r="A5347" s="470"/>
      <c r="B5347" s="475"/>
    </row>
    <row r="5348" spans="1:2" x14ac:dyDescent="0.25">
      <c r="A5348" s="470"/>
      <c r="B5348" s="475"/>
    </row>
    <row r="5349" spans="1:2" x14ac:dyDescent="0.25">
      <c r="A5349" s="470"/>
      <c r="B5349" s="475"/>
    </row>
    <row r="5350" spans="1:2" x14ac:dyDescent="0.25">
      <c r="A5350" s="470"/>
      <c r="B5350" s="475"/>
    </row>
    <row r="5351" spans="1:2" x14ac:dyDescent="0.25">
      <c r="A5351" s="470"/>
      <c r="B5351" s="475"/>
    </row>
    <row r="5352" spans="1:2" x14ac:dyDescent="0.25">
      <c r="A5352" s="470"/>
      <c r="B5352" s="475"/>
    </row>
    <row r="5353" spans="1:2" x14ac:dyDescent="0.25">
      <c r="A5353" s="470"/>
      <c r="B5353" s="475"/>
    </row>
    <row r="5354" spans="1:2" x14ac:dyDescent="0.25">
      <c r="A5354" s="470"/>
      <c r="B5354" s="475"/>
    </row>
    <row r="5355" spans="1:2" x14ac:dyDescent="0.25">
      <c r="A5355" s="470"/>
      <c r="B5355" s="475"/>
    </row>
    <row r="5356" spans="1:2" x14ac:dyDescent="0.25">
      <c r="A5356" s="470"/>
      <c r="B5356" s="475"/>
    </row>
    <row r="5357" spans="1:2" x14ac:dyDescent="0.25">
      <c r="A5357" s="470"/>
      <c r="B5357" s="475"/>
    </row>
    <row r="5358" spans="1:2" x14ac:dyDescent="0.25">
      <c r="A5358" s="470"/>
      <c r="B5358" s="475"/>
    </row>
    <row r="5359" spans="1:2" x14ac:dyDescent="0.25">
      <c r="A5359" s="470"/>
      <c r="B5359" s="475"/>
    </row>
    <row r="5360" spans="1:2" x14ac:dyDescent="0.25">
      <c r="A5360" s="470"/>
      <c r="B5360" s="475"/>
    </row>
    <row r="5361" spans="1:2" x14ac:dyDescent="0.25">
      <c r="A5361" s="470"/>
      <c r="B5361" s="475"/>
    </row>
    <row r="5362" spans="1:2" x14ac:dyDescent="0.25">
      <c r="A5362" s="470"/>
      <c r="B5362" s="475"/>
    </row>
    <row r="5363" spans="1:2" x14ac:dyDescent="0.25">
      <c r="A5363" s="470"/>
      <c r="B5363" s="475"/>
    </row>
    <row r="5364" spans="1:2" x14ac:dyDescent="0.25">
      <c r="A5364" s="470"/>
      <c r="B5364" s="475"/>
    </row>
    <row r="5365" spans="1:2" x14ac:dyDescent="0.25">
      <c r="A5365" s="470"/>
      <c r="B5365" s="475"/>
    </row>
    <row r="5366" spans="1:2" x14ac:dyDescent="0.25">
      <c r="A5366" s="470"/>
      <c r="B5366" s="475"/>
    </row>
    <row r="5367" spans="1:2" x14ac:dyDescent="0.25">
      <c r="A5367" s="470"/>
      <c r="B5367" s="475"/>
    </row>
    <row r="5368" spans="1:2" x14ac:dyDescent="0.25">
      <c r="A5368" s="470"/>
      <c r="B5368" s="475"/>
    </row>
    <row r="5369" spans="1:2" x14ac:dyDescent="0.25">
      <c r="A5369" s="470"/>
      <c r="B5369" s="475"/>
    </row>
    <row r="5370" spans="1:2" x14ac:dyDescent="0.25">
      <c r="A5370" s="470"/>
      <c r="B5370" s="475"/>
    </row>
    <row r="5371" spans="1:2" x14ac:dyDescent="0.25">
      <c r="A5371" s="470"/>
      <c r="B5371" s="475"/>
    </row>
    <row r="5372" spans="1:2" x14ac:dyDescent="0.25">
      <c r="A5372" s="470"/>
      <c r="B5372" s="475"/>
    </row>
    <row r="5373" spans="1:2" x14ac:dyDescent="0.25">
      <c r="A5373" s="470"/>
      <c r="B5373" s="475"/>
    </row>
    <row r="5374" spans="1:2" x14ac:dyDescent="0.25">
      <c r="A5374" s="470"/>
      <c r="B5374" s="475"/>
    </row>
    <row r="5375" spans="1:2" x14ac:dyDescent="0.25">
      <c r="A5375" s="470"/>
      <c r="B5375" s="475"/>
    </row>
    <row r="5376" spans="1:2" x14ac:dyDescent="0.25">
      <c r="A5376" s="470"/>
      <c r="B5376" s="475"/>
    </row>
    <row r="5377" spans="1:2" x14ac:dyDescent="0.25">
      <c r="A5377" s="470"/>
      <c r="B5377" s="475"/>
    </row>
    <row r="5378" spans="1:2" x14ac:dyDescent="0.25">
      <c r="A5378" s="470"/>
      <c r="B5378" s="475"/>
    </row>
    <row r="5379" spans="1:2" x14ac:dyDescent="0.25">
      <c r="A5379" s="470"/>
      <c r="B5379" s="475"/>
    </row>
    <row r="5380" spans="1:2" x14ac:dyDescent="0.25">
      <c r="A5380" s="470"/>
      <c r="B5380" s="475"/>
    </row>
    <row r="5381" spans="1:2" x14ac:dyDescent="0.25">
      <c r="A5381" s="470"/>
      <c r="B5381" s="475"/>
    </row>
    <row r="5382" spans="1:2" x14ac:dyDescent="0.25">
      <c r="A5382" s="470"/>
      <c r="B5382" s="475"/>
    </row>
    <row r="5383" spans="1:2" x14ac:dyDescent="0.25">
      <c r="A5383" s="470"/>
      <c r="B5383" s="475"/>
    </row>
    <row r="5384" spans="1:2" x14ac:dyDescent="0.25">
      <c r="A5384" s="470"/>
      <c r="B5384" s="475"/>
    </row>
    <row r="5385" spans="1:2" x14ac:dyDescent="0.25">
      <c r="A5385" s="470"/>
      <c r="B5385" s="475"/>
    </row>
    <row r="5386" spans="1:2" x14ac:dyDescent="0.25">
      <c r="A5386" s="470"/>
      <c r="B5386" s="475"/>
    </row>
    <row r="5387" spans="1:2" x14ac:dyDescent="0.25">
      <c r="A5387" s="470"/>
      <c r="B5387" s="475"/>
    </row>
    <row r="5388" spans="1:2" x14ac:dyDescent="0.25">
      <c r="A5388" s="470"/>
      <c r="B5388" s="475"/>
    </row>
    <row r="5389" spans="1:2" x14ac:dyDescent="0.25">
      <c r="A5389" s="470"/>
      <c r="B5389" s="475"/>
    </row>
    <row r="5390" spans="1:2" x14ac:dyDescent="0.25">
      <c r="A5390" s="470"/>
      <c r="B5390" s="475"/>
    </row>
    <row r="5391" spans="1:2" x14ac:dyDescent="0.25">
      <c r="A5391" s="470"/>
      <c r="B5391" s="475"/>
    </row>
    <row r="5392" spans="1:2" x14ac:dyDescent="0.25">
      <c r="A5392" s="470"/>
      <c r="B5392" s="475"/>
    </row>
    <row r="5393" spans="1:2" x14ac:dyDescent="0.25">
      <c r="A5393" s="470"/>
      <c r="B5393" s="475"/>
    </row>
    <row r="5394" spans="1:2" x14ac:dyDescent="0.25">
      <c r="A5394" s="470"/>
      <c r="B5394" s="475"/>
    </row>
    <row r="5395" spans="1:2" x14ac:dyDescent="0.25">
      <c r="A5395" s="470"/>
      <c r="B5395" s="475"/>
    </row>
    <row r="5396" spans="1:2" x14ac:dyDescent="0.25">
      <c r="A5396" s="470"/>
      <c r="B5396" s="475"/>
    </row>
    <row r="5397" spans="1:2" x14ac:dyDescent="0.25">
      <c r="A5397" s="470"/>
      <c r="B5397" s="475"/>
    </row>
    <row r="5398" spans="1:2" x14ac:dyDescent="0.25">
      <c r="A5398" s="470"/>
      <c r="B5398" s="475"/>
    </row>
    <row r="5399" spans="1:2" x14ac:dyDescent="0.25">
      <c r="A5399" s="470"/>
      <c r="B5399" s="475"/>
    </row>
    <row r="5400" spans="1:2" x14ac:dyDescent="0.25">
      <c r="A5400" s="470"/>
      <c r="B5400" s="475"/>
    </row>
    <row r="5401" spans="1:2" x14ac:dyDescent="0.25">
      <c r="A5401" s="470"/>
      <c r="B5401" s="475"/>
    </row>
    <row r="5402" spans="1:2" x14ac:dyDescent="0.25">
      <c r="A5402" s="470"/>
      <c r="B5402" s="475"/>
    </row>
    <row r="5403" spans="1:2" x14ac:dyDescent="0.25">
      <c r="A5403" s="470"/>
      <c r="B5403" s="475"/>
    </row>
    <row r="5404" spans="1:2" x14ac:dyDescent="0.25">
      <c r="A5404" s="470"/>
      <c r="B5404" s="475"/>
    </row>
    <row r="5405" spans="1:2" x14ac:dyDescent="0.25">
      <c r="A5405" s="470"/>
      <c r="B5405" s="475"/>
    </row>
    <row r="5406" spans="1:2" x14ac:dyDescent="0.25">
      <c r="A5406" s="470"/>
      <c r="B5406" s="475"/>
    </row>
    <row r="5407" spans="1:2" x14ac:dyDescent="0.25">
      <c r="A5407" s="470"/>
      <c r="B5407" s="475"/>
    </row>
    <row r="5408" spans="1:2" x14ac:dyDescent="0.25">
      <c r="A5408" s="470"/>
      <c r="B5408" s="475"/>
    </row>
    <row r="5409" spans="1:2" x14ac:dyDescent="0.25">
      <c r="A5409" s="470"/>
      <c r="B5409" s="475"/>
    </row>
    <row r="5410" spans="1:2" x14ac:dyDescent="0.25">
      <c r="A5410" s="470"/>
      <c r="B5410" s="475"/>
    </row>
    <row r="5411" spans="1:2" x14ac:dyDescent="0.25">
      <c r="A5411" s="470"/>
      <c r="B5411" s="475"/>
    </row>
    <row r="5412" spans="1:2" x14ac:dyDescent="0.25">
      <c r="A5412" s="470"/>
      <c r="B5412" s="475"/>
    </row>
    <row r="5413" spans="1:2" x14ac:dyDescent="0.25">
      <c r="A5413" s="470"/>
      <c r="B5413" s="475"/>
    </row>
    <row r="5414" spans="1:2" x14ac:dyDescent="0.25">
      <c r="A5414" s="470"/>
      <c r="B5414" s="475"/>
    </row>
    <row r="5415" spans="1:2" x14ac:dyDescent="0.25">
      <c r="A5415" s="470"/>
      <c r="B5415" s="475"/>
    </row>
    <row r="5416" spans="1:2" x14ac:dyDescent="0.25">
      <c r="A5416" s="470"/>
      <c r="B5416" s="475"/>
    </row>
  </sheetData>
  <mergeCells count="3">
    <mergeCell ref="A1:R1"/>
    <mergeCell ref="M3:N3"/>
    <mergeCell ref="M4:N4"/>
  </mergeCells>
  <pageMargins left="0.70866141732283472" right="0.27559055118110237" top="0.51181102362204722" bottom="0.35433070866141736" header="0.31496062992125984" footer="0.31496062992125984"/>
  <pageSetup paperSize="9" scale="58" orientation="landscape" r:id="rId1"/>
  <headerFooter>
    <oddHeader xml:space="preserve">&amp;R&amp;"Times New Roman CE,Félkövér"7. melléklet az 5/2020.(II.17.) önkormányzati rendelethez&amp;"Times New Roman CE,Normál"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6218"/>
  <sheetViews>
    <sheetView view="pageBreakPreview" zoomScaleNormal="77" zoomScaleSheetLayoutView="100" workbookViewId="0">
      <selection activeCell="A49" sqref="A49:XFD61"/>
    </sheetView>
  </sheetViews>
  <sheetFormatPr defaultRowHeight="15.75" x14ac:dyDescent="0.25"/>
  <cols>
    <col min="1" max="1" width="5.125" style="627" customWidth="1"/>
    <col min="2" max="2" width="35.25" style="661" customWidth="1"/>
    <col min="3" max="3" width="10.375" style="655" customWidth="1"/>
    <col min="4" max="4" width="13.125" style="655" customWidth="1"/>
    <col min="5" max="5" width="14" style="655" customWidth="1"/>
    <col min="6" max="6" width="8.75" style="655" customWidth="1"/>
    <col min="7" max="7" width="10.25" style="655" customWidth="1"/>
    <col min="8" max="8" width="11.5" style="655" customWidth="1"/>
    <col min="9" max="9" width="11" style="655" customWidth="1"/>
    <col min="10" max="10" width="8.875" style="655" customWidth="1"/>
    <col min="11" max="11" width="10.75" style="655" customWidth="1"/>
    <col min="12" max="12" width="12.625" style="655" customWidth="1"/>
    <col min="13" max="13" width="13.125" style="655" customWidth="1"/>
    <col min="14" max="14" width="11.5" style="655" customWidth="1"/>
    <col min="15" max="15" width="11" style="655" customWidth="1"/>
    <col min="16" max="16" width="6.875" style="654" customWidth="1"/>
    <col min="17" max="17" width="7.75" style="654" bestFit="1" customWidth="1"/>
    <col min="18" max="18" width="8.375" style="655" customWidth="1"/>
    <col min="19" max="256" width="9" style="635"/>
    <col min="257" max="257" width="5.125" style="635" customWidth="1"/>
    <col min="258" max="258" width="35.25" style="635" customWidth="1"/>
    <col min="259" max="259" width="10.375" style="635" customWidth="1"/>
    <col min="260" max="260" width="13.125" style="635" customWidth="1"/>
    <col min="261" max="261" width="14" style="635" customWidth="1"/>
    <col min="262" max="262" width="8.75" style="635" customWidth="1"/>
    <col min="263" max="263" width="10.25" style="635" customWidth="1"/>
    <col min="264" max="264" width="11.5" style="635" customWidth="1"/>
    <col min="265" max="265" width="11" style="635" customWidth="1"/>
    <col min="266" max="266" width="8.875" style="635" customWidth="1"/>
    <col min="267" max="267" width="10.75" style="635" customWidth="1"/>
    <col min="268" max="268" width="12.625" style="635" customWidth="1"/>
    <col min="269" max="269" width="13.125" style="635" customWidth="1"/>
    <col min="270" max="270" width="11.5" style="635" customWidth="1"/>
    <col min="271" max="271" width="11" style="635" customWidth="1"/>
    <col min="272" max="272" width="6.875" style="635" customWidth="1"/>
    <col min="273" max="273" width="7.75" style="635" bestFit="1" customWidth="1"/>
    <col min="274" max="274" width="8.375" style="635" customWidth="1"/>
    <col min="275" max="512" width="9" style="635"/>
    <col min="513" max="513" width="5.125" style="635" customWidth="1"/>
    <col min="514" max="514" width="35.25" style="635" customWidth="1"/>
    <col min="515" max="515" width="10.375" style="635" customWidth="1"/>
    <col min="516" max="516" width="13.125" style="635" customWidth="1"/>
    <col min="517" max="517" width="14" style="635" customWidth="1"/>
    <col min="518" max="518" width="8.75" style="635" customWidth="1"/>
    <col min="519" max="519" width="10.25" style="635" customWidth="1"/>
    <col min="520" max="520" width="11.5" style="635" customWidth="1"/>
    <col min="521" max="521" width="11" style="635" customWidth="1"/>
    <col min="522" max="522" width="8.875" style="635" customWidth="1"/>
    <col min="523" max="523" width="10.75" style="635" customWidth="1"/>
    <col min="524" max="524" width="12.625" style="635" customWidth="1"/>
    <col min="525" max="525" width="13.125" style="635" customWidth="1"/>
    <col min="526" max="526" width="11.5" style="635" customWidth="1"/>
    <col min="527" max="527" width="11" style="635" customWidth="1"/>
    <col min="528" max="528" width="6.875" style="635" customWidth="1"/>
    <col min="529" max="529" width="7.75" style="635" bestFit="1" customWidth="1"/>
    <col min="530" max="530" width="8.375" style="635" customWidth="1"/>
    <col min="531" max="768" width="9" style="635"/>
    <col min="769" max="769" width="5.125" style="635" customWidth="1"/>
    <col min="770" max="770" width="35.25" style="635" customWidth="1"/>
    <col min="771" max="771" width="10.375" style="635" customWidth="1"/>
    <col min="772" max="772" width="13.125" style="635" customWidth="1"/>
    <col min="773" max="773" width="14" style="635" customWidth="1"/>
    <col min="774" max="774" width="8.75" style="635" customWidth="1"/>
    <col min="775" max="775" width="10.25" style="635" customWidth="1"/>
    <col min="776" max="776" width="11.5" style="635" customWidth="1"/>
    <col min="777" max="777" width="11" style="635" customWidth="1"/>
    <col min="778" max="778" width="8.875" style="635" customWidth="1"/>
    <col min="779" max="779" width="10.75" style="635" customWidth="1"/>
    <col min="780" max="780" width="12.625" style="635" customWidth="1"/>
    <col min="781" max="781" width="13.125" style="635" customWidth="1"/>
    <col min="782" max="782" width="11.5" style="635" customWidth="1"/>
    <col min="783" max="783" width="11" style="635" customWidth="1"/>
    <col min="784" max="784" width="6.875" style="635" customWidth="1"/>
    <col min="785" max="785" width="7.75" style="635" bestFit="1" customWidth="1"/>
    <col min="786" max="786" width="8.375" style="635" customWidth="1"/>
    <col min="787" max="1024" width="9" style="635"/>
    <col min="1025" max="1025" width="5.125" style="635" customWidth="1"/>
    <col min="1026" max="1026" width="35.25" style="635" customWidth="1"/>
    <col min="1027" max="1027" width="10.375" style="635" customWidth="1"/>
    <col min="1028" max="1028" width="13.125" style="635" customWidth="1"/>
    <col min="1029" max="1029" width="14" style="635" customWidth="1"/>
    <col min="1030" max="1030" width="8.75" style="635" customWidth="1"/>
    <col min="1031" max="1031" width="10.25" style="635" customWidth="1"/>
    <col min="1032" max="1032" width="11.5" style="635" customWidth="1"/>
    <col min="1033" max="1033" width="11" style="635" customWidth="1"/>
    <col min="1034" max="1034" width="8.875" style="635" customWidth="1"/>
    <col min="1035" max="1035" width="10.75" style="635" customWidth="1"/>
    <col min="1036" max="1036" width="12.625" style="635" customWidth="1"/>
    <col min="1037" max="1037" width="13.125" style="635" customWidth="1"/>
    <col min="1038" max="1038" width="11.5" style="635" customWidth="1"/>
    <col min="1039" max="1039" width="11" style="635" customWidth="1"/>
    <col min="1040" max="1040" width="6.875" style="635" customWidth="1"/>
    <col min="1041" max="1041" width="7.75" style="635" bestFit="1" customWidth="1"/>
    <col min="1042" max="1042" width="8.375" style="635" customWidth="1"/>
    <col min="1043" max="1280" width="9" style="635"/>
    <col min="1281" max="1281" width="5.125" style="635" customWidth="1"/>
    <col min="1282" max="1282" width="35.25" style="635" customWidth="1"/>
    <col min="1283" max="1283" width="10.375" style="635" customWidth="1"/>
    <col min="1284" max="1284" width="13.125" style="635" customWidth="1"/>
    <col min="1285" max="1285" width="14" style="635" customWidth="1"/>
    <col min="1286" max="1286" width="8.75" style="635" customWidth="1"/>
    <col min="1287" max="1287" width="10.25" style="635" customWidth="1"/>
    <col min="1288" max="1288" width="11.5" style="635" customWidth="1"/>
    <col min="1289" max="1289" width="11" style="635" customWidth="1"/>
    <col min="1290" max="1290" width="8.875" style="635" customWidth="1"/>
    <col min="1291" max="1291" width="10.75" style="635" customWidth="1"/>
    <col min="1292" max="1292" width="12.625" style="635" customWidth="1"/>
    <col min="1293" max="1293" width="13.125" style="635" customWidth="1"/>
    <col min="1294" max="1294" width="11.5" style="635" customWidth="1"/>
    <col min="1295" max="1295" width="11" style="635" customWidth="1"/>
    <col min="1296" max="1296" width="6.875" style="635" customWidth="1"/>
    <col min="1297" max="1297" width="7.75" style="635" bestFit="1" customWidth="1"/>
    <col min="1298" max="1298" width="8.375" style="635" customWidth="1"/>
    <col min="1299" max="1536" width="9" style="635"/>
    <col min="1537" max="1537" width="5.125" style="635" customWidth="1"/>
    <col min="1538" max="1538" width="35.25" style="635" customWidth="1"/>
    <col min="1539" max="1539" width="10.375" style="635" customWidth="1"/>
    <col min="1540" max="1540" width="13.125" style="635" customWidth="1"/>
    <col min="1541" max="1541" width="14" style="635" customWidth="1"/>
    <col min="1542" max="1542" width="8.75" style="635" customWidth="1"/>
    <col min="1543" max="1543" width="10.25" style="635" customWidth="1"/>
    <col min="1544" max="1544" width="11.5" style="635" customWidth="1"/>
    <col min="1545" max="1545" width="11" style="635" customWidth="1"/>
    <col min="1546" max="1546" width="8.875" style="635" customWidth="1"/>
    <col min="1547" max="1547" width="10.75" style="635" customWidth="1"/>
    <col min="1548" max="1548" width="12.625" style="635" customWidth="1"/>
    <col min="1549" max="1549" width="13.125" style="635" customWidth="1"/>
    <col min="1550" max="1550" width="11.5" style="635" customWidth="1"/>
    <col min="1551" max="1551" width="11" style="635" customWidth="1"/>
    <col min="1552" max="1552" width="6.875" style="635" customWidth="1"/>
    <col min="1553" max="1553" width="7.75" style="635" bestFit="1" customWidth="1"/>
    <col min="1554" max="1554" width="8.375" style="635" customWidth="1"/>
    <col min="1555" max="1792" width="9" style="635"/>
    <col min="1793" max="1793" width="5.125" style="635" customWidth="1"/>
    <col min="1794" max="1794" width="35.25" style="635" customWidth="1"/>
    <col min="1795" max="1795" width="10.375" style="635" customWidth="1"/>
    <col min="1796" max="1796" width="13.125" style="635" customWidth="1"/>
    <col min="1797" max="1797" width="14" style="635" customWidth="1"/>
    <col min="1798" max="1798" width="8.75" style="635" customWidth="1"/>
    <col min="1799" max="1799" width="10.25" style="635" customWidth="1"/>
    <col min="1800" max="1800" width="11.5" style="635" customWidth="1"/>
    <col min="1801" max="1801" width="11" style="635" customWidth="1"/>
    <col min="1802" max="1802" width="8.875" style="635" customWidth="1"/>
    <col min="1803" max="1803" width="10.75" style="635" customWidth="1"/>
    <col min="1804" max="1804" width="12.625" style="635" customWidth="1"/>
    <col min="1805" max="1805" width="13.125" style="635" customWidth="1"/>
    <col min="1806" max="1806" width="11.5" style="635" customWidth="1"/>
    <col min="1807" max="1807" width="11" style="635" customWidth="1"/>
    <col min="1808" max="1808" width="6.875" style="635" customWidth="1"/>
    <col min="1809" max="1809" width="7.75" style="635" bestFit="1" customWidth="1"/>
    <col min="1810" max="1810" width="8.375" style="635" customWidth="1"/>
    <col min="1811" max="2048" width="9" style="635"/>
    <col min="2049" max="2049" width="5.125" style="635" customWidth="1"/>
    <col min="2050" max="2050" width="35.25" style="635" customWidth="1"/>
    <col min="2051" max="2051" width="10.375" style="635" customWidth="1"/>
    <col min="2052" max="2052" width="13.125" style="635" customWidth="1"/>
    <col min="2053" max="2053" width="14" style="635" customWidth="1"/>
    <col min="2054" max="2054" width="8.75" style="635" customWidth="1"/>
    <col min="2055" max="2055" width="10.25" style="635" customWidth="1"/>
    <col min="2056" max="2056" width="11.5" style="635" customWidth="1"/>
    <col min="2057" max="2057" width="11" style="635" customWidth="1"/>
    <col min="2058" max="2058" width="8.875" style="635" customWidth="1"/>
    <col min="2059" max="2059" width="10.75" style="635" customWidth="1"/>
    <col min="2060" max="2060" width="12.625" style="635" customWidth="1"/>
    <col min="2061" max="2061" width="13.125" style="635" customWidth="1"/>
    <col min="2062" max="2062" width="11.5" style="635" customWidth="1"/>
    <col min="2063" max="2063" width="11" style="635" customWidth="1"/>
    <col min="2064" max="2064" width="6.875" style="635" customWidth="1"/>
    <col min="2065" max="2065" width="7.75" style="635" bestFit="1" customWidth="1"/>
    <col min="2066" max="2066" width="8.375" style="635" customWidth="1"/>
    <col min="2067" max="2304" width="9" style="635"/>
    <col min="2305" max="2305" width="5.125" style="635" customWidth="1"/>
    <col min="2306" max="2306" width="35.25" style="635" customWidth="1"/>
    <col min="2307" max="2307" width="10.375" style="635" customWidth="1"/>
    <col min="2308" max="2308" width="13.125" style="635" customWidth="1"/>
    <col min="2309" max="2309" width="14" style="635" customWidth="1"/>
    <col min="2310" max="2310" width="8.75" style="635" customWidth="1"/>
    <col min="2311" max="2311" width="10.25" style="635" customWidth="1"/>
    <col min="2312" max="2312" width="11.5" style="635" customWidth="1"/>
    <col min="2313" max="2313" width="11" style="635" customWidth="1"/>
    <col min="2314" max="2314" width="8.875" style="635" customWidth="1"/>
    <col min="2315" max="2315" width="10.75" style="635" customWidth="1"/>
    <col min="2316" max="2316" width="12.625" style="635" customWidth="1"/>
    <col min="2317" max="2317" width="13.125" style="635" customWidth="1"/>
    <col min="2318" max="2318" width="11.5" style="635" customWidth="1"/>
    <col min="2319" max="2319" width="11" style="635" customWidth="1"/>
    <col min="2320" max="2320" width="6.875" style="635" customWidth="1"/>
    <col min="2321" max="2321" width="7.75" style="635" bestFit="1" customWidth="1"/>
    <col min="2322" max="2322" width="8.375" style="635" customWidth="1"/>
    <col min="2323" max="2560" width="9" style="635"/>
    <col min="2561" max="2561" width="5.125" style="635" customWidth="1"/>
    <col min="2562" max="2562" width="35.25" style="635" customWidth="1"/>
    <col min="2563" max="2563" width="10.375" style="635" customWidth="1"/>
    <col min="2564" max="2564" width="13.125" style="635" customWidth="1"/>
    <col min="2565" max="2565" width="14" style="635" customWidth="1"/>
    <col min="2566" max="2566" width="8.75" style="635" customWidth="1"/>
    <col min="2567" max="2567" width="10.25" style="635" customWidth="1"/>
    <col min="2568" max="2568" width="11.5" style="635" customWidth="1"/>
    <col min="2569" max="2569" width="11" style="635" customWidth="1"/>
    <col min="2570" max="2570" width="8.875" style="635" customWidth="1"/>
    <col min="2571" max="2571" width="10.75" style="635" customWidth="1"/>
    <col min="2572" max="2572" width="12.625" style="635" customWidth="1"/>
    <col min="2573" max="2573" width="13.125" style="635" customWidth="1"/>
    <col min="2574" max="2574" width="11.5" style="635" customWidth="1"/>
    <col min="2575" max="2575" width="11" style="635" customWidth="1"/>
    <col min="2576" max="2576" width="6.875" style="635" customWidth="1"/>
    <col min="2577" max="2577" width="7.75" style="635" bestFit="1" customWidth="1"/>
    <col min="2578" max="2578" width="8.375" style="635" customWidth="1"/>
    <col min="2579" max="2816" width="9" style="635"/>
    <col min="2817" max="2817" width="5.125" style="635" customWidth="1"/>
    <col min="2818" max="2818" width="35.25" style="635" customWidth="1"/>
    <col min="2819" max="2819" width="10.375" style="635" customWidth="1"/>
    <col min="2820" max="2820" width="13.125" style="635" customWidth="1"/>
    <col min="2821" max="2821" width="14" style="635" customWidth="1"/>
    <col min="2822" max="2822" width="8.75" style="635" customWidth="1"/>
    <col min="2823" max="2823" width="10.25" style="635" customWidth="1"/>
    <col min="2824" max="2824" width="11.5" style="635" customWidth="1"/>
    <col min="2825" max="2825" width="11" style="635" customWidth="1"/>
    <col min="2826" max="2826" width="8.875" style="635" customWidth="1"/>
    <col min="2827" max="2827" width="10.75" style="635" customWidth="1"/>
    <col min="2828" max="2828" width="12.625" style="635" customWidth="1"/>
    <col min="2829" max="2829" width="13.125" style="635" customWidth="1"/>
    <col min="2830" max="2830" width="11.5" style="635" customWidth="1"/>
    <col min="2831" max="2831" width="11" style="635" customWidth="1"/>
    <col min="2832" max="2832" width="6.875" style="635" customWidth="1"/>
    <col min="2833" max="2833" width="7.75" style="635" bestFit="1" customWidth="1"/>
    <col min="2834" max="2834" width="8.375" style="635" customWidth="1"/>
    <col min="2835" max="3072" width="9" style="635"/>
    <col min="3073" max="3073" width="5.125" style="635" customWidth="1"/>
    <col min="3074" max="3074" width="35.25" style="635" customWidth="1"/>
    <col min="3075" max="3075" width="10.375" style="635" customWidth="1"/>
    <col min="3076" max="3076" width="13.125" style="635" customWidth="1"/>
    <col min="3077" max="3077" width="14" style="635" customWidth="1"/>
    <col min="3078" max="3078" width="8.75" style="635" customWidth="1"/>
    <col min="3079" max="3079" width="10.25" style="635" customWidth="1"/>
    <col min="3080" max="3080" width="11.5" style="635" customWidth="1"/>
    <col min="3081" max="3081" width="11" style="635" customWidth="1"/>
    <col min="3082" max="3082" width="8.875" style="635" customWidth="1"/>
    <col min="3083" max="3083" width="10.75" style="635" customWidth="1"/>
    <col min="3084" max="3084" width="12.625" style="635" customWidth="1"/>
    <col min="3085" max="3085" width="13.125" style="635" customWidth="1"/>
    <col min="3086" max="3086" width="11.5" style="635" customWidth="1"/>
    <col min="3087" max="3087" width="11" style="635" customWidth="1"/>
    <col min="3088" max="3088" width="6.875" style="635" customWidth="1"/>
    <col min="3089" max="3089" width="7.75" style="635" bestFit="1" customWidth="1"/>
    <col min="3090" max="3090" width="8.375" style="635" customWidth="1"/>
    <col min="3091" max="3328" width="9" style="635"/>
    <col min="3329" max="3329" width="5.125" style="635" customWidth="1"/>
    <col min="3330" max="3330" width="35.25" style="635" customWidth="1"/>
    <col min="3331" max="3331" width="10.375" style="635" customWidth="1"/>
    <col min="3332" max="3332" width="13.125" style="635" customWidth="1"/>
    <col min="3333" max="3333" width="14" style="635" customWidth="1"/>
    <col min="3334" max="3334" width="8.75" style="635" customWidth="1"/>
    <col min="3335" max="3335" width="10.25" style="635" customWidth="1"/>
    <col min="3336" max="3336" width="11.5" style="635" customWidth="1"/>
    <col min="3337" max="3337" width="11" style="635" customWidth="1"/>
    <col min="3338" max="3338" width="8.875" style="635" customWidth="1"/>
    <col min="3339" max="3339" width="10.75" style="635" customWidth="1"/>
    <col min="3340" max="3340" width="12.625" style="635" customWidth="1"/>
    <col min="3341" max="3341" width="13.125" style="635" customWidth="1"/>
    <col min="3342" max="3342" width="11.5" style="635" customWidth="1"/>
    <col min="3343" max="3343" width="11" style="635" customWidth="1"/>
    <col min="3344" max="3344" width="6.875" style="635" customWidth="1"/>
    <col min="3345" max="3345" width="7.75" style="635" bestFit="1" customWidth="1"/>
    <col min="3346" max="3346" width="8.375" style="635" customWidth="1"/>
    <col min="3347" max="3584" width="9" style="635"/>
    <col min="3585" max="3585" width="5.125" style="635" customWidth="1"/>
    <col min="3586" max="3586" width="35.25" style="635" customWidth="1"/>
    <col min="3587" max="3587" width="10.375" style="635" customWidth="1"/>
    <col min="3588" max="3588" width="13.125" style="635" customWidth="1"/>
    <col min="3589" max="3589" width="14" style="635" customWidth="1"/>
    <col min="3590" max="3590" width="8.75" style="635" customWidth="1"/>
    <col min="3591" max="3591" width="10.25" style="635" customWidth="1"/>
    <col min="3592" max="3592" width="11.5" style="635" customWidth="1"/>
    <col min="3593" max="3593" width="11" style="635" customWidth="1"/>
    <col min="3594" max="3594" width="8.875" style="635" customWidth="1"/>
    <col min="3595" max="3595" width="10.75" style="635" customWidth="1"/>
    <col min="3596" max="3596" width="12.625" style="635" customWidth="1"/>
    <col min="3597" max="3597" width="13.125" style="635" customWidth="1"/>
    <col min="3598" max="3598" width="11.5" style="635" customWidth="1"/>
    <col min="3599" max="3599" width="11" style="635" customWidth="1"/>
    <col min="3600" max="3600" width="6.875" style="635" customWidth="1"/>
    <col min="3601" max="3601" width="7.75" style="635" bestFit="1" customWidth="1"/>
    <col min="3602" max="3602" width="8.375" style="635" customWidth="1"/>
    <col min="3603" max="3840" width="9" style="635"/>
    <col min="3841" max="3841" width="5.125" style="635" customWidth="1"/>
    <col min="3842" max="3842" width="35.25" style="635" customWidth="1"/>
    <col min="3843" max="3843" width="10.375" style="635" customWidth="1"/>
    <col min="3844" max="3844" width="13.125" style="635" customWidth="1"/>
    <col min="3845" max="3845" width="14" style="635" customWidth="1"/>
    <col min="3846" max="3846" width="8.75" style="635" customWidth="1"/>
    <col min="3847" max="3847" width="10.25" style="635" customWidth="1"/>
    <col min="3848" max="3848" width="11.5" style="635" customWidth="1"/>
    <col min="3849" max="3849" width="11" style="635" customWidth="1"/>
    <col min="3850" max="3850" width="8.875" style="635" customWidth="1"/>
    <col min="3851" max="3851" width="10.75" style="635" customWidth="1"/>
    <col min="3852" max="3852" width="12.625" style="635" customWidth="1"/>
    <col min="3853" max="3853" width="13.125" style="635" customWidth="1"/>
    <col min="3854" max="3854" width="11.5" style="635" customWidth="1"/>
    <col min="3855" max="3855" width="11" style="635" customWidth="1"/>
    <col min="3856" max="3856" width="6.875" style="635" customWidth="1"/>
    <col min="3857" max="3857" width="7.75" style="635" bestFit="1" customWidth="1"/>
    <col min="3858" max="3858" width="8.375" style="635" customWidth="1"/>
    <col min="3859" max="4096" width="9" style="635"/>
    <col min="4097" max="4097" width="5.125" style="635" customWidth="1"/>
    <col min="4098" max="4098" width="35.25" style="635" customWidth="1"/>
    <col min="4099" max="4099" width="10.375" style="635" customWidth="1"/>
    <col min="4100" max="4100" width="13.125" style="635" customWidth="1"/>
    <col min="4101" max="4101" width="14" style="635" customWidth="1"/>
    <col min="4102" max="4102" width="8.75" style="635" customWidth="1"/>
    <col min="4103" max="4103" width="10.25" style="635" customWidth="1"/>
    <col min="4104" max="4104" width="11.5" style="635" customWidth="1"/>
    <col min="4105" max="4105" width="11" style="635" customWidth="1"/>
    <col min="4106" max="4106" width="8.875" style="635" customWidth="1"/>
    <col min="4107" max="4107" width="10.75" style="635" customWidth="1"/>
    <col min="4108" max="4108" width="12.625" style="635" customWidth="1"/>
    <col min="4109" max="4109" width="13.125" style="635" customWidth="1"/>
    <col min="4110" max="4110" width="11.5" style="635" customWidth="1"/>
    <col min="4111" max="4111" width="11" style="635" customWidth="1"/>
    <col min="4112" max="4112" width="6.875" style="635" customWidth="1"/>
    <col min="4113" max="4113" width="7.75" style="635" bestFit="1" customWidth="1"/>
    <col min="4114" max="4114" width="8.375" style="635" customWidth="1"/>
    <col min="4115" max="4352" width="9" style="635"/>
    <col min="4353" max="4353" width="5.125" style="635" customWidth="1"/>
    <col min="4354" max="4354" width="35.25" style="635" customWidth="1"/>
    <col min="4355" max="4355" width="10.375" style="635" customWidth="1"/>
    <col min="4356" max="4356" width="13.125" style="635" customWidth="1"/>
    <col min="4357" max="4357" width="14" style="635" customWidth="1"/>
    <col min="4358" max="4358" width="8.75" style="635" customWidth="1"/>
    <col min="4359" max="4359" width="10.25" style="635" customWidth="1"/>
    <col min="4360" max="4360" width="11.5" style="635" customWidth="1"/>
    <col min="4361" max="4361" width="11" style="635" customWidth="1"/>
    <col min="4362" max="4362" width="8.875" style="635" customWidth="1"/>
    <col min="4363" max="4363" width="10.75" style="635" customWidth="1"/>
    <col min="4364" max="4364" width="12.625" style="635" customWidth="1"/>
    <col min="4365" max="4365" width="13.125" style="635" customWidth="1"/>
    <col min="4366" max="4366" width="11.5" style="635" customWidth="1"/>
    <col min="4367" max="4367" width="11" style="635" customWidth="1"/>
    <col min="4368" max="4368" width="6.875" style="635" customWidth="1"/>
    <col min="4369" max="4369" width="7.75" style="635" bestFit="1" customWidth="1"/>
    <col min="4370" max="4370" width="8.375" style="635" customWidth="1"/>
    <col min="4371" max="4608" width="9" style="635"/>
    <col min="4609" max="4609" width="5.125" style="635" customWidth="1"/>
    <col min="4610" max="4610" width="35.25" style="635" customWidth="1"/>
    <col min="4611" max="4611" width="10.375" style="635" customWidth="1"/>
    <col min="4612" max="4612" width="13.125" style="635" customWidth="1"/>
    <col min="4613" max="4613" width="14" style="635" customWidth="1"/>
    <col min="4614" max="4614" width="8.75" style="635" customWidth="1"/>
    <col min="4615" max="4615" width="10.25" style="635" customWidth="1"/>
    <col min="4616" max="4616" width="11.5" style="635" customWidth="1"/>
    <col min="4617" max="4617" width="11" style="635" customWidth="1"/>
    <col min="4618" max="4618" width="8.875" style="635" customWidth="1"/>
    <col min="4619" max="4619" width="10.75" style="635" customWidth="1"/>
    <col min="4620" max="4620" width="12.625" style="635" customWidth="1"/>
    <col min="4621" max="4621" width="13.125" style="635" customWidth="1"/>
    <col min="4622" max="4622" width="11.5" style="635" customWidth="1"/>
    <col min="4623" max="4623" width="11" style="635" customWidth="1"/>
    <col min="4624" max="4624" width="6.875" style="635" customWidth="1"/>
    <col min="4625" max="4625" width="7.75" style="635" bestFit="1" customWidth="1"/>
    <col min="4626" max="4626" width="8.375" style="635" customWidth="1"/>
    <col min="4627" max="4864" width="9" style="635"/>
    <col min="4865" max="4865" width="5.125" style="635" customWidth="1"/>
    <col min="4866" max="4866" width="35.25" style="635" customWidth="1"/>
    <col min="4867" max="4867" width="10.375" style="635" customWidth="1"/>
    <col min="4868" max="4868" width="13.125" style="635" customWidth="1"/>
    <col min="4869" max="4869" width="14" style="635" customWidth="1"/>
    <col min="4870" max="4870" width="8.75" style="635" customWidth="1"/>
    <col min="4871" max="4871" width="10.25" style="635" customWidth="1"/>
    <col min="4872" max="4872" width="11.5" style="635" customWidth="1"/>
    <col min="4873" max="4873" width="11" style="635" customWidth="1"/>
    <col min="4874" max="4874" width="8.875" style="635" customWidth="1"/>
    <col min="4875" max="4875" width="10.75" style="635" customWidth="1"/>
    <col min="4876" max="4876" width="12.625" style="635" customWidth="1"/>
    <col min="4877" max="4877" width="13.125" style="635" customWidth="1"/>
    <col min="4878" max="4878" width="11.5" style="635" customWidth="1"/>
    <col min="4879" max="4879" width="11" style="635" customWidth="1"/>
    <col min="4880" max="4880" width="6.875" style="635" customWidth="1"/>
    <col min="4881" max="4881" width="7.75" style="635" bestFit="1" customWidth="1"/>
    <col min="4882" max="4882" width="8.375" style="635" customWidth="1"/>
    <col min="4883" max="5120" width="9" style="635"/>
    <col min="5121" max="5121" width="5.125" style="635" customWidth="1"/>
    <col min="5122" max="5122" width="35.25" style="635" customWidth="1"/>
    <col min="5123" max="5123" width="10.375" style="635" customWidth="1"/>
    <col min="5124" max="5124" width="13.125" style="635" customWidth="1"/>
    <col min="5125" max="5125" width="14" style="635" customWidth="1"/>
    <col min="5126" max="5126" width="8.75" style="635" customWidth="1"/>
    <col min="5127" max="5127" width="10.25" style="635" customWidth="1"/>
    <col min="5128" max="5128" width="11.5" style="635" customWidth="1"/>
    <col min="5129" max="5129" width="11" style="635" customWidth="1"/>
    <col min="5130" max="5130" width="8.875" style="635" customWidth="1"/>
    <col min="5131" max="5131" width="10.75" style="635" customWidth="1"/>
    <col min="5132" max="5132" width="12.625" style="635" customWidth="1"/>
    <col min="5133" max="5133" width="13.125" style="635" customWidth="1"/>
    <col min="5134" max="5134" width="11.5" style="635" customWidth="1"/>
    <col min="5135" max="5135" width="11" style="635" customWidth="1"/>
    <col min="5136" max="5136" width="6.875" style="635" customWidth="1"/>
    <col min="5137" max="5137" width="7.75" style="635" bestFit="1" customWidth="1"/>
    <col min="5138" max="5138" width="8.375" style="635" customWidth="1"/>
    <col min="5139" max="5376" width="9" style="635"/>
    <col min="5377" max="5377" width="5.125" style="635" customWidth="1"/>
    <col min="5378" max="5378" width="35.25" style="635" customWidth="1"/>
    <col min="5379" max="5379" width="10.375" style="635" customWidth="1"/>
    <col min="5380" max="5380" width="13.125" style="635" customWidth="1"/>
    <col min="5381" max="5381" width="14" style="635" customWidth="1"/>
    <col min="5382" max="5382" width="8.75" style="635" customWidth="1"/>
    <col min="5383" max="5383" width="10.25" style="635" customWidth="1"/>
    <col min="5384" max="5384" width="11.5" style="635" customWidth="1"/>
    <col min="5385" max="5385" width="11" style="635" customWidth="1"/>
    <col min="5386" max="5386" width="8.875" style="635" customWidth="1"/>
    <col min="5387" max="5387" width="10.75" style="635" customWidth="1"/>
    <col min="5388" max="5388" width="12.625" style="635" customWidth="1"/>
    <col min="5389" max="5389" width="13.125" style="635" customWidth="1"/>
    <col min="5390" max="5390" width="11.5" style="635" customWidth="1"/>
    <col min="5391" max="5391" width="11" style="635" customWidth="1"/>
    <col min="5392" max="5392" width="6.875" style="635" customWidth="1"/>
    <col min="5393" max="5393" width="7.75" style="635" bestFit="1" customWidth="1"/>
    <col min="5394" max="5394" width="8.375" style="635" customWidth="1"/>
    <col min="5395" max="5632" width="9" style="635"/>
    <col min="5633" max="5633" width="5.125" style="635" customWidth="1"/>
    <col min="5634" max="5634" width="35.25" style="635" customWidth="1"/>
    <col min="5635" max="5635" width="10.375" style="635" customWidth="1"/>
    <col min="5636" max="5636" width="13.125" style="635" customWidth="1"/>
    <col min="5637" max="5637" width="14" style="635" customWidth="1"/>
    <col min="5638" max="5638" width="8.75" style="635" customWidth="1"/>
    <col min="5639" max="5639" width="10.25" style="635" customWidth="1"/>
    <col min="5640" max="5640" width="11.5" style="635" customWidth="1"/>
    <col min="5641" max="5641" width="11" style="635" customWidth="1"/>
    <col min="5642" max="5642" width="8.875" style="635" customWidth="1"/>
    <col min="5643" max="5643" width="10.75" style="635" customWidth="1"/>
    <col min="5644" max="5644" width="12.625" style="635" customWidth="1"/>
    <col min="5645" max="5645" width="13.125" style="635" customWidth="1"/>
    <col min="5646" max="5646" width="11.5" style="635" customWidth="1"/>
    <col min="5647" max="5647" width="11" style="635" customWidth="1"/>
    <col min="5648" max="5648" width="6.875" style="635" customWidth="1"/>
    <col min="5649" max="5649" width="7.75" style="635" bestFit="1" customWidth="1"/>
    <col min="5650" max="5650" width="8.375" style="635" customWidth="1"/>
    <col min="5651" max="5888" width="9" style="635"/>
    <col min="5889" max="5889" width="5.125" style="635" customWidth="1"/>
    <col min="5890" max="5890" width="35.25" style="635" customWidth="1"/>
    <col min="5891" max="5891" width="10.375" style="635" customWidth="1"/>
    <col min="5892" max="5892" width="13.125" style="635" customWidth="1"/>
    <col min="5893" max="5893" width="14" style="635" customWidth="1"/>
    <col min="5894" max="5894" width="8.75" style="635" customWidth="1"/>
    <col min="5895" max="5895" width="10.25" style="635" customWidth="1"/>
    <col min="5896" max="5896" width="11.5" style="635" customWidth="1"/>
    <col min="5897" max="5897" width="11" style="635" customWidth="1"/>
    <col min="5898" max="5898" width="8.875" style="635" customWidth="1"/>
    <col min="5899" max="5899" width="10.75" style="635" customWidth="1"/>
    <col min="5900" max="5900" width="12.625" style="635" customWidth="1"/>
    <col min="5901" max="5901" width="13.125" style="635" customWidth="1"/>
    <col min="5902" max="5902" width="11.5" style="635" customWidth="1"/>
    <col min="5903" max="5903" width="11" style="635" customWidth="1"/>
    <col min="5904" max="5904" width="6.875" style="635" customWidth="1"/>
    <col min="5905" max="5905" width="7.75" style="635" bestFit="1" customWidth="1"/>
    <col min="5906" max="5906" width="8.375" style="635" customWidth="1"/>
    <col min="5907" max="6144" width="9" style="635"/>
    <col min="6145" max="6145" width="5.125" style="635" customWidth="1"/>
    <col min="6146" max="6146" width="35.25" style="635" customWidth="1"/>
    <col min="6147" max="6147" width="10.375" style="635" customWidth="1"/>
    <col min="6148" max="6148" width="13.125" style="635" customWidth="1"/>
    <col min="6149" max="6149" width="14" style="635" customWidth="1"/>
    <col min="6150" max="6150" width="8.75" style="635" customWidth="1"/>
    <col min="6151" max="6151" width="10.25" style="635" customWidth="1"/>
    <col min="6152" max="6152" width="11.5" style="635" customWidth="1"/>
    <col min="6153" max="6153" width="11" style="635" customWidth="1"/>
    <col min="6154" max="6154" width="8.875" style="635" customWidth="1"/>
    <col min="6155" max="6155" width="10.75" style="635" customWidth="1"/>
    <col min="6156" max="6156" width="12.625" style="635" customWidth="1"/>
    <col min="6157" max="6157" width="13.125" style="635" customWidth="1"/>
    <col min="6158" max="6158" width="11.5" style="635" customWidth="1"/>
    <col min="6159" max="6159" width="11" style="635" customWidth="1"/>
    <col min="6160" max="6160" width="6.875" style="635" customWidth="1"/>
    <col min="6161" max="6161" width="7.75" style="635" bestFit="1" customWidth="1"/>
    <col min="6162" max="6162" width="8.375" style="635" customWidth="1"/>
    <col min="6163" max="6400" width="9" style="635"/>
    <col min="6401" max="6401" width="5.125" style="635" customWidth="1"/>
    <col min="6402" max="6402" width="35.25" style="635" customWidth="1"/>
    <col min="6403" max="6403" width="10.375" style="635" customWidth="1"/>
    <col min="6404" max="6404" width="13.125" style="635" customWidth="1"/>
    <col min="6405" max="6405" width="14" style="635" customWidth="1"/>
    <col min="6406" max="6406" width="8.75" style="635" customWidth="1"/>
    <col min="6407" max="6407" width="10.25" style="635" customWidth="1"/>
    <col min="6408" max="6408" width="11.5" style="635" customWidth="1"/>
    <col min="6409" max="6409" width="11" style="635" customWidth="1"/>
    <col min="6410" max="6410" width="8.875" style="635" customWidth="1"/>
    <col min="6411" max="6411" width="10.75" style="635" customWidth="1"/>
    <col min="6412" max="6412" width="12.625" style="635" customWidth="1"/>
    <col min="6413" max="6413" width="13.125" style="635" customWidth="1"/>
    <col min="6414" max="6414" width="11.5" style="635" customWidth="1"/>
    <col min="6415" max="6415" width="11" style="635" customWidth="1"/>
    <col min="6416" max="6416" width="6.875" style="635" customWidth="1"/>
    <col min="6417" max="6417" width="7.75" style="635" bestFit="1" customWidth="1"/>
    <col min="6418" max="6418" width="8.375" style="635" customWidth="1"/>
    <col min="6419" max="6656" width="9" style="635"/>
    <col min="6657" max="6657" width="5.125" style="635" customWidth="1"/>
    <col min="6658" max="6658" width="35.25" style="635" customWidth="1"/>
    <col min="6659" max="6659" width="10.375" style="635" customWidth="1"/>
    <col min="6660" max="6660" width="13.125" style="635" customWidth="1"/>
    <col min="6661" max="6661" width="14" style="635" customWidth="1"/>
    <col min="6662" max="6662" width="8.75" style="635" customWidth="1"/>
    <col min="6663" max="6663" width="10.25" style="635" customWidth="1"/>
    <col min="6664" max="6664" width="11.5" style="635" customWidth="1"/>
    <col min="6665" max="6665" width="11" style="635" customWidth="1"/>
    <col min="6666" max="6666" width="8.875" style="635" customWidth="1"/>
    <col min="6667" max="6667" width="10.75" style="635" customWidth="1"/>
    <col min="6668" max="6668" width="12.625" style="635" customWidth="1"/>
    <col min="6669" max="6669" width="13.125" style="635" customWidth="1"/>
    <col min="6670" max="6670" width="11.5" style="635" customWidth="1"/>
    <col min="6671" max="6671" width="11" style="635" customWidth="1"/>
    <col min="6672" max="6672" width="6.875" style="635" customWidth="1"/>
    <col min="6673" max="6673" width="7.75" style="635" bestFit="1" customWidth="1"/>
    <col min="6674" max="6674" width="8.375" style="635" customWidth="1"/>
    <col min="6675" max="6912" width="9" style="635"/>
    <col min="6913" max="6913" width="5.125" style="635" customWidth="1"/>
    <col min="6914" max="6914" width="35.25" style="635" customWidth="1"/>
    <col min="6915" max="6915" width="10.375" style="635" customWidth="1"/>
    <col min="6916" max="6916" width="13.125" style="635" customWidth="1"/>
    <col min="6917" max="6917" width="14" style="635" customWidth="1"/>
    <col min="6918" max="6918" width="8.75" style="635" customWidth="1"/>
    <col min="6919" max="6919" width="10.25" style="635" customWidth="1"/>
    <col min="6920" max="6920" width="11.5" style="635" customWidth="1"/>
    <col min="6921" max="6921" width="11" style="635" customWidth="1"/>
    <col min="6922" max="6922" width="8.875" style="635" customWidth="1"/>
    <col min="6923" max="6923" width="10.75" style="635" customWidth="1"/>
    <col min="6924" max="6924" width="12.625" style="635" customWidth="1"/>
    <col min="6925" max="6925" width="13.125" style="635" customWidth="1"/>
    <col min="6926" max="6926" width="11.5" style="635" customWidth="1"/>
    <col min="6927" max="6927" width="11" style="635" customWidth="1"/>
    <col min="6928" max="6928" width="6.875" style="635" customWidth="1"/>
    <col min="6929" max="6929" width="7.75" style="635" bestFit="1" customWidth="1"/>
    <col min="6930" max="6930" width="8.375" style="635" customWidth="1"/>
    <col min="6931" max="7168" width="9" style="635"/>
    <col min="7169" max="7169" width="5.125" style="635" customWidth="1"/>
    <col min="7170" max="7170" width="35.25" style="635" customWidth="1"/>
    <col min="7171" max="7171" width="10.375" style="635" customWidth="1"/>
    <col min="7172" max="7172" width="13.125" style="635" customWidth="1"/>
    <col min="7173" max="7173" width="14" style="635" customWidth="1"/>
    <col min="7174" max="7174" width="8.75" style="635" customWidth="1"/>
    <col min="7175" max="7175" width="10.25" style="635" customWidth="1"/>
    <col min="7176" max="7176" width="11.5" style="635" customWidth="1"/>
    <col min="7177" max="7177" width="11" style="635" customWidth="1"/>
    <col min="7178" max="7178" width="8.875" style="635" customWidth="1"/>
    <col min="7179" max="7179" width="10.75" style="635" customWidth="1"/>
    <col min="7180" max="7180" width="12.625" style="635" customWidth="1"/>
    <col min="7181" max="7181" width="13.125" style="635" customWidth="1"/>
    <col min="7182" max="7182" width="11.5" style="635" customWidth="1"/>
    <col min="7183" max="7183" width="11" style="635" customWidth="1"/>
    <col min="7184" max="7184" width="6.875" style="635" customWidth="1"/>
    <col min="7185" max="7185" width="7.75" style="635" bestFit="1" customWidth="1"/>
    <col min="7186" max="7186" width="8.375" style="635" customWidth="1"/>
    <col min="7187" max="7424" width="9" style="635"/>
    <col min="7425" max="7425" width="5.125" style="635" customWidth="1"/>
    <col min="7426" max="7426" width="35.25" style="635" customWidth="1"/>
    <col min="7427" max="7427" width="10.375" style="635" customWidth="1"/>
    <col min="7428" max="7428" width="13.125" style="635" customWidth="1"/>
    <col min="7429" max="7429" width="14" style="635" customWidth="1"/>
    <col min="7430" max="7430" width="8.75" style="635" customWidth="1"/>
    <col min="7431" max="7431" width="10.25" style="635" customWidth="1"/>
    <col min="7432" max="7432" width="11.5" style="635" customWidth="1"/>
    <col min="7433" max="7433" width="11" style="635" customWidth="1"/>
    <col min="7434" max="7434" width="8.875" style="635" customWidth="1"/>
    <col min="7435" max="7435" width="10.75" style="635" customWidth="1"/>
    <col min="7436" max="7436" width="12.625" style="635" customWidth="1"/>
    <col min="7437" max="7437" width="13.125" style="635" customWidth="1"/>
    <col min="7438" max="7438" width="11.5" style="635" customWidth="1"/>
    <col min="7439" max="7439" width="11" style="635" customWidth="1"/>
    <col min="7440" max="7440" width="6.875" style="635" customWidth="1"/>
    <col min="7441" max="7441" width="7.75" style="635" bestFit="1" customWidth="1"/>
    <col min="7442" max="7442" width="8.375" style="635" customWidth="1"/>
    <col min="7443" max="7680" width="9" style="635"/>
    <col min="7681" max="7681" width="5.125" style="635" customWidth="1"/>
    <col min="7682" max="7682" width="35.25" style="635" customWidth="1"/>
    <col min="7683" max="7683" width="10.375" style="635" customWidth="1"/>
    <col min="7684" max="7684" width="13.125" style="635" customWidth="1"/>
    <col min="7685" max="7685" width="14" style="635" customWidth="1"/>
    <col min="7686" max="7686" width="8.75" style="635" customWidth="1"/>
    <col min="7687" max="7687" width="10.25" style="635" customWidth="1"/>
    <col min="7688" max="7688" width="11.5" style="635" customWidth="1"/>
    <col min="7689" max="7689" width="11" style="635" customWidth="1"/>
    <col min="7690" max="7690" width="8.875" style="635" customWidth="1"/>
    <col min="7691" max="7691" width="10.75" style="635" customWidth="1"/>
    <col min="7692" max="7692" width="12.625" style="635" customWidth="1"/>
    <col min="7693" max="7693" width="13.125" style="635" customWidth="1"/>
    <col min="7694" max="7694" width="11.5" style="635" customWidth="1"/>
    <col min="7695" max="7695" width="11" style="635" customWidth="1"/>
    <col min="7696" max="7696" width="6.875" style="635" customWidth="1"/>
    <col min="7697" max="7697" width="7.75" style="635" bestFit="1" customWidth="1"/>
    <col min="7698" max="7698" width="8.375" style="635" customWidth="1"/>
    <col min="7699" max="7936" width="9" style="635"/>
    <col min="7937" max="7937" width="5.125" style="635" customWidth="1"/>
    <col min="7938" max="7938" width="35.25" style="635" customWidth="1"/>
    <col min="7939" max="7939" width="10.375" style="635" customWidth="1"/>
    <col min="7940" max="7940" width="13.125" style="635" customWidth="1"/>
    <col min="7941" max="7941" width="14" style="635" customWidth="1"/>
    <col min="7942" max="7942" width="8.75" style="635" customWidth="1"/>
    <col min="7943" max="7943" width="10.25" style="635" customWidth="1"/>
    <col min="7944" max="7944" width="11.5" style="635" customWidth="1"/>
    <col min="7945" max="7945" width="11" style="635" customWidth="1"/>
    <col min="7946" max="7946" width="8.875" style="635" customWidth="1"/>
    <col min="7947" max="7947" width="10.75" style="635" customWidth="1"/>
    <col min="7948" max="7948" width="12.625" style="635" customWidth="1"/>
    <col min="7949" max="7949" width="13.125" style="635" customWidth="1"/>
    <col min="7950" max="7950" width="11.5" style="635" customWidth="1"/>
    <col min="7951" max="7951" width="11" style="635" customWidth="1"/>
    <col min="7952" max="7952" width="6.875" style="635" customWidth="1"/>
    <col min="7953" max="7953" width="7.75" style="635" bestFit="1" customWidth="1"/>
    <col min="7954" max="7954" width="8.375" style="635" customWidth="1"/>
    <col min="7955" max="8192" width="9" style="635"/>
    <col min="8193" max="8193" width="5.125" style="635" customWidth="1"/>
    <col min="8194" max="8194" width="35.25" style="635" customWidth="1"/>
    <col min="8195" max="8195" width="10.375" style="635" customWidth="1"/>
    <col min="8196" max="8196" width="13.125" style="635" customWidth="1"/>
    <col min="8197" max="8197" width="14" style="635" customWidth="1"/>
    <col min="8198" max="8198" width="8.75" style="635" customWidth="1"/>
    <col min="8199" max="8199" width="10.25" style="635" customWidth="1"/>
    <col min="8200" max="8200" width="11.5" style="635" customWidth="1"/>
    <col min="8201" max="8201" width="11" style="635" customWidth="1"/>
    <col min="8202" max="8202" width="8.875" style="635" customWidth="1"/>
    <col min="8203" max="8203" width="10.75" style="635" customWidth="1"/>
    <col min="8204" max="8204" width="12.625" style="635" customWidth="1"/>
    <col min="8205" max="8205" width="13.125" style="635" customWidth="1"/>
    <col min="8206" max="8206" width="11.5" style="635" customWidth="1"/>
    <col min="8207" max="8207" width="11" style="635" customWidth="1"/>
    <col min="8208" max="8208" width="6.875" style="635" customWidth="1"/>
    <col min="8209" max="8209" width="7.75" style="635" bestFit="1" customWidth="1"/>
    <col min="8210" max="8210" width="8.375" style="635" customWidth="1"/>
    <col min="8211" max="8448" width="9" style="635"/>
    <col min="8449" max="8449" width="5.125" style="635" customWidth="1"/>
    <col min="8450" max="8450" width="35.25" style="635" customWidth="1"/>
    <col min="8451" max="8451" width="10.375" style="635" customWidth="1"/>
    <col min="8452" max="8452" width="13.125" style="635" customWidth="1"/>
    <col min="8453" max="8453" width="14" style="635" customWidth="1"/>
    <col min="8454" max="8454" width="8.75" style="635" customWidth="1"/>
    <col min="8455" max="8455" width="10.25" style="635" customWidth="1"/>
    <col min="8456" max="8456" width="11.5" style="635" customWidth="1"/>
    <col min="8457" max="8457" width="11" style="635" customWidth="1"/>
    <col min="8458" max="8458" width="8.875" style="635" customWidth="1"/>
    <col min="8459" max="8459" width="10.75" style="635" customWidth="1"/>
    <col min="8460" max="8460" width="12.625" style="635" customWidth="1"/>
    <col min="8461" max="8461" width="13.125" style="635" customWidth="1"/>
    <col min="8462" max="8462" width="11.5" style="635" customWidth="1"/>
    <col min="8463" max="8463" width="11" style="635" customWidth="1"/>
    <col min="8464" max="8464" width="6.875" style="635" customWidth="1"/>
    <col min="8465" max="8465" width="7.75" style="635" bestFit="1" customWidth="1"/>
    <col min="8466" max="8466" width="8.375" style="635" customWidth="1"/>
    <col min="8467" max="8704" width="9" style="635"/>
    <col min="8705" max="8705" width="5.125" style="635" customWidth="1"/>
    <col min="8706" max="8706" width="35.25" style="635" customWidth="1"/>
    <col min="8707" max="8707" width="10.375" style="635" customWidth="1"/>
    <col min="8708" max="8708" width="13.125" style="635" customWidth="1"/>
    <col min="8709" max="8709" width="14" style="635" customWidth="1"/>
    <col min="8710" max="8710" width="8.75" style="635" customWidth="1"/>
    <col min="8711" max="8711" width="10.25" style="635" customWidth="1"/>
    <col min="8712" max="8712" width="11.5" style="635" customWidth="1"/>
    <col min="8713" max="8713" width="11" style="635" customWidth="1"/>
    <col min="8714" max="8714" width="8.875" style="635" customWidth="1"/>
    <col min="8715" max="8715" width="10.75" style="635" customWidth="1"/>
    <col min="8716" max="8716" width="12.625" style="635" customWidth="1"/>
    <col min="8717" max="8717" width="13.125" style="635" customWidth="1"/>
    <col min="8718" max="8718" width="11.5" style="635" customWidth="1"/>
    <col min="8719" max="8719" width="11" style="635" customWidth="1"/>
    <col min="8720" max="8720" width="6.875" style="635" customWidth="1"/>
    <col min="8721" max="8721" width="7.75" style="635" bestFit="1" customWidth="1"/>
    <col min="8722" max="8722" width="8.375" style="635" customWidth="1"/>
    <col min="8723" max="8960" width="9" style="635"/>
    <col min="8961" max="8961" width="5.125" style="635" customWidth="1"/>
    <col min="8962" max="8962" width="35.25" style="635" customWidth="1"/>
    <col min="8963" max="8963" width="10.375" style="635" customWidth="1"/>
    <col min="8964" max="8964" width="13.125" style="635" customWidth="1"/>
    <col min="8965" max="8965" width="14" style="635" customWidth="1"/>
    <col min="8966" max="8966" width="8.75" style="635" customWidth="1"/>
    <col min="8967" max="8967" width="10.25" style="635" customWidth="1"/>
    <col min="8968" max="8968" width="11.5" style="635" customWidth="1"/>
    <col min="8969" max="8969" width="11" style="635" customWidth="1"/>
    <col min="8970" max="8970" width="8.875" style="635" customWidth="1"/>
    <col min="8971" max="8971" width="10.75" style="635" customWidth="1"/>
    <col min="8972" max="8972" width="12.625" style="635" customWidth="1"/>
    <col min="8973" max="8973" width="13.125" style="635" customWidth="1"/>
    <col min="8974" max="8974" width="11.5" style="635" customWidth="1"/>
    <col min="8975" max="8975" width="11" style="635" customWidth="1"/>
    <col min="8976" max="8976" width="6.875" style="635" customWidth="1"/>
    <col min="8977" max="8977" width="7.75" style="635" bestFit="1" customWidth="1"/>
    <col min="8978" max="8978" width="8.375" style="635" customWidth="1"/>
    <col min="8979" max="9216" width="9" style="635"/>
    <col min="9217" max="9217" width="5.125" style="635" customWidth="1"/>
    <col min="9218" max="9218" width="35.25" style="635" customWidth="1"/>
    <col min="9219" max="9219" width="10.375" style="635" customWidth="1"/>
    <col min="9220" max="9220" width="13.125" style="635" customWidth="1"/>
    <col min="9221" max="9221" width="14" style="635" customWidth="1"/>
    <col min="9222" max="9222" width="8.75" style="635" customWidth="1"/>
    <col min="9223" max="9223" width="10.25" style="635" customWidth="1"/>
    <col min="9224" max="9224" width="11.5" style="635" customWidth="1"/>
    <col min="9225" max="9225" width="11" style="635" customWidth="1"/>
    <col min="9226" max="9226" width="8.875" style="635" customWidth="1"/>
    <col min="9227" max="9227" width="10.75" style="635" customWidth="1"/>
    <col min="9228" max="9228" width="12.625" style="635" customWidth="1"/>
    <col min="9229" max="9229" width="13.125" style="635" customWidth="1"/>
    <col min="9230" max="9230" width="11.5" style="635" customWidth="1"/>
    <col min="9231" max="9231" width="11" style="635" customWidth="1"/>
    <col min="9232" max="9232" width="6.875" style="635" customWidth="1"/>
    <col min="9233" max="9233" width="7.75" style="635" bestFit="1" customWidth="1"/>
    <col min="9234" max="9234" width="8.375" style="635" customWidth="1"/>
    <col min="9235" max="9472" width="9" style="635"/>
    <col min="9473" max="9473" width="5.125" style="635" customWidth="1"/>
    <col min="9474" max="9474" width="35.25" style="635" customWidth="1"/>
    <col min="9475" max="9475" width="10.375" style="635" customWidth="1"/>
    <col min="9476" max="9476" width="13.125" style="635" customWidth="1"/>
    <col min="9477" max="9477" width="14" style="635" customWidth="1"/>
    <col min="9478" max="9478" width="8.75" style="635" customWidth="1"/>
    <col min="9479" max="9479" width="10.25" style="635" customWidth="1"/>
    <col min="9480" max="9480" width="11.5" style="635" customWidth="1"/>
    <col min="9481" max="9481" width="11" style="635" customWidth="1"/>
    <col min="9482" max="9482" width="8.875" style="635" customWidth="1"/>
    <col min="9483" max="9483" width="10.75" style="635" customWidth="1"/>
    <col min="9484" max="9484" width="12.625" style="635" customWidth="1"/>
    <col min="9485" max="9485" width="13.125" style="635" customWidth="1"/>
    <col min="9486" max="9486" width="11.5" style="635" customWidth="1"/>
    <col min="9487" max="9487" width="11" style="635" customWidth="1"/>
    <col min="9488" max="9488" width="6.875" style="635" customWidth="1"/>
    <col min="9489" max="9489" width="7.75" style="635" bestFit="1" customWidth="1"/>
    <col min="9490" max="9490" width="8.375" style="635" customWidth="1"/>
    <col min="9491" max="9728" width="9" style="635"/>
    <col min="9729" max="9729" width="5.125" style="635" customWidth="1"/>
    <col min="9730" max="9730" width="35.25" style="635" customWidth="1"/>
    <col min="9731" max="9731" width="10.375" style="635" customWidth="1"/>
    <col min="9732" max="9732" width="13.125" style="635" customWidth="1"/>
    <col min="9733" max="9733" width="14" style="635" customWidth="1"/>
    <col min="9734" max="9734" width="8.75" style="635" customWidth="1"/>
    <col min="9735" max="9735" width="10.25" style="635" customWidth="1"/>
    <col min="9736" max="9736" width="11.5" style="635" customWidth="1"/>
    <col min="9737" max="9737" width="11" style="635" customWidth="1"/>
    <col min="9738" max="9738" width="8.875" style="635" customWidth="1"/>
    <col min="9739" max="9739" width="10.75" style="635" customWidth="1"/>
    <col min="9740" max="9740" width="12.625" style="635" customWidth="1"/>
    <col min="9741" max="9741" width="13.125" style="635" customWidth="1"/>
    <col min="9742" max="9742" width="11.5" style="635" customWidth="1"/>
    <col min="9743" max="9743" width="11" style="635" customWidth="1"/>
    <col min="9744" max="9744" width="6.875" style="635" customWidth="1"/>
    <col min="9745" max="9745" width="7.75" style="635" bestFit="1" customWidth="1"/>
    <col min="9746" max="9746" width="8.375" style="635" customWidth="1"/>
    <col min="9747" max="9984" width="9" style="635"/>
    <col min="9985" max="9985" width="5.125" style="635" customWidth="1"/>
    <col min="9986" max="9986" width="35.25" style="635" customWidth="1"/>
    <col min="9987" max="9987" width="10.375" style="635" customWidth="1"/>
    <col min="9988" max="9988" width="13.125" style="635" customWidth="1"/>
    <col min="9989" max="9989" width="14" style="635" customWidth="1"/>
    <col min="9990" max="9990" width="8.75" style="635" customWidth="1"/>
    <col min="9991" max="9991" width="10.25" style="635" customWidth="1"/>
    <col min="9992" max="9992" width="11.5" style="635" customWidth="1"/>
    <col min="9993" max="9993" width="11" style="635" customWidth="1"/>
    <col min="9994" max="9994" width="8.875" style="635" customWidth="1"/>
    <col min="9995" max="9995" width="10.75" style="635" customWidth="1"/>
    <col min="9996" max="9996" width="12.625" style="635" customWidth="1"/>
    <col min="9997" max="9997" width="13.125" style="635" customWidth="1"/>
    <col min="9998" max="9998" width="11.5" style="635" customWidth="1"/>
    <col min="9999" max="9999" width="11" style="635" customWidth="1"/>
    <col min="10000" max="10000" width="6.875" style="635" customWidth="1"/>
    <col min="10001" max="10001" width="7.75" style="635" bestFit="1" customWidth="1"/>
    <col min="10002" max="10002" width="8.375" style="635" customWidth="1"/>
    <col min="10003" max="10240" width="9" style="635"/>
    <col min="10241" max="10241" width="5.125" style="635" customWidth="1"/>
    <col min="10242" max="10242" width="35.25" style="635" customWidth="1"/>
    <col min="10243" max="10243" width="10.375" style="635" customWidth="1"/>
    <col min="10244" max="10244" width="13.125" style="635" customWidth="1"/>
    <col min="10245" max="10245" width="14" style="635" customWidth="1"/>
    <col min="10246" max="10246" width="8.75" style="635" customWidth="1"/>
    <col min="10247" max="10247" width="10.25" style="635" customWidth="1"/>
    <col min="10248" max="10248" width="11.5" style="635" customWidth="1"/>
    <col min="10249" max="10249" width="11" style="635" customWidth="1"/>
    <col min="10250" max="10250" width="8.875" style="635" customWidth="1"/>
    <col min="10251" max="10251" width="10.75" style="635" customWidth="1"/>
    <col min="10252" max="10252" width="12.625" style="635" customWidth="1"/>
    <col min="10253" max="10253" width="13.125" style="635" customWidth="1"/>
    <col min="10254" max="10254" width="11.5" style="635" customWidth="1"/>
    <col min="10255" max="10255" width="11" style="635" customWidth="1"/>
    <col min="10256" max="10256" width="6.875" style="635" customWidth="1"/>
    <col min="10257" max="10257" width="7.75" style="635" bestFit="1" customWidth="1"/>
    <col min="10258" max="10258" width="8.375" style="635" customWidth="1"/>
    <col min="10259" max="10496" width="9" style="635"/>
    <col min="10497" max="10497" width="5.125" style="635" customWidth="1"/>
    <col min="10498" max="10498" width="35.25" style="635" customWidth="1"/>
    <col min="10499" max="10499" width="10.375" style="635" customWidth="1"/>
    <col min="10500" max="10500" width="13.125" style="635" customWidth="1"/>
    <col min="10501" max="10501" width="14" style="635" customWidth="1"/>
    <col min="10502" max="10502" width="8.75" style="635" customWidth="1"/>
    <col min="10503" max="10503" width="10.25" style="635" customWidth="1"/>
    <col min="10504" max="10504" width="11.5" style="635" customWidth="1"/>
    <col min="10505" max="10505" width="11" style="635" customWidth="1"/>
    <col min="10506" max="10506" width="8.875" style="635" customWidth="1"/>
    <col min="10507" max="10507" width="10.75" style="635" customWidth="1"/>
    <col min="10508" max="10508" width="12.625" style="635" customWidth="1"/>
    <col min="10509" max="10509" width="13.125" style="635" customWidth="1"/>
    <col min="10510" max="10510" width="11.5" style="635" customWidth="1"/>
    <col min="10511" max="10511" width="11" style="635" customWidth="1"/>
    <col min="10512" max="10512" width="6.875" style="635" customWidth="1"/>
    <col min="10513" max="10513" width="7.75" style="635" bestFit="1" customWidth="1"/>
    <col min="10514" max="10514" width="8.375" style="635" customWidth="1"/>
    <col min="10515" max="10752" width="9" style="635"/>
    <col min="10753" max="10753" width="5.125" style="635" customWidth="1"/>
    <col min="10754" max="10754" width="35.25" style="635" customWidth="1"/>
    <col min="10755" max="10755" width="10.375" style="635" customWidth="1"/>
    <col min="10756" max="10756" width="13.125" style="635" customWidth="1"/>
    <col min="10757" max="10757" width="14" style="635" customWidth="1"/>
    <col min="10758" max="10758" width="8.75" style="635" customWidth="1"/>
    <col min="10759" max="10759" width="10.25" style="635" customWidth="1"/>
    <col min="10760" max="10760" width="11.5" style="635" customWidth="1"/>
    <col min="10761" max="10761" width="11" style="635" customWidth="1"/>
    <col min="10762" max="10762" width="8.875" style="635" customWidth="1"/>
    <col min="10763" max="10763" width="10.75" style="635" customWidth="1"/>
    <col min="10764" max="10764" width="12.625" style="635" customWidth="1"/>
    <col min="10765" max="10765" width="13.125" style="635" customWidth="1"/>
    <col min="10766" max="10766" width="11.5" style="635" customWidth="1"/>
    <col min="10767" max="10767" width="11" style="635" customWidth="1"/>
    <col min="10768" max="10768" width="6.875" style="635" customWidth="1"/>
    <col min="10769" max="10769" width="7.75" style="635" bestFit="1" customWidth="1"/>
    <col min="10770" max="10770" width="8.375" style="635" customWidth="1"/>
    <col min="10771" max="11008" width="9" style="635"/>
    <col min="11009" max="11009" width="5.125" style="635" customWidth="1"/>
    <col min="11010" max="11010" width="35.25" style="635" customWidth="1"/>
    <col min="11011" max="11011" width="10.375" style="635" customWidth="1"/>
    <col min="11012" max="11012" width="13.125" style="635" customWidth="1"/>
    <col min="11013" max="11013" width="14" style="635" customWidth="1"/>
    <col min="11014" max="11014" width="8.75" style="635" customWidth="1"/>
    <col min="11015" max="11015" width="10.25" style="635" customWidth="1"/>
    <col min="11016" max="11016" width="11.5" style="635" customWidth="1"/>
    <col min="11017" max="11017" width="11" style="635" customWidth="1"/>
    <col min="11018" max="11018" width="8.875" style="635" customWidth="1"/>
    <col min="11019" max="11019" width="10.75" style="635" customWidth="1"/>
    <col min="11020" max="11020" width="12.625" style="635" customWidth="1"/>
    <col min="11021" max="11021" width="13.125" style="635" customWidth="1"/>
    <col min="11022" max="11022" width="11.5" style="635" customWidth="1"/>
    <col min="11023" max="11023" width="11" style="635" customWidth="1"/>
    <col min="11024" max="11024" width="6.875" style="635" customWidth="1"/>
    <col min="11025" max="11025" width="7.75" style="635" bestFit="1" customWidth="1"/>
    <col min="11026" max="11026" width="8.375" style="635" customWidth="1"/>
    <col min="11027" max="11264" width="9" style="635"/>
    <col min="11265" max="11265" width="5.125" style="635" customWidth="1"/>
    <col min="11266" max="11266" width="35.25" style="635" customWidth="1"/>
    <col min="11267" max="11267" width="10.375" style="635" customWidth="1"/>
    <col min="11268" max="11268" width="13.125" style="635" customWidth="1"/>
    <col min="11269" max="11269" width="14" style="635" customWidth="1"/>
    <col min="11270" max="11270" width="8.75" style="635" customWidth="1"/>
    <col min="11271" max="11271" width="10.25" style="635" customWidth="1"/>
    <col min="11272" max="11272" width="11.5" style="635" customWidth="1"/>
    <col min="11273" max="11273" width="11" style="635" customWidth="1"/>
    <col min="11274" max="11274" width="8.875" style="635" customWidth="1"/>
    <col min="11275" max="11275" width="10.75" style="635" customWidth="1"/>
    <col min="11276" max="11276" width="12.625" style="635" customWidth="1"/>
    <col min="11277" max="11277" width="13.125" style="635" customWidth="1"/>
    <col min="11278" max="11278" width="11.5" style="635" customWidth="1"/>
    <col min="11279" max="11279" width="11" style="635" customWidth="1"/>
    <col min="11280" max="11280" width="6.875" style="635" customWidth="1"/>
    <col min="11281" max="11281" width="7.75" style="635" bestFit="1" customWidth="1"/>
    <col min="11282" max="11282" width="8.375" style="635" customWidth="1"/>
    <col min="11283" max="11520" width="9" style="635"/>
    <col min="11521" max="11521" width="5.125" style="635" customWidth="1"/>
    <col min="11522" max="11522" width="35.25" style="635" customWidth="1"/>
    <col min="11523" max="11523" width="10.375" style="635" customWidth="1"/>
    <col min="11524" max="11524" width="13.125" style="635" customWidth="1"/>
    <col min="11525" max="11525" width="14" style="635" customWidth="1"/>
    <col min="11526" max="11526" width="8.75" style="635" customWidth="1"/>
    <col min="11527" max="11527" width="10.25" style="635" customWidth="1"/>
    <col min="11528" max="11528" width="11.5" style="635" customWidth="1"/>
    <col min="11529" max="11529" width="11" style="635" customWidth="1"/>
    <col min="11530" max="11530" width="8.875" style="635" customWidth="1"/>
    <col min="11531" max="11531" width="10.75" style="635" customWidth="1"/>
    <col min="11532" max="11532" width="12.625" style="635" customWidth="1"/>
    <col min="11533" max="11533" width="13.125" style="635" customWidth="1"/>
    <col min="11534" max="11534" width="11.5" style="635" customWidth="1"/>
    <col min="11535" max="11535" width="11" style="635" customWidth="1"/>
    <col min="11536" max="11536" width="6.875" style="635" customWidth="1"/>
    <col min="11537" max="11537" width="7.75" style="635" bestFit="1" customWidth="1"/>
    <col min="11538" max="11538" width="8.375" style="635" customWidth="1"/>
    <col min="11539" max="11776" width="9" style="635"/>
    <col min="11777" max="11777" width="5.125" style="635" customWidth="1"/>
    <col min="11778" max="11778" width="35.25" style="635" customWidth="1"/>
    <col min="11779" max="11779" width="10.375" style="635" customWidth="1"/>
    <col min="11780" max="11780" width="13.125" style="635" customWidth="1"/>
    <col min="11781" max="11781" width="14" style="635" customWidth="1"/>
    <col min="11782" max="11782" width="8.75" style="635" customWidth="1"/>
    <col min="11783" max="11783" width="10.25" style="635" customWidth="1"/>
    <col min="11784" max="11784" width="11.5" style="635" customWidth="1"/>
    <col min="11785" max="11785" width="11" style="635" customWidth="1"/>
    <col min="11786" max="11786" width="8.875" style="635" customWidth="1"/>
    <col min="11787" max="11787" width="10.75" style="635" customWidth="1"/>
    <col min="11788" max="11788" width="12.625" style="635" customWidth="1"/>
    <col min="11789" max="11789" width="13.125" style="635" customWidth="1"/>
    <col min="11790" max="11790" width="11.5" style="635" customWidth="1"/>
    <col min="11791" max="11791" width="11" style="635" customWidth="1"/>
    <col min="11792" max="11792" width="6.875" style="635" customWidth="1"/>
    <col min="11793" max="11793" width="7.75" style="635" bestFit="1" customWidth="1"/>
    <col min="11794" max="11794" width="8.375" style="635" customWidth="1"/>
    <col min="11795" max="12032" width="9" style="635"/>
    <col min="12033" max="12033" width="5.125" style="635" customWidth="1"/>
    <col min="12034" max="12034" width="35.25" style="635" customWidth="1"/>
    <col min="12035" max="12035" width="10.375" style="635" customWidth="1"/>
    <col min="12036" max="12036" width="13.125" style="635" customWidth="1"/>
    <col min="12037" max="12037" width="14" style="635" customWidth="1"/>
    <col min="12038" max="12038" width="8.75" style="635" customWidth="1"/>
    <col min="12039" max="12039" width="10.25" style="635" customWidth="1"/>
    <col min="12040" max="12040" width="11.5" style="635" customWidth="1"/>
    <col min="12041" max="12041" width="11" style="635" customWidth="1"/>
    <col min="12042" max="12042" width="8.875" style="635" customWidth="1"/>
    <col min="12043" max="12043" width="10.75" style="635" customWidth="1"/>
    <col min="12044" max="12044" width="12.625" style="635" customWidth="1"/>
    <col min="12045" max="12045" width="13.125" style="635" customWidth="1"/>
    <col min="12046" max="12046" width="11.5" style="635" customWidth="1"/>
    <col min="12047" max="12047" width="11" style="635" customWidth="1"/>
    <col min="12048" max="12048" width="6.875" style="635" customWidth="1"/>
    <col min="12049" max="12049" width="7.75" style="635" bestFit="1" customWidth="1"/>
    <col min="12050" max="12050" width="8.375" style="635" customWidth="1"/>
    <col min="12051" max="12288" width="9" style="635"/>
    <col min="12289" max="12289" width="5.125" style="635" customWidth="1"/>
    <col min="12290" max="12290" width="35.25" style="635" customWidth="1"/>
    <col min="12291" max="12291" width="10.375" style="635" customWidth="1"/>
    <col min="12292" max="12292" width="13.125" style="635" customWidth="1"/>
    <col min="12293" max="12293" width="14" style="635" customWidth="1"/>
    <col min="12294" max="12294" width="8.75" style="635" customWidth="1"/>
    <col min="12295" max="12295" width="10.25" style="635" customWidth="1"/>
    <col min="12296" max="12296" width="11.5" style="635" customWidth="1"/>
    <col min="12297" max="12297" width="11" style="635" customWidth="1"/>
    <col min="12298" max="12298" width="8.875" style="635" customWidth="1"/>
    <col min="12299" max="12299" width="10.75" style="635" customWidth="1"/>
    <col min="12300" max="12300" width="12.625" style="635" customWidth="1"/>
    <col min="12301" max="12301" width="13.125" style="635" customWidth="1"/>
    <col min="12302" max="12302" width="11.5" style="635" customWidth="1"/>
    <col min="12303" max="12303" width="11" style="635" customWidth="1"/>
    <col min="12304" max="12304" width="6.875" style="635" customWidth="1"/>
    <col min="12305" max="12305" width="7.75" style="635" bestFit="1" customWidth="1"/>
    <col min="12306" max="12306" width="8.375" style="635" customWidth="1"/>
    <col min="12307" max="12544" width="9" style="635"/>
    <col min="12545" max="12545" width="5.125" style="635" customWidth="1"/>
    <col min="12546" max="12546" width="35.25" style="635" customWidth="1"/>
    <col min="12547" max="12547" width="10.375" style="635" customWidth="1"/>
    <col min="12548" max="12548" width="13.125" style="635" customWidth="1"/>
    <col min="12549" max="12549" width="14" style="635" customWidth="1"/>
    <col min="12550" max="12550" width="8.75" style="635" customWidth="1"/>
    <col min="12551" max="12551" width="10.25" style="635" customWidth="1"/>
    <col min="12552" max="12552" width="11.5" style="635" customWidth="1"/>
    <col min="12553" max="12553" width="11" style="635" customWidth="1"/>
    <col min="12554" max="12554" width="8.875" style="635" customWidth="1"/>
    <col min="12555" max="12555" width="10.75" style="635" customWidth="1"/>
    <col min="12556" max="12556" width="12.625" style="635" customWidth="1"/>
    <col min="12557" max="12557" width="13.125" style="635" customWidth="1"/>
    <col min="12558" max="12558" width="11.5" style="635" customWidth="1"/>
    <col min="12559" max="12559" width="11" style="635" customWidth="1"/>
    <col min="12560" max="12560" width="6.875" style="635" customWidth="1"/>
    <col min="12561" max="12561" width="7.75" style="635" bestFit="1" customWidth="1"/>
    <col min="12562" max="12562" width="8.375" style="635" customWidth="1"/>
    <col min="12563" max="12800" width="9" style="635"/>
    <col min="12801" max="12801" width="5.125" style="635" customWidth="1"/>
    <col min="12802" max="12802" width="35.25" style="635" customWidth="1"/>
    <col min="12803" max="12803" width="10.375" style="635" customWidth="1"/>
    <col min="12804" max="12804" width="13.125" style="635" customWidth="1"/>
    <col min="12805" max="12805" width="14" style="635" customWidth="1"/>
    <col min="12806" max="12806" width="8.75" style="635" customWidth="1"/>
    <col min="12807" max="12807" width="10.25" style="635" customWidth="1"/>
    <col min="12808" max="12808" width="11.5" style="635" customWidth="1"/>
    <col min="12809" max="12809" width="11" style="635" customWidth="1"/>
    <col min="12810" max="12810" width="8.875" style="635" customWidth="1"/>
    <col min="12811" max="12811" width="10.75" style="635" customWidth="1"/>
    <col min="12812" max="12812" width="12.625" style="635" customWidth="1"/>
    <col min="12813" max="12813" width="13.125" style="635" customWidth="1"/>
    <col min="12814" max="12814" width="11.5" style="635" customWidth="1"/>
    <col min="12815" max="12815" width="11" style="635" customWidth="1"/>
    <col min="12816" max="12816" width="6.875" style="635" customWidth="1"/>
    <col min="12817" max="12817" width="7.75" style="635" bestFit="1" customWidth="1"/>
    <col min="12818" max="12818" width="8.375" style="635" customWidth="1"/>
    <col min="12819" max="13056" width="9" style="635"/>
    <col min="13057" max="13057" width="5.125" style="635" customWidth="1"/>
    <col min="13058" max="13058" width="35.25" style="635" customWidth="1"/>
    <col min="13059" max="13059" width="10.375" style="635" customWidth="1"/>
    <col min="13060" max="13060" width="13.125" style="635" customWidth="1"/>
    <col min="13061" max="13061" width="14" style="635" customWidth="1"/>
    <col min="13062" max="13062" width="8.75" style="635" customWidth="1"/>
    <col min="13063" max="13063" width="10.25" style="635" customWidth="1"/>
    <col min="13064" max="13064" width="11.5" style="635" customWidth="1"/>
    <col min="13065" max="13065" width="11" style="635" customWidth="1"/>
    <col min="13066" max="13066" width="8.875" style="635" customWidth="1"/>
    <col min="13067" max="13067" width="10.75" style="635" customWidth="1"/>
    <col min="13068" max="13068" width="12.625" style="635" customWidth="1"/>
    <col min="13069" max="13069" width="13.125" style="635" customWidth="1"/>
    <col min="13070" max="13070" width="11.5" style="635" customWidth="1"/>
    <col min="13071" max="13071" width="11" style="635" customWidth="1"/>
    <col min="13072" max="13072" width="6.875" style="635" customWidth="1"/>
    <col min="13073" max="13073" width="7.75" style="635" bestFit="1" customWidth="1"/>
    <col min="13074" max="13074" width="8.375" style="635" customWidth="1"/>
    <col min="13075" max="13312" width="9" style="635"/>
    <col min="13313" max="13313" width="5.125" style="635" customWidth="1"/>
    <col min="13314" max="13314" width="35.25" style="635" customWidth="1"/>
    <col min="13315" max="13315" width="10.375" style="635" customWidth="1"/>
    <col min="13316" max="13316" width="13.125" style="635" customWidth="1"/>
    <col min="13317" max="13317" width="14" style="635" customWidth="1"/>
    <col min="13318" max="13318" width="8.75" style="635" customWidth="1"/>
    <col min="13319" max="13319" width="10.25" style="635" customWidth="1"/>
    <col min="13320" max="13320" width="11.5" style="635" customWidth="1"/>
    <col min="13321" max="13321" width="11" style="635" customWidth="1"/>
    <col min="13322" max="13322" width="8.875" style="635" customWidth="1"/>
    <col min="13323" max="13323" width="10.75" style="635" customWidth="1"/>
    <col min="13324" max="13324" width="12.625" style="635" customWidth="1"/>
    <col min="13325" max="13325" width="13.125" style="635" customWidth="1"/>
    <col min="13326" max="13326" width="11.5" style="635" customWidth="1"/>
    <col min="13327" max="13327" width="11" style="635" customWidth="1"/>
    <col min="13328" max="13328" width="6.875" style="635" customWidth="1"/>
    <col min="13329" max="13329" width="7.75" style="635" bestFit="1" customWidth="1"/>
    <col min="13330" max="13330" width="8.375" style="635" customWidth="1"/>
    <col min="13331" max="13568" width="9" style="635"/>
    <col min="13569" max="13569" width="5.125" style="635" customWidth="1"/>
    <col min="13570" max="13570" width="35.25" style="635" customWidth="1"/>
    <col min="13571" max="13571" width="10.375" style="635" customWidth="1"/>
    <col min="13572" max="13572" width="13.125" style="635" customWidth="1"/>
    <col min="13573" max="13573" width="14" style="635" customWidth="1"/>
    <col min="13574" max="13574" width="8.75" style="635" customWidth="1"/>
    <col min="13575" max="13575" width="10.25" style="635" customWidth="1"/>
    <col min="13576" max="13576" width="11.5" style="635" customWidth="1"/>
    <col min="13577" max="13577" width="11" style="635" customWidth="1"/>
    <col min="13578" max="13578" width="8.875" style="635" customWidth="1"/>
    <col min="13579" max="13579" width="10.75" style="635" customWidth="1"/>
    <col min="13580" max="13580" width="12.625" style="635" customWidth="1"/>
    <col min="13581" max="13581" width="13.125" style="635" customWidth="1"/>
    <col min="13582" max="13582" width="11.5" style="635" customWidth="1"/>
    <col min="13583" max="13583" width="11" style="635" customWidth="1"/>
    <col min="13584" max="13584" width="6.875" style="635" customWidth="1"/>
    <col min="13585" max="13585" width="7.75" style="635" bestFit="1" customWidth="1"/>
    <col min="13586" max="13586" width="8.375" style="635" customWidth="1"/>
    <col min="13587" max="13824" width="9" style="635"/>
    <col min="13825" max="13825" width="5.125" style="635" customWidth="1"/>
    <col min="13826" max="13826" width="35.25" style="635" customWidth="1"/>
    <col min="13827" max="13827" width="10.375" style="635" customWidth="1"/>
    <col min="13828" max="13828" width="13.125" style="635" customWidth="1"/>
    <col min="13829" max="13829" width="14" style="635" customWidth="1"/>
    <col min="13830" max="13830" width="8.75" style="635" customWidth="1"/>
    <col min="13831" max="13831" width="10.25" style="635" customWidth="1"/>
    <col min="13832" max="13832" width="11.5" style="635" customWidth="1"/>
    <col min="13833" max="13833" width="11" style="635" customWidth="1"/>
    <col min="13834" max="13834" width="8.875" style="635" customWidth="1"/>
    <col min="13835" max="13835" width="10.75" style="635" customWidth="1"/>
    <col min="13836" max="13836" width="12.625" style="635" customWidth="1"/>
    <col min="13837" max="13837" width="13.125" style="635" customWidth="1"/>
    <col min="13838" max="13838" width="11.5" style="635" customWidth="1"/>
    <col min="13839" max="13839" width="11" style="635" customWidth="1"/>
    <col min="13840" max="13840" width="6.875" style="635" customWidth="1"/>
    <col min="13841" max="13841" width="7.75" style="635" bestFit="1" customWidth="1"/>
    <col min="13842" max="13842" width="8.375" style="635" customWidth="1"/>
    <col min="13843" max="14080" width="9" style="635"/>
    <col min="14081" max="14081" width="5.125" style="635" customWidth="1"/>
    <col min="14082" max="14082" width="35.25" style="635" customWidth="1"/>
    <col min="14083" max="14083" width="10.375" style="635" customWidth="1"/>
    <col min="14084" max="14084" width="13.125" style="635" customWidth="1"/>
    <col min="14085" max="14085" width="14" style="635" customWidth="1"/>
    <col min="14086" max="14086" width="8.75" style="635" customWidth="1"/>
    <col min="14087" max="14087" width="10.25" style="635" customWidth="1"/>
    <col min="14088" max="14088" width="11.5" style="635" customWidth="1"/>
    <col min="14089" max="14089" width="11" style="635" customWidth="1"/>
    <col min="14090" max="14090" width="8.875" style="635" customWidth="1"/>
    <col min="14091" max="14091" width="10.75" style="635" customWidth="1"/>
    <col min="14092" max="14092" width="12.625" style="635" customWidth="1"/>
    <col min="14093" max="14093" width="13.125" style="635" customWidth="1"/>
    <col min="14094" max="14094" width="11.5" style="635" customWidth="1"/>
    <col min="14095" max="14095" width="11" style="635" customWidth="1"/>
    <col min="14096" max="14096" width="6.875" style="635" customWidth="1"/>
    <col min="14097" max="14097" width="7.75" style="635" bestFit="1" customWidth="1"/>
    <col min="14098" max="14098" width="8.375" style="635" customWidth="1"/>
    <col min="14099" max="14336" width="9" style="635"/>
    <col min="14337" max="14337" width="5.125" style="635" customWidth="1"/>
    <col min="14338" max="14338" width="35.25" style="635" customWidth="1"/>
    <col min="14339" max="14339" width="10.375" style="635" customWidth="1"/>
    <col min="14340" max="14340" width="13.125" style="635" customWidth="1"/>
    <col min="14341" max="14341" width="14" style="635" customWidth="1"/>
    <col min="14342" max="14342" width="8.75" style="635" customWidth="1"/>
    <col min="14343" max="14343" width="10.25" style="635" customWidth="1"/>
    <col min="14344" max="14344" width="11.5" style="635" customWidth="1"/>
    <col min="14345" max="14345" width="11" style="635" customWidth="1"/>
    <col min="14346" max="14346" width="8.875" style="635" customWidth="1"/>
    <col min="14347" max="14347" width="10.75" style="635" customWidth="1"/>
    <col min="14348" max="14348" width="12.625" style="635" customWidth="1"/>
    <col min="14349" max="14349" width="13.125" style="635" customWidth="1"/>
    <col min="14350" max="14350" width="11.5" style="635" customWidth="1"/>
    <col min="14351" max="14351" width="11" style="635" customWidth="1"/>
    <col min="14352" max="14352" width="6.875" style="635" customWidth="1"/>
    <col min="14353" max="14353" width="7.75" style="635" bestFit="1" customWidth="1"/>
    <col min="14354" max="14354" width="8.375" style="635" customWidth="1"/>
    <col min="14355" max="14592" width="9" style="635"/>
    <col min="14593" max="14593" width="5.125" style="635" customWidth="1"/>
    <col min="14594" max="14594" width="35.25" style="635" customWidth="1"/>
    <col min="14595" max="14595" width="10.375" style="635" customWidth="1"/>
    <col min="14596" max="14596" width="13.125" style="635" customWidth="1"/>
    <col min="14597" max="14597" width="14" style="635" customWidth="1"/>
    <col min="14598" max="14598" width="8.75" style="635" customWidth="1"/>
    <col min="14599" max="14599" width="10.25" style="635" customWidth="1"/>
    <col min="14600" max="14600" width="11.5" style="635" customWidth="1"/>
    <col min="14601" max="14601" width="11" style="635" customWidth="1"/>
    <col min="14602" max="14602" width="8.875" style="635" customWidth="1"/>
    <col min="14603" max="14603" width="10.75" style="635" customWidth="1"/>
    <col min="14604" max="14604" width="12.625" style="635" customWidth="1"/>
    <col min="14605" max="14605" width="13.125" style="635" customWidth="1"/>
    <col min="14606" max="14606" width="11.5" style="635" customWidth="1"/>
    <col min="14607" max="14607" width="11" style="635" customWidth="1"/>
    <col min="14608" max="14608" width="6.875" style="635" customWidth="1"/>
    <col min="14609" max="14609" width="7.75" style="635" bestFit="1" customWidth="1"/>
    <col min="14610" max="14610" width="8.375" style="635" customWidth="1"/>
    <col min="14611" max="14848" width="9" style="635"/>
    <col min="14849" max="14849" width="5.125" style="635" customWidth="1"/>
    <col min="14850" max="14850" width="35.25" style="635" customWidth="1"/>
    <col min="14851" max="14851" width="10.375" style="635" customWidth="1"/>
    <col min="14852" max="14852" width="13.125" style="635" customWidth="1"/>
    <col min="14853" max="14853" width="14" style="635" customWidth="1"/>
    <col min="14854" max="14854" width="8.75" style="635" customWidth="1"/>
    <col min="14855" max="14855" width="10.25" style="635" customWidth="1"/>
    <col min="14856" max="14856" width="11.5" style="635" customWidth="1"/>
    <col min="14857" max="14857" width="11" style="635" customWidth="1"/>
    <col min="14858" max="14858" width="8.875" style="635" customWidth="1"/>
    <col min="14859" max="14859" width="10.75" style="635" customWidth="1"/>
    <col min="14860" max="14860" width="12.625" style="635" customWidth="1"/>
    <col min="14861" max="14861" width="13.125" style="635" customWidth="1"/>
    <col min="14862" max="14862" width="11.5" style="635" customWidth="1"/>
    <col min="14863" max="14863" width="11" style="635" customWidth="1"/>
    <col min="14864" max="14864" width="6.875" style="635" customWidth="1"/>
    <col min="14865" max="14865" width="7.75" style="635" bestFit="1" customWidth="1"/>
    <col min="14866" max="14866" width="8.375" style="635" customWidth="1"/>
    <col min="14867" max="15104" width="9" style="635"/>
    <col min="15105" max="15105" width="5.125" style="635" customWidth="1"/>
    <col min="15106" max="15106" width="35.25" style="635" customWidth="1"/>
    <col min="15107" max="15107" width="10.375" style="635" customWidth="1"/>
    <col min="15108" max="15108" width="13.125" style="635" customWidth="1"/>
    <col min="15109" max="15109" width="14" style="635" customWidth="1"/>
    <col min="15110" max="15110" width="8.75" style="635" customWidth="1"/>
    <col min="15111" max="15111" width="10.25" style="635" customWidth="1"/>
    <col min="15112" max="15112" width="11.5" style="635" customWidth="1"/>
    <col min="15113" max="15113" width="11" style="635" customWidth="1"/>
    <col min="15114" max="15114" width="8.875" style="635" customWidth="1"/>
    <col min="15115" max="15115" width="10.75" style="635" customWidth="1"/>
    <col min="15116" max="15116" width="12.625" style="635" customWidth="1"/>
    <col min="15117" max="15117" width="13.125" style="635" customWidth="1"/>
    <col min="15118" max="15118" width="11.5" style="635" customWidth="1"/>
    <col min="15119" max="15119" width="11" style="635" customWidth="1"/>
    <col min="15120" max="15120" width="6.875" style="635" customWidth="1"/>
    <col min="15121" max="15121" width="7.75" style="635" bestFit="1" customWidth="1"/>
    <col min="15122" max="15122" width="8.375" style="635" customWidth="1"/>
    <col min="15123" max="15360" width="9" style="635"/>
    <col min="15361" max="15361" width="5.125" style="635" customWidth="1"/>
    <col min="15362" max="15362" width="35.25" style="635" customWidth="1"/>
    <col min="15363" max="15363" width="10.375" style="635" customWidth="1"/>
    <col min="15364" max="15364" width="13.125" style="635" customWidth="1"/>
    <col min="15365" max="15365" width="14" style="635" customWidth="1"/>
    <col min="15366" max="15366" width="8.75" style="635" customWidth="1"/>
    <col min="15367" max="15367" width="10.25" style="635" customWidth="1"/>
    <col min="15368" max="15368" width="11.5" style="635" customWidth="1"/>
    <col min="15369" max="15369" width="11" style="635" customWidth="1"/>
    <col min="15370" max="15370" width="8.875" style="635" customWidth="1"/>
    <col min="15371" max="15371" width="10.75" style="635" customWidth="1"/>
    <col min="15372" max="15372" width="12.625" style="635" customWidth="1"/>
    <col min="15373" max="15373" width="13.125" style="635" customWidth="1"/>
    <col min="15374" max="15374" width="11.5" style="635" customWidth="1"/>
    <col min="15375" max="15375" width="11" style="635" customWidth="1"/>
    <col min="15376" max="15376" width="6.875" style="635" customWidth="1"/>
    <col min="15377" max="15377" width="7.75" style="635" bestFit="1" customWidth="1"/>
    <col min="15378" max="15378" width="8.375" style="635" customWidth="1"/>
    <col min="15379" max="15616" width="9" style="635"/>
    <col min="15617" max="15617" width="5.125" style="635" customWidth="1"/>
    <col min="15618" max="15618" width="35.25" style="635" customWidth="1"/>
    <col min="15619" max="15619" width="10.375" style="635" customWidth="1"/>
    <col min="15620" max="15620" width="13.125" style="635" customWidth="1"/>
    <col min="15621" max="15621" width="14" style="635" customWidth="1"/>
    <col min="15622" max="15622" width="8.75" style="635" customWidth="1"/>
    <col min="15623" max="15623" width="10.25" style="635" customWidth="1"/>
    <col min="15624" max="15624" width="11.5" style="635" customWidth="1"/>
    <col min="15625" max="15625" width="11" style="635" customWidth="1"/>
    <col min="15626" max="15626" width="8.875" style="635" customWidth="1"/>
    <col min="15627" max="15627" width="10.75" style="635" customWidth="1"/>
    <col min="15628" max="15628" width="12.625" style="635" customWidth="1"/>
    <col min="15629" max="15629" width="13.125" style="635" customWidth="1"/>
    <col min="15630" max="15630" width="11.5" style="635" customWidth="1"/>
    <col min="15631" max="15631" width="11" style="635" customWidth="1"/>
    <col min="15632" max="15632" width="6.875" style="635" customWidth="1"/>
    <col min="15633" max="15633" width="7.75" style="635" bestFit="1" customWidth="1"/>
    <col min="15634" max="15634" width="8.375" style="635" customWidth="1"/>
    <col min="15635" max="15872" width="9" style="635"/>
    <col min="15873" max="15873" width="5.125" style="635" customWidth="1"/>
    <col min="15874" max="15874" width="35.25" style="635" customWidth="1"/>
    <col min="15875" max="15875" width="10.375" style="635" customWidth="1"/>
    <col min="15876" max="15876" width="13.125" style="635" customWidth="1"/>
    <col min="15877" max="15877" width="14" style="635" customWidth="1"/>
    <col min="15878" max="15878" width="8.75" style="635" customWidth="1"/>
    <col min="15879" max="15879" width="10.25" style="635" customWidth="1"/>
    <col min="15880" max="15880" width="11.5" style="635" customWidth="1"/>
    <col min="15881" max="15881" width="11" style="635" customWidth="1"/>
    <col min="15882" max="15882" width="8.875" style="635" customWidth="1"/>
    <col min="15883" max="15883" width="10.75" style="635" customWidth="1"/>
    <col min="15884" max="15884" width="12.625" style="635" customWidth="1"/>
    <col min="15885" max="15885" width="13.125" style="635" customWidth="1"/>
    <col min="15886" max="15886" width="11.5" style="635" customWidth="1"/>
    <col min="15887" max="15887" width="11" style="635" customWidth="1"/>
    <col min="15888" max="15888" width="6.875" style="635" customWidth="1"/>
    <col min="15889" max="15889" width="7.75" style="635" bestFit="1" customWidth="1"/>
    <col min="15890" max="15890" width="8.375" style="635" customWidth="1"/>
    <col min="15891" max="16128" width="9" style="635"/>
    <col min="16129" max="16129" width="5.125" style="635" customWidth="1"/>
    <col min="16130" max="16130" width="35.25" style="635" customWidth="1"/>
    <col min="16131" max="16131" width="10.375" style="635" customWidth="1"/>
    <col min="16132" max="16132" width="13.125" style="635" customWidth="1"/>
    <col min="16133" max="16133" width="14" style="635" customWidth="1"/>
    <col min="16134" max="16134" width="8.75" style="635" customWidth="1"/>
    <col min="16135" max="16135" width="10.25" style="635" customWidth="1"/>
    <col min="16136" max="16136" width="11.5" style="635" customWidth="1"/>
    <col min="16137" max="16137" width="11" style="635" customWidth="1"/>
    <col min="16138" max="16138" width="8.875" style="635" customWidth="1"/>
    <col min="16139" max="16139" width="10.75" style="635" customWidth="1"/>
    <col min="16140" max="16140" width="12.625" style="635" customWidth="1"/>
    <col min="16141" max="16141" width="13.125" style="635" customWidth="1"/>
    <col min="16142" max="16142" width="11.5" style="635" customWidth="1"/>
    <col min="16143" max="16143" width="11" style="635" customWidth="1"/>
    <col min="16144" max="16144" width="6.875" style="635" customWidth="1"/>
    <col min="16145" max="16145" width="7.75" style="635" bestFit="1" customWidth="1"/>
    <col min="16146" max="16146" width="8.375" style="635" customWidth="1"/>
    <col min="16147" max="16384" width="9" style="635"/>
  </cols>
  <sheetData>
    <row r="1" spans="1:25" s="594" customFormat="1" ht="41.25" customHeight="1" thickBot="1" x14ac:dyDescent="0.3">
      <c r="A1" s="1002" t="s">
        <v>1055</v>
      </c>
      <c r="B1" s="1002"/>
      <c r="C1" s="1002"/>
      <c r="D1" s="1002"/>
      <c r="E1" s="1002"/>
      <c r="F1" s="1002"/>
      <c r="G1" s="1002"/>
      <c r="H1" s="1002"/>
      <c r="I1" s="1002"/>
      <c r="J1" s="1002"/>
      <c r="K1" s="1002"/>
      <c r="L1" s="1002"/>
      <c r="M1" s="1002"/>
      <c r="N1" s="1002"/>
      <c r="O1" s="1002"/>
      <c r="P1" s="1002"/>
      <c r="Q1" s="1002"/>
      <c r="R1" s="1002"/>
      <c r="S1" s="593"/>
      <c r="T1" s="593"/>
      <c r="U1" s="593"/>
      <c r="V1" s="593"/>
      <c r="W1" s="593"/>
      <c r="X1" s="593"/>
      <c r="Y1" s="593"/>
    </row>
    <row r="2" spans="1:25" ht="85.5" customHeight="1" thickTop="1" thickBot="1" x14ac:dyDescent="0.3">
      <c r="A2" s="595" t="s">
        <v>375</v>
      </c>
      <c r="B2" s="596" t="s">
        <v>734</v>
      </c>
      <c r="C2" s="597" t="s">
        <v>751</v>
      </c>
      <c r="D2" s="598" t="s">
        <v>36</v>
      </c>
      <c r="E2" s="598" t="s">
        <v>752</v>
      </c>
      <c r="F2" s="598" t="s">
        <v>753</v>
      </c>
      <c r="G2" s="598" t="s">
        <v>754</v>
      </c>
      <c r="H2" s="598" t="s">
        <v>755</v>
      </c>
      <c r="I2" s="599" t="s">
        <v>84</v>
      </c>
      <c r="J2" s="600" t="s">
        <v>756</v>
      </c>
      <c r="K2" s="600" t="s">
        <v>513</v>
      </c>
      <c r="L2" s="600" t="s">
        <v>757</v>
      </c>
      <c r="M2" s="598" t="s">
        <v>377</v>
      </c>
      <c r="N2" s="600" t="s">
        <v>378</v>
      </c>
      <c r="O2" s="598" t="s">
        <v>379</v>
      </c>
      <c r="P2" s="601" t="s">
        <v>166</v>
      </c>
      <c r="Q2" s="601" t="s">
        <v>167</v>
      </c>
      <c r="R2" s="602" t="s">
        <v>758</v>
      </c>
    </row>
    <row r="3" spans="1:25" ht="26.25" customHeight="1" thickTop="1" thickBot="1" x14ac:dyDescent="0.3">
      <c r="A3" s="603"/>
      <c r="B3" s="604"/>
      <c r="C3" s="604" t="s">
        <v>236</v>
      </c>
      <c r="D3" s="604" t="s">
        <v>237</v>
      </c>
      <c r="E3" s="604" t="s">
        <v>238</v>
      </c>
      <c r="F3" s="604" t="s">
        <v>239</v>
      </c>
      <c r="G3" s="604" t="s">
        <v>380</v>
      </c>
      <c r="H3" s="604" t="s">
        <v>514</v>
      </c>
      <c r="I3" s="599" t="s">
        <v>240</v>
      </c>
      <c r="J3" s="604" t="s">
        <v>241</v>
      </c>
      <c r="K3" s="604" t="s">
        <v>242</v>
      </c>
      <c r="L3" s="604" t="s">
        <v>515</v>
      </c>
      <c r="M3" s="604" t="s">
        <v>245</v>
      </c>
      <c r="N3" s="605" t="s">
        <v>312</v>
      </c>
      <c r="O3" s="598" t="s">
        <v>516</v>
      </c>
      <c r="P3" s="599"/>
      <c r="Q3" s="604"/>
      <c r="R3" s="598"/>
    </row>
    <row r="4" spans="1:25" s="636" customFormat="1" ht="12.75" customHeight="1" thickTop="1" thickBot="1" x14ac:dyDescent="0.3">
      <c r="A4" s="606" t="s">
        <v>175</v>
      </c>
      <c r="B4" s="607" t="s">
        <v>176</v>
      </c>
      <c r="C4" s="608" t="s">
        <v>177</v>
      </c>
      <c r="D4" s="608" t="s">
        <v>178</v>
      </c>
      <c r="E4" s="608" t="s">
        <v>179</v>
      </c>
      <c r="F4" s="608" t="s">
        <v>180</v>
      </c>
      <c r="G4" s="608" t="s">
        <v>381</v>
      </c>
      <c r="H4" s="608" t="s">
        <v>38</v>
      </c>
      <c r="I4" s="609" t="s">
        <v>39</v>
      </c>
      <c r="J4" s="608" t="s">
        <v>382</v>
      </c>
      <c r="K4" s="609" t="s">
        <v>383</v>
      </c>
      <c r="L4" s="608" t="s">
        <v>384</v>
      </c>
      <c r="M4" s="608" t="s">
        <v>385</v>
      </c>
      <c r="N4" s="610" t="s">
        <v>44</v>
      </c>
      <c r="O4" s="609" t="s">
        <v>386</v>
      </c>
      <c r="P4" s="609" t="s">
        <v>387</v>
      </c>
      <c r="Q4" s="608" t="s">
        <v>388</v>
      </c>
      <c r="R4" s="609" t="s">
        <v>389</v>
      </c>
    </row>
    <row r="5" spans="1:25" ht="19.5" customHeight="1" thickTop="1" x14ac:dyDescent="0.25">
      <c r="A5" s="611" t="s">
        <v>226</v>
      </c>
      <c r="B5" s="637" t="s">
        <v>390</v>
      </c>
      <c r="C5" s="638">
        <v>577330</v>
      </c>
      <c r="D5" s="639">
        <v>107601</v>
      </c>
      <c r="E5" s="639">
        <v>158519</v>
      </c>
      <c r="F5" s="639"/>
      <c r="G5" s="639"/>
      <c r="H5" s="640">
        <f>SUM(C5:G5)</f>
        <v>843450</v>
      </c>
      <c r="I5" s="640"/>
      <c r="J5" s="639"/>
      <c r="K5" s="640"/>
      <c r="L5" s="640">
        <f>SUM(I5+J5+K5)</f>
        <v>0</v>
      </c>
      <c r="M5" s="639">
        <f>SUM(H5+L5)</f>
        <v>843450</v>
      </c>
      <c r="N5" s="640"/>
      <c r="O5" s="641">
        <f>SUM(M5+N5)</f>
        <v>843450</v>
      </c>
      <c r="P5" s="612" t="s">
        <v>168</v>
      </c>
      <c r="Q5" s="613" t="s">
        <v>168</v>
      </c>
      <c r="R5" s="641"/>
    </row>
    <row r="6" spans="1:25" ht="32.25" customHeight="1" thickBot="1" x14ac:dyDescent="0.3">
      <c r="A6" s="611" t="s">
        <v>227</v>
      </c>
      <c r="B6" s="642" t="s">
        <v>391</v>
      </c>
      <c r="C6" s="643">
        <v>79034</v>
      </c>
      <c r="D6" s="644">
        <v>13472</v>
      </c>
      <c r="E6" s="639">
        <v>29382</v>
      </c>
      <c r="F6" s="644"/>
      <c r="G6" s="644"/>
      <c r="H6" s="640">
        <f t="shared" ref="H6:H48" si="0">SUM(C6:G6)</f>
        <v>121888</v>
      </c>
      <c r="I6" s="645"/>
      <c r="J6" s="644"/>
      <c r="K6" s="645"/>
      <c r="L6" s="640">
        <f t="shared" ref="L6:L48" si="1">SUM(I6+J6+K6)</f>
        <v>0</v>
      </c>
      <c r="M6" s="639">
        <f t="shared" ref="M6:M44" si="2">SUM(H6+L6)</f>
        <v>121888</v>
      </c>
      <c r="N6" s="645"/>
      <c r="O6" s="641">
        <f t="shared" ref="O6:O41" si="3">SUM(M6+N6)</f>
        <v>121888</v>
      </c>
      <c r="P6" s="612" t="s">
        <v>168</v>
      </c>
      <c r="Q6" s="613" t="s">
        <v>168</v>
      </c>
      <c r="R6" s="641"/>
    </row>
    <row r="7" spans="1:25" ht="17.25" thickTop="1" thickBot="1" x14ac:dyDescent="0.3">
      <c r="A7" s="611"/>
      <c r="B7" s="614" t="s">
        <v>392</v>
      </c>
      <c r="C7" s="615">
        <f t="shared" ref="C7:O7" si="4">+C6+C5</f>
        <v>656364</v>
      </c>
      <c r="D7" s="615">
        <f t="shared" si="4"/>
        <v>121073</v>
      </c>
      <c r="E7" s="615">
        <f t="shared" si="4"/>
        <v>187901</v>
      </c>
      <c r="F7" s="615">
        <f>+F6+F5</f>
        <v>0</v>
      </c>
      <c r="G7" s="615">
        <f t="shared" si="4"/>
        <v>0</v>
      </c>
      <c r="H7" s="615">
        <f t="shared" si="4"/>
        <v>965338</v>
      </c>
      <c r="I7" s="615">
        <f t="shared" si="4"/>
        <v>0</v>
      </c>
      <c r="J7" s="615">
        <f t="shared" si="4"/>
        <v>0</v>
      </c>
      <c r="K7" s="615">
        <f t="shared" si="4"/>
        <v>0</v>
      </c>
      <c r="L7" s="615">
        <f t="shared" si="4"/>
        <v>0</v>
      </c>
      <c r="M7" s="615">
        <f t="shared" si="4"/>
        <v>965338</v>
      </c>
      <c r="N7" s="615">
        <f t="shared" si="4"/>
        <v>0</v>
      </c>
      <c r="O7" s="615">
        <f t="shared" si="4"/>
        <v>965338</v>
      </c>
      <c r="P7" s="616"/>
      <c r="Q7" s="616"/>
      <c r="R7" s="615"/>
    </row>
    <row r="8" spans="1:25" ht="16.5" thickTop="1" x14ac:dyDescent="0.25">
      <c r="A8" s="611" t="s">
        <v>228</v>
      </c>
      <c r="B8" s="646" t="s">
        <v>394</v>
      </c>
      <c r="C8" s="647">
        <v>73962</v>
      </c>
      <c r="D8" s="648">
        <v>12590</v>
      </c>
      <c r="E8" s="639">
        <v>16687</v>
      </c>
      <c r="F8" s="649"/>
      <c r="G8" s="648"/>
      <c r="H8" s="640">
        <f t="shared" si="0"/>
        <v>103239</v>
      </c>
      <c r="I8" s="650"/>
      <c r="J8" s="648"/>
      <c r="K8" s="650"/>
      <c r="L8" s="640">
        <f t="shared" si="1"/>
        <v>0</v>
      </c>
      <c r="M8" s="639">
        <f t="shared" si="2"/>
        <v>103239</v>
      </c>
      <c r="N8" s="650"/>
      <c r="O8" s="641">
        <f t="shared" si="3"/>
        <v>103239</v>
      </c>
      <c r="P8" s="612" t="s">
        <v>168</v>
      </c>
      <c r="Q8" s="617"/>
      <c r="R8" s="641"/>
    </row>
    <row r="9" spans="1:25" x14ac:dyDescent="0.25">
      <c r="A9" s="611" t="s">
        <v>229</v>
      </c>
      <c r="B9" s="637" t="s">
        <v>1052</v>
      </c>
      <c r="C9" s="638">
        <v>79868</v>
      </c>
      <c r="D9" s="639">
        <v>13686</v>
      </c>
      <c r="E9" s="639">
        <v>13809</v>
      </c>
      <c r="F9" s="644"/>
      <c r="G9" s="639"/>
      <c r="H9" s="640">
        <f t="shared" si="0"/>
        <v>107363</v>
      </c>
      <c r="I9" s="640"/>
      <c r="J9" s="639"/>
      <c r="K9" s="640"/>
      <c r="L9" s="640">
        <f t="shared" si="1"/>
        <v>0</v>
      </c>
      <c r="M9" s="639">
        <f t="shared" si="2"/>
        <v>107363</v>
      </c>
      <c r="N9" s="640"/>
      <c r="O9" s="641">
        <f t="shared" si="3"/>
        <v>107363</v>
      </c>
      <c r="P9" s="612" t="s">
        <v>168</v>
      </c>
      <c r="Q9" s="613"/>
      <c r="R9" s="641"/>
    </row>
    <row r="10" spans="1:25" x14ac:dyDescent="0.25">
      <c r="A10" s="611" t="s">
        <v>230</v>
      </c>
      <c r="B10" s="637" t="s">
        <v>395</v>
      </c>
      <c r="C10" s="638">
        <v>77201</v>
      </c>
      <c r="D10" s="639">
        <v>13153</v>
      </c>
      <c r="E10" s="639">
        <v>12269</v>
      </c>
      <c r="F10" s="644"/>
      <c r="G10" s="639"/>
      <c r="H10" s="640">
        <f t="shared" si="0"/>
        <v>102623</v>
      </c>
      <c r="I10" s="640"/>
      <c r="J10" s="639"/>
      <c r="K10" s="640"/>
      <c r="L10" s="640">
        <f t="shared" si="1"/>
        <v>0</v>
      </c>
      <c r="M10" s="639">
        <f t="shared" si="2"/>
        <v>102623</v>
      </c>
      <c r="N10" s="640"/>
      <c r="O10" s="641">
        <f t="shared" si="3"/>
        <v>102623</v>
      </c>
      <c r="P10" s="612" t="s">
        <v>168</v>
      </c>
      <c r="Q10" s="613"/>
      <c r="R10" s="641"/>
    </row>
    <row r="11" spans="1:25" x14ac:dyDescent="0.25">
      <c r="A11" s="611" t="s">
        <v>231</v>
      </c>
      <c r="B11" s="637" t="s">
        <v>759</v>
      </c>
      <c r="C11" s="638">
        <v>45780</v>
      </c>
      <c r="D11" s="639">
        <v>7888</v>
      </c>
      <c r="E11" s="639">
        <v>6677</v>
      </c>
      <c r="F11" s="644"/>
      <c r="G11" s="639"/>
      <c r="H11" s="640">
        <f t="shared" si="0"/>
        <v>60345</v>
      </c>
      <c r="I11" s="640"/>
      <c r="J11" s="639"/>
      <c r="K11" s="640"/>
      <c r="L11" s="640">
        <f t="shared" si="1"/>
        <v>0</v>
      </c>
      <c r="M11" s="639">
        <f t="shared" si="2"/>
        <v>60345</v>
      </c>
      <c r="N11" s="640"/>
      <c r="O11" s="641">
        <f t="shared" si="3"/>
        <v>60345</v>
      </c>
      <c r="P11" s="612" t="s">
        <v>168</v>
      </c>
      <c r="Q11" s="613"/>
      <c r="R11" s="641"/>
    </row>
    <row r="12" spans="1:25" x14ac:dyDescent="0.25">
      <c r="A12" s="611" t="s">
        <v>232</v>
      </c>
      <c r="B12" s="637" t="s">
        <v>1053</v>
      </c>
      <c r="C12" s="638">
        <v>96538</v>
      </c>
      <c r="D12" s="639">
        <v>18582</v>
      </c>
      <c r="E12" s="639">
        <v>18626</v>
      </c>
      <c r="F12" s="644"/>
      <c r="G12" s="639"/>
      <c r="H12" s="640">
        <f t="shared" si="0"/>
        <v>133746</v>
      </c>
      <c r="I12" s="640"/>
      <c r="J12" s="639"/>
      <c r="K12" s="640"/>
      <c r="L12" s="640">
        <f t="shared" si="1"/>
        <v>0</v>
      </c>
      <c r="M12" s="639">
        <f t="shared" si="2"/>
        <v>133746</v>
      </c>
      <c r="N12" s="640"/>
      <c r="O12" s="641">
        <f t="shared" si="3"/>
        <v>133746</v>
      </c>
      <c r="P12" s="612" t="s">
        <v>168</v>
      </c>
      <c r="Q12" s="613"/>
      <c r="R12" s="641"/>
    </row>
    <row r="13" spans="1:25" ht="16.5" thickBot="1" x14ac:dyDescent="0.3">
      <c r="A13" s="611" t="s">
        <v>233</v>
      </c>
      <c r="B13" s="637" t="s">
        <v>1040</v>
      </c>
      <c r="C13" s="638">
        <v>75511</v>
      </c>
      <c r="D13" s="639">
        <v>12949</v>
      </c>
      <c r="E13" s="639">
        <v>14365</v>
      </c>
      <c r="F13" s="644"/>
      <c r="G13" s="639"/>
      <c r="H13" s="640">
        <f t="shared" si="0"/>
        <v>102825</v>
      </c>
      <c r="I13" s="640"/>
      <c r="J13" s="639"/>
      <c r="K13" s="640"/>
      <c r="L13" s="640">
        <f t="shared" si="1"/>
        <v>0</v>
      </c>
      <c r="M13" s="639">
        <f t="shared" si="2"/>
        <v>102825</v>
      </c>
      <c r="N13" s="640"/>
      <c r="O13" s="641">
        <f t="shared" si="3"/>
        <v>102825</v>
      </c>
      <c r="P13" s="612" t="s">
        <v>168</v>
      </c>
      <c r="Q13" s="613"/>
      <c r="R13" s="641"/>
    </row>
    <row r="14" spans="1:25" ht="17.25" thickTop="1" thickBot="1" x14ac:dyDescent="0.3">
      <c r="A14" s="611"/>
      <c r="B14" s="614" t="s">
        <v>396</v>
      </c>
      <c r="C14" s="615">
        <f t="shared" ref="C14:O14" si="5">SUM(C8:C13)</f>
        <v>448860</v>
      </c>
      <c r="D14" s="615">
        <f t="shared" si="5"/>
        <v>78848</v>
      </c>
      <c r="E14" s="615">
        <f t="shared" si="5"/>
        <v>82433</v>
      </c>
      <c r="F14" s="615">
        <f>SUM(F8:F13)</f>
        <v>0</v>
      </c>
      <c r="G14" s="615">
        <f t="shared" si="5"/>
        <v>0</v>
      </c>
      <c r="H14" s="615">
        <f t="shared" si="5"/>
        <v>610141</v>
      </c>
      <c r="I14" s="615">
        <f t="shared" si="5"/>
        <v>0</v>
      </c>
      <c r="J14" s="615">
        <f t="shared" si="5"/>
        <v>0</v>
      </c>
      <c r="K14" s="615">
        <f t="shared" si="5"/>
        <v>0</v>
      </c>
      <c r="L14" s="615">
        <f t="shared" si="5"/>
        <v>0</v>
      </c>
      <c r="M14" s="615">
        <f t="shared" si="5"/>
        <v>610141</v>
      </c>
      <c r="N14" s="615">
        <f t="shared" si="5"/>
        <v>0</v>
      </c>
      <c r="O14" s="615">
        <f t="shared" si="5"/>
        <v>610141</v>
      </c>
      <c r="P14" s="616"/>
      <c r="Q14" s="616"/>
      <c r="R14" s="615"/>
      <c r="S14" s="651"/>
    </row>
    <row r="15" spans="1:25" ht="16.5" thickTop="1" x14ac:dyDescent="0.25">
      <c r="A15" s="611" t="s">
        <v>234</v>
      </c>
      <c r="B15" s="637" t="s">
        <v>397</v>
      </c>
      <c r="C15" s="638">
        <v>164883</v>
      </c>
      <c r="D15" s="639">
        <v>32082</v>
      </c>
      <c r="E15" s="639">
        <v>64752</v>
      </c>
      <c r="F15" s="644"/>
      <c r="G15" s="639"/>
      <c r="H15" s="640">
        <f t="shared" si="0"/>
        <v>261717</v>
      </c>
      <c r="I15" s="640"/>
      <c r="J15" s="639"/>
      <c r="K15" s="640"/>
      <c r="L15" s="640">
        <f t="shared" si="1"/>
        <v>0</v>
      </c>
      <c r="M15" s="639">
        <f t="shared" si="2"/>
        <v>261717</v>
      </c>
      <c r="N15" s="640"/>
      <c r="O15" s="641">
        <f t="shared" si="3"/>
        <v>261717</v>
      </c>
      <c r="P15" s="612" t="s">
        <v>168</v>
      </c>
      <c r="Q15" s="613"/>
      <c r="R15" s="641"/>
    </row>
    <row r="16" spans="1:25" x14ac:dyDescent="0.25">
      <c r="A16" s="611" t="s">
        <v>0</v>
      </c>
      <c r="B16" s="637" t="s">
        <v>744</v>
      </c>
      <c r="C16" s="638">
        <v>167455</v>
      </c>
      <c r="D16" s="639">
        <v>32509</v>
      </c>
      <c r="E16" s="639">
        <v>62786</v>
      </c>
      <c r="F16" s="644"/>
      <c r="G16" s="639"/>
      <c r="H16" s="640">
        <f t="shared" si="0"/>
        <v>262750</v>
      </c>
      <c r="I16" s="640"/>
      <c r="J16" s="639"/>
      <c r="K16" s="640"/>
      <c r="L16" s="640">
        <f t="shared" si="1"/>
        <v>0</v>
      </c>
      <c r="M16" s="639">
        <f t="shared" si="2"/>
        <v>262750</v>
      </c>
      <c r="N16" s="640"/>
      <c r="O16" s="641">
        <f t="shared" si="3"/>
        <v>262750</v>
      </c>
      <c r="P16" s="612" t="s">
        <v>168</v>
      </c>
      <c r="Q16" s="613"/>
      <c r="R16" s="641"/>
    </row>
    <row r="17" spans="1:18" ht="30.75" customHeight="1" x14ac:dyDescent="0.25">
      <c r="A17" s="611" t="s">
        <v>1</v>
      </c>
      <c r="B17" s="637" t="s">
        <v>577</v>
      </c>
      <c r="C17" s="638">
        <v>184459</v>
      </c>
      <c r="D17" s="639">
        <v>35580</v>
      </c>
      <c r="E17" s="639">
        <v>91384</v>
      </c>
      <c r="F17" s="644"/>
      <c r="G17" s="639"/>
      <c r="H17" s="640">
        <f t="shared" si="0"/>
        <v>311423</v>
      </c>
      <c r="I17" s="640"/>
      <c r="J17" s="639"/>
      <c r="K17" s="640"/>
      <c r="L17" s="640">
        <f t="shared" si="1"/>
        <v>0</v>
      </c>
      <c r="M17" s="639">
        <f t="shared" si="2"/>
        <v>311423</v>
      </c>
      <c r="N17" s="640"/>
      <c r="O17" s="641">
        <f t="shared" si="3"/>
        <v>311423</v>
      </c>
      <c r="P17" s="612" t="s">
        <v>168</v>
      </c>
      <c r="Q17" s="613"/>
      <c r="R17" s="641"/>
    </row>
    <row r="18" spans="1:18" x14ac:dyDescent="0.25">
      <c r="A18" s="611" t="s">
        <v>2</v>
      </c>
      <c r="B18" s="637" t="s">
        <v>398</v>
      </c>
      <c r="C18" s="638">
        <v>117946</v>
      </c>
      <c r="D18" s="639">
        <v>22719</v>
      </c>
      <c r="E18" s="639">
        <v>55268</v>
      </c>
      <c r="F18" s="644"/>
      <c r="G18" s="639"/>
      <c r="H18" s="640">
        <f t="shared" si="0"/>
        <v>195933</v>
      </c>
      <c r="I18" s="640"/>
      <c r="J18" s="639"/>
      <c r="K18" s="640"/>
      <c r="L18" s="640">
        <f t="shared" si="1"/>
        <v>0</v>
      </c>
      <c r="M18" s="639">
        <f t="shared" si="2"/>
        <v>195933</v>
      </c>
      <c r="N18" s="640"/>
      <c r="O18" s="641">
        <f t="shared" si="3"/>
        <v>195933</v>
      </c>
      <c r="P18" s="612" t="s">
        <v>168</v>
      </c>
      <c r="Q18" s="613"/>
      <c r="R18" s="641"/>
    </row>
    <row r="19" spans="1:18" x14ac:dyDescent="0.25">
      <c r="A19" s="611" t="s">
        <v>3</v>
      </c>
      <c r="B19" s="637" t="s">
        <v>399</v>
      </c>
      <c r="C19" s="638">
        <v>145858</v>
      </c>
      <c r="D19" s="639">
        <v>28205</v>
      </c>
      <c r="E19" s="639">
        <v>59450</v>
      </c>
      <c r="F19" s="644"/>
      <c r="G19" s="639"/>
      <c r="H19" s="640">
        <f t="shared" si="0"/>
        <v>233513</v>
      </c>
      <c r="I19" s="640"/>
      <c r="J19" s="639"/>
      <c r="K19" s="640"/>
      <c r="L19" s="640">
        <f t="shared" si="1"/>
        <v>0</v>
      </c>
      <c r="M19" s="639">
        <f t="shared" si="2"/>
        <v>233513</v>
      </c>
      <c r="N19" s="640"/>
      <c r="O19" s="641">
        <f t="shared" si="3"/>
        <v>233513</v>
      </c>
      <c r="P19" s="612" t="s">
        <v>168</v>
      </c>
      <c r="Q19" s="613"/>
      <c r="R19" s="641"/>
    </row>
    <row r="20" spans="1:18" x14ac:dyDescent="0.25">
      <c r="A20" s="611" t="s">
        <v>4</v>
      </c>
      <c r="B20" s="637" t="s">
        <v>400</v>
      </c>
      <c r="C20" s="638">
        <v>129987</v>
      </c>
      <c r="D20" s="639">
        <v>25165</v>
      </c>
      <c r="E20" s="639">
        <v>45993</v>
      </c>
      <c r="F20" s="644"/>
      <c r="G20" s="639"/>
      <c r="H20" s="640">
        <f t="shared" si="0"/>
        <v>201145</v>
      </c>
      <c r="I20" s="640"/>
      <c r="J20" s="639"/>
      <c r="K20" s="640"/>
      <c r="L20" s="640">
        <f t="shared" si="1"/>
        <v>0</v>
      </c>
      <c r="M20" s="639">
        <f t="shared" si="2"/>
        <v>201145</v>
      </c>
      <c r="N20" s="640"/>
      <c r="O20" s="641">
        <f t="shared" si="3"/>
        <v>201145</v>
      </c>
      <c r="P20" s="612" t="s">
        <v>168</v>
      </c>
      <c r="Q20" s="613"/>
      <c r="R20" s="641"/>
    </row>
    <row r="21" spans="1:18" x14ac:dyDescent="0.25">
      <c r="A21" s="611" t="s">
        <v>5</v>
      </c>
      <c r="B21" s="637" t="s">
        <v>33</v>
      </c>
      <c r="C21" s="638">
        <v>151443</v>
      </c>
      <c r="D21" s="639">
        <v>29380</v>
      </c>
      <c r="E21" s="639">
        <v>70957</v>
      </c>
      <c r="F21" s="644"/>
      <c r="G21" s="639"/>
      <c r="H21" s="640">
        <f t="shared" si="0"/>
        <v>251780</v>
      </c>
      <c r="I21" s="640"/>
      <c r="J21" s="639"/>
      <c r="K21" s="640"/>
      <c r="L21" s="640">
        <f t="shared" si="1"/>
        <v>0</v>
      </c>
      <c r="M21" s="639">
        <f t="shared" si="2"/>
        <v>251780</v>
      </c>
      <c r="N21" s="640"/>
      <c r="O21" s="641">
        <f t="shared" si="3"/>
        <v>251780</v>
      </c>
      <c r="P21" s="612" t="s">
        <v>168</v>
      </c>
      <c r="Q21" s="613"/>
      <c r="R21" s="641"/>
    </row>
    <row r="22" spans="1:18" x14ac:dyDescent="0.25">
      <c r="A22" s="611" t="s">
        <v>6</v>
      </c>
      <c r="B22" s="637" t="s">
        <v>509</v>
      </c>
      <c r="C22" s="638">
        <v>153309</v>
      </c>
      <c r="D22" s="639">
        <v>29145</v>
      </c>
      <c r="E22" s="639">
        <v>55132</v>
      </c>
      <c r="F22" s="644"/>
      <c r="G22" s="639"/>
      <c r="H22" s="640">
        <f t="shared" si="0"/>
        <v>237586</v>
      </c>
      <c r="I22" s="640"/>
      <c r="J22" s="639"/>
      <c r="K22" s="640"/>
      <c r="L22" s="640">
        <f t="shared" si="1"/>
        <v>0</v>
      </c>
      <c r="M22" s="639">
        <f t="shared" si="2"/>
        <v>237586</v>
      </c>
      <c r="N22" s="640"/>
      <c r="O22" s="641">
        <f t="shared" si="3"/>
        <v>237586</v>
      </c>
      <c r="P22" s="612" t="s">
        <v>168</v>
      </c>
      <c r="Q22" s="613"/>
      <c r="R22" s="641"/>
    </row>
    <row r="23" spans="1:18" x14ac:dyDescent="0.25">
      <c r="A23" s="611" t="s">
        <v>7</v>
      </c>
      <c r="B23" s="637" t="s">
        <v>401</v>
      </c>
      <c r="C23" s="638">
        <v>54130</v>
      </c>
      <c r="D23" s="639">
        <v>9211</v>
      </c>
      <c r="E23" s="639">
        <v>17250</v>
      </c>
      <c r="F23" s="644"/>
      <c r="G23" s="639"/>
      <c r="H23" s="640">
        <f t="shared" si="0"/>
        <v>80591</v>
      </c>
      <c r="I23" s="640"/>
      <c r="J23" s="639"/>
      <c r="K23" s="640"/>
      <c r="L23" s="640">
        <f t="shared" si="1"/>
        <v>0</v>
      </c>
      <c r="M23" s="639">
        <f t="shared" si="2"/>
        <v>80591</v>
      </c>
      <c r="N23" s="640"/>
      <c r="O23" s="641">
        <f t="shared" si="3"/>
        <v>80591</v>
      </c>
      <c r="P23" s="612" t="s">
        <v>168</v>
      </c>
      <c r="Q23" s="613"/>
      <c r="R23" s="641"/>
    </row>
    <row r="24" spans="1:18" x14ac:dyDescent="0.25">
      <c r="A24" s="611" t="s">
        <v>8</v>
      </c>
      <c r="B24" s="637" t="s">
        <v>510</v>
      </c>
      <c r="C24" s="638">
        <v>187761</v>
      </c>
      <c r="D24" s="639">
        <v>36510</v>
      </c>
      <c r="E24" s="639">
        <v>72551</v>
      </c>
      <c r="F24" s="644"/>
      <c r="G24" s="639"/>
      <c r="H24" s="640">
        <f t="shared" si="0"/>
        <v>296822</v>
      </c>
      <c r="I24" s="640"/>
      <c r="J24" s="639"/>
      <c r="K24" s="640"/>
      <c r="L24" s="640">
        <f t="shared" si="1"/>
        <v>0</v>
      </c>
      <c r="M24" s="639">
        <f t="shared" si="2"/>
        <v>296822</v>
      </c>
      <c r="N24" s="640"/>
      <c r="O24" s="641">
        <f t="shared" si="3"/>
        <v>296822</v>
      </c>
      <c r="P24" s="612" t="s">
        <v>168</v>
      </c>
      <c r="Q24" s="613"/>
      <c r="R24" s="641"/>
    </row>
    <row r="25" spans="1:18" x14ac:dyDescent="0.25">
      <c r="A25" s="611" t="s">
        <v>9</v>
      </c>
      <c r="B25" s="637" t="s">
        <v>402</v>
      </c>
      <c r="C25" s="638">
        <v>124669</v>
      </c>
      <c r="D25" s="639">
        <v>24036</v>
      </c>
      <c r="E25" s="639">
        <v>65902</v>
      </c>
      <c r="F25" s="644"/>
      <c r="G25" s="639"/>
      <c r="H25" s="640">
        <f t="shared" si="0"/>
        <v>214607</v>
      </c>
      <c r="I25" s="640"/>
      <c r="J25" s="639"/>
      <c r="K25" s="640"/>
      <c r="L25" s="640">
        <f t="shared" si="1"/>
        <v>0</v>
      </c>
      <c r="M25" s="639">
        <f t="shared" si="2"/>
        <v>214607</v>
      </c>
      <c r="N25" s="640"/>
      <c r="O25" s="641">
        <f t="shared" si="3"/>
        <v>214607</v>
      </c>
      <c r="P25" s="612" t="s">
        <v>168</v>
      </c>
      <c r="Q25" s="613"/>
      <c r="R25" s="641"/>
    </row>
    <row r="26" spans="1:18" ht="16.5" thickBot="1" x14ac:dyDescent="0.3">
      <c r="A26" s="611" t="s">
        <v>10</v>
      </c>
      <c r="B26" s="637" t="s">
        <v>34</v>
      </c>
      <c r="C26" s="638">
        <v>152846</v>
      </c>
      <c r="D26" s="639">
        <v>29372</v>
      </c>
      <c r="E26" s="639">
        <v>64039</v>
      </c>
      <c r="F26" s="644"/>
      <c r="G26" s="639"/>
      <c r="H26" s="640">
        <f t="shared" si="0"/>
        <v>246257</v>
      </c>
      <c r="I26" s="640"/>
      <c r="J26" s="639"/>
      <c r="K26" s="640"/>
      <c r="L26" s="640">
        <f t="shared" si="1"/>
        <v>0</v>
      </c>
      <c r="M26" s="639">
        <f t="shared" si="2"/>
        <v>246257</v>
      </c>
      <c r="N26" s="640"/>
      <c r="O26" s="641">
        <f t="shared" si="3"/>
        <v>246257</v>
      </c>
      <c r="P26" s="612" t="s">
        <v>168</v>
      </c>
      <c r="Q26" s="613"/>
      <c r="R26" s="641"/>
    </row>
    <row r="27" spans="1:18" ht="17.25" thickTop="1" thickBot="1" x14ac:dyDescent="0.3">
      <c r="A27" s="603"/>
      <c r="B27" s="614" t="s">
        <v>403</v>
      </c>
      <c r="C27" s="615">
        <f t="shared" ref="C27:O27" si="6">SUM(C15:C26)</f>
        <v>1734746</v>
      </c>
      <c r="D27" s="615">
        <f t="shared" si="6"/>
        <v>333914</v>
      </c>
      <c r="E27" s="615">
        <f t="shared" si="6"/>
        <v>725464</v>
      </c>
      <c r="F27" s="615">
        <f t="shared" si="6"/>
        <v>0</v>
      </c>
      <c r="G27" s="615">
        <f t="shared" si="6"/>
        <v>0</v>
      </c>
      <c r="H27" s="615">
        <f t="shared" si="6"/>
        <v>2794124</v>
      </c>
      <c r="I27" s="615">
        <f t="shared" si="6"/>
        <v>0</v>
      </c>
      <c r="J27" s="615">
        <f t="shared" si="6"/>
        <v>0</v>
      </c>
      <c r="K27" s="615">
        <f t="shared" si="6"/>
        <v>0</v>
      </c>
      <c r="L27" s="615">
        <f t="shared" si="6"/>
        <v>0</v>
      </c>
      <c r="M27" s="615">
        <f t="shared" si="6"/>
        <v>2794124</v>
      </c>
      <c r="N27" s="615">
        <f t="shared" si="6"/>
        <v>0</v>
      </c>
      <c r="O27" s="615">
        <f t="shared" si="6"/>
        <v>2794124</v>
      </c>
      <c r="P27" s="616"/>
      <c r="Q27" s="616"/>
      <c r="R27" s="615"/>
    </row>
    <row r="28" spans="1:18" ht="17.25" thickTop="1" thickBot="1" x14ac:dyDescent="0.3">
      <c r="A28" s="603"/>
      <c r="B28" s="614" t="s">
        <v>404</v>
      </c>
      <c r="C28" s="615">
        <f t="shared" ref="C28:O28" si="7">+C27+C14+C7</f>
        <v>2839970</v>
      </c>
      <c r="D28" s="615">
        <f t="shared" si="7"/>
        <v>533835</v>
      </c>
      <c r="E28" s="615">
        <f t="shared" si="7"/>
        <v>995798</v>
      </c>
      <c r="F28" s="615">
        <f t="shared" si="7"/>
        <v>0</v>
      </c>
      <c r="G28" s="615">
        <f t="shared" si="7"/>
        <v>0</v>
      </c>
      <c r="H28" s="615">
        <f t="shared" si="7"/>
        <v>4369603</v>
      </c>
      <c r="I28" s="615">
        <f t="shared" si="7"/>
        <v>0</v>
      </c>
      <c r="J28" s="615">
        <f t="shared" si="7"/>
        <v>0</v>
      </c>
      <c r="K28" s="615">
        <f t="shared" si="7"/>
        <v>0</v>
      </c>
      <c r="L28" s="615">
        <f t="shared" si="7"/>
        <v>0</v>
      </c>
      <c r="M28" s="615">
        <f t="shared" si="7"/>
        <v>4369603</v>
      </c>
      <c r="N28" s="615">
        <f t="shared" si="7"/>
        <v>0</v>
      </c>
      <c r="O28" s="615">
        <f t="shared" si="7"/>
        <v>4369603</v>
      </c>
      <c r="P28" s="616"/>
      <c r="Q28" s="616"/>
      <c r="R28" s="615"/>
    </row>
    <row r="29" spans="1:18" ht="16.5" thickTop="1" x14ac:dyDescent="0.25">
      <c r="A29" s="611" t="s">
        <v>11</v>
      </c>
      <c r="B29" s="618" t="s">
        <v>1005</v>
      </c>
      <c r="C29" s="619">
        <v>658479</v>
      </c>
      <c r="D29" s="620">
        <v>126880</v>
      </c>
      <c r="E29" s="620">
        <v>425345</v>
      </c>
      <c r="F29" s="621"/>
      <c r="G29" s="620"/>
      <c r="H29" s="640">
        <f t="shared" si="0"/>
        <v>1210704</v>
      </c>
      <c r="I29" s="622"/>
      <c r="J29" s="620"/>
      <c r="K29" s="622"/>
      <c r="L29" s="640">
        <f t="shared" si="1"/>
        <v>0</v>
      </c>
      <c r="M29" s="639">
        <f t="shared" si="2"/>
        <v>1210704</v>
      </c>
      <c r="N29" s="622"/>
      <c r="O29" s="641">
        <f t="shared" si="3"/>
        <v>1210704</v>
      </c>
      <c r="P29" s="612" t="s">
        <v>168</v>
      </c>
      <c r="Q29" s="613"/>
      <c r="R29" s="641"/>
    </row>
    <row r="30" spans="1:18" ht="31.5" x14ac:dyDescent="0.25">
      <c r="A30" s="611" t="s">
        <v>12</v>
      </c>
      <c r="B30" s="618" t="s">
        <v>1043</v>
      </c>
      <c r="C30" s="619">
        <v>204763</v>
      </c>
      <c r="D30" s="620">
        <v>39257</v>
      </c>
      <c r="E30" s="620">
        <v>34552</v>
      </c>
      <c r="F30" s="621"/>
      <c r="G30" s="620"/>
      <c r="H30" s="620">
        <f t="shared" si="0"/>
        <v>278572</v>
      </c>
      <c r="I30" s="622"/>
      <c r="J30" s="620"/>
      <c r="K30" s="622"/>
      <c r="L30" s="622">
        <f t="shared" si="1"/>
        <v>0</v>
      </c>
      <c r="M30" s="640">
        <f t="shared" si="2"/>
        <v>278572</v>
      </c>
      <c r="N30" s="622"/>
      <c r="O30" s="622">
        <f t="shared" si="3"/>
        <v>278572</v>
      </c>
      <c r="P30" s="612" t="s">
        <v>168</v>
      </c>
      <c r="Q30" s="613"/>
      <c r="R30" s="641"/>
    </row>
    <row r="31" spans="1:18" ht="16.5" thickBot="1" x14ac:dyDescent="0.3">
      <c r="A31" s="611" t="s">
        <v>13</v>
      </c>
      <c r="B31" s="618" t="s">
        <v>405</v>
      </c>
      <c r="C31" s="619">
        <v>162626</v>
      </c>
      <c r="D31" s="620">
        <v>30860</v>
      </c>
      <c r="E31" s="620">
        <v>67263</v>
      </c>
      <c r="F31" s="621"/>
      <c r="G31" s="620"/>
      <c r="H31" s="640">
        <f t="shared" si="0"/>
        <v>260749</v>
      </c>
      <c r="I31" s="622"/>
      <c r="J31" s="620"/>
      <c r="K31" s="622"/>
      <c r="L31" s="640">
        <f t="shared" si="1"/>
        <v>0</v>
      </c>
      <c r="M31" s="639">
        <f t="shared" si="2"/>
        <v>260749</v>
      </c>
      <c r="N31" s="622"/>
      <c r="O31" s="641">
        <f t="shared" si="3"/>
        <v>260749</v>
      </c>
      <c r="P31" s="612" t="s">
        <v>168</v>
      </c>
      <c r="Q31" s="613"/>
      <c r="R31" s="641"/>
    </row>
    <row r="32" spans="1:18" ht="17.25" thickTop="1" thickBot="1" x14ac:dyDescent="0.3">
      <c r="A32" s="603"/>
      <c r="B32" s="614" t="s">
        <v>406</v>
      </c>
      <c r="C32" s="615">
        <f>+C31+C29+C30</f>
        <v>1025868</v>
      </c>
      <c r="D32" s="615">
        <f t="shared" ref="D32:O32" si="8">+D31+D29+D30</f>
        <v>196997</v>
      </c>
      <c r="E32" s="615">
        <f t="shared" si="8"/>
        <v>527160</v>
      </c>
      <c r="F32" s="615">
        <f t="shared" si="8"/>
        <v>0</v>
      </c>
      <c r="G32" s="615">
        <f t="shared" si="8"/>
        <v>0</v>
      </c>
      <c r="H32" s="615">
        <f t="shared" si="8"/>
        <v>1750025</v>
      </c>
      <c r="I32" s="615">
        <f t="shared" si="8"/>
        <v>0</v>
      </c>
      <c r="J32" s="615">
        <f t="shared" si="8"/>
        <v>0</v>
      </c>
      <c r="K32" s="615">
        <f t="shared" si="8"/>
        <v>0</v>
      </c>
      <c r="L32" s="615">
        <f t="shared" si="8"/>
        <v>0</v>
      </c>
      <c r="M32" s="615">
        <f t="shared" si="8"/>
        <v>1750025</v>
      </c>
      <c r="N32" s="615">
        <f t="shared" si="8"/>
        <v>0</v>
      </c>
      <c r="O32" s="615">
        <f t="shared" si="8"/>
        <v>1750025</v>
      </c>
      <c r="P32" s="616"/>
      <c r="Q32" s="616"/>
      <c r="R32" s="615"/>
    </row>
    <row r="33" spans="1:18" ht="17.25" thickTop="1" thickBot="1" x14ac:dyDescent="0.3">
      <c r="A33" s="603" t="s">
        <v>14</v>
      </c>
      <c r="B33" s="614" t="s">
        <v>407</v>
      </c>
      <c r="C33" s="623">
        <v>215801</v>
      </c>
      <c r="D33" s="623">
        <v>41373</v>
      </c>
      <c r="E33" s="623">
        <v>1213342</v>
      </c>
      <c r="F33" s="623"/>
      <c r="G33" s="623"/>
      <c r="H33" s="623">
        <f t="shared" si="0"/>
        <v>1470516</v>
      </c>
      <c r="I33" s="623"/>
      <c r="J33" s="623"/>
      <c r="K33" s="623"/>
      <c r="L33" s="623">
        <f t="shared" si="1"/>
        <v>0</v>
      </c>
      <c r="M33" s="623">
        <f t="shared" si="2"/>
        <v>1470516</v>
      </c>
      <c r="N33" s="623"/>
      <c r="O33" s="623">
        <f t="shared" si="3"/>
        <v>1470516</v>
      </c>
      <c r="P33" s="616" t="s">
        <v>168</v>
      </c>
      <c r="Q33" s="624"/>
      <c r="R33" s="623"/>
    </row>
    <row r="34" spans="1:18" ht="16.5" thickTop="1" x14ac:dyDescent="0.25">
      <c r="A34" s="611" t="s">
        <v>15</v>
      </c>
      <c r="B34" s="646" t="s">
        <v>408</v>
      </c>
      <c r="C34" s="647">
        <v>40642</v>
      </c>
      <c r="D34" s="648">
        <v>6998</v>
      </c>
      <c r="E34" s="639">
        <v>35874</v>
      </c>
      <c r="F34" s="648"/>
      <c r="G34" s="648"/>
      <c r="H34" s="640">
        <f t="shared" si="0"/>
        <v>83514</v>
      </c>
      <c r="I34" s="650"/>
      <c r="J34" s="648"/>
      <c r="K34" s="650"/>
      <c r="L34" s="640">
        <f t="shared" si="1"/>
        <v>0</v>
      </c>
      <c r="M34" s="639">
        <f t="shared" si="2"/>
        <v>83514</v>
      </c>
      <c r="N34" s="650"/>
      <c r="O34" s="641">
        <f t="shared" si="3"/>
        <v>83514</v>
      </c>
      <c r="P34" s="612"/>
      <c r="Q34" s="612" t="s">
        <v>168</v>
      </c>
      <c r="R34" s="641"/>
    </row>
    <row r="35" spans="1:18" x14ac:dyDescent="0.25">
      <c r="A35" s="611" t="s">
        <v>16</v>
      </c>
      <c r="B35" s="646" t="s">
        <v>261</v>
      </c>
      <c r="C35" s="647">
        <v>239893</v>
      </c>
      <c r="D35" s="648">
        <v>46860</v>
      </c>
      <c r="E35" s="639">
        <v>85626</v>
      </c>
      <c r="F35" s="648"/>
      <c r="G35" s="648"/>
      <c r="H35" s="640">
        <f t="shared" si="0"/>
        <v>372379</v>
      </c>
      <c r="I35" s="650">
        <v>9974</v>
      </c>
      <c r="J35" s="648"/>
      <c r="K35" s="650"/>
      <c r="L35" s="640">
        <f t="shared" si="1"/>
        <v>9974</v>
      </c>
      <c r="M35" s="639">
        <f t="shared" si="2"/>
        <v>382353</v>
      </c>
      <c r="N35" s="650"/>
      <c r="O35" s="641">
        <f t="shared" si="3"/>
        <v>382353</v>
      </c>
      <c r="P35" s="612" t="s">
        <v>168</v>
      </c>
      <c r="Q35" s="612"/>
      <c r="R35" s="641"/>
    </row>
    <row r="36" spans="1:18" x14ac:dyDescent="0.25">
      <c r="A36" s="611" t="s">
        <v>17</v>
      </c>
      <c r="B36" s="646" t="s">
        <v>409</v>
      </c>
      <c r="C36" s="647">
        <v>393701</v>
      </c>
      <c r="D36" s="648">
        <v>76030</v>
      </c>
      <c r="E36" s="639">
        <v>360051</v>
      </c>
      <c r="F36" s="648"/>
      <c r="G36" s="648"/>
      <c r="H36" s="640">
        <f t="shared" si="0"/>
        <v>829782</v>
      </c>
      <c r="I36" s="650"/>
      <c r="J36" s="648"/>
      <c r="K36" s="650"/>
      <c r="L36" s="640">
        <f t="shared" si="1"/>
        <v>0</v>
      </c>
      <c r="M36" s="639">
        <f t="shared" si="2"/>
        <v>829782</v>
      </c>
      <c r="N36" s="650"/>
      <c r="O36" s="641">
        <f t="shared" si="3"/>
        <v>829782</v>
      </c>
      <c r="P36" s="612" t="s">
        <v>168</v>
      </c>
      <c r="Q36" s="612"/>
      <c r="R36" s="641"/>
    </row>
    <row r="37" spans="1:18" x14ac:dyDescent="0.25">
      <c r="A37" s="611" t="s">
        <v>18</v>
      </c>
      <c r="B37" s="646" t="s">
        <v>732</v>
      </c>
      <c r="C37" s="647">
        <v>30469</v>
      </c>
      <c r="D37" s="648">
        <v>5232</v>
      </c>
      <c r="E37" s="639">
        <v>18344</v>
      </c>
      <c r="F37" s="648"/>
      <c r="G37" s="648"/>
      <c r="H37" s="640">
        <f t="shared" si="0"/>
        <v>54045</v>
      </c>
      <c r="I37" s="650"/>
      <c r="J37" s="648"/>
      <c r="K37" s="650"/>
      <c r="L37" s="640">
        <f t="shared" si="1"/>
        <v>0</v>
      </c>
      <c r="M37" s="639">
        <f t="shared" si="2"/>
        <v>54045</v>
      </c>
      <c r="N37" s="650"/>
      <c r="O37" s="641">
        <f t="shared" si="3"/>
        <v>54045</v>
      </c>
      <c r="P37" s="612"/>
      <c r="Q37" s="612" t="s">
        <v>168</v>
      </c>
      <c r="R37" s="641"/>
    </row>
    <row r="38" spans="1:18" x14ac:dyDescent="0.25">
      <c r="A38" s="611" t="s">
        <v>19</v>
      </c>
      <c r="B38" s="646" t="s">
        <v>511</v>
      </c>
      <c r="C38" s="647">
        <v>173459</v>
      </c>
      <c r="D38" s="648">
        <v>32787</v>
      </c>
      <c r="E38" s="639">
        <v>129827</v>
      </c>
      <c r="F38" s="648"/>
      <c r="G38" s="648"/>
      <c r="H38" s="640">
        <f t="shared" si="0"/>
        <v>336073</v>
      </c>
      <c r="I38" s="650"/>
      <c r="J38" s="648"/>
      <c r="K38" s="650">
        <v>20000</v>
      </c>
      <c r="L38" s="640">
        <f t="shared" si="1"/>
        <v>20000</v>
      </c>
      <c r="M38" s="639">
        <f t="shared" si="2"/>
        <v>356073</v>
      </c>
      <c r="N38" s="650"/>
      <c r="O38" s="641">
        <f t="shared" si="3"/>
        <v>356073</v>
      </c>
      <c r="P38" s="612"/>
      <c r="Q38" s="612" t="s">
        <v>168</v>
      </c>
      <c r="R38" s="641"/>
    </row>
    <row r="39" spans="1:18" x14ac:dyDescent="0.25">
      <c r="A39" s="611" t="s">
        <v>20</v>
      </c>
      <c r="B39" s="646" t="s">
        <v>410</v>
      </c>
      <c r="C39" s="647">
        <v>458941</v>
      </c>
      <c r="D39" s="648">
        <v>85257</v>
      </c>
      <c r="E39" s="639">
        <v>770076</v>
      </c>
      <c r="F39" s="648"/>
      <c r="G39" s="648"/>
      <c r="H39" s="640">
        <f t="shared" si="0"/>
        <v>1314274</v>
      </c>
      <c r="I39" s="650"/>
      <c r="J39" s="648"/>
      <c r="K39" s="650"/>
      <c r="L39" s="640">
        <f t="shared" si="1"/>
        <v>0</v>
      </c>
      <c r="M39" s="639">
        <f t="shared" si="2"/>
        <v>1314274</v>
      </c>
      <c r="N39" s="650"/>
      <c r="O39" s="641">
        <f t="shared" si="3"/>
        <v>1314274</v>
      </c>
      <c r="P39" s="612"/>
      <c r="Q39" s="612" t="s">
        <v>168</v>
      </c>
      <c r="R39" s="641"/>
    </row>
    <row r="40" spans="1:18" x14ac:dyDescent="0.25">
      <c r="A40" s="611" t="s">
        <v>21</v>
      </c>
      <c r="B40" s="646" t="s">
        <v>733</v>
      </c>
      <c r="C40" s="647">
        <v>102487</v>
      </c>
      <c r="D40" s="648">
        <v>17612</v>
      </c>
      <c r="E40" s="639">
        <v>136524</v>
      </c>
      <c r="F40" s="648"/>
      <c r="G40" s="648"/>
      <c r="H40" s="640">
        <f t="shared" si="0"/>
        <v>256623</v>
      </c>
      <c r="I40" s="650"/>
      <c r="J40" s="648"/>
      <c r="K40" s="650"/>
      <c r="L40" s="640">
        <f t="shared" si="1"/>
        <v>0</v>
      </c>
      <c r="M40" s="639">
        <f t="shared" si="2"/>
        <v>256623</v>
      </c>
      <c r="N40" s="650"/>
      <c r="O40" s="641">
        <f t="shared" si="3"/>
        <v>256623</v>
      </c>
      <c r="P40" s="612"/>
      <c r="Q40" s="612" t="s">
        <v>168</v>
      </c>
      <c r="R40" s="641"/>
    </row>
    <row r="41" spans="1:18" ht="16.5" thickBot="1" x14ac:dyDescent="0.3">
      <c r="A41" s="611" t="s">
        <v>690</v>
      </c>
      <c r="B41" s="646" t="s">
        <v>411</v>
      </c>
      <c r="C41" s="647">
        <v>88488</v>
      </c>
      <c r="D41" s="639">
        <v>15642</v>
      </c>
      <c r="E41" s="639">
        <v>80977</v>
      </c>
      <c r="F41" s="639"/>
      <c r="G41" s="648"/>
      <c r="H41" s="640">
        <f t="shared" si="0"/>
        <v>185107</v>
      </c>
      <c r="I41" s="650"/>
      <c r="J41" s="648"/>
      <c r="K41" s="650"/>
      <c r="L41" s="640">
        <f t="shared" si="1"/>
        <v>0</v>
      </c>
      <c r="M41" s="639">
        <f t="shared" si="2"/>
        <v>185107</v>
      </c>
      <c r="N41" s="650"/>
      <c r="O41" s="641">
        <f t="shared" si="3"/>
        <v>185107</v>
      </c>
      <c r="P41" s="612" t="s">
        <v>168</v>
      </c>
      <c r="Q41" s="612"/>
      <c r="R41" s="641"/>
    </row>
    <row r="42" spans="1:18" ht="17.25" thickTop="1" thickBot="1" x14ac:dyDescent="0.3">
      <c r="A42" s="603"/>
      <c r="B42" s="614" t="s">
        <v>412</v>
      </c>
      <c r="C42" s="623">
        <f t="shared" ref="C42:O42" si="9">SUM(C34:C41)</f>
        <v>1528080</v>
      </c>
      <c r="D42" s="623">
        <f t="shared" si="9"/>
        <v>286418</v>
      </c>
      <c r="E42" s="623">
        <f t="shared" si="9"/>
        <v>1617299</v>
      </c>
      <c r="F42" s="623">
        <f t="shared" si="9"/>
        <v>0</v>
      </c>
      <c r="G42" s="623">
        <f t="shared" si="9"/>
        <v>0</v>
      </c>
      <c r="H42" s="623">
        <f t="shared" si="9"/>
        <v>3431797</v>
      </c>
      <c r="I42" s="623">
        <f t="shared" si="9"/>
        <v>9974</v>
      </c>
      <c r="J42" s="623">
        <f t="shared" si="9"/>
        <v>0</v>
      </c>
      <c r="K42" s="623">
        <f t="shared" si="9"/>
        <v>20000</v>
      </c>
      <c r="L42" s="623">
        <f t="shared" si="9"/>
        <v>29974</v>
      </c>
      <c r="M42" s="623">
        <f t="shared" si="9"/>
        <v>3461771</v>
      </c>
      <c r="N42" s="623">
        <f t="shared" si="9"/>
        <v>0</v>
      </c>
      <c r="O42" s="623">
        <f t="shared" si="9"/>
        <v>3461771</v>
      </c>
      <c r="P42" s="624"/>
      <c r="Q42" s="624"/>
      <c r="R42" s="623"/>
    </row>
    <row r="43" spans="1:18" ht="17.25" thickTop="1" thickBot="1" x14ac:dyDescent="0.3">
      <c r="A43" s="603"/>
      <c r="B43" s="614" t="s">
        <v>413</v>
      </c>
      <c r="C43" s="623">
        <f t="shared" ref="C43:O43" si="10">SUM(C42+C33+C32+C28)</f>
        <v>5609719</v>
      </c>
      <c r="D43" s="623">
        <f t="shared" si="10"/>
        <v>1058623</v>
      </c>
      <c r="E43" s="623">
        <f t="shared" si="10"/>
        <v>4353599</v>
      </c>
      <c r="F43" s="623">
        <f t="shared" si="10"/>
        <v>0</v>
      </c>
      <c r="G43" s="623">
        <f t="shared" si="10"/>
        <v>0</v>
      </c>
      <c r="H43" s="623">
        <f t="shared" si="10"/>
        <v>11021941</v>
      </c>
      <c r="I43" s="623">
        <f t="shared" si="10"/>
        <v>9974</v>
      </c>
      <c r="J43" s="623">
        <f t="shared" si="10"/>
        <v>0</v>
      </c>
      <c r="K43" s="623">
        <f t="shared" si="10"/>
        <v>20000</v>
      </c>
      <c r="L43" s="623">
        <f t="shared" si="10"/>
        <v>29974</v>
      </c>
      <c r="M43" s="623">
        <f t="shared" si="10"/>
        <v>11051915</v>
      </c>
      <c r="N43" s="623">
        <f t="shared" si="10"/>
        <v>0</v>
      </c>
      <c r="O43" s="623">
        <f t="shared" si="10"/>
        <v>11051915</v>
      </c>
      <c r="P43" s="624"/>
      <c r="Q43" s="624"/>
      <c r="R43" s="623"/>
    </row>
    <row r="44" spans="1:18" ht="17.25" thickTop="1" thickBot="1" x14ac:dyDescent="0.3">
      <c r="A44" s="603" t="s">
        <v>691</v>
      </c>
      <c r="B44" s="625" t="s">
        <v>414</v>
      </c>
      <c r="C44" s="626">
        <v>2260973</v>
      </c>
      <c r="D44" s="626">
        <v>408197</v>
      </c>
      <c r="E44" s="626">
        <v>330664</v>
      </c>
      <c r="F44" s="626"/>
      <c r="G44" s="626"/>
      <c r="H44" s="626">
        <f t="shared" si="0"/>
        <v>2999834</v>
      </c>
      <c r="I44" s="626">
        <v>114518</v>
      </c>
      <c r="J44" s="626"/>
      <c r="K44" s="626"/>
      <c r="L44" s="626">
        <f t="shared" si="1"/>
        <v>114518</v>
      </c>
      <c r="M44" s="626">
        <f t="shared" si="2"/>
        <v>3114352</v>
      </c>
      <c r="N44" s="626"/>
      <c r="O44" s="641">
        <f>N44+M44</f>
        <v>3114352</v>
      </c>
      <c r="P44" s="612" t="s">
        <v>168</v>
      </c>
      <c r="Q44" s="612" t="s">
        <v>168</v>
      </c>
      <c r="R44" s="652" t="s">
        <v>168</v>
      </c>
    </row>
    <row r="45" spans="1:18" ht="17.25" thickTop="1" thickBot="1" x14ac:dyDescent="0.3">
      <c r="A45" s="603"/>
      <c r="B45" s="614" t="s">
        <v>183</v>
      </c>
      <c r="C45" s="623">
        <f>SUM(C43:C44)</f>
        <v>7870692</v>
      </c>
      <c r="D45" s="623">
        <f t="shared" ref="D45:O45" si="11">SUM(D43:D44)</f>
        <v>1466820</v>
      </c>
      <c r="E45" s="623">
        <f t="shared" si="11"/>
        <v>4684263</v>
      </c>
      <c r="F45" s="623">
        <f t="shared" si="11"/>
        <v>0</v>
      </c>
      <c r="G45" s="623">
        <f t="shared" si="11"/>
        <v>0</v>
      </c>
      <c r="H45" s="623">
        <f t="shared" si="11"/>
        <v>14021775</v>
      </c>
      <c r="I45" s="623">
        <f t="shared" si="11"/>
        <v>124492</v>
      </c>
      <c r="J45" s="623">
        <f t="shared" si="11"/>
        <v>0</v>
      </c>
      <c r="K45" s="623">
        <f t="shared" si="11"/>
        <v>20000</v>
      </c>
      <c r="L45" s="623">
        <f t="shared" si="11"/>
        <v>144492</v>
      </c>
      <c r="M45" s="623">
        <f t="shared" si="11"/>
        <v>14166267</v>
      </c>
      <c r="N45" s="623">
        <f t="shared" si="11"/>
        <v>0</v>
      </c>
      <c r="O45" s="623">
        <f t="shared" si="11"/>
        <v>14166267</v>
      </c>
      <c r="P45" s="624"/>
      <c r="Q45" s="624"/>
      <c r="R45" s="623"/>
    </row>
    <row r="46" spans="1:18" ht="17.25" thickTop="1" thickBot="1" x14ac:dyDescent="0.3">
      <c r="A46" s="603"/>
      <c r="B46" s="614" t="s">
        <v>415</v>
      </c>
      <c r="C46" s="623">
        <f>C54</f>
        <v>5687568</v>
      </c>
      <c r="D46" s="623">
        <f>D54</f>
        <v>1075864</v>
      </c>
      <c r="E46" s="623">
        <f>E54</f>
        <v>3389147</v>
      </c>
      <c r="F46" s="623">
        <f>F54</f>
        <v>0</v>
      </c>
      <c r="G46" s="623">
        <f>G54</f>
        <v>0</v>
      </c>
      <c r="H46" s="623">
        <f t="shared" si="0"/>
        <v>10152579</v>
      </c>
      <c r="I46" s="623">
        <f>I54</f>
        <v>76623</v>
      </c>
      <c r="J46" s="623">
        <f>J54</f>
        <v>0</v>
      </c>
      <c r="K46" s="623">
        <f>K54</f>
        <v>0</v>
      </c>
      <c r="L46" s="623">
        <f t="shared" si="1"/>
        <v>76623</v>
      </c>
      <c r="M46" s="623">
        <f>SUM(H46+L46)</f>
        <v>10229202</v>
      </c>
      <c r="N46" s="623"/>
      <c r="O46" s="623">
        <f>SUM(M46+N46)</f>
        <v>10229202</v>
      </c>
      <c r="P46" s="624"/>
      <c r="Q46" s="624"/>
      <c r="R46" s="623"/>
    </row>
    <row r="47" spans="1:18" ht="17.25" thickTop="1" thickBot="1" x14ac:dyDescent="0.3">
      <c r="A47" s="603"/>
      <c r="B47" s="614" t="s">
        <v>416</v>
      </c>
      <c r="C47" s="623">
        <f t="shared" ref="C47:G48" si="12">C59</f>
        <v>1451564</v>
      </c>
      <c r="D47" s="623">
        <f t="shared" si="12"/>
        <v>250585.25</v>
      </c>
      <c r="E47" s="623">
        <f t="shared" si="12"/>
        <v>1172931.75</v>
      </c>
      <c r="F47" s="623">
        <f t="shared" si="12"/>
        <v>0</v>
      </c>
      <c r="G47" s="623">
        <f t="shared" si="12"/>
        <v>0</v>
      </c>
      <c r="H47" s="623">
        <f t="shared" si="0"/>
        <v>2875081</v>
      </c>
      <c r="I47" s="623">
        <f t="shared" ref="I47:K48" si="13">I59</f>
        <v>0</v>
      </c>
      <c r="J47" s="623">
        <f t="shared" si="13"/>
        <v>0</v>
      </c>
      <c r="K47" s="623">
        <f t="shared" si="13"/>
        <v>20000</v>
      </c>
      <c r="L47" s="623">
        <f t="shared" si="1"/>
        <v>20000</v>
      </c>
      <c r="M47" s="623">
        <f>SUM(H47+L47)</f>
        <v>2895081</v>
      </c>
      <c r="N47" s="623"/>
      <c r="O47" s="623">
        <f>SUM(M47+N47)</f>
        <v>2895081</v>
      </c>
      <c r="P47" s="624"/>
      <c r="Q47" s="624"/>
      <c r="R47" s="623"/>
    </row>
    <row r="48" spans="1:18" ht="17.25" thickTop="1" thickBot="1" x14ac:dyDescent="0.3">
      <c r="A48" s="603"/>
      <c r="B48" s="614" t="s">
        <v>745</v>
      </c>
      <c r="C48" s="623">
        <f t="shared" si="12"/>
        <v>731560</v>
      </c>
      <c r="D48" s="623">
        <f t="shared" si="12"/>
        <v>140371</v>
      </c>
      <c r="E48" s="623">
        <f t="shared" si="12"/>
        <v>122184</v>
      </c>
      <c r="F48" s="623">
        <f t="shared" si="12"/>
        <v>0</v>
      </c>
      <c r="G48" s="623">
        <f t="shared" si="12"/>
        <v>0</v>
      </c>
      <c r="H48" s="623">
        <f t="shared" si="0"/>
        <v>994115</v>
      </c>
      <c r="I48" s="623">
        <f t="shared" si="13"/>
        <v>47869</v>
      </c>
      <c r="J48" s="623">
        <f t="shared" si="13"/>
        <v>0</v>
      </c>
      <c r="K48" s="623">
        <f t="shared" si="13"/>
        <v>0</v>
      </c>
      <c r="L48" s="623">
        <f t="shared" si="1"/>
        <v>47869</v>
      </c>
      <c r="M48" s="623">
        <f>SUM(H48+L48)</f>
        <v>1041984</v>
      </c>
      <c r="N48" s="623"/>
      <c r="O48" s="623">
        <f>SUM(M48+N48)</f>
        <v>1041984</v>
      </c>
      <c r="P48" s="624"/>
      <c r="Q48" s="624"/>
      <c r="R48" s="623"/>
    </row>
    <row r="49" spans="1:18" ht="16.5" hidden="1" thickTop="1" x14ac:dyDescent="0.25">
      <c r="B49" s="628"/>
      <c r="C49" s="629"/>
      <c r="D49" s="629"/>
      <c r="E49" s="629"/>
      <c r="F49" s="629"/>
      <c r="G49" s="629"/>
      <c r="H49" s="629"/>
      <c r="I49" s="629"/>
      <c r="J49" s="629"/>
      <c r="K49" s="629"/>
      <c r="L49" s="629"/>
      <c r="M49" s="629"/>
      <c r="N49" s="629"/>
      <c r="O49" s="629"/>
      <c r="P49" s="630"/>
      <c r="Q49" s="630"/>
      <c r="R49" s="629"/>
    </row>
    <row r="50" spans="1:18" hidden="1" x14ac:dyDescent="0.25">
      <c r="B50" s="653" t="s">
        <v>550</v>
      </c>
      <c r="C50" s="639">
        <v>1075599</v>
      </c>
      <c r="D50" s="639">
        <v>200110</v>
      </c>
      <c r="E50" s="639">
        <v>183452</v>
      </c>
      <c r="F50" s="639">
        <v>0</v>
      </c>
      <c r="G50" s="639">
        <v>0</v>
      </c>
      <c r="H50" s="639">
        <f>SUM(C50:G50)</f>
        <v>1459161</v>
      </c>
      <c r="I50" s="639">
        <v>66649</v>
      </c>
      <c r="J50" s="639"/>
      <c r="K50" s="639"/>
      <c r="L50" s="639">
        <f>SUM(I50+J50+K50)</f>
        <v>66649</v>
      </c>
      <c r="M50" s="639">
        <f>SUM(H50+L50)</f>
        <v>1525810</v>
      </c>
      <c r="N50" s="639"/>
      <c r="O50" s="639">
        <f>SUM(M50+N50)</f>
        <v>1525810</v>
      </c>
    </row>
    <row r="51" spans="1:18" hidden="1" x14ac:dyDescent="0.25">
      <c r="B51" s="653" t="s">
        <v>746</v>
      </c>
      <c r="C51" s="639">
        <v>432998</v>
      </c>
      <c r="D51" s="639">
        <v>80701</v>
      </c>
      <c r="E51" s="639">
        <v>118889</v>
      </c>
      <c r="F51" s="639">
        <v>0</v>
      </c>
      <c r="G51" s="639">
        <v>0</v>
      </c>
      <c r="H51" s="639">
        <f>SUM(C51:G51)</f>
        <v>632588</v>
      </c>
      <c r="I51" s="639"/>
      <c r="J51" s="639"/>
      <c r="K51" s="639"/>
      <c r="L51" s="639">
        <f>SUM(I51+J51+K51)</f>
        <v>0</v>
      </c>
      <c r="M51" s="639">
        <f>SUM(H51+L51)</f>
        <v>632588</v>
      </c>
      <c r="N51" s="639"/>
      <c r="O51" s="639">
        <f>SUM(M51+N51)</f>
        <v>632588</v>
      </c>
    </row>
    <row r="52" spans="1:18" hidden="1" x14ac:dyDescent="0.25">
      <c r="B52" s="653" t="s">
        <v>747</v>
      </c>
      <c r="C52" s="639">
        <v>31614</v>
      </c>
      <c r="D52" s="639">
        <v>5389</v>
      </c>
      <c r="E52" s="639">
        <v>11753</v>
      </c>
      <c r="F52" s="639">
        <f>F6*0.4</f>
        <v>0</v>
      </c>
      <c r="G52" s="639">
        <f>G6*0.4</f>
        <v>0</v>
      </c>
      <c r="H52" s="639">
        <f>SUM(C52:G52)</f>
        <v>48756</v>
      </c>
      <c r="I52" s="639"/>
      <c r="J52" s="639"/>
      <c r="K52" s="639"/>
      <c r="L52" s="639">
        <f>SUM(I52+J52+K52)</f>
        <v>0</v>
      </c>
      <c r="M52" s="639">
        <f>SUM(H52+L52)</f>
        <v>48756</v>
      </c>
      <c r="N52" s="639"/>
      <c r="O52" s="639">
        <f>SUM(M52+N52)</f>
        <v>48756</v>
      </c>
    </row>
    <row r="53" spans="1:18" hidden="1" x14ac:dyDescent="0.25">
      <c r="B53" s="653" t="s">
        <v>551</v>
      </c>
      <c r="C53" s="639">
        <f t="shared" ref="C53:H53" si="14">SUM(C14+C27+C32+C33+C35+C36+C41)</f>
        <v>4147357</v>
      </c>
      <c r="D53" s="639">
        <f t="shared" si="14"/>
        <v>789664</v>
      </c>
      <c r="E53" s="639">
        <f t="shared" si="14"/>
        <v>3075053</v>
      </c>
      <c r="F53" s="639">
        <f t="shared" si="14"/>
        <v>0</v>
      </c>
      <c r="G53" s="639">
        <f t="shared" si="14"/>
        <v>0</v>
      </c>
      <c r="H53" s="639">
        <f t="shared" si="14"/>
        <v>8012074</v>
      </c>
      <c r="I53" s="639">
        <f>SUM(I14+I27+I32+I33+I35+I36+I41)</f>
        <v>9974</v>
      </c>
      <c r="J53" s="639">
        <f t="shared" ref="J53:O53" si="15">SUM(J14+J27+J32+J33+J35+J36+J41)</f>
        <v>0</v>
      </c>
      <c r="K53" s="639">
        <f t="shared" si="15"/>
        <v>0</v>
      </c>
      <c r="L53" s="639">
        <f t="shared" si="15"/>
        <v>9974</v>
      </c>
      <c r="M53" s="639">
        <f t="shared" si="15"/>
        <v>8022048</v>
      </c>
      <c r="N53" s="639">
        <f t="shared" si="15"/>
        <v>0</v>
      </c>
      <c r="O53" s="639">
        <f t="shared" si="15"/>
        <v>8022048</v>
      </c>
      <c r="Q53" s="656">
        <f>L53+H53</f>
        <v>8022048</v>
      </c>
    </row>
    <row r="54" spans="1:18" hidden="1" x14ac:dyDescent="0.25">
      <c r="A54" s="631"/>
      <c r="B54" s="632" t="s">
        <v>557</v>
      </c>
      <c r="C54" s="633">
        <f t="shared" ref="C54:N54" si="16">SUM(C50:C53)</f>
        <v>5687568</v>
      </c>
      <c r="D54" s="633">
        <f t="shared" si="16"/>
        <v>1075864</v>
      </c>
      <c r="E54" s="633">
        <f t="shared" si="16"/>
        <v>3389147</v>
      </c>
      <c r="F54" s="633">
        <f t="shared" si="16"/>
        <v>0</v>
      </c>
      <c r="G54" s="633">
        <f t="shared" si="16"/>
        <v>0</v>
      </c>
      <c r="H54" s="633">
        <f t="shared" si="16"/>
        <v>10152579</v>
      </c>
      <c r="I54" s="633">
        <f t="shared" si="16"/>
        <v>76623</v>
      </c>
      <c r="J54" s="633">
        <f t="shared" si="16"/>
        <v>0</v>
      </c>
      <c r="K54" s="633">
        <f t="shared" si="16"/>
        <v>0</v>
      </c>
      <c r="L54" s="633">
        <f t="shared" si="16"/>
        <v>76623</v>
      </c>
      <c r="M54" s="633">
        <f t="shared" si="16"/>
        <v>10229202</v>
      </c>
      <c r="N54" s="633">
        <f t="shared" si="16"/>
        <v>0</v>
      </c>
      <c r="O54" s="633">
        <f>SUM(O50:O53)</f>
        <v>10229202</v>
      </c>
      <c r="P54" s="657"/>
    </row>
    <row r="55" spans="1:18" hidden="1" x14ac:dyDescent="0.25">
      <c r="B55" s="653" t="s">
        <v>552</v>
      </c>
      <c r="C55" s="639">
        <v>453814</v>
      </c>
      <c r="D55" s="639">
        <v>67716</v>
      </c>
      <c r="E55" s="639">
        <v>25028</v>
      </c>
      <c r="F55" s="639">
        <v>0</v>
      </c>
      <c r="G55" s="639">
        <v>0</v>
      </c>
      <c r="H55" s="639">
        <f>SUM(C55:G55)</f>
        <v>546558</v>
      </c>
      <c r="I55" s="639"/>
      <c r="J55" s="639"/>
      <c r="K55" s="639"/>
      <c r="L55" s="639">
        <f>SUM(I55+J55+K55)</f>
        <v>0</v>
      </c>
      <c r="M55" s="639">
        <f>SUM(H55+L55)</f>
        <v>546558</v>
      </c>
      <c r="N55" s="639"/>
      <c r="O55" s="639">
        <f>SUM(M55+N55)</f>
        <v>546558</v>
      </c>
    </row>
    <row r="56" spans="1:18" hidden="1" x14ac:dyDescent="0.25">
      <c r="A56" s="658"/>
      <c r="B56" s="653" t="s">
        <v>749</v>
      </c>
      <c r="C56" s="639">
        <v>144332</v>
      </c>
      <c r="D56" s="639">
        <f>D5*0.25</f>
        <v>26900.25</v>
      </c>
      <c r="E56" s="639">
        <f>E5*0.25</f>
        <v>39629.75</v>
      </c>
      <c r="F56" s="639">
        <f>F5*0.25</f>
        <v>0</v>
      </c>
      <c r="G56" s="639">
        <f>G5*0.25</f>
        <v>0</v>
      </c>
      <c r="H56" s="639">
        <f>SUM(C56:G56)</f>
        <v>210862</v>
      </c>
      <c r="I56" s="639"/>
      <c r="J56" s="639"/>
      <c r="K56" s="639"/>
      <c r="L56" s="639">
        <f>SUM(I56+J56+K56)</f>
        <v>0</v>
      </c>
      <c r="M56" s="639">
        <f>SUM(H56+L56)</f>
        <v>210862</v>
      </c>
      <c r="N56" s="639"/>
      <c r="O56" s="639">
        <f>SUM(M56+N56)</f>
        <v>210862</v>
      </c>
    </row>
    <row r="57" spans="1:18" hidden="1" x14ac:dyDescent="0.25">
      <c r="A57" s="658"/>
      <c r="B57" s="653" t="s">
        <v>750</v>
      </c>
      <c r="C57" s="639">
        <v>47420</v>
      </c>
      <c r="D57" s="639">
        <v>8083</v>
      </c>
      <c r="E57" s="639">
        <v>17629</v>
      </c>
      <c r="F57" s="639">
        <f>F6*0.6</f>
        <v>0</v>
      </c>
      <c r="G57" s="639">
        <f>G6*0.6</f>
        <v>0</v>
      </c>
      <c r="H57" s="639">
        <f>SUM(C57:G57)</f>
        <v>73132</v>
      </c>
      <c r="I57" s="639"/>
      <c r="J57" s="639"/>
      <c r="K57" s="639"/>
      <c r="L57" s="639">
        <f>SUM(I57+J57+K57)</f>
        <v>0</v>
      </c>
      <c r="M57" s="639">
        <f>SUM(H57+L57)</f>
        <v>73132</v>
      </c>
      <c r="N57" s="639"/>
      <c r="O57" s="639">
        <f>SUM(M57+N57)</f>
        <v>73132</v>
      </c>
    </row>
    <row r="58" spans="1:18" hidden="1" x14ac:dyDescent="0.25">
      <c r="A58" s="658"/>
      <c r="B58" s="653" t="s">
        <v>553</v>
      </c>
      <c r="C58" s="639">
        <f>SUM(C34+C37+C39+C38+C40)</f>
        <v>805998</v>
      </c>
      <c r="D58" s="639">
        <f>SUM(D34+D37+D39+D38+D40)</f>
        <v>147886</v>
      </c>
      <c r="E58" s="639">
        <f>SUM(E34+E37+E39+E38+E40)</f>
        <v>1090645</v>
      </c>
      <c r="F58" s="639">
        <f>SUM(F34+F37+F39+F38+F40)</f>
        <v>0</v>
      </c>
      <c r="G58" s="639">
        <f>SUM(G34+G37+G39+G38+G40)</f>
        <v>0</v>
      </c>
      <c r="H58" s="639">
        <f>SUM(C58:G58)</f>
        <v>2044529</v>
      </c>
      <c r="I58" s="639">
        <f>SUM(I34+I37+I39+I38+I40)</f>
        <v>0</v>
      </c>
      <c r="J58" s="639">
        <f>SUM(J34+J37+J39+J38+J40)</f>
        <v>0</v>
      </c>
      <c r="K58" s="639">
        <f>SUM(K34+K37+K39+K38+K40)</f>
        <v>20000</v>
      </c>
      <c r="L58" s="639">
        <f>SUM(L34+L37+L39+L38+L40)</f>
        <v>20000</v>
      </c>
      <c r="M58" s="639">
        <f>SUM(H58+L58)</f>
        <v>2064529</v>
      </c>
      <c r="N58" s="639">
        <f>SUM(N34+N37+N39+N38+N40)</f>
        <v>0</v>
      </c>
      <c r="O58" s="639">
        <f>SUM(M58+N58)</f>
        <v>2064529</v>
      </c>
    </row>
    <row r="59" spans="1:18" hidden="1" x14ac:dyDescent="0.25">
      <c r="A59" s="659"/>
      <c r="B59" s="632" t="s">
        <v>558</v>
      </c>
      <c r="C59" s="633">
        <f>SUM(C55:C58)</f>
        <v>1451564</v>
      </c>
      <c r="D59" s="633">
        <f>SUM(D55:D58)</f>
        <v>250585.25</v>
      </c>
      <c r="E59" s="633">
        <f t="shared" ref="E59:N59" si="17">SUM(E55:E58)</f>
        <v>1172931.75</v>
      </c>
      <c r="F59" s="633">
        <f t="shared" si="17"/>
        <v>0</v>
      </c>
      <c r="G59" s="633">
        <f t="shared" si="17"/>
        <v>0</v>
      </c>
      <c r="H59" s="633">
        <f t="shared" si="17"/>
        <v>2875081</v>
      </c>
      <c r="I59" s="633">
        <f t="shared" si="17"/>
        <v>0</v>
      </c>
      <c r="J59" s="633">
        <f t="shared" si="17"/>
        <v>0</v>
      </c>
      <c r="K59" s="633">
        <f t="shared" si="17"/>
        <v>20000</v>
      </c>
      <c r="L59" s="633">
        <f t="shared" si="17"/>
        <v>20000</v>
      </c>
      <c r="M59" s="633">
        <f t="shared" si="17"/>
        <v>2895081</v>
      </c>
      <c r="N59" s="633">
        <f t="shared" si="17"/>
        <v>0</v>
      </c>
      <c r="O59" s="633">
        <f>SUM(O55:O58)</f>
        <v>2895081</v>
      </c>
      <c r="P59" s="657"/>
    </row>
    <row r="60" spans="1:18" hidden="1" x14ac:dyDescent="0.25">
      <c r="A60" s="631"/>
      <c r="B60" s="632" t="s">
        <v>555</v>
      </c>
      <c r="C60" s="633">
        <v>731560</v>
      </c>
      <c r="D60" s="633">
        <v>140371</v>
      </c>
      <c r="E60" s="633">
        <v>122184</v>
      </c>
      <c r="F60" s="633">
        <v>0</v>
      </c>
      <c r="G60" s="633">
        <v>0</v>
      </c>
      <c r="H60" s="634">
        <f>SUM(C60:G60)</f>
        <v>994115</v>
      </c>
      <c r="I60" s="634">
        <v>47869</v>
      </c>
      <c r="J60" s="634"/>
      <c r="K60" s="634"/>
      <c r="L60" s="634">
        <f>SUM(I60+J60+K60)</f>
        <v>47869</v>
      </c>
      <c r="M60" s="634">
        <f>SUM(H60+L60)</f>
        <v>1041984</v>
      </c>
      <c r="N60" s="634"/>
      <c r="O60" s="634">
        <f>SUM(M60+N60)</f>
        <v>1041984</v>
      </c>
      <c r="P60" s="657"/>
    </row>
    <row r="61" spans="1:18" hidden="1" x14ac:dyDescent="0.25">
      <c r="A61" s="659"/>
      <c r="B61" s="636" t="s">
        <v>183</v>
      </c>
      <c r="C61" s="629">
        <f>SUM(C60+C54+C59)</f>
        <v>7870692</v>
      </c>
      <c r="D61" s="629">
        <f t="shared" ref="D61:O61" si="18">SUM(D60+D54+D59)</f>
        <v>1466820.25</v>
      </c>
      <c r="E61" s="629">
        <f t="shared" si="18"/>
        <v>4684262.75</v>
      </c>
      <c r="F61" s="629">
        <f t="shared" si="18"/>
        <v>0</v>
      </c>
      <c r="G61" s="629">
        <f t="shared" si="18"/>
        <v>0</v>
      </c>
      <c r="H61" s="629">
        <f t="shared" si="18"/>
        <v>14021775</v>
      </c>
      <c r="I61" s="629">
        <f t="shared" si="18"/>
        <v>124492</v>
      </c>
      <c r="J61" s="629">
        <f t="shared" si="18"/>
        <v>0</v>
      </c>
      <c r="K61" s="629">
        <f t="shared" si="18"/>
        <v>20000</v>
      </c>
      <c r="L61" s="629">
        <f t="shared" si="18"/>
        <v>144492</v>
      </c>
      <c r="M61" s="629">
        <f t="shared" si="18"/>
        <v>14166267</v>
      </c>
      <c r="N61" s="629">
        <f t="shared" si="18"/>
        <v>0</v>
      </c>
      <c r="O61" s="629">
        <f t="shared" si="18"/>
        <v>14166267</v>
      </c>
      <c r="P61" s="657"/>
    </row>
    <row r="62" spans="1:18" ht="16.5" thickTop="1" x14ac:dyDescent="0.25">
      <c r="A62" s="658"/>
      <c r="B62" s="635"/>
    </row>
    <row r="63" spans="1:18" x14ac:dyDescent="0.25">
      <c r="A63" s="658"/>
      <c r="B63" s="635"/>
    </row>
    <row r="64" spans="1:18" x14ac:dyDescent="0.25">
      <c r="A64" s="658"/>
      <c r="B64" s="635"/>
    </row>
    <row r="65" spans="1:2" x14ac:dyDescent="0.25">
      <c r="A65" s="658"/>
      <c r="B65" s="635"/>
    </row>
    <row r="66" spans="1:2" x14ac:dyDescent="0.25">
      <c r="A66" s="658"/>
      <c r="B66" s="635"/>
    </row>
    <row r="67" spans="1:2" x14ac:dyDescent="0.25">
      <c r="A67" s="658"/>
      <c r="B67" s="635"/>
    </row>
    <row r="68" spans="1:2" x14ac:dyDescent="0.25">
      <c r="A68" s="658"/>
      <c r="B68" s="635"/>
    </row>
    <row r="69" spans="1:2" x14ac:dyDescent="0.25">
      <c r="A69" s="658"/>
      <c r="B69" s="635"/>
    </row>
    <row r="70" spans="1:2" x14ac:dyDescent="0.25">
      <c r="A70" s="658"/>
      <c r="B70" s="635"/>
    </row>
    <row r="71" spans="1:2" x14ac:dyDescent="0.25">
      <c r="A71" s="658"/>
      <c r="B71" s="635"/>
    </row>
    <row r="72" spans="1:2" x14ac:dyDescent="0.25">
      <c r="A72" s="658"/>
      <c r="B72" s="635"/>
    </row>
    <row r="73" spans="1:2" x14ac:dyDescent="0.25">
      <c r="A73" s="658"/>
      <c r="B73" s="635"/>
    </row>
    <row r="74" spans="1:2" x14ac:dyDescent="0.25">
      <c r="A74" s="658"/>
      <c r="B74" s="635"/>
    </row>
    <row r="75" spans="1:2" x14ac:dyDescent="0.25">
      <c r="A75" s="658"/>
      <c r="B75" s="635"/>
    </row>
    <row r="76" spans="1:2" x14ac:dyDescent="0.25">
      <c r="A76" s="658"/>
      <c r="B76" s="635"/>
    </row>
    <row r="77" spans="1:2" x14ac:dyDescent="0.25">
      <c r="A77" s="658"/>
      <c r="B77" s="635"/>
    </row>
    <row r="78" spans="1:2" x14ac:dyDescent="0.25">
      <c r="A78" s="658"/>
      <c r="B78" s="635"/>
    </row>
    <row r="79" spans="1:2" x14ac:dyDescent="0.25">
      <c r="A79" s="658"/>
      <c r="B79" s="635"/>
    </row>
    <row r="80" spans="1:2" x14ac:dyDescent="0.25">
      <c r="A80" s="658"/>
      <c r="B80" s="635"/>
    </row>
    <row r="81" spans="1:2" x14ac:dyDescent="0.25">
      <c r="A81" s="658"/>
      <c r="B81" s="635"/>
    </row>
    <row r="82" spans="1:2" x14ac:dyDescent="0.25">
      <c r="A82" s="658"/>
      <c r="B82" s="635"/>
    </row>
    <row r="83" spans="1:2" x14ac:dyDescent="0.25">
      <c r="A83" s="658"/>
      <c r="B83" s="635"/>
    </row>
    <row r="84" spans="1:2" x14ac:dyDescent="0.25">
      <c r="A84" s="658"/>
      <c r="B84" s="635"/>
    </row>
    <row r="85" spans="1:2" x14ac:dyDescent="0.25">
      <c r="A85" s="658"/>
      <c r="B85" s="635"/>
    </row>
    <row r="86" spans="1:2" x14ac:dyDescent="0.25">
      <c r="A86" s="658"/>
      <c r="B86" s="635"/>
    </row>
    <row r="87" spans="1:2" x14ac:dyDescent="0.25">
      <c r="A87" s="658"/>
      <c r="B87" s="635"/>
    </row>
    <row r="88" spans="1:2" x14ac:dyDescent="0.25">
      <c r="A88" s="658"/>
      <c r="B88" s="635"/>
    </row>
    <row r="89" spans="1:2" x14ac:dyDescent="0.25">
      <c r="A89" s="658"/>
      <c r="B89" s="635"/>
    </row>
    <row r="90" spans="1:2" x14ac:dyDescent="0.25">
      <c r="A90" s="658"/>
      <c r="B90" s="635"/>
    </row>
    <row r="91" spans="1:2" x14ac:dyDescent="0.25">
      <c r="A91" s="658"/>
      <c r="B91" s="635"/>
    </row>
    <row r="92" spans="1:2" x14ac:dyDescent="0.25">
      <c r="A92" s="658"/>
      <c r="B92" s="635"/>
    </row>
    <row r="93" spans="1:2" x14ac:dyDescent="0.25">
      <c r="A93" s="658"/>
      <c r="B93" s="635"/>
    </row>
    <row r="94" spans="1:2" x14ac:dyDescent="0.25">
      <c r="A94" s="658"/>
      <c r="B94" s="635"/>
    </row>
    <row r="95" spans="1:2" x14ac:dyDescent="0.25">
      <c r="A95" s="658"/>
      <c r="B95" s="635"/>
    </row>
    <row r="96" spans="1:2" x14ac:dyDescent="0.25">
      <c r="A96" s="658"/>
      <c r="B96" s="635"/>
    </row>
    <row r="97" spans="1:2" x14ac:dyDescent="0.25">
      <c r="A97" s="658"/>
      <c r="B97" s="635"/>
    </row>
    <row r="98" spans="1:2" x14ac:dyDescent="0.25">
      <c r="A98" s="658"/>
      <c r="B98" s="635"/>
    </row>
    <row r="99" spans="1:2" x14ac:dyDescent="0.25">
      <c r="A99" s="658"/>
      <c r="B99" s="635"/>
    </row>
    <row r="100" spans="1:2" x14ac:dyDescent="0.25">
      <c r="A100" s="658"/>
      <c r="B100" s="635"/>
    </row>
    <row r="101" spans="1:2" x14ac:dyDescent="0.25">
      <c r="A101" s="658"/>
      <c r="B101" s="635"/>
    </row>
    <row r="102" spans="1:2" x14ac:dyDescent="0.25">
      <c r="A102" s="658"/>
      <c r="B102" s="635"/>
    </row>
    <row r="103" spans="1:2" x14ac:dyDescent="0.25">
      <c r="A103" s="658"/>
      <c r="B103" s="635"/>
    </row>
    <row r="104" spans="1:2" x14ac:dyDescent="0.25">
      <c r="A104" s="658"/>
      <c r="B104" s="635"/>
    </row>
    <row r="105" spans="1:2" x14ac:dyDescent="0.25">
      <c r="A105" s="658"/>
      <c r="B105" s="635"/>
    </row>
    <row r="106" spans="1:2" x14ac:dyDescent="0.25">
      <c r="A106" s="658"/>
      <c r="B106" s="635"/>
    </row>
    <row r="107" spans="1:2" x14ac:dyDescent="0.25">
      <c r="A107" s="658"/>
      <c r="B107" s="635"/>
    </row>
    <row r="108" spans="1:2" x14ac:dyDescent="0.25">
      <c r="A108" s="658"/>
      <c r="B108" s="635"/>
    </row>
    <row r="109" spans="1:2" x14ac:dyDescent="0.25">
      <c r="A109" s="658"/>
      <c r="B109" s="635"/>
    </row>
    <row r="110" spans="1:2" x14ac:dyDescent="0.25">
      <c r="A110" s="658"/>
      <c r="B110" s="635"/>
    </row>
    <row r="111" spans="1:2" x14ac:dyDescent="0.25">
      <c r="A111" s="658"/>
      <c r="B111" s="635"/>
    </row>
    <row r="112" spans="1:2" x14ac:dyDescent="0.25">
      <c r="A112" s="658"/>
      <c r="B112" s="635"/>
    </row>
    <row r="113" spans="1:2" x14ac:dyDescent="0.25">
      <c r="A113" s="658"/>
      <c r="B113" s="635"/>
    </row>
    <row r="114" spans="1:2" x14ac:dyDescent="0.25">
      <c r="A114" s="658"/>
      <c r="B114" s="635"/>
    </row>
    <row r="115" spans="1:2" x14ac:dyDescent="0.25">
      <c r="A115" s="658"/>
      <c r="B115" s="635"/>
    </row>
    <row r="116" spans="1:2" x14ac:dyDescent="0.25">
      <c r="A116" s="658"/>
      <c r="B116" s="635"/>
    </row>
    <row r="117" spans="1:2" x14ac:dyDescent="0.25">
      <c r="A117" s="658"/>
      <c r="B117" s="635"/>
    </row>
    <row r="118" spans="1:2" x14ac:dyDescent="0.25">
      <c r="A118" s="658"/>
      <c r="B118" s="635"/>
    </row>
    <row r="119" spans="1:2" x14ac:dyDescent="0.25">
      <c r="A119" s="658"/>
      <c r="B119" s="635"/>
    </row>
    <row r="120" spans="1:2" x14ac:dyDescent="0.25">
      <c r="A120" s="658"/>
      <c r="B120" s="635"/>
    </row>
    <row r="121" spans="1:2" x14ac:dyDescent="0.25">
      <c r="A121" s="658"/>
      <c r="B121" s="635"/>
    </row>
    <row r="122" spans="1:2" x14ac:dyDescent="0.25">
      <c r="A122" s="658"/>
      <c r="B122" s="635"/>
    </row>
    <row r="123" spans="1:2" x14ac:dyDescent="0.25">
      <c r="A123" s="658"/>
      <c r="B123" s="635"/>
    </row>
    <row r="124" spans="1:2" x14ac:dyDescent="0.25">
      <c r="A124" s="658"/>
      <c r="B124" s="635"/>
    </row>
    <row r="125" spans="1:2" x14ac:dyDescent="0.25">
      <c r="A125" s="658"/>
      <c r="B125" s="635"/>
    </row>
    <row r="126" spans="1:2" x14ac:dyDescent="0.25">
      <c r="A126" s="658"/>
      <c r="B126" s="635"/>
    </row>
    <row r="127" spans="1:2" x14ac:dyDescent="0.25">
      <c r="A127" s="658"/>
      <c r="B127" s="635"/>
    </row>
    <row r="128" spans="1:2" x14ac:dyDescent="0.25">
      <c r="A128" s="658"/>
      <c r="B128" s="635"/>
    </row>
    <row r="129" spans="1:18" x14ac:dyDescent="0.25">
      <c r="A129" s="658"/>
      <c r="B129" s="635"/>
    </row>
    <row r="130" spans="1:18" x14ac:dyDescent="0.25">
      <c r="A130" s="658"/>
      <c r="B130" s="635"/>
    </row>
    <row r="131" spans="1:18" x14ac:dyDescent="0.25">
      <c r="A131" s="658"/>
      <c r="B131" s="635"/>
    </row>
    <row r="132" spans="1:18" x14ac:dyDescent="0.25">
      <c r="A132" s="658"/>
      <c r="B132" s="635"/>
    </row>
    <row r="133" spans="1:18" x14ac:dyDescent="0.25">
      <c r="A133" s="658"/>
      <c r="B133" s="635"/>
    </row>
    <row r="134" spans="1:18" x14ac:dyDescent="0.25">
      <c r="A134" s="658"/>
      <c r="B134" s="635"/>
    </row>
    <row r="135" spans="1:18" x14ac:dyDescent="0.25">
      <c r="A135" s="658"/>
      <c r="B135" s="635"/>
      <c r="O135" s="660"/>
      <c r="R135" s="660"/>
    </row>
    <row r="136" spans="1:18" x14ac:dyDescent="0.25">
      <c r="A136" s="658"/>
      <c r="B136" s="635"/>
      <c r="O136" s="660"/>
      <c r="R136" s="660"/>
    </row>
    <row r="137" spans="1:18" x14ac:dyDescent="0.25">
      <c r="A137" s="658"/>
      <c r="B137" s="635"/>
      <c r="O137" s="660"/>
      <c r="R137" s="660"/>
    </row>
    <row r="138" spans="1:18" x14ac:dyDescent="0.25">
      <c r="A138" s="658"/>
      <c r="B138" s="635"/>
      <c r="O138" s="660"/>
      <c r="R138" s="660"/>
    </row>
    <row r="139" spans="1:18" x14ac:dyDescent="0.25">
      <c r="A139" s="658"/>
      <c r="B139" s="635"/>
      <c r="O139" s="660"/>
      <c r="R139" s="660"/>
    </row>
    <row r="140" spans="1:18" x14ac:dyDescent="0.25">
      <c r="A140" s="658"/>
      <c r="B140" s="635"/>
      <c r="O140" s="660"/>
      <c r="R140" s="660"/>
    </row>
    <row r="141" spans="1:18" x14ac:dyDescent="0.25">
      <c r="A141" s="658"/>
      <c r="B141" s="635"/>
      <c r="O141" s="660"/>
      <c r="R141" s="660"/>
    </row>
    <row r="142" spans="1:18" x14ac:dyDescent="0.25">
      <c r="A142" s="658"/>
      <c r="B142" s="635"/>
      <c r="O142" s="660"/>
      <c r="R142" s="660"/>
    </row>
    <row r="143" spans="1:18" x14ac:dyDescent="0.25">
      <c r="A143" s="658"/>
      <c r="B143" s="635"/>
      <c r="O143" s="660"/>
      <c r="R143" s="660"/>
    </row>
    <row r="144" spans="1:18" x14ac:dyDescent="0.25">
      <c r="A144" s="658"/>
      <c r="B144" s="635"/>
      <c r="O144" s="660"/>
      <c r="R144" s="660"/>
    </row>
    <row r="145" spans="1:18" x14ac:dyDescent="0.25">
      <c r="A145" s="658"/>
      <c r="B145" s="635"/>
      <c r="O145" s="660"/>
      <c r="R145" s="660"/>
    </row>
    <row r="146" spans="1:18" x14ac:dyDescent="0.25">
      <c r="A146" s="658"/>
      <c r="B146" s="635"/>
      <c r="O146" s="660"/>
      <c r="R146" s="660"/>
    </row>
    <row r="147" spans="1:18" x14ac:dyDescent="0.25">
      <c r="A147" s="658"/>
      <c r="B147" s="635"/>
      <c r="O147" s="660"/>
      <c r="R147" s="660"/>
    </row>
    <row r="148" spans="1:18" x14ac:dyDescent="0.25">
      <c r="A148" s="658"/>
      <c r="B148" s="635"/>
      <c r="O148" s="660"/>
      <c r="R148" s="660"/>
    </row>
    <row r="149" spans="1:18" x14ac:dyDescent="0.25">
      <c r="A149" s="658"/>
      <c r="B149" s="635"/>
      <c r="O149" s="660"/>
      <c r="R149" s="660"/>
    </row>
    <row r="150" spans="1:18" x14ac:dyDescent="0.25">
      <c r="A150" s="658"/>
      <c r="B150" s="635"/>
      <c r="O150" s="660"/>
      <c r="R150" s="660"/>
    </row>
    <row r="151" spans="1:18" x14ac:dyDescent="0.25">
      <c r="A151" s="658"/>
      <c r="B151" s="635"/>
      <c r="O151" s="660"/>
      <c r="R151" s="660"/>
    </row>
    <row r="152" spans="1:18" x14ac:dyDescent="0.25">
      <c r="A152" s="658"/>
      <c r="B152" s="635"/>
      <c r="O152" s="660"/>
      <c r="R152" s="660"/>
    </row>
    <row r="153" spans="1:18" x14ac:dyDescent="0.25">
      <c r="A153" s="658"/>
      <c r="B153" s="635"/>
      <c r="O153" s="660"/>
      <c r="R153" s="660"/>
    </row>
    <row r="154" spans="1:18" x14ac:dyDescent="0.25">
      <c r="A154" s="658"/>
      <c r="B154" s="635"/>
      <c r="O154" s="660"/>
      <c r="R154" s="660"/>
    </row>
    <row r="155" spans="1:18" x14ac:dyDescent="0.25">
      <c r="A155" s="658"/>
      <c r="B155" s="635"/>
      <c r="O155" s="660"/>
      <c r="R155" s="660"/>
    </row>
    <row r="156" spans="1:18" x14ac:dyDescent="0.25">
      <c r="A156" s="658"/>
      <c r="B156" s="635"/>
      <c r="O156" s="660"/>
      <c r="R156" s="660"/>
    </row>
    <row r="157" spans="1:18" x14ac:dyDescent="0.25">
      <c r="A157" s="658"/>
      <c r="B157" s="635"/>
      <c r="O157" s="660"/>
      <c r="R157" s="660"/>
    </row>
    <row r="158" spans="1:18" x14ac:dyDescent="0.25">
      <c r="A158" s="658"/>
      <c r="B158" s="635"/>
      <c r="O158" s="660"/>
      <c r="R158" s="660"/>
    </row>
    <row r="159" spans="1:18" x14ac:dyDescent="0.25">
      <c r="A159" s="658"/>
      <c r="B159" s="635"/>
      <c r="O159" s="660"/>
      <c r="R159" s="660"/>
    </row>
    <row r="160" spans="1:18" x14ac:dyDescent="0.25">
      <c r="A160" s="658"/>
      <c r="B160" s="635"/>
      <c r="O160" s="660"/>
      <c r="R160" s="660"/>
    </row>
    <row r="161" spans="1:18" x14ac:dyDescent="0.25">
      <c r="A161" s="658"/>
      <c r="B161" s="635"/>
      <c r="O161" s="660"/>
      <c r="R161" s="660"/>
    </row>
    <row r="162" spans="1:18" x14ac:dyDescent="0.25">
      <c r="A162" s="658"/>
      <c r="B162" s="635"/>
      <c r="O162" s="660"/>
      <c r="R162" s="660"/>
    </row>
    <row r="163" spans="1:18" x14ac:dyDescent="0.25">
      <c r="A163" s="658"/>
      <c r="B163" s="635"/>
      <c r="O163" s="660"/>
      <c r="R163" s="660"/>
    </row>
    <row r="164" spans="1:18" x14ac:dyDescent="0.25">
      <c r="A164" s="658"/>
      <c r="B164" s="635"/>
      <c r="O164" s="660"/>
      <c r="R164" s="660"/>
    </row>
    <row r="165" spans="1:18" x14ac:dyDescent="0.25">
      <c r="A165" s="658"/>
      <c r="B165" s="635"/>
      <c r="O165" s="660"/>
      <c r="R165" s="660"/>
    </row>
    <row r="166" spans="1:18" x14ac:dyDescent="0.25">
      <c r="A166" s="658"/>
      <c r="B166" s="635"/>
      <c r="O166" s="660"/>
      <c r="R166" s="660"/>
    </row>
    <row r="167" spans="1:18" x14ac:dyDescent="0.25">
      <c r="A167" s="658"/>
      <c r="B167" s="635"/>
      <c r="O167" s="660"/>
      <c r="R167" s="660"/>
    </row>
    <row r="168" spans="1:18" x14ac:dyDescent="0.25">
      <c r="A168" s="658"/>
      <c r="B168" s="635"/>
      <c r="O168" s="660"/>
      <c r="R168" s="660"/>
    </row>
    <row r="169" spans="1:18" x14ac:dyDescent="0.25">
      <c r="A169" s="658"/>
      <c r="B169" s="635"/>
      <c r="O169" s="660"/>
      <c r="R169" s="660"/>
    </row>
    <row r="170" spans="1:18" x14ac:dyDescent="0.25">
      <c r="A170" s="658"/>
      <c r="B170" s="635"/>
      <c r="O170" s="660"/>
      <c r="R170" s="660"/>
    </row>
    <row r="171" spans="1:18" x14ac:dyDescent="0.25">
      <c r="A171" s="658"/>
      <c r="B171" s="635"/>
      <c r="O171" s="660"/>
      <c r="R171" s="660"/>
    </row>
    <row r="172" spans="1:18" x14ac:dyDescent="0.25">
      <c r="A172" s="658"/>
      <c r="B172" s="635"/>
      <c r="O172" s="660"/>
      <c r="R172" s="660"/>
    </row>
    <row r="173" spans="1:18" x14ac:dyDescent="0.25">
      <c r="A173" s="658"/>
      <c r="B173" s="635"/>
      <c r="O173" s="660"/>
      <c r="R173" s="660"/>
    </row>
    <row r="174" spans="1:18" x14ac:dyDescent="0.25">
      <c r="A174" s="658"/>
      <c r="B174" s="635"/>
      <c r="O174" s="660"/>
      <c r="R174" s="660"/>
    </row>
    <row r="175" spans="1:18" x14ac:dyDescent="0.25">
      <c r="A175" s="658"/>
      <c r="B175" s="635"/>
      <c r="O175" s="660"/>
      <c r="R175" s="660"/>
    </row>
    <row r="176" spans="1:18" x14ac:dyDescent="0.25">
      <c r="A176" s="658"/>
      <c r="B176" s="635"/>
      <c r="O176" s="660"/>
      <c r="R176" s="660"/>
    </row>
    <row r="177" spans="1:18" x14ac:dyDescent="0.25">
      <c r="A177" s="658"/>
      <c r="B177" s="635"/>
      <c r="O177" s="660"/>
      <c r="R177" s="660"/>
    </row>
    <row r="178" spans="1:18" x14ac:dyDescent="0.25">
      <c r="A178" s="658"/>
      <c r="B178" s="635"/>
      <c r="O178" s="660"/>
      <c r="R178" s="660"/>
    </row>
    <row r="179" spans="1:18" x14ac:dyDescent="0.25">
      <c r="A179" s="658"/>
      <c r="B179" s="635"/>
      <c r="O179" s="660"/>
      <c r="R179" s="660"/>
    </row>
    <row r="180" spans="1:18" x14ac:dyDescent="0.25">
      <c r="A180" s="658"/>
      <c r="B180" s="635"/>
      <c r="O180" s="660"/>
      <c r="R180" s="660"/>
    </row>
    <row r="181" spans="1:18" x14ac:dyDescent="0.25">
      <c r="A181" s="658"/>
      <c r="B181" s="635"/>
      <c r="O181" s="660"/>
      <c r="R181" s="660"/>
    </row>
    <row r="182" spans="1:18" x14ac:dyDescent="0.25">
      <c r="A182" s="658"/>
      <c r="B182" s="635"/>
      <c r="O182" s="660"/>
      <c r="R182" s="660"/>
    </row>
    <row r="183" spans="1:18" x14ac:dyDescent="0.25">
      <c r="A183" s="658"/>
      <c r="B183" s="635"/>
      <c r="O183" s="660"/>
      <c r="R183" s="660"/>
    </row>
    <row r="184" spans="1:18" x14ac:dyDescent="0.25">
      <c r="A184" s="658"/>
      <c r="B184" s="635"/>
      <c r="O184" s="660"/>
      <c r="R184" s="660"/>
    </row>
    <row r="185" spans="1:18" x14ac:dyDescent="0.25">
      <c r="A185" s="658"/>
      <c r="B185" s="635"/>
      <c r="O185" s="660"/>
      <c r="R185" s="660"/>
    </row>
    <row r="186" spans="1:18" x14ac:dyDescent="0.25">
      <c r="A186" s="658"/>
      <c r="B186" s="635"/>
      <c r="O186" s="660"/>
      <c r="R186" s="660"/>
    </row>
    <row r="187" spans="1:18" x14ac:dyDescent="0.25">
      <c r="A187" s="658"/>
      <c r="B187" s="635"/>
      <c r="O187" s="660"/>
      <c r="R187" s="660"/>
    </row>
    <row r="188" spans="1:18" x14ac:dyDescent="0.25">
      <c r="A188" s="658"/>
      <c r="B188" s="635"/>
      <c r="O188" s="660"/>
      <c r="R188" s="660"/>
    </row>
    <row r="189" spans="1:18" x14ac:dyDescent="0.25">
      <c r="A189" s="658"/>
      <c r="B189" s="635"/>
      <c r="O189" s="660"/>
      <c r="R189" s="660"/>
    </row>
    <row r="190" spans="1:18" x14ac:dyDescent="0.25">
      <c r="A190" s="658"/>
      <c r="B190" s="635"/>
      <c r="O190" s="660"/>
      <c r="R190" s="660"/>
    </row>
    <row r="191" spans="1:18" x14ac:dyDescent="0.25">
      <c r="A191" s="658"/>
      <c r="B191" s="635"/>
      <c r="O191" s="660"/>
      <c r="R191" s="660"/>
    </row>
    <row r="192" spans="1:18" x14ac:dyDescent="0.25">
      <c r="A192" s="658"/>
      <c r="B192" s="635"/>
      <c r="O192" s="660"/>
      <c r="R192" s="660"/>
    </row>
    <row r="193" spans="1:18" x14ac:dyDescent="0.25">
      <c r="A193" s="658"/>
      <c r="B193" s="635"/>
      <c r="O193" s="660"/>
      <c r="R193" s="660"/>
    </row>
    <row r="194" spans="1:18" x14ac:dyDescent="0.25">
      <c r="A194" s="658"/>
      <c r="B194" s="635"/>
      <c r="O194" s="660"/>
      <c r="R194" s="660"/>
    </row>
    <row r="195" spans="1:18" x14ac:dyDescent="0.25">
      <c r="A195" s="658"/>
      <c r="B195" s="635"/>
      <c r="O195" s="660"/>
      <c r="R195" s="660"/>
    </row>
    <row r="196" spans="1:18" x14ac:dyDescent="0.25">
      <c r="A196" s="658"/>
      <c r="B196" s="635"/>
      <c r="O196" s="660"/>
      <c r="R196" s="660"/>
    </row>
    <row r="197" spans="1:18" x14ac:dyDescent="0.25">
      <c r="A197" s="658"/>
      <c r="B197" s="635"/>
      <c r="O197" s="660"/>
      <c r="R197" s="660"/>
    </row>
    <row r="198" spans="1:18" x14ac:dyDescent="0.25">
      <c r="A198" s="658"/>
      <c r="B198" s="635"/>
      <c r="O198" s="660"/>
      <c r="R198" s="660"/>
    </row>
    <row r="199" spans="1:18" x14ac:dyDescent="0.25">
      <c r="A199" s="658"/>
      <c r="B199" s="635"/>
      <c r="O199" s="660"/>
      <c r="R199" s="660"/>
    </row>
    <row r="200" spans="1:18" x14ac:dyDescent="0.25">
      <c r="A200" s="658"/>
      <c r="B200" s="635"/>
      <c r="O200" s="660"/>
      <c r="R200" s="660"/>
    </row>
    <row r="201" spans="1:18" x14ac:dyDescent="0.25">
      <c r="A201" s="658"/>
      <c r="B201" s="635"/>
      <c r="O201" s="660"/>
      <c r="R201" s="660"/>
    </row>
    <row r="202" spans="1:18" x14ac:dyDescent="0.25">
      <c r="A202" s="658"/>
      <c r="B202" s="635"/>
      <c r="O202" s="660"/>
      <c r="R202" s="660"/>
    </row>
    <row r="203" spans="1:18" x14ac:dyDescent="0.25">
      <c r="A203" s="658"/>
      <c r="B203" s="635"/>
      <c r="O203" s="660"/>
      <c r="R203" s="660"/>
    </row>
    <row r="204" spans="1:18" x14ac:dyDescent="0.25">
      <c r="A204" s="658"/>
      <c r="B204" s="635"/>
      <c r="O204" s="660"/>
      <c r="R204" s="660"/>
    </row>
    <row r="205" spans="1:18" x14ac:dyDescent="0.25">
      <c r="A205" s="658"/>
      <c r="B205" s="635"/>
      <c r="O205" s="660"/>
      <c r="R205" s="660"/>
    </row>
    <row r="206" spans="1:18" x14ac:dyDescent="0.25">
      <c r="A206" s="658"/>
      <c r="B206" s="635"/>
      <c r="O206" s="660"/>
      <c r="R206" s="660"/>
    </row>
    <row r="207" spans="1:18" x14ac:dyDescent="0.25">
      <c r="A207" s="658"/>
      <c r="B207" s="635"/>
      <c r="O207" s="660"/>
      <c r="R207" s="660"/>
    </row>
    <row r="208" spans="1:18" x14ac:dyDescent="0.25">
      <c r="A208" s="658"/>
      <c r="B208" s="635"/>
      <c r="O208" s="660"/>
      <c r="R208" s="660"/>
    </row>
    <row r="209" spans="1:18" x14ac:dyDescent="0.25">
      <c r="A209" s="658"/>
      <c r="B209" s="635"/>
      <c r="O209" s="660"/>
      <c r="R209" s="660"/>
    </row>
    <row r="210" spans="1:18" x14ac:dyDescent="0.25">
      <c r="A210" s="658"/>
      <c r="B210" s="635"/>
      <c r="O210" s="660"/>
      <c r="R210" s="660"/>
    </row>
    <row r="211" spans="1:18" x14ac:dyDescent="0.25">
      <c r="A211" s="658"/>
      <c r="B211" s="635"/>
      <c r="O211" s="660"/>
      <c r="R211" s="660"/>
    </row>
    <row r="212" spans="1:18" x14ac:dyDescent="0.25">
      <c r="A212" s="658"/>
      <c r="B212" s="635"/>
      <c r="O212" s="660"/>
      <c r="R212" s="660"/>
    </row>
    <row r="213" spans="1:18" x14ac:dyDescent="0.25">
      <c r="A213" s="658"/>
      <c r="B213" s="635"/>
      <c r="O213" s="660"/>
      <c r="R213" s="660"/>
    </row>
    <row r="214" spans="1:18" x14ac:dyDescent="0.25">
      <c r="A214" s="658"/>
      <c r="B214" s="635"/>
      <c r="O214" s="660"/>
      <c r="R214" s="660"/>
    </row>
    <row r="215" spans="1:18" x14ac:dyDescent="0.25">
      <c r="A215" s="658"/>
      <c r="B215" s="635"/>
      <c r="O215" s="660"/>
      <c r="R215" s="660"/>
    </row>
    <row r="216" spans="1:18" x14ac:dyDescent="0.25">
      <c r="A216" s="658"/>
      <c r="B216" s="635"/>
      <c r="O216" s="660"/>
      <c r="R216" s="660"/>
    </row>
    <row r="217" spans="1:18" x14ac:dyDescent="0.25">
      <c r="A217" s="658"/>
      <c r="B217" s="635"/>
      <c r="O217" s="660"/>
      <c r="R217" s="660"/>
    </row>
    <row r="218" spans="1:18" x14ac:dyDescent="0.25">
      <c r="A218" s="658"/>
      <c r="B218" s="635"/>
      <c r="O218" s="660"/>
      <c r="R218" s="660"/>
    </row>
    <row r="219" spans="1:18" x14ac:dyDescent="0.25">
      <c r="A219" s="658"/>
      <c r="B219" s="635"/>
      <c r="O219" s="660"/>
      <c r="R219" s="660"/>
    </row>
    <row r="220" spans="1:18" x14ac:dyDescent="0.25">
      <c r="A220" s="658"/>
      <c r="B220" s="635"/>
      <c r="O220" s="660"/>
      <c r="R220" s="660"/>
    </row>
    <row r="221" spans="1:18" x14ac:dyDescent="0.25">
      <c r="A221" s="658"/>
      <c r="B221" s="635"/>
      <c r="O221" s="660"/>
      <c r="R221" s="660"/>
    </row>
    <row r="222" spans="1:18" x14ac:dyDescent="0.25">
      <c r="A222" s="658"/>
      <c r="B222" s="635"/>
      <c r="O222" s="660"/>
      <c r="R222" s="660"/>
    </row>
    <row r="223" spans="1:18" x14ac:dyDescent="0.25">
      <c r="A223" s="658"/>
      <c r="B223" s="635"/>
      <c r="O223" s="660"/>
      <c r="R223" s="660"/>
    </row>
    <row r="224" spans="1:18" x14ac:dyDescent="0.25">
      <c r="A224" s="658"/>
      <c r="B224" s="635"/>
      <c r="O224" s="660"/>
      <c r="R224" s="660"/>
    </row>
    <row r="225" spans="1:18" x14ac:dyDescent="0.25">
      <c r="A225" s="658"/>
      <c r="B225" s="635"/>
      <c r="O225" s="660"/>
      <c r="R225" s="660"/>
    </row>
    <row r="226" spans="1:18" x14ac:dyDescent="0.25">
      <c r="A226" s="658"/>
      <c r="B226" s="635"/>
      <c r="O226" s="660"/>
      <c r="R226" s="660"/>
    </row>
    <row r="227" spans="1:18" x14ac:dyDescent="0.25">
      <c r="A227" s="658"/>
      <c r="B227" s="635"/>
      <c r="O227" s="660"/>
      <c r="R227" s="660"/>
    </row>
    <row r="228" spans="1:18" x14ac:dyDescent="0.25">
      <c r="A228" s="658"/>
      <c r="B228" s="635"/>
      <c r="O228" s="660"/>
      <c r="R228" s="660"/>
    </row>
    <row r="229" spans="1:18" x14ac:dyDescent="0.25">
      <c r="A229" s="658"/>
      <c r="B229" s="635"/>
      <c r="O229" s="660"/>
      <c r="R229" s="660"/>
    </row>
    <row r="230" spans="1:18" x14ac:dyDescent="0.25">
      <c r="A230" s="658"/>
      <c r="B230" s="635"/>
      <c r="O230" s="660"/>
      <c r="R230" s="660"/>
    </row>
    <row r="231" spans="1:18" x14ac:dyDescent="0.25">
      <c r="A231" s="658"/>
      <c r="B231" s="635"/>
      <c r="O231" s="660"/>
      <c r="R231" s="660"/>
    </row>
    <row r="232" spans="1:18" x14ac:dyDescent="0.25">
      <c r="A232" s="658"/>
      <c r="B232" s="635"/>
      <c r="O232" s="660"/>
      <c r="R232" s="660"/>
    </row>
    <row r="233" spans="1:18" x14ac:dyDescent="0.25">
      <c r="A233" s="658"/>
      <c r="B233" s="635"/>
      <c r="O233" s="660"/>
      <c r="R233" s="660"/>
    </row>
    <row r="234" spans="1:18" x14ac:dyDescent="0.25">
      <c r="A234" s="658"/>
      <c r="B234" s="635"/>
      <c r="O234" s="660"/>
      <c r="R234" s="660"/>
    </row>
    <row r="235" spans="1:18" x14ac:dyDescent="0.25">
      <c r="A235" s="658"/>
      <c r="B235" s="635"/>
      <c r="O235" s="660"/>
      <c r="R235" s="660"/>
    </row>
    <row r="236" spans="1:18" x14ac:dyDescent="0.25">
      <c r="A236" s="658"/>
      <c r="B236" s="635"/>
      <c r="O236" s="660"/>
      <c r="R236" s="660"/>
    </row>
    <row r="237" spans="1:18" x14ac:dyDescent="0.25">
      <c r="A237" s="658"/>
      <c r="B237" s="635"/>
      <c r="O237" s="660"/>
      <c r="R237" s="660"/>
    </row>
    <row r="238" spans="1:18" x14ac:dyDescent="0.25">
      <c r="A238" s="658"/>
      <c r="B238" s="635"/>
      <c r="O238" s="660"/>
      <c r="R238" s="660"/>
    </row>
    <row r="239" spans="1:18" x14ac:dyDescent="0.25">
      <c r="A239" s="658"/>
      <c r="B239" s="635"/>
      <c r="O239" s="660"/>
      <c r="R239" s="660"/>
    </row>
    <row r="240" spans="1:18" x14ac:dyDescent="0.25">
      <c r="A240" s="658"/>
      <c r="B240" s="635"/>
      <c r="O240" s="660"/>
      <c r="R240" s="660"/>
    </row>
    <row r="241" spans="1:18" x14ac:dyDescent="0.25">
      <c r="A241" s="658"/>
      <c r="B241" s="635"/>
      <c r="O241" s="660"/>
      <c r="R241" s="660"/>
    </row>
    <row r="242" spans="1:18" x14ac:dyDescent="0.25">
      <c r="A242" s="658"/>
      <c r="B242" s="635"/>
      <c r="O242" s="660"/>
      <c r="R242" s="660"/>
    </row>
    <row r="243" spans="1:18" x14ac:dyDescent="0.25">
      <c r="A243" s="658"/>
      <c r="B243" s="635"/>
      <c r="O243" s="660"/>
      <c r="R243" s="660"/>
    </row>
    <row r="244" spans="1:18" x14ac:dyDescent="0.25">
      <c r="A244" s="658"/>
      <c r="B244" s="635"/>
      <c r="O244" s="660"/>
      <c r="R244" s="660"/>
    </row>
    <row r="245" spans="1:18" x14ac:dyDescent="0.25">
      <c r="A245" s="658"/>
      <c r="B245" s="635"/>
      <c r="O245" s="660"/>
      <c r="R245" s="660"/>
    </row>
    <row r="246" spans="1:18" x14ac:dyDescent="0.25">
      <c r="A246" s="658"/>
      <c r="B246" s="635"/>
      <c r="O246" s="660"/>
      <c r="R246" s="660"/>
    </row>
    <row r="247" spans="1:18" x14ac:dyDescent="0.25">
      <c r="A247" s="658"/>
      <c r="B247" s="635"/>
      <c r="O247" s="660"/>
      <c r="R247" s="660"/>
    </row>
    <row r="248" spans="1:18" x14ac:dyDescent="0.25">
      <c r="A248" s="658"/>
      <c r="B248" s="635"/>
      <c r="O248" s="660"/>
      <c r="R248" s="660"/>
    </row>
    <row r="249" spans="1:18" x14ac:dyDescent="0.25">
      <c r="A249" s="658"/>
      <c r="B249" s="635"/>
      <c r="O249" s="660"/>
      <c r="R249" s="660"/>
    </row>
    <row r="250" spans="1:18" x14ac:dyDescent="0.25">
      <c r="A250" s="658"/>
      <c r="B250" s="635"/>
      <c r="O250" s="660"/>
      <c r="R250" s="660"/>
    </row>
    <row r="251" spans="1:18" x14ac:dyDescent="0.25">
      <c r="A251" s="658"/>
      <c r="B251" s="635"/>
      <c r="O251" s="660"/>
      <c r="R251" s="660"/>
    </row>
    <row r="252" spans="1:18" x14ac:dyDescent="0.25">
      <c r="A252" s="658"/>
      <c r="B252" s="635"/>
      <c r="O252" s="660"/>
      <c r="R252" s="660"/>
    </row>
    <row r="253" spans="1:18" x14ac:dyDescent="0.25">
      <c r="A253" s="658"/>
      <c r="B253" s="635"/>
      <c r="O253" s="660"/>
      <c r="R253" s="660"/>
    </row>
    <row r="254" spans="1:18" x14ac:dyDescent="0.25">
      <c r="A254" s="658"/>
      <c r="B254" s="635"/>
      <c r="O254" s="660"/>
      <c r="R254" s="660"/>
    </row>
    <row r="255" spans="1:18" x14ac:dyDescent="0.25">
      <c r="A255" s="658"/>
      <c r="B255" s="635"/>
      <c r="O255" s="660"/>
      <c r="R255" s="660"/>
    </row>
    <row r="256" spans="1:18" x14ac:dyDescent="0.25">
      <c r="A256" s="658"/>
      <c r="B256" s="635"/>
      <c r="O256" s="660"/>
      <c r="R256" s="660"/>
    </row>
    <row r="257" spans="1:18" x14ac:dyDescent="0.25">
      <c r="A257" s="658"/>
      <c r="B257" s="635"/>
      <c r="O257" s="660"/>
      <c r="R257" s="660"/>
    </row>
    <row r="258" spans="1:18" x14ac:dyDescent="0.25">
      <c r="A258" s="658"/>
      <c r="B258" s="635"/>
      <c r="O258" s="660"/>
      <c r="R258" s="660"/>
    </row>
    <row r="259" spans="1:18" x14ac:dyDescent="0.25">
      <c r="A259" s="658"/>
      <c r="B259" s="635"/>
      <c r="O259" s="660"/>
      <c r="R259" s="660"/>
    </row>
    <row r="260" spans="1:18" x14ac:dyDescent="0.25">
      <c r="A260" s="658"/>
      <c r="B260" s="635"/>
      <c r="O260" s="660"/>
      <c r="R260" s="660"/>
    </row>
    <row r="261" spans="1:18" x14ac:dyDescent="0.25">
      <c r="A261" s="658"/>
      <c r="B261" s="635"/>
      <c r="O261" s="660"/>
      <c r="R261" s="660"/>
    </row>
    <row r="262" spans="1:18" x14ac:dyDescent="0.25">
      <c r="A262" s="658"/>
      <c r="B262" s="635"/>
      <c r="O262" s="660"/>
      <c r="R262" s="660"/>
    </row>
    <row r="263" spans="1:18" x14ac:dyDescent="0.25">
      <c r="A263" s="658"/>
      <c r="B263" s="635"/>
      <c r="O263" s="660"/>
      <c r="R263" s="660"/>
    </row>
    <row r="264" spans="1:18" x14ac:dyDescent="0.25">
      <c r="A264" s="658"/>
      <c r="B264" s="635"/>
      <c r="O264" s="660"/>
      <c r="R264" s="660"/>
    </row>
    <row r="265" spans="1:18" x14ac:dyDescent="0.25">
      <c r="A265" s="658"/>
      <c r="B265" s="635"/>
      <c r="O265" s="660"/>
      <c r="R265" s="660"/>
    </row>
    <row r="266" spans="1:18" x14ac:dyDescent="0.25">
      <c r="A266" s="658"/>
      <c r="B266" s="635"/>
      <c r="O266" s="660"/>
      <c r="R266" s="660"/>
    </row>
    <row r="267" spans="1:18" x14ac:dyDescent="0.25">
      <c r="A267" s="658"/>
      <c r="B267" s="635"/>
      <c r="O267" s="660"/>
      <c r="R267" s="660"/>
    </row>
    <row r="268" spans="1:18" x14ac:dyDescent="0.25">
      <c r="A268" s="658"/>
      <c r="B268" s="635"/>
      <c r="O268" s="660"/>
      <c r="R268" s="660"/>
    </row>
    <row r="269" spans="1:18" x14ac:dyDescent="0.25">
      <c r="A269" s="658"/>
      <c r="B269" s="635"/>
      <c r="O269" s="660"/>
      <c r="R269" s="660"/>
    </row>
    <row r="270" spans="1:18" x14ac:dyDescent="0.25">
      <c r="A270" s="658"/>
      <c r="B270" s="635"/>
      <c r="O270" s="660"/>
      <c r="R270" s="660"/>
    </row>
    <row r="271" spans="1:18" x14ac:dyDescent="0.25">
      <c r="A271" s="658"/>
      <c r="B271" s="635"/>
      <c r="O271" s="660"/>
      <c r="R271" s="660"/>
    </row>
    <row r="272" spans="1:18" x14ac:dyDescent="0.25">
      <c r="A272" s="658"/>
      <c r="B272" s="635"/>
      <c r="O272" s="660"/>
      <c r="R272" s="660"/>
    </row>
    <row r="273" spans="1:18" x14ac:dyDescent="0.25">
      <c r="A273" s="658"/>
      <c r="B273" s="635"/>
      <c r="O273" s="660"/>
      <c r="R273" s="660"/>
    </row>
    <row r="274" spans="1:18" x14ac:dyDescent="0.25">
      <c r="A274" s="658"/>
      <c r="B274" s="635"/>
      <c r="O274" s="660"/>
      <c r="R274" s="660"/>
    </row>
    <row r="275" spans="1:18" x14ac:dyDescent="0.25">
      <c r="A275" s="658"/>
      <c r="B275" s="635"/>
      <c r="O275" s="660"/>
      <c r="R275" s="660"/>
    </row>
    <row r="276" spans="1:18" x14ac:dyDescent="0.25">
      <c r="A276" s="658"/>
      <c r="B276" s="635"/>
      <c r="O276" s="660"/>
      <c r="R276" s="660"/>
    </row>
    <row r="277" spans="1:18" x14ac:dyDescent="0.25">
      <c r="A277" s="658"/>
      <c r="B277" s="635"/>
      <c r="O277" s="660"/>
      <c r="R277" s="660"/>
    </row>
    <row r="278" spans="1:18" x14ac:dyDescent="0.25">
      <c r="A278" s="658"/>
      <c r="B278" s="635"/>
      <c r="O278" s="660"/>
      <c r="R278" s="660"/>
    </row>
    <row r="279" spans="1:18" x14ac:dyDescent="0.25">
      <c r="A279" s="658"/>
      <c r="B279" s="635"/>
      <c r="O279" s="660"/>
      <c r="R279" s="660"/>
    </row>
    <row r="280" spans="1:18" x14ac:dyDescent="0.25">
      <c r="A280" s="658"/>
      <c r="B280" s="635"/>
      <c r="O280" s="660"/>
      <c r="R280" s="660"/>
    </row>
    <row r="281" spans="1:18" x14ac:dyDescent="0.25">
      <c r="A281" s="658"/>
      <c r="B281" s="635"/>
      <c r="O281" s="660"/>
      <c r="R281" s="660"/>
    </row>
    <row r="282" spans="1:18" x14ac:dyDescent="0.25">
      <c r="A282" s="658"/>
      <c r="B282" s="635"/>
      <c r="O282" s="660"/>
      <c r="R282" s="660"/>
    </row>
    <row r="283" spans="1:18" x14ac:dyDescent="0.25">
      <c r="A283" s="658"/>
      <c r="B283" s="635"/>
      <c r="O283" s="660"/>
      <c r="R283" s="660"/>
    </row>
    <row r="284" spans="1:18" x14ac:dyDescent="0.25">
      <c r="A284" s="658"/>
      <c r="B284" s="635"/>
      <c r="O284" s="660"/>
      <c r="R284" s="660"/>
    </row>
    <row r="285" spans="1:18" x14ac:dyDescent="0.25">
      <c r="A285" s="658"/>
      <c r="B285" s="635"/>
      <c r="O285" s="660"/>
      <c r="R285" s="660"/>
    </row>
    <row r="286" spans="1:18" x14ac:dyDescent="0.25">
      <c r="A286" s="658"/>
      <c r="B286" s="635"/>
      <c r="O286" s="660"/>
      <c r="R286" s="660"/>
    </row>
    <row r="287" spans="1:18" x14ac:dyDescent="0.25">
      <c r="A287" s="658"/>
      <c r="B287" s="635"/>
      <c r="O287" s="660"/>
      <c r="R287" s="660"/>
    </row>
    <row r="288" spans="1:18" x14ac:dyDescent="0.25">
      <c r="A288" s="658"/>
      <c r="B288" s="635"/>
      <c r="O288" s="660"/>
      <c r="R288" s="660"/>
    </row>
    <row r="289" spans="1:18" x14ac:dyDescent="0.25">
      <c r="A289" s="658"/>
      <c r="B289" s="635"/>
      <c r="O289" s="660"/>
      <c r="R289" s="660"/>
    </row>
    <row r="290" spans="1:18" x14ac:dyDescent="0.25">
      <c r="A290" s="658"/>
      <c r="B290" s="635"/>
      <c r="O290" s="660"/>
      <c r="R290" s="660"/>
    </row>
    <row r="291" spans="1:18" x14ac:dyDescent="0.25">
      <c r="A291" s="658"/>
      <c r="B291" s="635"/>
      <c r="O291" s="660"/>
      <c r="R291" s="660"/>
    </row>
    <row r="292" spans="1:18" x14ac:dyDescent="0.25">
      <c r="A292" s="658"/>
      <c r="B292" s="635"/>
      <c r="O292" s="660"/>
      <c r="R292" s="660"/>
    </row>
    <row r="293" spans="1:18" x14ac:dyDescent="0.25">
      <c r="A293" s="658"/>
      <c r="B293" s="635"/>
      <c r="O293" s="660"/>
      <c r="R293" s="660"/>
    </row>
    <row r="294" spans="1:18" x14ac:dyDescent="0.25">
      <c r="A294" s="658"/>
      <c r="B294" s="635"/>
      <c r="O294" s="660"/>
      <c r="R294" s="660"/>
    </row>
    <row r="295" spans="1:18" x14ac:dyDescent="0.25">
      <c r="A295" s="658"/>
      <c r="B295" s="635"/>
      <c r="O295" s="660"/>
      <c r="R295" s="660"/>
    </row>
    <row r="296" spans="1:18" x14ac:dyDescent="0.25">
      <c r="A296" s="658"/>
      <c r="B296" s="635"/>
      <c r="O296" s="660"/>
      <c r="R296" s="660"/>
    </row>
    <row r="297" spans="1:18" x14ac:dyDescent="0.25">
      <c r="A297" s="658"/>
      <c r="B297" s="635"/>
      <c r="O297" s="660"/>
      <c r="R297" s="660"/>
    </row>
    <row r="298" spans="1:18" x14ac:dyDescent="0.25">
      <c r="A298" s="658"/>
      <c r="B298" s="635"/>
      <c r="O298" s="660"/>
      <c r="R298" s="660"/>
    </row>
    <row r="299" spans="1:18" x14ac:dyDescent="0.25">
      <c r="A299" s="658"/>
      <c r="B299" s="635"/>
      <c r="O299" s="660"/>
      <c r="R299" s="660"/>
    </row>
    <row r="300" spans="1:18" x14ac:dyDescent="0.25">
      <c r="A300" s="658"/>
      <c r="B300" s="635"/>
      <c r="O300" s="660"/>
      <c r="R300" s="660"/>
    </row>
    <row r="301" spans="1:18" x14ac:dyDescent="0.25">
      <c r="A301" s="658"/>
      <c r="B301" s="635"/>
      <c r="O301" s="660"/>
      <c r="R301" s="660"/>
    </row>
    <row r="302" spans="1:18" x14ac:dyDescent="0.25">
      <c r="A302" s="658"/>
      <c r="B302" s="635"/>
      <c r="O302" s="660"/>
      <c r="R302" s="660"/>
    </row>
    <row r="303" spans="1:18" x14ac:dyDescent="0.25">
      <c r="A303" s="658"/>
      <c r="B303" s="635"/>
      <c r="O303" s="660"/>
      <c r="R303" s="660"/>
    </row>
    <row r="304" spans="1:18" x14ac:dyDescent="0.25">
      <c r="A304" s="658"/>
      <c r="B304" s="635"/>
      <c r="O304" s="660"/>
      <c r="R304" s="660"/>
    </row>
    <row r="305" spans="1:18" x14ac:dyDescent="0.25">
      <c r="A305" s="658"/>
      <c r="B305" s="635"/>
      <c r="O305" s="660"/>
      <c r="R305" s="660"/>
    </row>
    <row r="306" spans="1:18" x14ac:dyDescent="0.25">
      <c r="A306" s="658"/>
      <c r="B306" s="635"/>
      <c r="O306" s="660"/>
      <c r="R306" s="660"/>
    </row>
    <row r="307" spans="1:18" x14ac:dyDescent="0.25">
      <c r="A307" s="658"/>
      <c r="B307" s="635"/>
      <c r="O307" s="660"/>
      <c r="R307" s="660"/>
    </row>
    <row r="308" spans="1:18" x14ac:dyDescent="0.25">
      <c r="A308" s="658"/>
      <c r="B308" s="635"/>
      <c r="O308" s="660"/>
      <c r="R308" s="660"/>
    </row>
    <row r="309" spans="1:18" x14ac:dyDescent="0.25">
      <c r="A309" s="658"/>
      <c r="B309" s="635"/>
      <c r="O309" s="660"/>
      <c r="R309" s="660"/>
    </row>
    <row r="310" spans="1:18" x14ac:dyDescent="0.25">
      <c r="A310" s="658"/>
      <c r="B310" s="635"/>
      <c r="O310" s="660"/>
      <c r="R310" s="660"/>
    </row>
    <row r="311" spans="1:18" x14ac:dyDescent="0.25">
      <c r="A311" s="658"/>
      <c r="B311" s="635"/>
      <c r="O311" s="660"/>
      <c r="R311" s="660"/>
    </row>
    <row r="312" spans="1:18" x14ac:dyDescent="0.25">
      <c r="A312" s="658"/>
      <c r="B312" s="635"/>
      <c r="O312" s="660"/>
      <c r="R312" s="660"/>
    </row>
    <row r="313" spans="1:18" x14ac:dyDescent="0.25">
      <c r="A313" s="658"/>
      <c r="B313" s="635"/>
      <c r="O313" s="660"/>
      <c r="R313" s="660"/>
    </row>
    <row r="314" spans="1:18" x14ac:dyDescent="0.25">
      <c r="A314" s="658"/>
      <c r="B314" s="635"/>
      <c r="O314" s="660"/>
      <c r="R314" s="660"/>
    </row>
    <row r="315" spans="1:18" x14ac:dyDescent="0.25">
      <c r="A315" s="658"/>
      <c r="B315" s="635"/>
      <c r="O315" s="660"/>
      <c r="R315" s="660"/>
    </row>
    <row r="316" spans="1:18" x14ac:dyDescent="0.25">
      <c r="A316" s="658"/>
      <c r="B316" s="635"/>
      <c r="O316" s="660"/>
      <c r="R316" s="660"/>
    </row>
    <row r="317" spans="1:18" x14ac:dyDescent="0.25">
      <c r="A317" s="658"/>
      <c r="B317" s="635"/>
      <c r="O317" s="660"/>
      <c r="R317" s="660"/>
    </row>
    <row r="318" spans="1:18" x14ac:dyDescent="0.25">
      <c r="A318" s="658"/>
      <c r="B318" s="635"/>
      <c r="O318" s="660"/>
      <c r="R318" s="660"/>
    </row>
    <row r="319" spans="1:18" x14ac:dyDescent="0.25">
      <c r="A319" s="658"/>
      <c r="B319" s="635"/>
      <c r="O319" s="660"/>
      <c r="R319" s="660"/>
    </row>
    <row r="320" spans="1:18" x14ac:dyDescent="0.25">
      <c r="A320" s="658"/>
      <c r="B320" s="635"/>
      <c r="O320" s="660"/>
      <c r="R320" s="660"/>
    </row>
    <row r="321" spans="1:18" x14ac:dyDescent="0.25">
      <c r="A321" s="658"/>
      <c r="B321" s="635"/>
      <c r="O321" s="660"/>
      <c r="R321" s="660"/>
    </row>
    <row r="322" spans="1:18" x14ac:dyDescent="0.25">
      <c r="A322" s="658"/>
      <c r="B322" s="635"/>
      <c r="O322" s="660"/>
      <c r="R322" s="660"/>
    </row>
    <row r="323" spans="1:18" x14ac:dyDescent="0.25">
      <c r="A323" s="658"/>
      <c r="B323" s="635"/>
      <c r="O323" s="660"/>
      <c r="R323" s="660"/>
    </row>
    <row r="324" spans="1:18" x14ac:dyDescent="0.25">
      <c r="A324" s="658"/>
      <c r="B324" s="635"/>
      <c r="O324" s="660"/>
      <c r="R324" s="660"/>
    </row>
    <row r="325" spans="1:18" x14ac:dyDescent="0.25">
      <c r="A325" s="658"/>
      <c r="B325" s="635"/>
      <c r="O325" s="660"/>
      <c r="R325" s="660"/>
    </row>
    <row r="326" spans="1:18" x14ac:dyDescent="0.25">
      <c r="A326" s="658"/>
      <c r="B326" s="635"/>
      <c r="O326" s="660"/>
      <c r="R326" s="660"/>
    </row>
    <row r="327" spans="1:18" x14ac:dyDescent="0.25">
      <c r="A327" s="658"/>
      <c r="B327" s="635"/>
      <c r="O327" s="660"/>
      <c r="R327" s="660"/>
    </row>
    <row r="328" spans="1:18" x14ac:dyDescent="0.25">
      <c r="A328" s="658"/>
      <c r="B328" s="635"/>
      <c r="O328" s="660"/>
      <c r="R328" s="660"/>
    </row>
    <row r="329" spans="1:18" x14ac:dyDescent="0.25">
      <c r="A329" s="658"/>
      <c r="B329" s="635"/>
      <c r="O329" s="660"/>
      <c r="R329" s="660"/>
    </row>
    <row r="330" spans="1:18" x14ac:dyDescent="0.25">
      <c r="A330" s="658"/>
      <c r="B330" s="635"/>
      <c r="O330" s="660"/>
      <c r="R330" s="660"/>
    </row>
    <row r="331" spans="1:18" x14ac:dyDescent="0.25">
      <c r="A331" s="658"/>
      <c r="B331" s="635"/>
      <c r="O331" s="660"/>
      <c r="R331" s="660"/>
    </row>
    <row r="332" spans="1:18" x14ac:dyDescent="0.25">
      <c r="A332" s="658"/>
      <c r="B332" s="635"/>
      <c r="O332" s="660"/>
      <c r="R332" s="660"/>
    </row>
    <row r="333" spans="1:18" x14ac:dyDescent="0.25">
      <c r="A333" s="658"/>
      <c r="B333" s="635"/>
      <c r="O333" s="660"/>
      <c r="R333" s="660"/>
    </row>
    <row r="334" spans="1:18" x14ac:dyDescent="0.25">
      <c r="A334" s="658"/>
      <c r="B334" s="635"/>
      <c r="O334" s="660"/>
      <c r="R334" s="660"/>
    </row>
    <row r="335" spans="1:18" x14ac:dyDescent="0.25">
      <c r="A335" s="658"/>
      <c r="B335" s="635"/>
      <c r="O335" s="660"/>
      <c r="R335" s="660"/>
    </row>
    <row r="336" spans="1:18" x14ac:dyDescent="0.25">
      <c r="A336" s="658"/>
      <c r="B336" s="635"/>
      <c r="O336" s="660"/>
      <c r="R336" s="660"/>
    </row>
    <row r="337" spans="1:18" x14ac:dyDescent="0.25">
      <c r="A337" s="658"/>
      <c r="B337" s="635"/>
      <c r="O337" s="660"/>
      <c r="R337" s="660"/>
    </row>
    <row r="338" spans="1:18" x14ac:dyDescent="0.25">
      <c r="A338" s="658"/>
      <c r="B338" s="635"/>
      <c r="O338" s="660"/>
      <c r="R338" s="660"/>
    </row>
    <row r="339" spans="1:18" x14ac:dyDescent="0.25">
      <c r="A339" s="658"/>
      <c r="B339" s="635"/>
      <c r="O339" s="660"/>
      <c r="R339" s="660"/>
    </row>
    <row r="340" spans="1:18" x14ac:dyDescent="0.25">
      <c r="A340" s="658"/>
      <c r="B340" s="635"/>
      <c r="O340" s="660"/>
      <c r="R340" s="660"/>
    </row>
    <row r="341" spans="1:18" x14ac:dyDescent="0.25">
      <c r="A341" s="658"/>
      <c r="B341" s="635"/>
      <c r="O341" s="660"/>
      <c r="R341" s="660"/>
    </row>
    <row r="342" spans="1:18" x14ac:dyDescent="0.25">
      <c r="A342" s="658"/>
      <c r="B342" s="635"/>
      <c r="O342" s="660"/>
      <c r="R342" s="660"/>
    </row>
    <row r="343" spans="1:18" x14ac:dyDescent="0.25">
      <c r="A343" s="658"/>
      <c r="B343" s="635"/>
      <c r="O343" s="660"/>
      <c r="R343" s="660"/>
    </row>
    <row r="344" spans="1:18" x14ac:dyDescent="0.25">
      <c r="A344" s="658"/>
      <c r="B344" s="635"/>
      <c r="O344" s="660"/>
      <c r="R344" s="660"/>
    </row>
    <row r="345" spans="1:18" x14ac:dyDescent="0.25">
      <c r="A345" s="658"/>
      <c r="B345" s="635"/>
      <c r="O345" s="660"/>
      <c r="R345" s="660"/>
    </row>
    <row r="346" spans="1:18" x14ac:dyDescent="0.25">
      <c r="A346" s="658"/>
      <c r="B346" s="635"/>
      <c r="O346" s="660"/>
      <c r="R346" s="660"/>
    </row>
    <row r="347" spans="1:18" x14ac:dyDescent="0.25">
      <c r="A347" s="658"/>
      <c r="B347" s="635"/>
      <c r="O347" s="660"/>
      <c r="R347" s="660"/>
    </row>
    <row r="348" spans="1:18" x14ac:dyDescent="0.25">
      <c r="A348" s="658"/>
      <c r="B348" s="635"/>
      <c r="O348" s="660"/>
      <c r="R348" s="660"/>
    </row>
    <row r="349" spans="1:18" x14ac:dyDescent="0.25">
      <c r="A349" s="658"/>
      <c r="B349" s="635"/>
      <c r="O349" s="660"/>
      <c r="R349" s="660"/>
    </row>
    <row r="350" spans="1:18" x14ac:dyDescent="0.25">
      <c r="A350" s="658"/>
      <c r="B350" s="635"/>
      <c r="O350" s="660"/>
      <c r="R350" s="660"/>
    </row>
    <row r="351" spans="1:18" x14ac:dyDescent="0.25">
      <c r="A351" s="658"/>
      <c r="B351" s="635"/>
      <c r="O351" s="660"/>
      <c r="R351" s="660"/>
    </row>
    <row r="352" spans="1:18" x14ac:dyDescent="0.25">
      <c r="A352" s="658"/>
      <c r="B352" s="635"/>
      <c r="O352" s="660"/>
      <c r="R352" s="660"/>
    </row>
    <row r="353" spans="1:18" x14ac:dyDescent="0.25">
      <c r="A353" s="658"/>
      <c r="B353" s="635"/>
      <c r="O353" s="660"/>
      <c r="R353" s="660"/>
    </row>
    <row r="354" spans="1:18" x14ac:dyDescent="0.25">
      <c r="A354" s="658"/>
      <c r="B354" s="635"/>
      <c r="O354" s="660"/>
      <c r="R354" s="660"/>
    </row>
    <row r="355" spans="1:18" x14ac:dyDescent="0.25">
      <c r="A355" s="658"/>
      <c r="B355" s="635"/>
      <c r="O355" s="660"/>
      <c r="R355" s="660"/>
    </row>
    <row r="356" spans="1:18" x14ac:dyDescent="0.25">
      <c r="A356" s="658"/>
      <c r="B356" s="635"/>
      <c r="O356" s="660"/>
      <c r="R356" s="660"/>
    </row>
    <row r="357" spans="1:18" x14ac:dyDescent="0.25">
      <c r="A357" s="658"/>
      <c r="B357" s="635"/>
      <c r="O357" s="660"/>
      <c r="R357" s="660"/>
    </row>
    <row r="358" spans="1:18" x14ac:dyDescent="0.25">
      <c r="A358" s="658"/>
      <c r="B358" s="635"/>
      <c r="O358" s="660"/>
      <c r="R358" s="660"/>
    </row>
    <row r="359" spans="1:18" x14ac:dyDescent="0.25">
      <c r="A359" s="658"/>
      <c r="B359" s="635"/>
      <c r="O359" s="660"/>
      <c r="R359" s="660"/>
    </row>
    <row r="360" spans="1:18" x14ac:dyDescent="0.25">
      <c r="A360" s="658"/>
      <c r="B360" s="635"/>
      <c r="O360" s="660"/>
      <c r="R360" s="660"/>
    </row>
    <row r="361" spans="1:18" x14ac:dyDescent="0.25">
      <c r="A361" s="658"/>
      <c r="B361" s="635"/>
      <c r="O361" s="660"/>
      <c r="R361" s="660"/>
    </row>
    <row r="362" spans="1:18" x14ac:dyDescent="0.25">
      <c r="A362" s="658"/>
      <c r="B362" s="635"/>
      <c r="O362" s="660"/>
      <c r="R362" s="660"/>
    </row>
    <row r="363" spans="1:18" x14ac:dyDescent="0.25">
      <c r="A363" s="658"/>
      <c r="B363" s="635"/>
      <c r="O363" s="660"/>
      <c r="R363" s="660"/>
    </row>
    <row r="364" spans="1:18" x14ac:dyDescent="0.25">
      <c r="A364" s="658"/>
      <c r="B364" s="635"/>
      <c r="O364" s="660"/>
      <c r="R364" s="660"/>
    </row>
    <row r="365" spans="1:18" x14ac:dyDescent="0.25">
      <c r="A365" s="658"/>
      <c r="B365" s="635"/>
      <c r="O365" s="660"/>
      <c r="R365" s="660"/>
    </row>
    <row r="366" spans="1:18" x14ac:dyDescent="0.25">
      <c r="A366" s="658"/>
      <c r="B366" s="635"/>
      <c r="O366" s="660"/>
      <c r="R366" s="660"/>
    </row>
    <row r="367" spans="1:18" x14ac:dyDescent="0.25">
      <c r="A367" s="658"/>
      <c r="B367" s="635"/>
      <c r="O367" s="660"/>
      <c r="R367" s="660"/>
    </row>
    <row r="368" spans="1:18" x14ac:dyDescent="0.25">
      <c r="A368" s="658"/>
      <c r="B368" s="635"/>
      <c r="O368" s="660"/>
      <c r="R368" s="660"/>
    </row>
    <row r="369" spans="1:18" x14ac:dyDescent="0.25">
      <c r="A369" s="658"/>
      <c r="B369" s="635"/>
      <c r="O369" s="660"/>
      <c r="R369" s="660"/>
    </row>
    <row r="370" spans="1:18" x14ac:dyDescent="0.25">
      <c r="A370" s="658"/>
      <c r="B370" s="635"/>
      <c r="O370" s="660"/>
      <c r="R370" s="660"/>
    </row>
    <row r="371" spans="1:18" x14ac:dyDescent="0.25">
      <c r="A371" s="658"/>
      <c r="B371" s="635"/>
      <c r="O371" s="660"/>
      <c r="R371" s="660"/>
    </row>
    <row r="372" spans="1:18" x14ac:dyDescent="0.25">
      <c r="A372" s="658"/>
      <c r="B372" s="635"/>
      <c r="O372" s="660"/>
      <c r="R372" s="660"/>
    </row>
    <row r="373" spans="1:18" x14ac:dyDescent="0.25">
      <c r="A373" s="658"/>
      <c r="B373" s="635"/>
      <c r="O373" s="660"/>
      <c r="R373" s="660"/>
    </row>
    <row r="374" spans="1:18" x14ac:dyDescent="0.25">
      <c r="A374" s="658"/>
      <c r="B374" s="635"/>
      <c r="O374" s="660"/>
      <c r="R374" s="660"/>
    </row>
    <row r="375" spans="1:18" x14ac:dyDescent="0.25">
      <c r="A375" s="658"/>
      <c r="B375" s="635"/>
      <c r="O375" s="660"/>
      <c r="R375" s="660"/>
    </row>
    <row r="376" spans="1:18" x14ac:dyDescent="0.25">
      <c r="A376" s="658"/>
      <c r="B376" s="635"/>
      <c r="O376" s="660"/>
      <c r="R376" s="660"/>
    </row>
    <row r="377" spans="1:18" x14ac:dyDescent="0.25">
      <c r="A377" s="658"/>
      <c r="B377" s="635"/>
      <c r="O377" s="660"/>
      <c r="R377" s="660"/>
    </row>
    <row r="378" spans="1:18" x14ac:dyDescent="0.25">
      <c r="A378" s="658"/>
      <c r="B378" s="635"/>
      <c r="O378" s="660"/>
      <c r="R378" s="660"/>
    </row>
    <row r="379" spans="1:18" x14ac:dyDescent="0.25">
      <c r="A379" s="658"/>
      <c r="B379" s="635"/>
      <c r="O379" s="660"/>
      <c r="R379" s="660"/>
    </row>
    <row r="380" spans="1:18" x14ac:dyDescent="0.25">
      <c r="A380" s="658"/>
      <c r="B380" s="635"/>
      <c r="O380" s="660"/>
      <c r="R380" s="660"/>
    </row>
    <row r="381" spans="1:18" x14ac:dyDescent="0.25">
      <c r="A381" s="658"/>
      <c r="B381" s="635"/>
      <c r="O381" s="660"/>
      <c r="R381" s="660"/>
    </row>
    <row r="382" spans="1:18" x14ac:dyDescent="0.25">
      <c r="A382" s="658"/>
      <c r="B382" s="635"/>
      <c r="O382" s="660"/>
      <c r="R382" s="660"/>
    </row>
    <row r="383" spans="1:18" x14ac:dyDescent="0.25">
      <c r="A383" s="658"/>
      <c r="B383" s="635"/>
      <c r="O383" s="660"/>
      <c r="R383" s="660"/>
    </row>
    <row r="384" spans="1:18" x14ac:dyDescent="0.25">
      <c r="A384" s="658"/>
      <c r="B384" s="635"/>
      <c r="O384" s="660"/>
      <c r="R384" s="660"/>
    </row>
    <row r="385" spans="1:18" x14ac:dyDescent="0.25">
      <c r="A385" s="658"/>
      <c r="B385" s="635"/>
      <c r="O385" s="660"/>
      <c r="R385" s="660"/>
    </row>
    <row r="386" spans="1:18" x14ac:dyDescent="0.25">
      <c r="A386" s="658"/>
      <c r="B386" s="635"/>
      <c r="O386" s="660"/>
      <c r="R386" s="660"/>
    </row>
    <row r="387" spans="1:18" x14ac:dyDescent="0.25">
      <c r="A387" s="658"/>
      <c r="B387" s="635"/>
      <c r="O387" s="660"/>
      <c r="R387" s="660"/>
    </row>
    <row r="388" spans="1:18" x14ac:dyDescent="0.25">
      <c r="A388" s="658"/>
      <c r="B388" s="635"/>
      <c r="O388" s="660"/>
      <c r="R388" s="660"/>
    </row>
    <row r="389" spans="1:18" x14ac:dyDescent="0.25">
      <c r="A389" s="658"/>
      <c r="B389" s="635"/>
      <c r="O389" s="660"/>
      <c r="R389" s="660"/>
    </row>
    <row r="390" spans="1:18" x14ac:dyDescent="0.25">
      <c r="A390" s="658"/>
      <c r="B390" s="635"/>
      <c r="O390" s="660"/>
      <c r="R390" s="660"/>
    </row>
    <row r="391" spans="1:18" x14ac:dyDescent="0.25">
      <c r="A391" s="658"/>
      <c r="B391" s="635"/>
      <c r="O391" s="660"/>
      <c r="R391" s="660"/>
    </row>
    <row r="392" spans="1:18" x14ac:dyDescent="0.25">
      <c r="A392" s="658"/>
      <c r="B392" s="635"/>
      <c r="O392" s="660"/>
      <c r="R392" s="660"/>
    </row>
    <row r="393" spans="1:18" x14ac:dyDescent="0.25">
      <c r="A393" s="658"/>
      <c r="B393" s="635"/>
      <c r="O393" s="660"/>
      <c r="R393" s="660"/>
    </row>
    <row r="394" spans="1:18" x14ac:dyDescent="0.25">
      <c r="A394" s="658"/>
      <c r="B394" s="635"/>
      <c r="O394" s="660"/>
      <c r="R394" s="660"/>
    </row>
    <row r="395" spans="1:18" x14ac:dyDescent="0.25">
      <c r="A395" s="658"/>
      <c r="B395" s="635"/>
      <c r="O395" s="660"/>
      <c r="R395" s="660"/>
    </row>
    <row r="396" spans="1:18" x14ac:dyDescent="0.25">
      <c r="A396" s="658"/>
      <c r="B396" s="635"/>
      <c r="O396" s="660"/>
      <c r="R396" s="660"/>
    </row>
    <row r="397" spans="1:18" x14ac:dyDescent="0.25">
      <c r="A397" s="658"/>
      <c r="B397" s="635"/>
      <c r="O397" s="660"/>
      <c r="R397" s="660"/>
    </row>
    <row r="398" spans="1:18" x14ac:dyDescent="0.25">
      <c r="A398" s="658"/>
      <c r="B398" s="635"/>
      <c r="O398" s="660"/>
      <c r="R398" s="660"/>
    </row>
    <row r="399" spans="1:18" x14ac:dyDescent="0.25">
      <c r="A399" s="658"/>
      <c r="B399" s="635"/>
      <c r="O399" s="660"/>
      <c r="R399" s="660"/>
    </row>
    <row r="400" spans="1:18" x14ac:dyDescent="0.25">
      <c r="A400" s="658"/>
      <c r="B400" s="635"/>
      <c r="O400" s="660"/>
      <c r="R400" s="660"/>
    </row>
    <row r="401" spans="1:18" x14ac:dyDescent="0.25">
      <c r="A401" s="658"/>
      <c r="B401" s="635"/>
      <c r="O401" s="660"/>
      <c r="R401" s="660"/>
    </row>
    <row r="402" spans="1:18" x14ac:dyDescent="0.25">
      <c r="A402" s="658"/>
      <c r="B402" s="635"/>
      <c r="O402" s="660"/>
      <c r="R402" s="660"/>
    </row>
    <row r="403" spans="1:18" x14ac:dyDescent="0.25">
      <c r="A403" s="658"/>
      <c r="B403" s="635"/>
      <c r="O403" s="660"/>
      <c r="R403" s="660"/>
    </row>
    <row r="404" spans="1:18" x14ac:dyDescent="0.25">
      <c r="A404" s="658"/>
      <c r="B404" s="635"/>
      <c r="O404" s="660"/>
      <c r="R404" s="660"/>
    </row>
    <row r="405" spans="1:18" x14ac:dyDescent="0.25">
      <c r="A405" s="658"/>
      <c r="B405" s="635"/>
      <c r="O405" s="660"/>
      <c r="R405" s="660"/>
    </row>
    <row r="406" spans="1:18" x14ac:dyDescent="0.25">
      <c r="A406" s="658"/>
      <c r="B406" s="635"/>
      <c r="O406" s="660"/>
      <c r="R406" s="660"/>
    </row>
    <row r="407" spans="1:18" x14ac:dyDescent="0.25">
      <c r="A407" s="658"/>
      <c r="B407" s="635"/>
      <c r="O407" s="660"/>
      <c r="R407" s="660"/>
    </row>
    <row r="408" spans="1:18" x14ac:dyDescent="0.25">
      <c r="A408" s="658"/>
      <c r="B408" s="635"/>
      <c r="O408" s="660"/>
      <c r="R408" s="660"/>
    </row>
    <row r="409" spans="1:18" x14ac:dyDescent="0.25">
      <c r="A409" s="658"/>
      <c r="B409" s="635"/>
      <c r="O409" s="660"/>
      <c r="R409" s="660"/>
    </row>
    <row r="410" spans="1:18" x14ac:dyDescent="0.25">
      <c r="A410" s="658"/>
      <c r="B410" s="635"/>
      <c r="O410" s="660"/>
      <c r="R410" s="660"/>
    </row>
    <row r="411" spans="1:18" x14ac:dyDescent="0.25">
      <c r="A411" s="658"/>
      <c r="B411" s="635"/>
      <c r="O411" s="660"/>
      <c r="R411" s="660"/>
    </row>
    <row r="412" spans="1:18" x14ac:dyDescent="0.25">
      <c r="A412" s="658"/>
      <c r="B412" s="635"/>
      <c r="O412" s="660"/>
      <c r="R412" s="660"/>
    </row>
    <row r="413" spans="1:18" x14ac:dyDescent="0.25">
      <c r="A413" s="658"/>
      <c r="B413" s="635"/>
      <c r="O413" s="660"/>
      <c r="R413" s="660"/>
    </row>
    <row r="414" spans="1:18" x14ac:dyDescent="0.25">
      <c r="A414" s="658"/>
      <c r="B414" s="635"/>
      <c r="O414" s="660"/>
      <c r="R414" s="660"/>
    </row>
    <row r="415" spans="1:18" x14ac:dyDescent="0.25">
      <c r="A415" s="658"/>
      <c r="B415" s="635"/>
      <c r="O415" s="660"/>
      <c r="R415" s="660"/>
    </row>
    <row r="416" spans="1:18" x14ac:dyDescent="0.25">
      <c r="A416" s="658"/>
      <c r="B416" s="635"/>
      <c r="O416" s="660"/>
      <c r="R416" s="660"/>
    </row>
    <row r="417" spans="1:18" x14ac:dyDescent="0.25">
      <c r="A417" s="658"/>
      <c r="B417" s="635"/>
      <c r="O417" s="660"/>
      <c r="R417" s="660"/>
    </row>
    <row r="418" spans="1:18" x14ac:dyDescent="0.25">
      <c r="A418" s="658"/>
      <c r="B418" s="635"/>
      <c r="O418" s="660"/>
      <c r="R418" s="660"/>
    </row>
    <row r="419" spans="1:18" x14ac:dyDescent="0.25">
      <c r="A419" s="658"/>
      <c r="B419" s="635"/>
      <c r="O419" s="660"/>
      <c r="R419" s="660"/>
    </row>
    <row r="420" spans="1:18" x14ac:dyDescent="0.25">
      <c r="A420" s="658"/>
      <c r="B420" s="635"/>
      <c r="O420" s="660"/>
      <c r="R420" s="660"/>
    </row>
    <row r="421" spans="1:18" x14ac:dyDescent="0.25">
      <c r="A421" s="658"/>
      <c r="B421" s="635"/>
      <c r="O421" s="660"/>
      <c r="R421" s="660"/>
    </row>
    <row r="422" spans="1:18" x14ac:dyDescent="0.25">
      <c r="A422" s="658"/>
      <c r="B422" s="635"/>
      <c r="O422" s="660"/>
      <c r="R422" s="660"/>
    </row>
    <row r="423" spans="1:18" x14ac:dyDescent="0.25">
      <c r="A423" s="658"/>
      <c r="B423" s="635"/>
      <c r="O423" s="660"/>
      <c r="R423" s="660"/>
    </row>
    <row r="424" spans="1:18" x14ac:dyDescent="0.25">
      <c r="A424" s="658"/>
      <c r="B424" s="635"/>
      <c r="O424" s="660"/>
      <c r="R424" s="660"/>
    </row>
    <row r="425" spans="1:18" x14ac:dyDescent="0.25">
      <c r="A425" s="658"/>
      <c r="B425" s="635"/>
      <c r="O425" s="660"/>
      <c r="R425" s="660"/>
    </row>
    <row r="426" spans="1:18" x14ac:dyDescent="0.25">
      <c r="A426" s="658"/>
      <c r="B426" s="635"/>
      <c r="O426" s="660"/>
      <c r="R426" s="660"/>
    </row>
    <row r="427" spans="1:18" x14ac:dyDescent="0.25">
      <c r="A427" s="658"/>
      <c r="B427" s="635"/>
      <c r="O427" s="660"/>
      <c r="R427" s="660"/>
    </row>
    <row r="428" spans="1:18" x14ac:dyDescent="0.25">
      <c r="A428" s="658"/>
      <c r="B428" s="635"/>
      <c r="O428" s="660"/>
      <c r="R428" s="660"/>
    </row>
    <row r="429" spans="1:18" x14ac:dyDescent="0.25">
      <c r="A429" s="658"/>
      <c r="B429" s="635"/>
      <c r="O429" s="660"/>
      <c r="R429" s="660"/>
    </row>
    <row r="430" spans="1:18" x14ac:dyDescent="0.25">
      <c r="A430" s="658"/>
      <c r="B430" s="635"/>
      <c r="O430" s="660"/>
      <c r="R430" s="660"/>
    </row>
    <row r="431" spans="1:18" x14ac:dyDescent="0.25">
      <c r="A431" s="658"/>
      <c r="B431" s="635"/>
      <c r="O431" s="660"/>
      <c r="R431" s="660"/>
    </row>
    <row r="432" spans="1:18" x14ac:dyDescent="0.25">
      <c r="A432" s="658"/>
      <c r="B432" s="635"/>
      <c r="O432" s="660"/>
      <c r="R432" s="660"/>
    </row>
    <row r="433" spans="1:18" x14ac:dyDescent="0.25">
      <c r="A433" s="658"/>
      <c r="B433" s="635"/>
      <c r="O433" s="660"/>
      <c r="R433" s="660"/>
    </row>
    <row r="434" spans="1:18" x14ac:dyDescent="0.25">
      <c r="A434" s="658"/>
      <c r="B434" s="635"/>
      <c r="O434" s="660"/>
      <c r="R434" s="660"/>
    </row>
    <row r="435" spans="1:18" x14ac:dyDescent="0.25">
      <c r="A435" s="658"/>
      <c r="B435" s="635"/>
      <c r="O435" s="660"/>
      <c r="R435" s="660"/>
    </row>
    <row r="436" spans="1:18" x14ac:dyDescent="0.25">
      <c r="A436" s="658"/>
      <c r="B436" s="635"/>
      <c r="O436" s="660"/>
      <c r="R436" s="660"/>
    </row>
    <row r="437" spans="1:18" x14ac:dyDescent="0.25">
      <c r="A437" s="658"/>
      <c r="B437" s="635"/>
      <c r="O437" s="660"/>
      <c r="R437" s="660"/>
    </row>
    <row r="438" spans="1:18" x14ac:dyDescent="0.25">
      <c r="A438" s="658"/>
      <c r="B438" s="635"/>
      <c r="O438" s="660"/>
      <c r="R438" s="660"/>
    </row>
    <row r="439" spans="1:18" x14ac:dyDescent="0.25">
      <c r="A439" s="658"/>
      <c r="B439" s="635"/>
      <c r="O439" s="660"/>
      <c r="R439" s="660"/>
    </row>
    <row r="440" spans="1:18" x14ac:dyDescent="0.25">
      <c r="A440" s="658"/>
      <c r="B440" s="635"/>
      <c r="O440" s="660"/>
      <c r="R440" s="660"/>
    </row>
    <row r="441" spans="1:18" x14ac:dyDescent="0.25">
      <c r="A441" s="658"/>
      <c r="B441" s="635"/>
      <c r="O441" s="660"/>
      <c r="R441" s="660"/>
    </row>
    <row r="442" spans="1:18" x14ac:dyDescent="0.25">
      <c r="A442" s="658"/>
      <c r="B442" s="635"/>
      <c r="O442" s="660"/>
      <c r="R442" s="660"/>
    </row>
    <row r="443" spans="1:18" x14ac:dyDescent="0.25">
      <c r="A443" s="658"/>
      <c r="B443" s="635"/>
      <c r="O443" s="660"/>
      <c r="R443" s="660"/>
    </row>
    <row r="444" spans="1:18" x14ac:dyDescent="0.25">
      <c r="A444" s="658"/>
      <c r="B444" s="635"/>
      <c r="O444" s="660"/>
      <c r="R444" s="660"/>
    </row>
    <row r="445" spans="1:18" x14ac:dyDescent="0.25">
      <c r="A445" s="658"/>
      <c r="B445" s="635"/>
      <c r="O445" s="660"/>
      <c r="R445" s="660"/>
    </row>
    <row r="446" spans="1:18" x14ac:dyDescent="0.25">
      <c r="A446" s="658"/>
      <c r="B446" s="635"/>
      <c r="O446" s="660"/>
      <c r="R446" s="660"/>
    </row>
    <row r="447" spans="1:18" x14ac:dyDescent="0.25">
      <c r="A447" s="658"/>
      <c r="B447" s="635"/>
      <c r="O447" s="660"/>
      <c r="R447" s="660"/>
    </row>
    <row r="448" spans="1:18" x14ac:dyDescent="0.25">
      <c r="A448" s="658"/>
      <c r="B448" s="635"/>
      <c r="O448" s="660"/>
      <c r="R448" s="660"/>
    </row>
    <row r="449" spans="1:18" x14ac:dyDescent="0.25">
      <c r="A449" s="658"/>
      <c r="B449" s="635"/>
      <c r="O449" s="660"/>
      <c r="R449" s="660"/>
    </row>
    <row r="450" spans="1:18" x14ac:dyDescent="0.25">
      <c r="A450" s="658"/>
      <c r="B450" s="635"/>
      <c r="O450" s="660"/>
      <c r="R450" s="660"/>
    </row>
    <row r="451" spans="1:18" x14ac:dyDescent="0.25">
      <c r="A451" s="658"/>
      <c r="B451" s="635"/>
      <c r="O451" s="660"/>
      <c r="R451" s="660"/>
    </row>
    <row r="452" spans="1:18" x14ac:dyDescent="0.25">
      <c r="A452" s="658"/>
      <c r="B452" s="635"/>
      <c r="O452" s="660"/>
      <c r="R452" s="660"/>
    </row>
    <row r="453" spans="1:18" x14ac:dyDescent="0.25">
      <c r="A453" s="658"/>
      <c r="B453" s="635"/>
      <c r="O453" s="660"/>
      <c r="R453" s="660"/>
    </row>
    <row r="454" spans="1:18" x14ac:dyDescent="0.25">
      <c r="A454" s="658"/>
      <c r="B454" s="635"/>
      <c r="O454" s="660"/>
      <c r="R454" s="660"/>
    </row>
    <row r="455" spans="1:18" x14ac:dyDescent="0.25">
      <c r="A455" s="658"/>
      <c r="B455" s="635"/>
      <c r="O455" s="660"/>
      <c r="R455" s="660"/>
    </row>
    <row r="456" spans="1:18" x14ac:dyDescent="0.25">
      <c r="A456" s="658"/>
      <c r="B456" s="635"/>
      <c r="O456" s="660"/>
      <c r="R456" s="660"/>
    </row>
    <row r="457" spans="1:18" x14ac:dyDescent="0.25">
      <c r="A457" s="658"/>
      <c r="B457" s="635"/>
      <c r="O457" s="660"/>
      <c r="R457" s="660"/>
    </row>
    <row r="458" spans="1:18" x14ac:dyDescent="0.25">
      <c r="A458" s="658"/>
      <c r="B458" s="635"/>
      <c r="O458" s="660"/>
      <c r="R458" s="660"/>
    </row>
    <row r="459" spans="1:18" x14ac:dyDescent="0.25">
      <c r="A459" s="658"/>
      <c r="B459" s="635"/>
      <c r="O459" s="660"/>
      <c r="R459" s="660"/>
    </row>
    <row r="460" spans="1:18" x14ac:dyDescent="0.25">
      <c r="A460" s="658"/>
      <c r="B460" s="635"/>
      <c r="O460" s="660"/>
      <c r="R460" s="660"/>
    </row>
    <row r="461" spans="1:18" x14ac:dyDescent="0.25">
      <c r="A461" s="658"/>
      <c r="B461" s="635"/>
      <c r="O461" s="660"/>
      <c r="R461" s="660"/>
    </row>
    <row r="462" spans="1:18" x14ac:dyDescent="0.25">
      <c r="A462" s="658"/>
      <c r="B462" s="635"/>
      <c r="O462" s="660"/>
      <c r="R462" s="660"/>
    </row>
    <row r="463" spans="1:18" x14ac:dyDescent="0.25">
      <c r="A463" s="658"/>
      <c r="B463" s="635"/>
      <c r="O463" s="660"/>
      <c r="R463" s="660"/>
    </row>
    <row r="464" spans="1:18" x14ac:dyDescent="0.25">
      <c r="A464" s="658"/>
      <c r="B464" s="635"/>
      <c r="O464" s="660"/>
      <c r="R464" s="660"/>
    </row>
    <row r="465" spans="1:18" x14ac:dyDescent="0.25">
      <c r="A465" s="658"/>
      <c r="B465" s="635"/>
      <c r="O465" s="660"/>
      <c r="R465" s="660"/>
    </row>
    <row r="466" spans="1:18" x14ac:dyDescent="0.25">
      <c r="A466" s="658"/>
      <c r="B466" s="635"/>
      <c r="O466" s="660"/>
      <c r="R466" s="660"/>
    </row>
    <row r="467" spans="1:18" x14ac:dyDescent="0.25">
      <c r="A467" s="658"/>
      <c r="B467" s="635"/>
      <c r="O467" s="660"/>
      <c r="R467" s="660"/>
    </row>
    <row r="468" spans="1:18" x14ac:dyDescent="0.25">
      <c r="A468" s="658"/>
      <c r="B468" s="635"/>
      <c r="O468" s="660"/>
      <c r="R468" s="660"/>
    </row>
    <row r="469" spans="1:18" x14ac:dyDescent="0.25">
      <c r="A469" s="658"/>
      <c r="B469" s="635"/>
      <c r="O469" s="660"/>
      <c r="R469" s="660"/>
    </row>
    <row r="470" spans="1:18" x14ac:dyDescent="0.25">
      <c r="A470" s="658"/>
      <c r="B470" s="635"/>
      <c r="O470" s="660"/>
      <c r="R470" s="660"/>
    </row>
    <row r="471" spans="1:18" x14ac:dyDescent="0.25">
      <c r="A471" s="658"/>
      <c r="B471" s="635"/>
      <c r="O471" s="660"/>
      <c r="R471" s="660"/>
    </row>
    <row r="472" spans="1:18" x14ac:dyDescent="0.25">
      <c r="A472" s="658"/>
      <c r="B472" s="635"/>
      <c r="O472" s="660"/>
      <c r="R472" s="660"/>
    </row>
    <row r="473" spans="1:18" x14ac:dyDescent="0.25">
      <c r="A473" s="658"/>
      <c r="B473" s="635"/>
      <c r="O473" s="660"/>
      <c r="R473" s="660"/>
    </row>
    <row r="474" spans="1:18" x14ac:dyDescent="0.25">
      <c r="A474" s="658"/>
      <c r="B474" s="635"/>
      <c r="O474" s="660"/>
      <c r="R474" s="660"/>
    </row>
    <row r="475" spans="1:18" x14ac:dyDescent="0.25">
      <c r="A475" s="658"/>
      <c r="B475" s="635"/>
      <c r="O475" s="660"/>
      <c r="R475" s="660"/>
    </row>
    <row r="476" spans="1:18" x14ac:dyDescent="0.25">
      <c r="A476" s="658"/>
      <c r="B476" s="635"/>
      <c r="O476" s="660"/>
      <c r="R476" s="660"/>
    </row>
    <row r="477" spans="1:18" x14ac:dyDescent="0.25">
      <c r="A477" s="658"/>
      <c r="B477" s="635"/>
      <c r="O477" s="660"/>
      <c r="R477" s="660"/>
    </row>
    <row r="478" spans="1:18" x14ac:dyDescent="0.25">
      <c r="A478" s="658"/>
      <c r="B478" s="635"/>
      <c r="O478" s="660"/>
      <c r="R478" s="660"/>
    </row>
    <row r="479" spans="1:18" x14ac:dyDescent="0.25">
      <c r="A479" s="658"/>
      <c r="B479" s="635"/>
      <c r="O479" s="660"/>
      <c r="R479" s="660"/>
    </row>
    <row r="480" spans="1:18" x14ac:dyDescent="0.25">
      <c r="A480" s="658"/>
      <c r="B480" s="635"/>
      <c r="O480" s="660"/>
      <c r="R480" s="660"/>
    </row>
    <row r="481" spans="1:18" x14ac:dyDescent="0.25">
      <c r="A481" s="658"/>
      <c r="B481" s="635"/>
      <c r="O481" s="660"/>
      <c r="R481" s="660"/>
    </row>
    <row r="482" spans="1:18" x14ac:dyDescent="0.25">
      <c r="A482" s="658"/>
      <c r="B482" s="635"/>
      <c r="O482" s="660"/>
      <c r="R482" s="660"/>
    </row>
    <row r="483" spans="1:18" x14ac:dyDescent="0.25">
      <c r="A483" s="658"/>
      <c r="B483" s="635"/>
      <c r="O483" s="660"/>
      <c r="R483" s="660"/>
    </row>
    <row r="484" spans="1:18" x14ac:dyDescent="0.25">
      <c r="A484" s="658"/>
      <c r="B484" s="635"/>
      <c r="O484" s="660"/>
      <c r="R484" s="660"/>
    </row>
    <row r="485" spans="1:18" x14ac:dyDescent="0.25">
      <c r="A485" s="658"/>
      <c r="B485" s="635"/>
      <c r="O485" s="660"/>
      <c r="R485" s="660"/>
    </row>
    <row r="486" spans="1:18" x14ac:dyDescent="0.25">
      <c r="A486" s="658"/>
      <c r="B486" s="635"/>
      <c r="O486" s="660"/>
      <c r="R486" s="660"/>
    </row>
    <row r="487" spans="1:18" x14ac:dyDescent="0.25">
      <c r="A487" s="658"/>
      <c r="B487" s="635"/>
      <c r="O487" s="660"/>
      <c r="R487" s="660"/>
    </row>
    <row r="488" spans="1:18" x14ac:dyDescent="0.25">
      <c r="A488" s="658"/>
      <c r="B488" s="635"/>
      <c r="O488" s="660"/>
      <c r="R488" s="660"/>
    </row>
    <row r="489" spans="1:18" x14ac:dyDescent="0.25">
      <c r="A489" s="658"/>
      <c r="B489" s="635"/>
      <c r="O489" s="660"/>
      <c r="R489" s="660"/>
    </row>
    <row r="490" spans="1:18" x14ac:dyDescent="0.25">
      <c r="A490" s="658"/>
      <c r="B490" s="635"/>
      <c r="O490" s="660"/>
      <c r="R490" s="660"/>
    </row>
    <row r="491" spans="1:18" x14ac:dyDescent="0.25">
      <c r="A491" s="658"/>
      <c r="B491" s="635"/>
      <c r="O491" s="660"/>
      <c r="R491" s="660"/>
    </row>
    <row r="492" spans="1:18" x14ac:dyDescent="0.25">
      <c r="A492" s="658"/>
      <c r="B492" s="635"/>
      <c r="O492" s="660"/>
      <c r="R492" s="660"/>
    </row>
    <row r="493" spans="1:18" x14ac:dyDescent="0.25">
      <c r="A493" s="658"/>
      <c r="B493" s="635"/>
      <c r="O493" s="660"/>
      <c r="R493" s="660"/>
    </row>
    <row r="494" spans="1:18" x14ac:dyDescent="0.25">
      <c r="A494" s="658"/>
      <c r="B494" s="635"/>
      <c r="O494" s="660"/>
      <c r="R494" s="660"/>
    </row>
    <row r="495" spans="1:18" x14ac:dyDescent="0.25">
      <c r="A495" s="658"/>
      <c r="B495" s="635"/>
      <c r="O495" s="660"/>
      <c r="R495" s="660"/>
    </row>
    <row r="496" spans="1:18" x14ac:dyDescent="0.25">
      <c r="A496" s="658"/>
      <c r="B496" s="635"/>
      <c r="O496" s="660"/>
      <c r="R496" s="660"/>
    </row>
    <row r="497" spans="1:18" x14ac:dyDescent="0.25">
      <c r="A497" s="658"/>
      <c r="B497" s="635"/>
      <c r="O497" s="660"/>
      <c r="R497" s="660"/>
    </row>
    <row r="498" spans="1:18" x14ac:dyDescent="0.25">
      <c r="A498" s="658"/>
      <c r="B498" s="635"/>
      <c r="O498" s="660"/>
      <c r="R498" s="660"/>
    </row>
    <row r="499" spans="1:18" x14ac:dyDescent="0.25">
      <c r="A499" s="658"/>
      <c r="B499" s="635"/>
      <c r="O499" s="660"/>
      <c r="R499" s="660"/>
    </row>
    <row r="500" spans="1:18" x14ac:dyDescent="0.25">
      <c r="A500" s="658"/>
      <c r="B500" s="635"/>
      <c r="O500" s="660"/>
      <c r="R500" s="660"/>
    </row>
    <row r="501" spans="1:18" x14ac:dyDescent="0.25">
      <c r="A501" s="658"/>
      <c r="B501" s="635"/>
      <c r="O501" s="660"/>
      <c r="R501" s="660"/>
    </row>
    <row r="502" spans="1:18" x14ac:dyDescent="0.25">
      <c r="A502" s="658"/>
      <c r="B502" s="635"/>
      <c r="O502" s="660"/>
      <c r="R502" s="660"/>
    </row>
    <row r="503" spans="1:18" x14ac:dyDescent="0.25">
      <c r="A503" s="658"/>
      <c r="B503" s="635"/>
      <c r="O503" s="660"/>
      <c r="R503" s="660"/>
    </row>
    <row r="504" spans="1:18" x14ac:dyDescent="0.25">
      <c r="A504" s="658"/>
      <c r="B504" s="635"/>
      <c r="O504" s="660"/>
      <c r="R504" s="660"/>
    </row>
    <row r="505" spans="1:18" x14ac:dyDescent="0.25">
      <c r="A505" s="658"/>
      <c r="B505" s="635"/>
      <c r="O505" s="660"/>
      <c r="R505" s="660"/>
    </row>
    <row r="506" spans="1:18" x14ac:dyDescent="0.25">
      <c r="A506" s="658"/>
      <c r="B506" s="635"/>
      <c r="O506" s="660"/>
      <c r="R506" s="660"/>
    </row>
    <row r="507" spans="1:18" x14ac:dyDescent="0.25">
      <c r="A507" s="658"/>
      <c r="B507" s="635"/>
      <c r="O507" s="660"/>
      <c r="R507" s="660"/>
    </row>
    <row r="508" spans="1:18" x14ac:dyDescent="0.25">
      <c r="A508" s="658"/>
      <c r="B508" s="635"/>
      <c r="O508" s="660"/>
      <c r="R508" s="660"/>
    </row>
    <row r="509" spans="1:18" x14ac:dyDescent="0.25">
      <c r="A509" s="658"/>
      <c r="B509" s="635"/>
      <c r="O509" s="660"/>
      <c r="R509" s="660"/>
    </row>
    <row r="510" spans="1:18" x14ac:dyDescent="0.25">
      <c r="A510" s="658"/>
      <c r="B510" s="635"/>
      <c r="O510" s="660"/>
      <c r="R510" s="660"/>
    </row>
    <row r="511" spans="1:18" x14ac:dyDescent="0.25">
      <c r="A511" s="658"/>
      <c r="B511" s="635"/>
      <c r="O511" s="660"/>
      <c r="R511" s="660"/>
    </row>
    <row r="512" spans="1:18" x14ac:dyDescent="0.25">
      <c r="A512" s="658"/>
      <c r="B512" s="635"/>
      <c r="O512" s="660"/>
      <c r="R512" s="660"/>
    </row>
    <row r="513" spans="1:18" x14ac:dyDescent="0.25">
      <c r="A513" s="658"/>
      <c r="B513" s="635"/>
      <c r="O513" s="660"/>
      <c r="R513" s="660"/>
    </row>
    <row r="514" spans="1:18" x14ac:dyDescent="0.25">
      <c r="A514" s="658"/>
      <c r="B514" s="635"/>
      <c r="O514" s="660"/>
      <c r="R514" s="660"/>
    </row>
    <row r="515" spans="1:18" x14ac:dyDescent="0.25">
      <c r="A515" s="658"/>
      <c r="B515" s="635"/>
      <c r="O515" s="660"/>
      <c r="R515" s="660"/>
    </row>
    <row r="516" spans="1:18" x14ac:dyDescent="0.25">
      <c r="A516" s="658"/>
      <c r="B516" s="635"/>
      <c r="O516" s="660"/>
      <c r="R516" s="660"/>
    </row>
    <row r="517" spans="1:18" x14ac:dyDescent="0.25">
      <c r="A517" s="658"/>
      <c r="B517" s="635"/>
      <c r="O517" s="660"/>
      <c r="R517" s="660"/>
    </row>
    <row r="518" spans="1:18" x14ac:dyDescent="0.25">
      <c r="A518" s="658"/>
      <c r="B518" s="635"/>
      <c r="O518" s="660"/>
      <c r="R518" s="660"/>
    </row>
    <row r="519" spans="1:18" x14ac:dyDescent="0.25">
      <c r="A519" s="658"/>
      <c r="B519" s="635"/>
      <c r="O519" s="660"/>
      <c r="R519" s="660"/>
    </row>
    <row r="520" spans="1:18" x14ac:dyDescent="0.25">
      <c r="A520" s="658"/>
      <c r="B520" s="635"/>
      <c r="O520" s="660"/>
      <c r="R520" s="660"/>
    </row>
    <row r="521" spans="1:18" x14ac:dyDescent="0.25">
      <c r="A521" s="658"/>
      <c r="B521" s="635"/>
      <c r="O521" s="660"/>
      <c r="R521" s="660"/>
    </row>
    <row r="522" spans="1:18" x14ac:dyDescent="0.25">
      <c r="A522" s="658"/>
      <c r="B522" s="635"/>
      <c r="O522" s="660"/>
      <c r="R522" s="660"/>
    </row>
    <row r="523" spans="1:18" x14ac:dyDescent="0.25">
      <c r="A523" s="658"/>
      <c r="B523" s="635"/>
      <c r="O523" s="660"/>
      <c r="R523" s="660"/>
    </row>
    <row r="524" spans="1:18" x14ac:dyDescent="0.25">
      <c r="A524" s="658"/>
      <c r="B524" s="635"/>
      <c r="O524" s="660"/>
      <c r="R524" s="660"/>
    </row>
    <row r="525" spans="1:18" x14ac:dyDescent="0.25">
      <c r="A525" s="658"/>
      <c r="B525" s="635"/>
      <c r="O525" s="660"/>
      <c r="R525" s="660"/>
    </row>
    <row r="526" spans="1:18" x14ac:dyDescent="0.25">
      <c r="A526" s="658"/>
      <c r="B526" s="635"/>
      <c r="O526" s="660"/>
      <c r="R526" s="660"/>
    </row>
    <row r="527" spans="1:18" x14ac:dyDescent="0.25">
      <c r="A527" s="658"/>
      <c r="B527" s="635"/>
      <c r="O527" s="660"/>
      <c r="R527" s="660"/>
    </row>
    <row r="528" spans="1:18" x14ac:dyDescent="0.25">
      <c r="A528" s="658"/>
      <c r="B528" s="635"/>
      <c r="O528" s="660"/>
      <c r="R528" s="660"/>
    </row>
    <row r="529" spans="1:18" x14ac:dyDescent="0.25">
      <c r="A529" s="658"/>
      <c r="B529" s="635"/>
      <c r="O529" s="660"/>
      <c r="R529" s="660"/>
    </row>
    <row r="530" spans="1:18" x14ac:dyDescent="0.25">
      <c r="A530" s="658"/>
      <c r="B530" s="635"/>
      <c r="O530" s="660"/>
      <c r="R530" s="660"/>
    </row>
    <row r="531" spans="1:18" x14ac:dyDescent="0.25">
      <c r="A531" s="658"/>
      <c r="B531" s="635"/>
      <c r="O531" s="660"/>
      <c r="R531" s="660"/>
    </row>
    <row r="532" spans="1:18" x14ac:dyDescent="0.25">
      <c r="A532" s="658"/>
      <c r="B532" s="635"/>
      <c r="O532" s="660"/>
      <c r="R532" s="660"/>
    </row>
    <row r="533" spans="1:18" x14ac:dyDescent="0.25">
      <c r="A533" s="658"/>
      <c r="B533" s="635"/>
      <c r="O533" s="660"/>
      <c r="R533" s="660"/>
    </row>
    <row r="534" spans="1:18" x14ac:dyDescent="0.25">
      <c r="A534" s="658"/>
      <c r="B534" s="635"/>
      <c r="O534" s="660"/>
      <c r="R534" s="660"/>
    </row>
    <row r="535" spans="1:18" x14ac:dyDescent="0.25">
      <c r="A535" s="658"/>
      <c r="B535" s="635"/>
      <c r="O535" s="660"/>
      <c r="R535" s="660"/>
    </row>
    <row r="536" spans="1:18" x14ac:dyDescent="0.25">
      <c r="A536" s="658"/>
      <c r="B536" s="635"/>
      <c r="O536" s="660"/>
      <c r="R536" s="660"/>
    </row>
    <row r="537" spans="1:18" x14ac:dyDescent="0.25">
      <c r="A537" s="658"/>
      <c r="B537" s="635"/>
      <c r="O537" s="660"/>
      <c r="R537" s="660"/>
    </row>
    <row r="538" spans="1:18" x14ac:dyDescent="0.25">
      <c r="A538" s="658"/>
      <c r="B538" s="635"/>
      <c r="O538" s="660"/>
      <c r="R538" s="660"/>
    </row>
    <row r="539" spans="1:18" x14ac:dyDescent="0.25">
      <c r="A539" s="658"/>
      <c r="B539" s="635"/>
      <c r="O539" s="660"/>
      <c r="R539" s="660"/>
    </row>
    <row r="540" spans="1:18" x14ac:dyDescent="0.25">
      <c r="A540" s="658"/>
      <c r="B540" s="635"/>
      <c r="O540" s="660"/>
      <c r="R540" s="660"/>
    </row>
    <row r="541" spans="1:18" x14ac:dyDescent="0.25">
      <c r="A541" s="658"/>
      <c r="B541" s="635"/>
      <c r="O541" s="660"/>
      <c r="R541" s="660"/>
    </row>
    <row r="542" spans="1:18" x14ac:dyDescent="0.25">
      <c r="A542" s="658"/>
      <c r="B542" s="635"/>
      <c r="O542" s="660"/>
      <c r="R542" s="660"/>
    </row>
    <row r="543" spans="1:18" x14ac:dyDescent="0.25">
      <c r="A543" s="658"/>
      <c r="B543" s="635"/>
      <c r="O543" s="660"/>
      <c r="R543" s="660"/>
    </row>
    <row r="544" spans="1:18" x14ac:dyDescent="0.25">
      <c r="A544" s="658"/>
      <c r="B544" s="635"/>
      <c r="O544" s="660"/>
      <c r="R544" s="660"/>
    </row>
    <row r="545" spans="1:18" x14ac:dyDescent="0.25">
      <c r="A545" s="658"/>
      <c r="B545" s="635"/>
      <c r="O545" s="660"/>
      <c r="R545" s="660"/>
    </row>
    <row r="546" spans="1:18" x14ac:dyDescent="0.25">
      <c r="A546" s="658"/>
      <c r="B546" s="635"/>
      <c r="O546" s="660"/>
      <c r="R546" s="660"/>
    </row>
    <row r="547" spans="1:18" x14ac:dyDescent="0.25">
      <c r="A547" s="658"/>
      <c r="B547" s="635"/>
      <c r="O547" s="660"/>
      <c r="R547" s="660"/>
    </row>
    <row r="548" spans="1:18" x14ac:dyDescent="0.25">
      <c r="A548" s="658"/>
      <c r="B548" s="635"/>
      <c r="O548" s="660"/>
      <c r="R548" s="660"/>
    </row>
    <row r="549" spans="1:18" x14ac:dyDescent="0.25">
      <c r="A549" s="658"/>
      <c r="B549" s="635"/>
      <c r="O549" s="660"/>
      <c r="R549" s="660"/>
    </row>
    <row r="550" spans="1:18" x14ac:dyDescent="0.25">
      <c r="A550" s="658"/>
      <c r="B550" s="635"/>
      <c r="O550" s="660"/>
      <c r="R550" s="660"/>
    </row>
    <row r="551" spans="1:18" x14ac:dyDescent="0.25">
      <c r="A551" s="658"/>
      <c r="B551" s="635"/>
      <c r="O551" s="660"/>
      <c r="R551" s="660"/>
    </row>
    <row r="552" spans="1:18" x14ac:dyDescent="0.25">
      <c r="A552" s="658"/>
      <c r="B552" s="635"/>
      <c r="O552" s="660"/>
      <c r="R552" s="660"/>
    </row>
    <row r="553" spans="1:18" x14ac:dyDescent="0.25">
      <c r="A553" s="658"/>
      <c r="B553" s="635"/>
      <c r="O553" s="660"/>
      <c r="R553" s="660"/>
    </row>
    <row r="554" spans="1:18" x14ac:dyDescent="0.25">
      <c r="A554" s="658"/>
      <c r="B554" s="635"/>
      <c r="O554" s="660"/>
      <c r="R554" s="660"/>
    </row>
    <row r="555" spans="1:18" x14ac:dyDescent="0.25">
      <c r="A555" s="658"/>
      <c r="B555" s="635"/>
      <c r="O555" s="660"/>
      <c r="R555" s="660"/>
    </row>
    <row r="556" spans="1:18" x14ac:dyDescent="0.25">
      <c r="A556" s="658"/>
      <c r="B556" s="635"/>
      <c r="O556" s="660"/>
      <c r="R556" s="660"/>
    </row>
    <row r="557" spans="1:18" x14ac:dyDescent="0.25">
      <c r="A557" s="658"/>
      <c r="B557" s="635"/>
      <c r="O557" s="660"/>
      <c r="R557" s="660"/>
    </row>
    <row r="558" spans="1:18" x14ac:dyDescent="0.25">
      <c r="A558" s="658"/>
      <c r="B558" s="635"/>
      <c r="O558" s="660"/>
      <c r="R558" s="660"/>
    </row>
    <row r="559" spans="1:18" x14ac:dyDescent="0.25">
      <c r="A559" s="658"/>
      <c r="B559" s="635"/>
      <c r="O559" s="660"/>
      <c r="R559" s="660"/>
    </row>
    <row r="560" spans="1:18" x14ac:dyDescent="0.25">
      <c r="A560" s="658"/>
      <c r="B560" s="635"/>
      <c r="O560" s="660"/>
      <c r="R560" s="660"/>
    </row>
    <row r="561" spans="1:18" x14ac:dyDescent="0.25">
      <c r="A561" s="658"/>
      <c r="B561" s="635"/>
      <c r="O561" s="660"/>
      <c r="R561" s="660"/>
    </row>
    <row r="562" spans="1:18" x14ac:dyDescent="0.25">
      <c r="A562" s="658"/>
      <c r="B562" s="635"/>
      <c r="O562" s="660"/>
      <c r="R562" s="660"/>
    </row>
    <row r="563" spans="1:18" x14ac:dyDescent="0.25">
      <c r="A563" s="658"/>
      <c r="B563" s="635"/>
      <c r="O563" s="660"/>
      <c r="R563" s="660"/>
    </row>
    <row r="564" spans="1:18" x14ac:dyDescent="0.25">
      <c r="A564" s="658"/>
      <c r="B564" s="635"/>
      <c r="O564" s="660"/>
      <c r="R564" s="660"/>
    </row>
    <row r="565" spans="1:18" x14ac:dyDescent="0.25">
      <c r="A565" s="658"/>
      <c r="B565" s="635"/>
      <c r="O565" s="660"/>
      <c r="R565" s="660"/>
    </row>
    <row r="566" spans="1:18" x14ac:dyDescent="0.25">
      <c r="A566" s="658"/>
      <c r="B566" s="635"/>
      <c r="O566" s="660"/>
      <c r="R566" s="660"/>
    </row>
    <row r="567" spans="1:18" x14ac:dyDescent="0.25">
      <c r="A567" s="658"/>
      <c r="B567" s="635"/>
      <c r="O567" s="660"/>
      <c r="R567" s="660"/>
    </row>
    <row r="568" spans="1:18" x14ac:dyDescent="0.25">
      <c r="A568" s="658"/>
      <c r="B568" s="635"/>
      <c r="O568" s="660"/>
      <c r="R568" s="660"/>
    </row>
    <row r="569" spans="1:18" x14ac:dyDescent="0.25">
      <c r="A569" s="658"/>
      <c r="B569" s="635"/>
      <c r="O569" s="660"/>
      <c r="R569" s="660"/>
    </row>
    <row r="570" spans="1:18" x14ac:dyDescent="0.25">
      <c r="A570" s="658"/>
      <c r="B570" s="635"/>
      <c r="O570" s="660"/>
      <c r="R570" s="660"/>
    </row>
    <row r="571" spans="1:18" x14ac:dyDescent="0.25">
      <c r="A571" s="658"/>
      <c r="B571" s="635"/>
      <c r="O571" s="660"/>
      <c r="R571" s="660"/>
    </row>
    <row r="572" spans="1:18" x14ac:dyDescent="0.25">
      <c r="A572" s="658"/>
      <c r="B572" s="635"/>
      <c r="O572" s="660"/>
      <c r="R572" s="660"/>
    </row>
    <row r="573" spans="1:18" x14ac:dyDescent="0.25">
      <c r="A573" s="658"/>
      <c r="B573" s="635"/>
      <c r="O573" s="660"/>
      <c r="R573" s="660"/>
    </row>
    <row r="574" spans="1:18" x14ac:dyDescent="0.25">
      <c r="A574" s="658"/>
      <c r="B574" s="635"/>
      <c r="O574" s="660"/>
      <c r="R574" s="660"/>
    </row>
    <row r="575" spans="1:18" x14ac:dyDescent="0.25">
      <c r="A575" s="658"/>
      <c r="B575" s="635"/>
      <c r="O575" s="660"/>
      <c r="R575" s="660"/>
    </row>
    <row r="576" spans="1:18" x14ac:dyDescent="0.25">
      <c r="A576" s="658"/>
      <c r="B576" s="635"/>
      <c r="O576" s="660"/>
      <c r="R576" s="660"/>
    </row>
    <row r="577" spans="1:18" x14ac:dyDescent="0.25">
      <c r="A577" s="658"/>
      <c r="B577" s="635"/>
      <c r="O577" s="660"/>
      <c r="R577" s="660"/>
    </row>
    <row r="578" spans="1:18" x14ac:dyDescent="0.25">
      <c r="A578" s="658"/>
      <c r="B578" s="635"/>
      <c r="O578" s="660"/>
      <c r="R578" s="660"/>
    </row>
    <row r="579" spans="1:18" x14ac:dyDescent="0.25">
      <c r="A579" s="658"/>
      <c r="B579" s="635"/>
      <c r="O579" s="660"/>
      <c r="R579" s="660"/>
    </row>
    <row r="580" spans="1:18" x14ac:dyDescent="0.25">
      <c r="A580" s="658"/>
      <c r="B580" s="635"/>
      <c r="O580" s="660"/>
      <c r="R580" s="660"/>
    </row>
    <row r="581" spans="1:18" x14ac:dyDescent="0.25">
      <c r="A581" s="658"/>
      <c r="B581" s="635"/>
      <c r="O581" s="660"/>
      <c r="R581" s="660"/>
    </row>
    <row r="582" spans="1:18" x14ac:dyDescent="0.25">
      <c r="A582" s="658"/>
      <c r="B582" s="635"/>
      <c r="O582" s="660"/>
      <c r="R582" s="660"/>
    </row>
    <row r="583" spans="1:18" x14ac:dyDescent="0.25">
      <c r="A583" s="658"/>
      <c r="B583" s="635"/>
      <c r="O583" s="660"/>
      <c r="R583" s="660"/>
    </row>
    <row r="584" spans="1:18" x14ac:dyDescent="0.25">
      <c r="A584" s="658"/>
      <c r="B584" s="635"/>
      <c r="O584" s="660"/>
      <c r="R584" s="660"/>
    </row>
    <row r="585" spans="1:18" x14ac:dyDescent="0.25">
      <c r="A585" s="658"/>
      <c r="B585" s="635"/>
      <c r="O585" s="660"/>
      <c r="R585" s="660"/>
    </row>
    <row r="586" spans="1:18" x14ac:dyDescent="0.25">
      <c r="A586" s="658"/>
      <c r="B586" s="635"/>
      <c r="O586" s="660"/>
      <c r="R586" s="660"/>
    </row>
    <row r="587" spans="1:18" x14ac:dyDescent="0.25">
      <c r="A587" s="658"/>
      <c r="B587" s="635"/>
      <c r="O587" s="660"/>
      <c r="R587" s="660"/>
    </row>
    <row r="588" spans="1:18" x14ac:dyDescent="0.25">
      <c r="A588" s="658"/>
      <c r="B588" s="635"/>
      <c r="O588" s="660"/>
      <c r="R588" s="660"/>
    </row>
    <row r="589" spans="1:18" x14ac:dyDescent="0.25">
      <c r="A589" s="658"/>
      <c r="B589" s="635"/>
      <c r="O589" s="660"/>
      <c r="R589" s="660"/>
    </row>
    <row r="590" spans="1:18" x14ac:dyDescent="0.25">
      <c r="A590" s="658"/>
      <c r="B590" s="635"/>
      <c r="O590" s="660"/>
      <c r="R590" s="660"/>
    </row>
    <row r="591" spans="1:18" x14ac:dyDescent="0.25">
      <c r="A591" s="658"/>
      <c r="B591" s="635"/>
      <c r="O591" s="660"/>
      <c r="R591" s="660"/>
    </row>
    <row r="592" spans="1:18" x14ac:dyDescent="0.25">
      <c r="A592" s="658"/>
      <c r="B592" s="635"/>
      <c r="O592" s="660"/>
      <c r="R592" s="660"/>
    </row>
    <row r="593" spans="1:18" x14ac:dyDescent="0.25">
      <c r="A593" s="658"/>
      <c r="B593" s="635"/>
      <c r="O593" s="660"/>
      <c r="R593" s="660"/>
    </row>
    <row r="594" spans="1:18" x14ac:dyDescent="0.25">
      <c r="A594" s="658"/>
      <c r="B594" s="635"/>
      <c r="O594" s="660"/>
      <c r="R594" s="660"/>
    </row>
    <row r="595" spans="1:18" x14ac:dyDescent="0.25">
      <c r="A595" s="658"/>
      <c r="B595" s="635"/>
      <c r="O595" s="660"/>
      <c r="R595" s="660"/>
    </row>
    <row r="596" spans="1:18" x14ac:dyDescent="0.25">
      <c r="A596" s="658"/>
      <c r="B596" s="635"/>
      <c r="O596" s="660"/>
      <c r="R596" s="660"/>
    </row>
    <row r="597" spans="1:18" x14ac:dyDescent="0.25">
      <c r="A597" s="658"/>
      <c r="B597" s="635"/>
      <c r="O597" s="660"/>
      <c r="R597" s="660"/>
    </row>
    <row r="598" spans="1:18" x14ac:dyDescent="0.25">
      <c r="A598" s="658"/>
      <c r="B598" s="635"/>
      <c r="O598" s="660"/>
      <c r="R598" s="660"/>
    </row>
    <row r="599" spans="1:18" x14ac:dyDescent="0.25">
      <c r="A599" s="658"/>
      <c r="B599" s="635"/>
      <c r="O599" s="660"/>
      <c r="R599" s="660"/>
    </row>
    <row r="600" spans="1:18" x14ac:dyDescent="0.25">
      <c r="A600" s="658"/>
      <c r="B600" s="635"/>
      <c r="O600" s="660"/>
      <c r="R600" s="660"/>
    </row>
    <row r="601" spans="1:18" x14ac:dyDescent="0.25">
      <c r="A601" s="658"/>
      <c r="B601" s="635"/>
      <c r="O601" s="660"/>
      <c r="R601" s="660"/>
    </row>
    <row r="602" spans="1:18" x14ac:dyDescent="0.25">
      <c r="A602" s="658"/>
      <c r="B602" s="635"/>
      <c r="O602" s="660"/>
      <c r="R602" s="660"/>
    </row>
    <row r="603" spans="1:18" x14ac:dyDescent="0.25">
      <c r="A603" s="658"/>
      <c r="B603" s="635"/>
      <c r="O603" s="660"/>
      <c r="R603" s="660"/>
    </row>
    <row r="604" spans="1:18" x14ac:dyDescent="0.25">
      <c r="A604" s="658"/>
      <c r="B604" s="635"/>
      <c r="O604" s="660"/>
      <c r="R604" s="660"/>
    </row>
    <row r="605" spans="1:18" x14ac:dyDescent="0.25">
      <c r="A605" s="658"/>
      <c r="B605" s="635"/>
      <c r="O605" s="660"/>
      <c r="R605" s="660"/>
    </row>
    <row r="606" spans="1:18" x14ac:dyDescent="0.25">
      <c r="A606" s="658"/>
      <c r="B606" s="635"/>
      <c r="O606" s="660"/>
      <c r="R606" s="660"/>
    </row>
    <row r="607" spans="1:18" x14ac:dyDescent="0.25">
      <c r="A607" s="658"/>
      <c r="B607" s="635"/>
      <c r="O607" s="660"/>
      <c r="R607" s="660"/>
    </row>
    <row r="608" spans="1:18" x14ac:dyDescent="0.25">
      <c r="A608" s="658"/>
      <c r="B608" s="635"/>
      <c r="O608" s="660"/>
      <c r="R608" s="660"/>
    </row>
    <row r="609" spans="1:18" x14ac:dyDescent="0.25">
      <c r="A609" s="658"/>
      <c r="B609" s="635"/>
      <c r="O609" s="660"/>
      <c r="R609" s="660"/>
    </row>
    <row r="610" spans="1:18" x14ac:dyDescent="0.25">
      <c r="A610" s="658"/>
      <c r="B610" s="635"/>
      <c r="O610" s="660"/>
      <c r="R610" s="660"/>
    </row>
    <row r="611" spans="1:18" x14ac:dyDescent="0.25">
      <c r="A611" s="658"/>
      <c r="B611" s="635"/>
      <c r="O611" s="660"/>
      <c r="R611" s="660"/>
    </row>
    <row r="612" spans="1:18" x14ac:dyDescent="0.25">
      <c r="A612" s="658"/>
      <c r="B612" s="635"/>
      <c r="O612" s="660"/>
      <c r="R612" s="660"/>
    </row>
    <row r="613" spans="1:18" x14ac:dyDescent="0.25">
      <c r="A613" s="658"/>
      <c r="B613" s="635"/>
      <c r="O613" s="660"/>
      <c r="R613" s="660"/>
    </row>
    <row r="614" spans="1:18" x14ac:dyDescent="0.25">
      <c r="A614" s="658"/>
      <c r="B614" s="635"/>
      <c r="O614" s="660"/>
      <c r="R614" s="660"/>
    </row>
    <row r="615" spans="1:18" x14ac:dyDescent="0.25">
      <c r="A615" s="658"/>
      <c r="B615" s="635"/>
      <c r="O615" s="660"/>
      <c r="R615" s="660"/>
    </row>
    <row r="616" spans="1:18" x14ac:dyDescent="0.25">
      <c r="A616" s="658"/>
      <c r="B616" s="635"/>
      <c r="O616" s="660"/>
      <c r="R616" s="660"/>
    </row>
    <row r="617" spans="1:18" x14ac:dyDescent="0.25">
      <c r="A617" s="658"/>
      <c r="B617" s="635"/>
      <c r="O617" s="660"/>
      <c r="R617" s="660"/>
    </row>
    <row r="618" spans="1:18" x14ac:dyDescent="0.25">
      <c r="A618" s="658"/>
      <c r="B618" s="635"/>
      <c r="O618" s="660"/>
      <c r="R618" s="660"/>
    </row>
    <row r="619" spans="1:18" x14ac:dyDescent="0.25">
      <c r="A619" s="658"/>
      <c r="B619" s="635"/>
      <c r="O619" s="660"/>
      <c r="R619" s="660"/>
    </row>
    <row r="620" spans="1:18" x14ac:dyDescent="0.25">
      <c r="A620" s="658"/>
      <c r="B620" s="635"/>
      <c r="O620" s="660"/>
      <c r="R620" s="660"/>
    </row>
    <row r="621" spans="1:18" x14ac:dyDescent="0.25">
      <c r="A621" s="658"/>
      <c r="B621" s="635"/>
      <c r="O621" s="660"/>
      <c r="R621" s="660"/>
    </row>
    <row r="622" spans="1:18" x14ac:dyDescent="0.25">
      <c r="A622" s="658"/>
      <c r="B622" s="635"/>
      <c r="O622" s="660"/>
      <c r="R622" s="660"/>
    </row>
    <row r="623" spans="1:18" x14ac:dyDescent="0.25">
      <c r="A623" s="658"/>
      <c r="B623" s="635"/>
      <c r="O623" s="660"/>
      <c r="R623" s="660"/>
    </row>
    <row r="624" spans="1:18" x14ac:dyDescent="0.25">
      <c r="A624" s="658"/>
      <c r="B624" s="635"/>
      <c r="O624" s="660"/>
      <c r="R624" s="660"/>
    </row>
    <row r="625" spans="1:18" x14ac:dyDescent="0.25">
      <c r="A625" s="658"/>
      <c r="B625" s="635"/>
      <c r="O625" s="660"/>
      <c r="R625" s="660"/>
    </row>
    <row r="626" spans="1:18" x14ac:dyDescent="0.25">
      <c r="A626" s="658"/>
      <c r="B626" s="635"/>
      <c r="O626" s="660"/>
      <c r="R626" s="660"/>
    </row>
    <row r="627" spans="1:18" x14ac:dyDescent="0.25">
      <c r="A627" s="658"/>
      <c r="B627" s="635"/>
      <c r="O627" s="660"/>
      <c r="R627" s="660"/>
    </row>
    <row r="628" spans="1:18" x14ac:dyDescent="0.25">
      <c r="A628" s="658"/>
      <c r="B628" s="635"/>
      <c r="O628" s="660"/>
      <c r="R628" s="660"/>
    </row>
    <row r="629" spans="1:18" x14ac:dyDescent="0.25">
      <c r="A629" s="658"/>
      <c r="B629" s="635"/>
      <c r="O629" s="660"/>
      <c r="R629" s="660"/>
    </row>
    <row r="630" spans="1:18" x14ac:dyDescent="0.25">
      <c r="A630" s="658"/>
      <c r="B630" s="635"/>
      <c r="O630" s="660"/>
      <c r="R630" s="660"/>
    </row>
    <row r="631" spans="1:18" x14ac:dyDescent="0.25">
      <c r="A631" s="658"/>
      <c r="B631" s="635"/>
      <c r="O631" s="660"/>
      <c r="R631" s="660"/>
    </row>
    <row r="632" spans="1:18" x14ac:dyDescent="0.25">
      <c r="A632" s="658"/>
      <c r="B632" s="635"/>
      <c r="O632" s="660"/>
      <c r="R632" s="660"/>
    </row>
    <row r="633" spans="1:18" x14ac:dyDescent="0.25">
      <c r="A633" s="658"/>
      <c r="B633" s="635"/>
      <c r="O633" s="660"/>
      <c r="R633" s="660"/>
    </row>
    <row r="634" spans="1:18" x14ac:dyDescent="0.25">
      <c r="A634" s="658"/>
      <c r="B634" s="635"/>
      <c r="O634" s="660"/>
      <c r="R634" s="660"/>
    </row>
    <row r="635" spans="1:18" x14ac:dyDescent="0.25">
      <c r="A635" s="658"/>
      <c r="B635" s="635"/>
      <c r="O635" s="660"/>
      <c r="R635" s="660"/>
    </row>
    <row r="636" spans="1:18" x14ac:dyDescent="0.25">
      <c r="A636" s="658"/>
      <c r="B636" s="635"/>
      <c r="O636" s="660"/>
      <c r="R636" s="660"/>
    </row>
    <row r="637" spans="1:18" x14ac:dyDescent="0.25">
      <c r="A637" s="658"/>
      <c r="B637" s="635"/>
      <c r="O637" s="660"/>
      <c r="R637" s="660"/>
    </row>
    <row r="638" spans="1:18" x14ac:dyDescent="0.25">
      <c r="A638" s="658"/>
      <c r="B638" s="635"/>
      <c r="O638" s="660"/>
      <c r="R638" s="660"/>
    </row>
    <row r="639" spans="1:18" x14ac:dyDescent="0.25">
      <c r="A639" s="658"/>
      <c r="B639" s="635"/>
      <c r="O639" s="660"/>
      <c r="R639" s="660"/>
    </row>
    <row r="640" spans="1:18" x14ac:dyDescent="0.25">
      <c r="A640" s="658"/>
      <c r="B640" s="635"/>
      <c r="O640" s="660"/>
      <c r="R640" s="660"/>
    </row>
    <row r="641" spans="1:18" x14ac:dyDescent="0.25">
      <c r="A641" s="658"/>
      <c r="B641" s="635"/>
      <c r="O641" s="660"/>
      <c r="R641" s="660"/>
    </row>
    <row r="642" spans="1:18" x14ac:dyDescent="0.25">
      <c r="A642" s="658"/>
      <c r="B642" s="635"/>
      <c r="O642" s="660"/>
      <c r="R642" s="660"/>
    </row>
    <row r="643" spans="1:18" x14ac:dyDescent="0.25">
      <c r="A643" s="658"/>
      <c r="B643" s="635"/>
      <c r="O643" s="660"/>
      <c r="R643" s="660"/>
    </row>
    <row r="644" spans="1:18" x14ac:dyDescent="0.25">
      <c r="A644" s="658"/>
      <c r="B644" s="635"/>
      <c r="O644" s="660"/>
      <c r="R644" s="660"/>
    </row>
    <row r="645" spans="1:18" x14ac:dyDescent="0.25">
      <c r="A645" s="658"/>
      <c r="B645" s="635"/>
      <c r="O645" s="660"/>
      <c r="R645" s="660"/>
    </row>
    <row r="646" spans="1:18" x14ac:dyDescent="0.25">
      <c r="A646" s="658"/>
      <c r="B646" s="635"/>
      <c r="O646" s="660"/>
      <c r="R646" s="660"/>
    </row>
    <row r="647" spans="1:18" x14ac:dyDescent="0.25">
      <c r="A647" s="658"/>
      <c r="B647" s="635"/>
      <c r="O647" s="660"/>
      <c r="R647" s="660"/>
    </row>
    <row r="648" spans="1:18" x14ac:dyDescent="0.25">
      <c r="A648" s="658"/>
      <c r="B648" s="635"/>
      <c r="O648" s="660"/>
      <c r="R648" s="660"/>
    </row>
    <row r="649" spans="1:18" x14ac:dyDescent="0.25">
      <c r="A649" s="658"/>
      <c r="B649" s="635"/>
      <c r="O649" s="660"/>
      <c r="R649" s="660"/>
    </row>
    <row r="650" spans="1:18" x14ac:dyDescent="0.25">
      <c r="A650" s="658"/>
      <c r="B650" s="635"/>
      <c r="O650" s="660"/>
      <c r="R650" s="660"/>
    </row>
    <row r="651" spans="1:18" x14ac:dyDescent="0.25">
      <c r="A651" s="658"/>
      <c r="B651" s="635"/>
      <c r="O651" s="660"/>
      <c r="R651" s="660"/>
    </row>
    <row r="652" spans="1:18" x14ac:dyDescent="0.25">
      <c r="A652" s="658"/>
      <c r="B652" s="635"/>
      <c r="O652" s="660"/>
      <c r="R652" s="660"/>
    </row>
    <row r="653" spans="1:18" x14ac:dyDescent="0.25">
      <c r="A653" s="658"/>
      <c r="B653" s="635"/>
      <c r="O653" s="660"/>
      <c r="R653" s="660"/>
    </row>
    <row r="654" spans="1:18" x14ac:dyDescent="0.25">
      <c r="A654" s="658"/>
      <c r="B654" s="635"/>
      <c r="O654" s="660"/>
      <c r="R654" s="660"/>
    </row>
    <row r="655" spans="1:18" x14ac:dyDescent="0.25">
      <c r="A655" s="658"/>
      <c r="B655" s="635"/>
      <c r="O655" s="660"/>
      <c r="R655" s="660"/>
    </row>
    <row r="656" spans="1:18" x14ac:dyDescent="0.25">
      <c r="A656" s="658"/>
      <c r="B656" s="635"/>
      <c r="O656" s="660"/>
      <c r="R656" s="660"/>
    </row>
    <row r="657" spans="1:18" x14ac:dyDescent="0.25">
      <c r="A657" s="658"/>
      <c r="B657" s="635"/>
      <c r="O657" s="660"/>
      <c r="R657" s="660"/>
    </row>
    <row r="658" spans="1:18" x14ac:dyDescent="0.25">
      <c r="A658" s="658"/>
      <c r="B658" s="635"/>
      <c r="O658" s="660"/>
      <c r="R658" s="660"/>
    </row>
    <row r="659" spans="1:18" x14ac:dyDescent="0.25">
      <c r="A659" s="658"/>
      <c r="B659" s="635"/>
      <c r="O659" s="660"/>
      <c r="R659" s="660"/>
    </row>
    <row r="660" spans="1:18" x14ac:dyDescent="0.25">
      <c r="A660" s="658"/>
      <c r="B660" s="635"/>
      <c r="O660" s="660"/>
      <c r="R660" s="660"/>
    </row>
    <row r="661" spans="1:18" x14ac:dyDescent="0.25">
      <c r="A661" s="658"/>
      <c r="B661" s="635"/>
      <c r="O661" s="660"/>
      <c r="R661" s="660"/>
    </row>
    <row r="662" spans="1:18" x14ac:dyDescent="0.25">
      <c r="A662" s="658"/>
      <c r="B662" s="635"/>
      <c r="O662" s="660"/>
      <c r="R662" s="660"/>
    </row>
    <row r="663" spans="1:18" x14ac:dyDescent="0.25">
      <c r="A663" s="658"/>
      <c r="B663" s="635"/>
      <c r="O663" s="660"/>
      <c r="R663" s="660"/>
    </row>
    <row r="664" spans="1:18" x14ac:dyDescent="0.25">
      <c r="A664" s="658"/>
      <c r="B664" s="635"/>
      <c r="O664" s="660"/>
      <c r="R664" s="660"/>
    </row>
    <row r="665" spans="1:18" x14ac:dyDescent="0.25">
      <c r="A665" s="658"/>
      <c r="B665" s="635"/>
      <c r="O665" s="660"/>
      <c r="R665" s="660"/>
    </row>
    <row r="666" spans="1:18" x14ac:dyDescent="0.25">
      <c r="A666" s="658"/>
      <c r="B666" s="635"/>
      <c r="O666" s="660"/>
      <c r="R666" s="660"/>
    </row>
    <row r="667" spans="1:18" x14ac:dyDescent="0.25">
      <c r="A667" s="658"/>
      <c r="B667" s="635"/>
      <c r="O667" s="660"/>
      <c r="R667" s="660"/>
    </row>
    <row r="668" spans="1:18" x14ac:dyDescent="0.25">
      <c r="A668" s="658"/>
      <c r="B668" s="635"/>
      <c r="O668" s="660"/>
      <c r="R668" s="660"/>
    </row>
    <row r="669" spans="1:18" x14ac:dyDescent="0.25">
      <c r="A669" s="658"/>
      <c r="B669" s="635"/>
      <c r="O669" s="660"/>
      <c r="R669" s="660"/>
    </row>
    <row r="670" spans="1:18" x14ac:dyDescent="0.25">
      <c r="A670" s="658"/>
      <c r="B670" s="635"/>
      <c r="O670" s="660"/>
      <c r="R670" s="660"/>
    </row>
    <row r="671" spans="1:18" x14ac:dyDescent="0.25">
      <c r="A671" s="658"/>
      <c r="B671" s="635"/>
      <c r="O671" s="660"/>
      <c r="R671" s="660"/>
    </row>
    <row r="672" spans="1:18" x14ac:dyDescent="0.25">
      <c r="A672" s="658"/>
      <c r="B672" s="635"/>
      <c r="O672" s="660"/>
      <c r="R672" s="660"/>
    </row>
    <row r="673" spans="1:18" x14ac:dyDescent="0.25">
      <c r="A673" s="658"/>
      <c r="B673" s="635"/>
      <c r="O673" s="660"/>
      <c r="R673" s="660"/>
    </row>
    <row r="674" spans="1:18" x14ac:dyDescent="0.25">
      <c r="A674" s="658"/>
      <c r="B674" s="635"/>
      <c r="O674" s="660"/>
      <c r="R674" s="660"/>
    </row>
    <row r="675" spans="1:18" x14ac:dyDescent="0.25">
      <c r="A675" s="658"/>
      <c r="B675" s="635"/>
      <c r="O675" s="660"/>
      <c r="R675" s="660"/>
    </row>
    <row r="676" spans="1:18" x14ac:dyDescent="0.25">
      <c r="A676" s="658"/>
      <c r="B676" s="635"/>
      <c r="O676" s="660"/>
      <c r="R676" s="660"/>
    </row>
    <row r="677" spans="1:18" x14ac:dyDescent="0.25">
      <c r="A677" s="658"/>
      <c r="B677" s="635"/>
      <c r="O677" s="660"/>
      <c r="R677" s="660"/>
    </row>
    <row r="678" spans="1:18" x14ac:dyDescent="0.25">
      <c r="A678" s="658"/>
      <c r="B678" s="635"/>
      <c r="O678" s="660"/>
      <c r="R678" s="660"/>
    </row>
    <row r="679" spans="1:18" x14ac:dyDescent="0.25">
      <c r="A679" s="658"/>
      <c r="B679" s="635"/>
      <c r="O679" s="660"/>
      <c r="R679" s="660"/>
    </row>
    <row r="680" spans="1:18" x14ac:dyDescent="0.25">
      <c r="A680" s="658"/>
      <c r="B680" s="635"/>
      <c r="O680" s="660"/>
      <c r="R680" s="660"/>
    </row>
    <row r="681" spans="1:18" x14ac:dyDescent="0.25">
      <c r="A681" s="658"/>
      <c r="B681" s="635"/>
      <c r="O681" s="660"/>
      <c r="R681" s="660"/>
    </row>
    <row r="682" spans="1:18" x14ac:dyDescent="0.25">
      <c r="A682" s="658"/>
      <c r="B682" s="635"/>
      <c r="O682" s="660"/>
      <c r="R682" s="660"/>
    </row>
    <row r="683" spans="1:18" x14ac:dyDescent="0.25">
      <c r="A683" s="658"/>
      <c r="B683" s="635"/>
      <c r="O683" s="660"/>
      <c r="R683" s="660"/>
    </row>
    <row r="684" spans="1:18" x14ac:dyDescent="0.25">
      <c r="A684" s="658"/>
      <c r="B684" s="635"/>
      <c r="O684" s="660"/>
      <c r="R684" s="660"/>
    </row>
    <row r="685" spans="1:18" x14ac:dyDescent="0.25">
      <c r="A685" s="658"/>
      <c r="B685" s="635"/>
      <c r="O685" s="660"/>
      <c r="R685" s="660"/>
    </row>
    <row r="686" spans="1:18" x14ac:dyDescent="0.25">
      <c r="A686" s="658"/>
      <c r="B686" s="635"/>
      <c r="O686" s="660"/>
      <c r="R686" s="660"/>
    </row>
    <row r="687" spans="1:18" x14ac:dyDescent="0.25">
      <c r="A687" s="658"/>
      <c r="B687" s="635"/>
      <c r="O687" s="660"/>
      <c r="R687" s="660"/>
    </row>
    <row r="688" spans="1:18" x14ac:dyDescent="0.25">
      <c r="A688" s="658"/>
      <c r="B688" s="635"/>
      <c r="O688" s="660"/>
      <c r="R688" s="660"/>
    </row>
    <row r="689" spans="1:18" x14ac:dyDescent="0.25">
      <c r="A689" s="658"/>
      <c r="B689" s="635"/>
      <c r="O689" s="660"/>
      <c r="R689" s="660"/>
    </row>
    <row r="690" spans="1:18" x14ac:dyDescent="0.25">
      <c r="A690" s="658"/>
      <c r="B690" s="635"/>
      <c r="O690" s="660"/>
      <c r="R690" s="660"/>
    </row>
    <row r="691" spans="1:18" x14ac:dyDescent="0.25">
      <c r="A691" s="658"/>
      <c r="B691" s="635"/>
      <c r="O691" s="660"/>
      <c r="R691" s="660"/>
    </row>
    <row r="692" spans="1:18" x14ac:dyDescent="0.25">
      <c r="A692" s="658"/>
      <c r="B692" s="635"/>
      <c r="O692" s="660"/>
      <c r="R692" s="660"/>
    </row>
    <row r="693" spans="1:18" x14ac:dyDescent="0.25">
      <c r="A693" s="658"/>
      <c r="B693" s="635"/>
      <c r="O693" s="660"/>
      <c r="R693" s="660"/>
    </row>
    <row r="694" spans="1:18" x14ac:dyDescent="0.25">
      <c r="A694" s="658"/>
      <c r="B694" s="635"/>
      <c r="O694" s="660"/>
      <c r="R694" s="660"/>
    </row>
    <row r="695" spans="1:18" x14ac:dyDescent="0.25">
      <c r="A695" s="658"/>
      <c r="B695" s="635"/>
      <c r="O695" s="660"/>
      <c r="R695" s="660"/>
    </row>
    <row r="696" spans="1:18" x14ac:dyDescent="0.25">
      <c r="A696" s="658"/>
      <c r="B696" s="635"/>
      <c r="O696" s="660"/>
      <c r="R696" s="660"/>
    </row>
    <row r="697" spans="1:18" x14ac:dyDescent="0.25">
      <c r="A697" s="658"/>
      <c r="B697" s="635"/>
      <c r="O697" s="660"/>
      <c r="R697" s="660"/>
    </row>
    <row r="698" spans="1:18" x14ac:dyDescent="0.25">
      <c r="A698" s="658"/>
      <c r="B698" s="635"/>
      <c r="O698" s="660"/>
      <c r="R698" s="660"/>
    </row>
    <row r="699" spans="1:18" x14ac:dyDescent="0.25">
      <c r="A699" s="658"/>
      <c r="B699" s="635"/>
      <c r="O699" s="660"/>
      <c r="R699" s="660"/>
    </row>
    <row r="700" spans="1:18" x14ac:dyDescent="0.25">
      <c r="A700" s="658"/>
      <c r="B700" s="635"/>
      <c r="O700" s="660"/>
      <c r="R700" s="660"/>
    </row>
    <row r="701" spans="1:18" x14ac:dyDescent="0.25">
      <c r="A701" s="658"/>
      <c r="B701" s="635"/>
      <c r="O701" s="660"/>
      <c r="R701" s="660"/>
    </row>
    <row r="702" spans="1:18" x14ac:dyDescent="0.25">
      <c r="A702" s="658"/>
      <c r="B702" s="635"/>
      <c r="O702" s="660"/>
      <c r="R702" s="660"/>
    </row>
    <row r="703" spans="1:18" x14ac:dyDescent="0.25">
      <c r="A703" s="658"/>
      <c r="B703" s="635"/>
      <c r="O703" s="660"/>
      <c r="R703" s="660"/>
    </row>
    <row r="704" spans="1:18" x14ac:dyDescent="0.25">
      <c r="A704" s="658"/>
      <c r="B704" s="635"/>
      <c r="O704" s="660"/>
      <c r="R704" s="660"/>
    </row>
    <row r="705" spans="1:18" x14ac:dyDescent="0.25">
      <c r="A705" s="658"/>
      <c r="B705" s="635"/>
      <c r="O705" s="660"/>
      <c r="R705" s="660"/>
    </row>
    <row r="706" spans="1:18" x14ac:dyDescent="0.25">
      <c r="A706" s="658"/>
      <c r="B706" s="635"/>
      <c r="O706" s="660"/>
      <c r="R706" s="660"/>
    </row>
    <row r="707" spans="1:18" x14ac:dyDescent="0.25">
      <c r="A707" s="658"/>
      <c r="B707" s="635"/>
      <c r="O707" s="660"/>
      <c r="R707" s="660"/>
    </row>
    <row r="708" spans="1:18" x14ac:dyDescent="0.25">
      <c r="A708" s="658"/>
      <c r="B708" s="635"/>
      <c r="O708" s="660"/>
      <c r="R708" s="660"/>
    </row>
    <row r="709" spans="1:18" x14ac:dyDescent="0.25">
      <c r="A709" s="658"/>
      <c r="B709" s="635"/>
      <c r="O709" s="660"/>
      <c r="R709" s="660"/>
    </row>
    <row r="710" spans="1:18" x14ac:dyDescent="0.25">
      <c r="A710" s="658"/>
      <c r="B710" s="635"/>
      <c r="O710" s="660"/>
      <c r="R710" s="660"/>
    </row>
    <row r="711" spans="1:18" x14ac:dyDescent="0.25">
      <c r="A711" s="658"/>
      <c r="B711" s="635"/>
      <c r="O711" s="660"/>
      <c r="R711" s="660"/>
    </row>
    <row r="712" spans="1:18" x14ac:dyDescent="0.25">
      <c r="A712" s="658"/>
      <c r="B712" s="635"/>
      <c r="O712" s="660"/>
      <c r="R712" s="660"/>
    </row>
    <row r="713" spans="1:18" x14ac:dyDescent="0.25">
      <c r="A713" s="658"/>
      <c r="B713" s="635"/>
      <c r="O713" s="660"/>
      <c r="R713" s="660"/>
    </row>
    <row r="714" spans="1:18" x14ac:dyDescent="0.25">
      <c r="A714" s="658"/>
      <c r="B714" s="635"/>
      <c r="O714" s="660"/>
      <c r="R714" s="660"/>
    </row>
    <row r="715" spans="1:18" x14ac:dyDescent="0.25">
      <c r="A715" s="658"/>
      <c r="B715" s="635"/>
      <c r="O715" s="660"/>
      <c r="R715" s="660"/>
    </row>
    <row r="716" spans="1:18" x14ac:dyDescent="0.25">
      <c r="A716" s="658"/>
      <c r="B716" s="635"/>
      <c r="O716" s="660"/>
      <c r="R716" s="660"/>
    </row>
    <row r="717" spans="1:18" x14ac:dyDescent="0.25">
      <c r="A717" s="658"/>
      <c r="B717" s="635"/>
      <c r="O717" s="660"/>
      <c r="R717" s="660"/>
    </row>
    <row r="718" spans="1:18" x14ac:dyDescent="0.25">
      <c r="A718" s="658"/>
      <c r="B718" s="635"/>
      <c r="O718" s="660"/>
      <c r="R718" s="660"/>
    </row>
    <row r="719" spans="1:18" x14ac:dyDescent="0.25">
      <c r="A719" s="658"/>
      <c r="B719" s="635"/>
      <c r="O719" s="660"/>
      <c r="R719" s="660"/>
    </row>
    <row r="720" spans="1:18" x14ac:dyDescent="0.25">
      <c r="A720" s="658"/>
      <c r="B720" s="635"/>
      <c r="O720" s="660"/>
      <c r="R720" s="660"/>
    </row>
    <row r="721" spans="1:18" x14ac:dyDescent="0.25">
      <c r="A721" s="658"/>
      <c r="B721" s="635"/>
      <c r="O721" s="660"/>
      <c r="R721" s="660"/>
    </row>
    <row r="722" spans="1:18" x14ac:dyDescent="0.25">
      <c r="A722" s="658"/>
      <c r="B722" s="635"/>
      <c r="O722" s="660"/>
      <c r="R722" s="660"/>
    </row>
    <row r="723" spans="1:18" x14ac:dyDescent="0.25">
      <c r="A723" s="658"/>
      <c r="B723" s="635"/>
      <c r="O723" s="660"/>
      <c r="R723" s="660"/>
    </row>
    <row r="724" spans="1:18" x14ac:dyDescent="0.25">
      <c r="A724" s="658"/>
      <c r="B724" s="635"/>
      <c r="O724" s="660"/>
      <c r="R724" s="660"/>
    </row>
    <row r="725" spans="1:18" x14ac:dyDescent="0.25">
      <c r="A725" s="658"/>
      <c r="B725" s="635"/>
      <c r="O725" s="660"/>
      <c r="R725" s="660"/>
    </row>
    <row r="726" spans="1:18" x14ac:dyDescent="0.25">
      <c r="A726" s="658"/>
      <c r="B726" s="635"/>
      <c r="O726" s="660"/>
      <c r="R726" s="660"/>
    </row>
    <row r="727" spans="1:18" x14ac:dyDescent="0.25">
      <c r="A727" s="658"/>
      <c r="B727" s="635"/>
      <c r="O727" s="660"/>
      <c r="R727" s="660"/>
    </row>
    <row r="728" spans="1:18" x14ac:dyDescent="0.25">
      <c r="A728" s="658"/>
      <c r="B728" s="635"/>
      <c r="O728" s="660"/>
      <c r="R728" s="660"/>
    </row>
    <row r="729" spans="1:18" x14ac:dyDescent="0.25">
      <c r="A729" s="658"/>
      <c r="B729" s="635"/>
      <c r="O729" s="660"/>
      <c r="R729" s="660"/>
    </row>
    <row r="730" spans="1:18" x14ac:dyDescent="0.25">
      <c r="A730" s="658"/>
      <c r="B730" s="635"/>
      <c r="O730" s="660"/>
      <c r="R730" s="660"/>
    </row>
    <row r="731" spans="1:18" x14ac:dyDescent="0.25">
      <c r="A731" s="658"/>
      <c r="B731" s="635"/>
      <c r="O731" s="660"/>
      <c r="R731" s="660"/>
    </row>
    <row r="732" spans="1:18" x14ac:dyDescent="0.25">
      <c r="A732" s="658"/>
      <c r="B732" s="635"/>
      <c r="O732" s="660"/>
      <c r="R732" s="660"/>
    </row>
    <row r="733" spans="1:18" x14ac:dyDescent="0.25">
      <c r="A733" s="658"/>
      <c r="B733" s="635"/>
      <c r="O733" s="660"/>
      <c r="R733" s="660"/>
    </row>
    <row r="734" spans="1:18" x14ac:dyDescent="0.25">
      <c r="A734" s="658"/>
      <c r="B734" s="635"/>
      <c r="O734" s="660"/>
      <c r="R734" s="660"/>
    </row>
    <row r="735" spans="1:18" x14ac:dyDescent="0.25">
      <c r="A735" s="658"/>
      <c r="B735" s="635"/>
      <c r="O735" s="660"/>
      <c r="R735" s="660"/>
    </row>
    <row r="736" spans="1:18" x14ac:dyDescent="0.25">
      <c r="A736" s="658"/>
      <c r="B736" s="635"/>
      <c r="O736" s="660"/>
      <c r="R736" s="660"/>
    </row>
    <row r="737" spans="1:18" x14ac:dyDescent="0.25">
      <c r="A737" s="658"/>
      <c r="B737" s="635"/>
      <c r="O737" s="660"/>
      <c r="R737" s="660"/>
    </row>
    <row r="738" spans="1:18" x14ac:dyDescent="0.25">
      <c r="A738" s="658"/>
      <c r="B738" s="635"/>
      <c r="O738" s="660"/>
      <c r="R738" s="660"/>
    </row>
    <row r="739" spans="1:18" x14ac:dyDescent="0.25">
      <c r="A739" s="658"/>
      <c r="B739" s="635"/>
      <c r="O739" s="660"/>
      <c r="R739" s="660"/>
    </row>
    <row r="740" spans="1:18" x14ac:dyDescent="0.25">
      <c r="A740" s="658"/>
      <c r="B740" s="635"/>
      <c r="O740" s="660"/>
      <c r="R740" s="660"/>
    </row>
    <row r="741" spans="1:18" x14ac:dyDescent="0.25">
      <c r="A741" s="658"/>
      <c r="B741" s="635"/>
      <c r="O741" s="660"/>
      <c r="R741" s="660"/>
    </row>
    <row r="742" spans="1:18" x14ac:dyDescent="0.25">
      <c r="A742" s="658"/>
      <c r="B742" s="635"/>
      <c r="O742" s="660"/>
      <c r="R742" s="660"/>
    </row>
    <row r="743" spans="1:18" x14ac:dyDescent="0.25">
      <c r="A743" s="658"/>
      <c r="B743" s="635"/>
      <c r="O743" s="660"/>
      <c r="R743" s="660"/>
    </row>
    <row r="744" spans="1:18" x14ac:dyDescent="0.25">
      <c r="A744" s="658"/>
      <c r="B744" s="635"/>
      <c r="O744" s="660"/>
      <c r="R744" s="660"/>
    </row>
    <row r="745" spans="1:18" x14ac:dyDescent="0.25">
      <c r="A745" s="658"/>
      <c r="B745" s="635"/>
      <c r="O745" s="660"/>
      <c r="R745" s="660"/>
    </row>
    <row r="746" spans="1:18" x14ac:dyDescent="0.25">
      <c r="A746" s="658"/>
      <c r="B746" s="635"/>
      <c r="O746" s="660"/>
      <c r="R746" s="660"/>
    </row>
    <row r="747" spans="1:18" x14ac:dyDescent="0.25">
      <c r="A747" s="658"/>
      <c r="B747" s="635"/>
      <c r="O747" s="660"/>
      <c r="R747" s="660"/>
    </row>
    <row r="748" spans="1:18" x14ac:dyDescent="0.25">
      <c r="A748" s="658"/>
      <c r="B748" s="635"/>
      <c r="O748" s="660"/>
      <c r="R748" s="660"/>
    </row>
    <row r="749" spans="1:18" x14ac:dyDescent="0.25">
      <c r="A749" s="658"/>
      <c r="B749" s="635"/>
      <c r="O749" s="660"/>
      <c r="R749" s="660"/>
    </row>
    <row r="750" spans="1:18" x14ac:dyDescent="0.25">
      <c r="A750" s="658"/>
      <c r="B750" s="635"/>
      <c r="O750" s="660"/>
      <c r="R750" s="660"/>
    </row>
    <row r="751" spans="1:18" x14ac:dyDescent="0.25">
      <c r="A751" s="658"/>
      <c r="B751" s="635"/>
      <c r="O751" s="660"/>
      <c r="R751" s="660"/>
    </row>
    <row r="752" spans="1:18" x14ac:dyDescent="0.25">
      <c r="A752" s="658"/>
      <c r="B752" s="635"/>
      <c r="O752" s="660"/>
      <c r="R752" s="660"/>
    </row>
    <row r="753" spans="1:18" x14ac:dyDescent="0.25">
      <c r="A753" s="658"/>
      <c r="B753" s="635"/>
      <c r="O753" s="660"/>
      <c r="R753" s="660"/>
    </row>
    <row r="754" spans="1:18" x14ac:dyDescent="0.25">
      <c r="A754" s="658"/>
      <c r="B754" s="635"/>
      <c r="O754" s="660"/>
      <c r="R754" s="660"/>
    </row>
    <row r="755" spans="1:18" x14ac:dyDescent="0.25">
      <c r="A755" s="658"/>
      <c r="B755" s="635"/>
      <c r="O755" s="660"/>
      <c r="R755" s="660"/>
    </row>
    <row r="756" spans="1:18" x14ac:dyDescent="0.25">
      <c r="A756" s="658"/>
      <c r="B756" s="635"/>
      <c r="O756" s="660"/>
      <c r="R756" s="660"/>
    </row>
    <row r="757" spans="1:18" x14ac:dyDescent="0.25">
      <c r="A757" s="658"/>
      <c r="B757" s="635"/>
      <c r="O757" s="660"/>
      <c r="R757" s="660"/>
    </row>
    <row r="758" spans="1:18" x14ac:dyDescent="0.25">
      <c r="A758" s="658"/>
      <c r="B758" s="635"/>
      <c r="O758" s="660"/>
      <c r="R758" s="660"/>
    </row>
    <row r="759" spans="1:18" x14ac:dyDescent="0.25">
      <c r="A759" s="658"/>
      <c r="B759" s="635"/>
      <c r="O759" s="660"/>
      <c r="R759" s="660"/>
    </row>
    <row r="760" spans="1:18" x14ac:dyDescent="0.25">
      <c r="A760" s="658"/>
      <c r="B760" s="635"/>
      <c r="O760" s="660"/>
      <c r="R760" s="660"/>
    </row>
    <row r="761" spans="1:18" x14ac:dyDescent="0.25">
      <c r="A761" s="658"/>
      <c r="B761" s="635"/>
      <c r="O761" s="660"/>
      <c r="R761" s="660"/>
    </row>
    <row r="762" spans="1:18" x14ac:dyDescent="0.25">
      <c r="A762" s="658"/>
      <c r="B762" s="635"/>
      <c r="O762" s="660"/>
      <c r="R762" s="660"/>
    </row>
    <row r="763" spans="1:18" x14ac:dyDescent="0.25">
      <c r="A763" s="658"/>
      <c r="B763" s="635"/>
      <c r="O763" s="660"/>
      <c r="R763" s="660"/>
    </row>
    <row r="764" spans="1:18" x14ac:dyDescent="0.25">
      <c r="A764" s="658"/>
      <c r="B764" s="635"/>
      <c r="O764" s="660"/>
      <c r="R764" s="660"/>
    </row>
    <row r="765" spans="1:18" x14ac:dyDescent="0.25">
      <c r="A765" s="658"/>
      <c r="B765" s="635"/>
      <c r="O765" s="660"/>
      <c r="R765" s="660"/>
    </row>
    <row r="766" spans="1:18" x14ac:dyDescent="0.25">
      <c r="A766" s="658"/>
      <c r="B766" s="635"/>
      <c r="O766" s="660"/>
      <c r="R766" s="660"/>
    </row>
    <row r="767" spans="1:18" x14ac:dyDescent="0.25">
      <c r="A767" s="658"/>
      <c r="B767" s="635"/>
      <c r="O767" s="660"/>
      <c r="R767" s="660"/>
    </row>
    <row r="768" spans="1:18" x14ac:dyDescent="0.25">
      <c r="A768" s="658"/>
      <c r="B768" s="635"/>
      <c r="O768" s="660"/>
      <c r="R768" s="660"/>
    </row>
    <row r="769" spans="1:18" x14ac:dyDescent="0.25">
      <c r="A769" s="658"/>
      <c r="B769" s="635"/>
      <c r="O769" s="660"/>
      <c r="R769" s="660"/>
    </row>
    <row r="770" spans="1:18" x14ac:dyDescent="0.25">
      <c r="A770" s="658"/>
      <c r="B770" s="635"/>
      <c r="O770" s="660"/>
      <c r="R770" s="660"/>
    </row>
    <row r="771" spans="1:18" x14ac:dyDescent="0.25">
      <c r="A771" s="658"/>
      <c r="B771" s="635"/>
      <c r="O771" s="660"/>
      <c r="R771" s="660"/>
    </row>
    <row r="772" spans="1:18" x14ac:dyDescent="0.25">
      <c r="A772" s="658"/>
      <c r="B772" s="635"/>
      <c r="O772" s="660"/>
      <c r="R772" s="660"/>
    </row>
    <row r="773" spans="1:18" x14ac:dyDescent="0.25">
      <c r="A773" s="658"/>
      <c r="B773" s="635"/>
      <c r="O773" s="660"/>
      <c r="R773" s="660"/>
    </row>
    <row r="774" spans="1:18" x14ac:dyDescent="0.25">
      <c r="A774" s="658"/>
      <c r="B774" s="635"/>
      <c r="O774" s="660"/>
      <c r="R774" s="660"/>
    </row>
    <row r="775" spans="1:18" x14ac:dyDescent="0.25">
      <c r="A775" s="658"/>
      <c r="B775" s="635"/>
      <c r="O775" s="660"/>
      <c r="R775" s="660"/>
    </row>
    <row r="776" spans="1:18" x14ac:dyDescent="0.25">
      <c r="A776" s="658"/>
      <c r="B776" s="635"/>
      <c r="O776" s="660"/>
      <c r="R776" s="660"/>
    </row>
    <row r="777" spans="1:18" x14ac:dyDescent="0.25">
      <c r="A777" s="658"/>
      <c r="B777" s="635"/>
      <c r="O777" s="660"/>
      <c r="R777" s="660"/>
    </row>
    <row r="778" spans="1:18" x14ac:dyDescent="0.25">
      <c r="A778" s="658"/>
      <c r="B778" s="635"/>
      <c r="O778" s="660"/>
      <c r="R778" s="660"/>
    </row>
    <row r="779" spans="1:18" x14ac:dyDescent="0.25">
      <c r="A779" s="658"/>
      <c r="B779" s="635"/>
      <c r="O779" s="660"/>
      <c r="R779" s="660"/>
    </row>
    <row r="780" spans="1:18" x14ac:dyDescent="0.25">
      <c r="A780" s="658"/>
      <c r="B780" s="635"/>
      <c r="O780" s="660"/>
      <c r="R780" s="660"/>
    </row>
    <row r="781" spans="1:18" x14ac:dyDescent="0.25">
      <c r="A781" s="658"/>
      <c r="B781" s="635"/>
      <c r="O781" s="660"/>
      <c r="R781" s="660"/>
    </row>
    <row r="782" spans="1:18" x14ac:dyDescent="0.25">
      <c r="A782" s="658"/>
      <c r="B782" s="635"/>
      <c r="O782" s="660"/>
      <c r="R782" s="660"/>
    </row>
    <row r="783" spans="1:18" x14ac:dyDescent="0.25">
      <c r="A783" s="658"/>
      <c r="B783" s="635"/>
      <c r="O783" s="660"/>
      <c r="R783" s="660"/>
    </row>
    <row r="784" spans="1:18" x14ac:dyDescent="0.25">
      <c r="A784" s="658"/>
      <c r="B784" s="635"/>
      <c r="O784" s="660"/>
      <c r="R784" s="660"/>
    </row>
    <row r="785" spans="1:18" x14ac:dyDescent="0.25">
      <c r="A785" s="658"/>
      <c r="B785" s="635"/>
      <c r="O785" s="660"/>
      <c r="R785" s="660"/>
    </row>
    <row r="786" spans="1:18" x14ac:dyDescent="0.25">
      <c r="A786" s="658"/>
      <c r="B786" s="635"/>
      <c r="O786" s="660"/>
      <c r="R786" s="660"/>
    </row>
    <row r="787" spans="1:18" x14ac:dyDescent="0.25">
      <c r="A787" s="658"/>
      <c r="B787" s="635"/>
      <c r="O787" s="660"/>
      <c r="R787" s="660"/>
    </row>
    <row r="788" spans="1:18" x14ac:dyDescent="0.25">
      <c r="A788" s="658"/>
      <c r="B788" s="635"/>
      <c r="O788" s="660"/>
      <c r="R788" s="660"/>
    </row>
    <row r="789" spans="1:18" x14ac:dyDescent="0.25">
      <c r="A789" s="658"/>
      <c r="B789" s="635"/>
      <c r="O789" s="660"/>
      <c r="R789" s="660"/>
    </row>
    <row r="790" spans="1:18" x14ac:dyDescent="0.25">
      <c r="A790" s="658"/>
      <c r="B790" s="635"/>
      <c r="O790" s="660"/>
      <c r="R790" s="660"/>
    </row>
    <row r="791" spans="1:18" x14ac:dyDescent="0.25">
      <c r="A791" s="658"/>
      <c r="B791" s="635"/>
      <c r="O791" s="660"/>
      <c r="R791" s="660"/>
    </row>
    <row r="792" spans="1:18" x14ac:dyDescent="0.25">
      <c r="A792" s="658"/>
      <c r="B792" s="635"/>
      <c r="O792" s="660"/>
      <c r="R792" s="660"/>
    </row>
    <row r="793" spans="1:18" x14ac:dyDescent="0.25">
      <c r="A793" s="658"/>
      <c r="B793" s="635"/>
      <c r="O793" s="660"/>
      <c r="R793" s="660"/>
    </row>
    <row r="794" spans="1:18" x14ac:dyDescent="0.25">
      <c r="A794" s="658"/>
      <c r="B794" s="635"/>
      <c r="O794" s="660"/>
      <c r="R794" s="660"/>
    </row>
    <row r="795" spans="1:18" x14ac:dyDescent="0.25">
      <c r="A795" s="658"/>
      <c r="B795" s="635"/>
      <c r="O795" s="660"/>
      <c r="R795" s="660"/>
    </row>
    <row r="796" spans="1:18" x14ac:dyDescent="0.25">
      <c r="A796" s="658"/>
      <c r="B796" s="635"/>
      <c r="O796" s="660"/>
      <c r="R796" s="660"/>
    </row>
    <row r="797" spans="1:18" x14ac:dyDescent="0.25">
      <c r="A797" s="658"/>
      <c r="B797" s="635"/>
      <c r="O797" s="660"/>
      <c r="R797" s="660"/>
    </row>
    <row r="798" spans="1:18" x14ac:dyDescent="0.25">
      <c r="A798" s="658"/>
      <c r="B798" s="635"/>
      <c r="O798" s="660"/>
      <c r="R798" s="660"/>
    </row>
    <row r="799" spans="1:18" x14ac:dyDescent="0.25">
      <c r="A799" s="658"/>
      <c r="B799" s="635"/>
      <c r="O799" s="660"/>
      <c r="R799" s="660"/>
    </row>
    <row r="800" spans="1:18" x14ac:dyDescent="0.25">
      <c r="A800" s="658"/>
      <c r="B800" s="635"/>
      <c r="O800" s="660"/>
      <c r="R800" s="660"/>
    </row>
    <row r="801" spans="1:18" x14ac:dyDescent="0.25">
      <c r="A801" s="658"/>
      <c r="B801" s="635"/>
      <c r="O801" s="660"/>
      <c r="R801" s="660"/>
    </row>
    <row r="802" spans="1:18" x14ac:dyDescent="0.25">
      <c r="A802" s="658"/>
      <c r="B802" s="635"/>
      <c r="O802" s="660"/>
      <c r="R802" s="660"/>
    </row>
    <row r="803" spans="1:18" x14ac:dyDescent="0.25">
      <c r="A803" s="658"/>
      <c r="B803" s="635"/>
      <c r="O803" s="660"/>
      <c r="R803" s="660"/>
    </row>
    <row r="804" spans="1:18" x14ac:dyDescent="0.25">
      <c r="A804" s="658"/>
      <c r="B804" s="635"/>
      <c r="O804" s="660"/>
      <c r="R804" s="660"/>
    </row>
    <row r="805" spans="1:18" x14ac:dyDescent="0.25">
      <c r="A805" s="658"/>
      <c r="B805" s="635"/>
      <c r="O805" s="660"/>
      <c r="R805" s="660"/>
    </row>
    <row r="806" spans="1:18" x14ac:dyDescent="0.25">
      <c r="A806" s="658"/>
      <c r="B806" s="635"/>
      <c r="O806" s="660"/>
      <c r="R806" s="660"/>
    </row>
    <row r="807" spans="1:18" x14ac:dyDescent="0.25">
      <c r="A807" s="658"/>
      <c r="B807" s="635"/>
      <c r="O807" s="660"/>
      <c r="R807" s="660"/>
    </row>
    <row r="808" spans="1:18" x14ac:dyDescent="0.25">
      <c r="A808" s="658"/>
      <c r="B808" s="635"/>
      <c r="O808" s="660"/>
      <c r="R808" s="660"/>
    </row>
    <row r="809" spans="1:18" x14ac:dyDescent="0.25">
      <c r="A809" s="658"/>
      <c r="B809" s="635"/>
      <c r="O809" s="660"/>
      <c r="R809" s="660"/>
    </row>
    <row r="810" spans="1:18" x14ac:dyDescent="0.25">
      <c r="A810" s="658"/>
      <c r="B810" s="635"/>
      <c r="O810" s="660"/>
      <c r="R810" s="660"/>
    </row>
    <row r="811" spans="1:18" x14ac:dyDescent="0.25">
      <c r="A811" s="658"/>
      <c r="B811" s="635"/>
      <c r="O811" s="660"/>
      <c r="R811" s="660"/>
    </row>
    <row r="812" spans="1:18" x14ac:dyDescent="0.25">
      <c r="A812" s="658"/>
      <c r="B812" s="635"/>
      <c r="O812" s="660"/>
      <c r="R812" s="660"/>
    </row>
    <row r="813" spans="1:18" x14ac:dyDescent="0.25">
      <c r="A813" s="658"/>
      <c r="B813" s="635"/>
      <c r="O813" s="660"/>
      <c r="R813" s="660"/>
    </row>
    <row r="814" spans="1:18" x14ac:dyDescent="0.25">
      <c r="A814" s="658"/>
      <c r="B814" s="635"/>
      <c r="O814" s="660"/>
      <c r="R814" s="660"/>
    </row>
    <row r="815" spans="1:18" x14ac:dyDescent="0.25">
      <c r="A815" s="658"/>
      <c r="B815" s="635"/>
      <c r="O815" s="660"/>
      <c r="R815" s="660"/>
    </row>
    <row r="816" spans="1:18" x14ac:dyDescent="0.25">
      <c r="A816" s="658"/>
      <c r="B816" s="635"/>
      <c r="O816" s="660"/>
      <c r="R816" s="660"/>
    </row>
    <row r="817" spans="1:18" x14ac:dyDescent="0.25">
      <c r="A817" s="658"/>
      <c r="B817" s="635"/>
      <c r="O817" s="660"/>
      <c r="R817" s="660"/>
    </row>
    <row r="818" spans="1:18" x14ac:dyDescent="0.25">
      <c r="A818" s="658"/>
      <c r="B818" s="635"/>
      <c r="O818" s="660"/>
      <c r="R818" s="660"/>
    </row>
    <row r="819" spans="1:18" x14ac:dyDescent="0.25">
      <c r="A819" s="658"/>
      <c r="B819" s="635"/>
      <c r="O819" s="660"/>
      <c r="R819" s="660"/>
    </row>
    <row r="820" spans="1:18" x14ac:dyDescent="0.25">
      <c r="A820" s="658"/>
      <c r="B820" s="635"/>
      <c r="O820" s="660"/>
      <c r="R820" s="660"/>
    </row>
    <row r="821" spans="1:18" x14ac:dyDescent="0.25">
      <c r="A821" s="658"/>
      <c r="B821" s="635"/>
      <c r="O821" s="660"/>
      <c r="R821" s="660"/>
    </row>
    <row r="822" spans="1:18" x14ac:dyDescent="0.25">
      <c r="A822" s="658"/>
      <c r="B822" s="635"/>
      <c r="O822" s="660"/>
      <c r="R822" s="660"/>
    </row>
    <row r="823" spans="1:18" x14ac:dyDescent="0.25">
      <c r="A823" s="658"/>
      <c r="B823" s="635"/>
      <c r="O823" s="660"/>
      <c r="R823" s="660"/>
    </row>
    <row r="824" spans="1:18" x14ac:dyDescent="0.25">
      <c r="A824" s="658"/>
      <c r="B824" s="635"/>
      <c r="O824" s="660"/>
      <c r="R824" s="660"/>
    </row>
    <row r="825" spans="1:18" x14ac:dyDescent="0.25">
      <c r="A825" s="658"/>
      <c r="B825" s="635"/>
      <c r="O825" s="660"/>
      <c r="R825" s="660"/>
    </row>
    <row r="826" spans="1:18" x14ac:dyDescent="0.25">
      <c r="A826" s="658"/>
      <c r="B826" s="635"/>
      <c r="O826" s="660"/>
      <c r="R826" s="660"/>
    </row>
    <row r="827" spans="1:18" x14ac:dyDescent="0.25">
      <c r="A827" s="658"/>
      <c r="B827" s="635"/>
      <c r="O827" s="660"/>
      <c r="R827" s="660"/>
    </row>
    <row r="828" spans="1:18" x14ac:dyDescent="0.25">
      <c r="A828" s="658"/>
      <c r="B828" s="635"/>
      <c r="O828" s="660"/>
      <c r="R828" s="660"/>
    </row>
    <row r="829" spans="1:18" x14ac:dyDescent="0.25">
      <c r="A829" s="658"/>
      <c r="B829" s="635"/>
      <c r="O829" s="660"/>
      <c r="R829" s="660"/>
    </row>
    <row r="830" spans="1:18" x14ac:dyDescent="0.25">
      <c r="A830" s="658"/>
      <c r="B830" s="635"/>
      <c r="O830" s="660"/>
      <c r="R830" s="660"/>
    </row>
    <row r="831" spans="1:18" x14ac:dyDescent="0.25">
      <c r="A831" s="658"/>
      <c r="B831" s="635"/>
      <c r="O831" s="660"/>
      <c r="R831" s="660"/>
    </row>
    <row r="832" spans="1:18" x14ac:dyDescent="0.25">
      <c r="A832" s="658"/>
      <c r="B832" s="635"/>
      <c r="O832" s="660"/>
      <c r="R832" s="660"/>
    </row>
    <row r="833" spans="1:18" x14ac:dyDescent="0.25">
      <c r="A833" s="658"/>
      <c r="B833" s="635"/>
      <c r="O833" s="660"/>
      <c r="R833" s="660"/>
    </row>
    <row r="834" spans="1:18" x14ac:dyDescent="0.25">
      <c r="A834" s="658"/>
      <c r="B834" s="635"/>
      <c r="O834" s="660"/>
      <c r="R834" s="660"/>
    </row>
    <row r="835" spans="1:18" x14ac:dyDescent="0.25">
      <c r="A835" s="658"/>
      <c r="B835" s="635"/>
      <c r="O835" s="660"/>
      <c r="R835" s="660"/>
    </row>
    <row r="836" spans="1:18" x14ac:dyDescent="0.25">
      <c r="A836" s="658"/>
      <c r="B836" s="635"/>
      <c r="O836" s="660"/>
      <c r="R836" s="660"/>
    </row>
    <row r="837" spans="1:18" x14ac:dyDescent="0.25">
      <c r="A837" s="658"/>
      <c r="B837" s="635"/>
      <c r="O837" s="660"/>
      <c r="R837" s="660"/>
    </row>
    <row r="838" spans="1:18" x14ac:dyDescent="0.25">
      <c r="A838" s="658"/>
      <c r="B838" s="635"/>
      <c r="O838" s="660"/>
      <c r="R838" s="660"/>
    </row>
    <row r="839" spans="1:18" x14ac:dyDescent="0.25">
      <c r="A839" s="658"/>
      <c r="B839" s="635"/>
      <c r="O839" s="660"/>
      <c r="R839" s="660"/>
    </row>
    <row r="840" spans="1:18" x14ac:dyDescent="0.25">
      <c r="A840" s="658"/>
      <c r="B840" s="635"/>
      <c r="O840" s="660"/>
      <c r="R840" s="660"/>
    </row>
    <row r="841" spans="1:18" x14ac:dyDescent="0.25">
      <c r="A841" s="658"/>
      <c r="B841" s="635"/>
      <c r="O841" s="660"/>
      <c r="R841" s="660"/>
    </row>
    <row r="842" spans="1:18" x14ac:dyDescent="0.25">
      <c r="A842" s="658"/>
      <c r="B842" s="635"/>
      <c r="O842" s="660"/>
      <c r="R842" s="660"/>
    </row>
    <row r="843" spans="1:18" x14ac:dyDescent="0.25">
      <c r="A843" s="658"/>
      <c r="B843" s="635"/>
      <c r="O843" s="660"/>
      <c r="R843" s="660"/>
    </row>
    <row r="844" spans="1:18" x14ac:dyDescent="0.25">
      <c r="A844" s="658"/>
      <c r="B844" s="635"/>
      <c r="O844" s="660"/>
      <c r="R844" s="660"/>
    </row>
    <row r="845" spans="1:18" x14ac:dyDescent="0.25">
      <c r="A845" s="658"/>
      <c r="B845" s="635"/>
      <c r="O845" s="660"/>
      <c r="R845" s="660"/>
    </row>
    <row r="846" spans="1:18" x14ac:dyDescent="0.25">
      <c r="A846" s="658"/>
      <c r="B846" s="635"/>
      <c r="O846" s="660"/>
      <c r="R846" s="660"/>
    </row>
    <row r="847" spans="1:18" x14ac:dyDescent="0.25">
      <c r="A847" s="658"/>
      <c r="B847" s="635"/>
      <c r="O847" s="660"/>
      <c r="R847" s="660"/>
    </row>
    <row r="848" spans="1:18" x14ac:dyDescent="0.25">
      <c r="A848" s="658"/>
      <c r="B848" s="635"/>
      <c r="O848" s="660"/>
      <c r="R848" s="660"/>
    </row>
    <row r="849" spans="1:18" x14ac:dyDescent="0.25">
      <c r="A849" s="658"/>
      <c r="B849" s="635"/>
      <c r="O849" s="660"/>
      <c r="R849" s="660"/>
    </row>
    <row r="850" spans="1:18" x14ac:dyDescent="0.25">
      <c r="A850" s="658"/>
      <c r="B850" s="635"/>
      <c r="O850" s="660"/>
      <c r="R850" s="660"/>
    </row>
    <row r="851" spans="1:18" x14ac:dyDescent="0.25">
      <c r="A851" s="658"/>
      <c r="B851" s="635"/>
      <c r="O851" s="660"/>
      <c r="R851" s="660"/>
    </row>
    <row r="852" spans="1:18" x14ac:dyDescent="0.25">
      <c r="A852" s="658"/>
      <c r="B852" s="635"/>
      <c r="O852" s="660"/>
      <c r="R852" s="660"/>
    </row>
    <row r="853" spans="1:18" x14ac:dyDescent="0.25">
      <c r="A853" s="658"/>
      <c r="B853" s="635"/>
      <c r="O853" s="660"/>
      <c r="R853" s="660"/>
    </row>
    <row r="854" spans="1:18" x14ac:dyDescent="0.25">
      <c r="A854" s="658"/>
      <c r="B854" s="635"/>
      <c r="O854" s="660"/>
      <c r="R854" s="660"/>
    </row>
    <row r="855" spans="1:18" x14ac:dyDescent="0.25">
      <c r="A855" s="658"/>
      <c r="B855" s="635"/>
      <c r="O855" s="660"/>
      <c r="R855" s="660"/>
    </row>
    <row r="856" spans="1:18" x14ac:dyDescent="0.25">
      <c r="A856" s="658"/>
      <c r="B856" s="635"/>
      <c r="O856" s="660"/>
      <c r="R856" s="660"/>
    </row>
    <row r="857" spans="1:18" x14ac:dyDescent="0.25">
      <c r="A857" s="658"/>
      <c r="B857" s="635"/>
      <c r="O857" s="660"/>
      <c r="R857" s="660"/>
    </row>
    <row r="858" spans="1:18" x14ac:dyDescent="0.25">
      <c r="A858" s="658"/>
      <c r="B858" s="635"/>
      <c r="O858" s="660"/>
      <c r="R858" s="660"/>
    </row>
    <row r="859" spans="1:18" x14ac:dyDescent="0.25">
      <c r="A859" s="658"/>
      <c r="B859" s="635"/>
      <c r="O859" s="660"/>
      <c r="R859" s="660"/>
    </row>
    <row r="860" spans="1:18" x14ac:dyDescent="0.25">
      <c r="A860" s="658"/>
      <c r="B860" s="635"/>
      <c r="O860" s="660"/>
      <c r="R860" s="660"/>
    </row>
    <row r="861" spans="1:18" x14ac:dyDescent="0.25">
      <c r="A861" s="658"/>
      <c r="B861" s="635"/>
      <c r="O861" s="660"/>
      <c r="R861" s="660"/>
    </row>
    <row r="862" spans="1:18" x14ac:dyDescent="0.25">
      <c r="A862" s="658"/>
      <c r="B862" s="635"/>
      <c r="O862" s="660"/>
      <c r="R862" s="660"/>
    </row>
    <row r="863" spans="1:18" x14ac:dyDescent="0.25">
      <c r="A863" s="658"/>
      <c r="B863" s="635"/>
      <c r="O863" s="660"/>
      <c r="R863" s="660"/>
    </row>
    <row r="864" spans="1:18" x14ac:dyDescent="0.25">
      <c r="A864" s="658"/>
      <c r="B864" s="635"/>
      <c r="O864" s="660"/>
      <c r="R864" s="660"/>
    </row>
    <row r="865" spans="1:18" x14ac:dyDescent="0.25">
      <c r="A865" s="658"/>
      <c r="B865" s="635"/>
      <c r="O865" s="660"/>
      <c r="R865" s="660"/>
    </row>
    <row r="866" spans="1:18" x14ac:dyDescent="0.25">
      <c r="A866" s="658"/>
      <c r="B866" s="635"/>
      <c r="O866" s="660"/>
      <c r="R866" s="660"/>
    </row>
    <row r="867" spans="1:18" x14ac:dyDescent="0.25">
      <c r="A867" s="658"/>
      <c r="B867" s="635"/>
      <c r="O867" s="660"/>
      <c r="R867" s="660"/>
    </row>
    <row r="868" spans="1:18" x14ac:dyDescent="0.25">
      <c r="A868" s="658"/>
      <c r="B868" s="635"/>
      <c r="O868" s="660"/>
      <c r="R868" s="660"/>
    </row>
    <row r="869" spans="1:18" x14ac:dyDescent="0.25">
      <c r="A869" s="658"/>
      <c r="B869" s="635"/>
      <c r="O869" s="660"/>
      <c r="R869" s="660"/>
    </row>
    <row r="870" spans="1:18" x14ac:dyDescent="0.25">
      <c r="A870" s="658"/>
      <c r="B870" s="635"/>
      <c r="O870" s="660"/>
      <c r="R870" s="660"/>
    </row>
    <row r="871" spans="1:18" x14ac:dyDescent="0.25">
      <c r="A871" s="658"/>
      <c r="B871" s="635"/>
      <c r="O871" s="660"/>
      <c r="R871" s="660"/>
    </row>
    <row r="872" spans="1:18" x14ac:dyDescent="0.25">
      <c r="A872" s="658"/>
      <c r="B872" s="635"/>
      <c r="O872" s="660"/>
      <c r="R872" s="660"/>
    </row>
    <row r="873" spans="1:18" x14ac:dyDescent="0.25">
      <c r="A873" s="658"/>
      <c r="B873" s="635"/>
      <c r="O873" s="660"/>
      <c r="R873" s="660"/>
    </row>
    <row r="874" spans="1:18" x14ac:dyDescent="0.25">
      <c r="A874" s="658"/>
      <c r="B874" s="635"/>
      <c r="O874" s="660"/>
      <c r="R874" s="660"/>
    </row>
    <row r="875" spans="1:18" x14ac:dyDescent="0.25">
      <c r="A875" s="658"/>
      <c r="B875" s="635"/>
      <c r="O875" s="660"/>
      <c r="R875" s="660"/>
    </row>
    <row r="876" spans="1:18" x14ac:dyDescent="0.25">
      <c r="A876" s="658"/>
      <c r="B876" s="635"/>
      <c r="O876" s="660"/>
      <c r="R876" s="660"/>
    </row>
    <row r="877" spans="1:18" x14ac:dyDescent="0.25">
      <c r="A877" s="658"/>
      <c r="B877" s="635"/>
      <c r="O877" s="660"/>
      <c r="R877" s="660"/>
    </row>
    <row r="878" spans="1:18" x14ac:dyDescent="0.25">
      <c r="A878" s="658"/>
      <c r="B878" s="635"/>
      <c r="O878" s="660"/>
      <c r="R878" s="660"/>
    </row>
    <row r="879" spans="1:18" x14ac:dyDescent="0.25">
      <c r="A879" s="658"/>
      <c r="B879" s="635"/>
      <c r="O879" s="660"/>
      <c r="R879" s="660"/>
    </row>
    <row r="880" spans="1:18" x14ac:dyDescent="0.25">
      <c r="A880" s="658"/>
      <c r="B880" s="635"/>
      <c r="O880" s="660"/>
      <c r="R880" s="660"/>
    </row>
    <row r="881" spans="1:18" x14ac:dyDescent="0.25">
      <c r="A881" s="658"/>
      <c r="B881" s="635"/>
      <c r="O881" s="660"/>
      <c r="R881" s="660"/>
    </row>
    <row r="882" spans="1:18" x14ac:dyDescent="0.25">
      <c r="A882" s="658"/>
      <c r="B882" s="635"/>
      <c r="O882" s="660"/>
      <c r="R882" s="660"/>
    </row>
    <row r="883" spans="1:18" x14ac:dyDescent="0.25">
      <c r="A883" s="658"/>
      <c r="B883" s="635"/>
      <c r="O883" s="660"/>
      <c r="R883" s="660"/>
    </row>
    <row r="884" spans="1:18" x14ac:dyDescent="0.25">
      <c r="A884" s="658"/>
      <c r="B884" s="635"/>
      <c r="O884" s="660"/>
      <c r="R884" s="660"/>
    </row>
    <row r="885" spans="1:18" x14ac:dyDescent="0.25">
      <c r="A885" s="658"/>
      <c r="B885" s="635"/>
      <c r="O885" s="660"/>
      <c r="R885" s="660"/>
    </row>
    <row r="886" spans="1:18" x14ac:dyDescent="0.25">
      <c r="A886" s="658"/>
      <c r="B886" s="635"/>
      <c r="O886" s="660"/>
      <c r="R886" s="660"/>
    </row>
    <row r="887" spans="1:18" x14ac:dyDescent="0.25">
      <c r="A887" s="658"/>
      <c r="B887" s="635"/>
      <c r="O887" s="660"/>
      <c r="R887" s="660"/>
    </row>
    <row r="888" spans="1:18" x14ac:dyDescent="0.25">
      <c r="A888" s="658"/>
      <c r="B888" s="635"/>
      <c r="O888" s="660"/>
      <c r="R888" s="660"/>
    </row>
    <row r="889" spans="1:18" x14ac:dyDescent="0.25">
      <c r="A889" s="658"/>
      <c r="B889" s="635"/>
      <c r="O889" s="660"/>
      <c r="R889" s="660"/>
    </row>
    <row r="890" spans="1:18" x14ac:dyDescent="0.25">
      <c r="A890" s="658"/>
      <c r="B890" s="635"/>
      <c r="O890" s="660"/>
      <c r="R890" s="660"/>
    </row>
    <row r="891" spans="1:18" x14ac:dyDescent="0.25">
      <c r="A891" s="658"/>
      <c r="B891" s="635"/>
      <c r="O891" s="660"/>
      <c r="R891" s="660"/>
    </row>
    <row r="892" spans="1:18" x14ac:dyDescent="0.25">
      <c r="A892" s="658"/>
      <c r="B892" s="635"/>
      <c r="O892" s="660"/>
      <c r="R892" s="660"/>
    </row>
    <row r="893" spans="1:18" x14ac:dyDescent="0.25">
      <c r="A893" s="658"/>
      <c r="B893" s="635"/>
      <c r="O893" s="660"/>
      <c r="R893" s="660"/>
    </row>
    <row r="894" spans="1:18" x14ac:dyDescent="0.25">
      <c r="A894" s="658"/>
      <c r="B894" s="635"/>
      <c r="O894" s="660"/>
      <c r="R894" s="660"/>
    </row>
    <row r="895" spans="1:18" x14ac:dyDescent="0.25">
      <c r="A895" s="658"/>
      <c r="B895" s="635"/>
      <c r="O895" s="660"/>
      <c r="R895" s="660"/>
    </row>
    <row r="896" spans="1:18" x14ac:dyDescent="0.25">
      <c r="A896" s="658"/>
      <c r="B896" s="635"/>
      <c r="O896" s="660"/>
      <c r="R896" s="660"/>
    </row>
    <row r="897" spans="1:18" x14ac:dyDescent="0.25">
      <c r="A897" s="658"/>
      <c r="B897" s="635"/>
      <c r="O897" s="660"/>
      <c r="R897" s="660"/>
    </row>
    <row r="898" spans="1:18" x14ac:dyDescent="0.25">
      <c r="A898" s="658"/>
      <c r="B898" s="635"/>
      <c r="O898" s="660"/>
      <c r="R898" s="660"/>
    </row>
    <row r="899" spans="1:18" x14ac:dyDescent="0.25">
      <c r="A899" s="658"/>
      <c r="B899" s="635"/>
      <c r="O899" s="660"/>
      <c r="R899" s="660"/>
    </row>
    <row r="900" spans="1:18" x14ac:dyDescent="0.25">
      <c r="A900" s="658"/>
      <c r="B900" s="635"/>
      <c r="O900" s="660"/>
      <c r="R900" s="660"/>
    </row>
    <row r="901" spans="1:18" x14ac:dyDescent="0.25">
      <c r="A901" s="658"/>
      <c r="B901" s="635"/>
      <c r="O901" s="660"/>
      <c r="R901" s="660"/>
    </row>
    <row r="902" spans="1:18" x14ac:dyDescent="0.25">
      <c r="A902" s="658"/>
      <c r="B902" s="635"/>
      <c r="O902" s="660"/>
      <c r="R902" s="660"/>
    </row>
    <row r="903" spans="1:18" x14ac:dyDescent="0.25">
      <c r="A903" s="658"/>
      <c r="B903" s="635"/>
      <c r="O903" s="660"/>
      <c r="R903" s="660"/>
    </row>
    <row r="904" spans="1:18" x14ac:dyDescent="0.25">
      <c r="A904" s="658"/>
      <c r="B904" s="635"/>
      <c r="O904" s="660"/>
      <c r="R904" s="660"/>
    </row>
    <row r="905" spans="1:18" x14ac:dyDescent="0.25">
      <c r="A905" s="658"/>
      <c r="B905" s="635"/>
      <c r="O905" s="660"/>
      <c r="R905" s="660"/>
    </row>
    <row r="906" spans="1:18" x14ac:dyDescent="0.25">
      <c r="A906" s="658"/>
      <c r="B906" s="635"/>
      <c r="O906" s="660"/>
      <c r="R906" s="660"/>
    </row>
    <row r="907" spans="1:18" x14ac:dyDescent="0.25">
      <c r="A907" s="658"/>
      <c r="B907" s="635"/>
      <c r="O907" s="660"/>
      <c r="R907" s="660"/>
    </row>
    <row r="908" spans="1:18" x14ac:dyDescent="0.25">
      <c r="A908" s="658"/>
      <c r="B908" s="635"/>
      <c r="O908" s="660"/>
      <c r="R908" s="660"/>
    </row>
    <row r="909" spans="1:18" x14ac:dyDescent="0.25">
      <c r="A909" s="658"/>
      <c r="B909" s="635"/>
      <c r="O909" s="660"/>
      <c r="R909" s="660"/>
    </row>
    <row r="910" spans="1:18" x14ac:dyDescent="0.25">
      <c r="A910" s="658"/>
      <c r="B910" s="635"/>
      <c r="O910" s="660"/>
      <c r="R910" s="660"/>
    </row>
    <row r="911" spans="1:18" x14ac:dyDescent="0.25">
      <c r="A911" s="658"/>
      <c r="B911" s="635"/>
      <c r="O911" s="660"/>
      <c r="R911" s="660"/>
    </row>
    <row r="912" spans="1:18" x14ac:dyDescent="0.25">
      <c r="A912" s="658"/>
      <c r="B912" s="635"/>
      <c r="O912" s="660"/>
      <c r="R912" s="660"/>
    </row>
    <row r="913" spans="1:18" x14ac:dyDescent="0.25">
      <c r="A913" s="658"/>
      <c r="B913" s="635"/>
      <c r="O913" s="660"/>
      <c r="R913" s="660"/>
    </row>
    <row r="914" spans="1:18" x14ac:dyDescent="0.25">
      <c r="A914" s="658"/>
      <c r="B914" s="635"/>
      <c r="O914" s="660"/>
      <c r="R914" s="660"/>
    </row>
    <row r="915" spans="1:18" x14ac:dyDescent="0.25">
      <c r="A915" s="658"/>
      <c r="B915" s="635"/>
      <c r="O915" s="660"/>
      <c r="R915" s="660"/>
    </row>
    <row r="916" spans="1:18" x14ac:dyDescent="0.25">
      <c r="A916" s="658"/>
      <c r="B916" s="635"/>
      <c r="O916" s="660"/>
      <c r="R916" s="660"/>
    </row>
    <row r="917" spans="1:18" x14ac:dyDescent="0.25">
      <c r="A917" s="658"/>
      <c r="B917" s="635"/>
      <c r="O917" s="660"/>
      <c r="R917" s="660"/>
    </row>
    <row r="918" spans="1:18" x14ac:dyDescent="0.25">
      <c r="A918" s="658"/>
      <c r="B918" s="635"/>
      <c r="O918" s="660"/>
      <c r="R918" s="660"/>
    </row>
    <row r="919" spans="1:18" x14ac:dyDescent="0.25">
      <c r="A919" s="658"/>
      <c r="B919" s="635"/>
      <c r="O919" s="660"/>
      <c r="R919" s="660"/>
    </row>
    <row r="920" spans="1:18" x14ac:dyDescent="0.25">
      <c r="A920" s="658"/>
      <c r="B920" s="635"/>
      <c r="O920" s="660"/>
      <c r="R920" s="660"/>
    </row>
    <row r="921" spans="1:18" x14ac:dyDescent="0.25">
      <c r="A921" s="658"/>
      <c r="B921" s="635"/>
      <c r="O921" s="660"/>
      <c r="R921" s="660"/>
    </row>
    <row r="922" spans="1:18" x14ac:dyDescent="0.25">
      <c r="A922" s="658"/>
      <c r="B922" s="635"/>
      <c r="O922" s="660"/>
      <c r="R922" s="660"/>
    </row>
    <row r="923" spans="1:18" x14ac:dyDescent="0.25">
      <c r="A923" s="658"/>
      <c r="B923" s="635"/>
      <c r="O923" s="660"/>
      <c r="R923" s="660"/>
    </row>
    <row r="924" spans="1:18" x14ac:dyDescent="0.25">
      <c r="A924" s="658"/>
      <c r="B924" s="635"/>
      <c r="O924" s="660"/>
      <c r="R924" s="660"/>
    </row>
    <row r="925" spans="1:18" x14ac:dyDescent="0.25">
      <c r="A925" s="658"/>
      <c r="B925" s="635"/>
      <c r="O925" s="660"/>
      <c r="R925" s="660"/>
    </row>
    <row r="926" spans="1:18" x14ac:dyDescent="0.25">
      <c r="A926" s="658"/>
      <c r="B926" s="635"/>
      <c r="O926" s="660"/>
      <c r="R926" s="660"/>
    </row>
    <row r="927" spans="1:18" x14ac:dyDescent="0.25">
      <c r="A927" s="658"/>
      <c r="B927" s="635"/>
      <c r="O927" s="660"/>
      <c r="R927" s="660"/>
    </row>
    <row r="928" spans="1:18" x14ac:dyDescent="0.25">
      <c r="A928" s="658"/>
      <c r="B928" s="635"/>
      <c r="O928" s="660"/>
      <c r="R928" s="660"/>
    </row>
    <row r="929" spans="1:18" x14ac:dyDescent="0.25">
      <c r="A929" s="658"/>
      <c r="B929" s="635"/>
      <c r="O929" s="660"/>
      <c r="R929" s="660"/>
    </row>
    <row r="930" spans="1:18" x14ac:dyDescent="0.25">
      <c r="A930" s="658"/>
      <c r="B930" s="635"/>
      <c r="O930" s="660"/>
      <c r="R930" s="660"/>
    </row>
    <row r="931" spans="1:18" x14ac:dyDescent="0.25">
      <c r="A931" s="658"/>
      <c r="B931" s="635"/>
      <c r="O931" s="660"/>
      <c r="R931" s="660"/>
    </row>
    <row r="932" spans="1:18" x14ac:dyDescent="0.25">
      <c r="A932" s="658"/>
      <c r="B932" s="635"/>
      <c r="O932" s="660"/>
      <c r="R932" s="660"/>
    </row>
    <row r="933" spans="1:18" x14ac:dyDescent="0.25">
      <c r="A933" s="658"/>
      <c r="B933" s="635"/>
      <c r="O933" s="660"/>
      <c r="R933" s="660"/>
    </row>
    <row r="934" spans="1:18" x14ac:dyDescent="0.25">
      <c r="A934" s="658"/>
      <c r="B934" s="635"/>
      <c r="O934" s="660"/>
      <c r="R934" s="660"/>
    </row>
    <row r="935" spans="1:18" x14ac:dyDescent="0.25">
      <c r="A935" s="658"/>
      <c r="B935" s="635"/>
      <c r="O935" s="660"/>
      <c r="R935" s="660"/>
    </row>
    <row r="936" spans="1:18" x14ac:dyDescent="0.25">
      <c r="A936" s="658"/>
      <c r="B936" s="635"/>
      <c r="O936" s="660"/>
      <c r="R936" s="660"/>
    </row>
    <row r="937" spans="1:18" x14ac:dyDescent="0.25">
      <c r="A937" s="658"/>
      <c r="B937" s="635"/>
      <c r="O937" s="660"/>
      <c r="R937" s="660"/>
    </row>
    <row r="938" spans="1:18" x14ac:dyDescent="0.25">
      <c r="A938" s="658"/>
      <c r="B938" s="635"/>
      <c r="O938" s="660"/>
      <c r="R938" s="660"/>
    </row>
    <row r="939" spans="1:18" x14ac:dyDescent="0.25">
      <c r="A939" s="658"/>
      <c r="B939" s="635"/>
      <c r="O939" s="660"/>
      <c r="R939" s="660"/>
    </row>
    <row r="940" spans="1:18" x14ac:dyDescent="0.25">
      <c r="A940" s="658"/>
      <c r="B940" s="635"/>
      <c r="O940" s="660"/>
      <c r="R940" s="660"/>
    </row>
    <row r="941" spans="1:18" x14ac:dyDescent="0.25">
      <c r="A941" s="658"/>
      <c r="B941" s="635"/>
      <c r="O941" s="660"/>
      <c r="R941" s="660"/>
    </row>
    <row r="942" spans="1:18" x14ac:dyDescent="0.25">
      <c r="A942" s="658"/>
      <c r="B942" s="635"/>
      <c r="O942" s="660"/>
      <c r="R942" s="660"/>
    </row>
    <row r="943" spans="1:18" x14ac:dyDescent="0.25">
      <c r="A943" s="658"/>
      <c r="B943" s="635"/>
      <c r="O943" s="660"/>
      <c r="R943" s="660"/>
    </row>
    <row r="944" spans="1:18" x14ac:dyDescent="0.25">
      <c r="A944" s="658"/>
      <c r="B944" s="635"/>
      <c r="O944" s="660"/>
      <c r="R944" s="660"/>
    </row>
    <row r="945" spans="1:18" x14ac:dyDescent="0.25">
      <c r="A945" s="658"/>
      <c r="B945" s="635"/>
      <c r="O945" s="660"/>
      <c r="R945" s="660"/>
    </row>
    <row r="946" spans="1:18" x14ac:dyDescent="0.25">
      <c r="A946" s="658"/>
      <c r="B946" s="635"/>
      <c r="O946" s="660"/>
      <c r="R946" s="660"/>
    </row>
    <row r="947" spans="1:18" x14ac:dyDescent="0.25">
      <c r="A947" s="658"/>
      <c r="B947" s="635"/>
      <c r="O947" s="660"/>
      <c r="R947" s="660"/>
    </row>
    <row r="948" spans="1:18" x14ac:dyDescent="0.25">
      <c r="A948" s="658"/>
      <c r="B948" s="635"/>
      <c r="O948" s="660"/>
      <c r="R948" s="660"/>
    </row>
    <row r="949" spans="1:18" x14ac:dyDescent="0.25">
      <c r="A949" s="658"/>
      <c r="B949" s="635"/>
      <c r="O949" s="660"/>
      <c r="R949" s="660"/>
    </row>
    <row r="950" spans="1:18" x14ac:dyDescent="0.25">
      <c r="A950" s="658"/>
      <c r="B950" s="635"/>
      <c r="O950" s="660"/>
      <c r="R950" s="660"/>
    </row>
    <row r="951" spans="1:18" x14ac:dyDescent="0.25">
      <c r="A951" s="658"/>
      <c r="B951" s="635"/>
      <c r="O951" s="660"/>
      <c r="R951" s="660"/>
    </row>
    <row r="952" spans="1:18" x14ac:dyDescent="0.25">
      <c r="A952" s="658"/>
      <c r="B952" s="635"/>
      <c r="O952" s="660"/>
      <c r="R952" s="660"/>
    </row>
    <row r="953" spans="1:18" x14ac:dyDescent="0.25">
      <c r="A953" s="658"/>
      <c r="B953" s="635"/>
      <c r="O953" s="660"/>
      <c r="R953" s="660"/>
    </row>
    <row r="954" spans="1:18" x14ac:dyDescent="0.25">
      <c r="A954" s="658"/>
      <c r="B954" s="635"/>
      <c r="O954" s="660"/>
      <c r="R954" s="660"/>
    </row>
    <row r="955" spans="1:18" x14ac:dyDescent="0.25">
      <c r="A955" s="658"/>
      <c r="B955" s="635"/>
      <c r="O955" s="660"/>
      <c r="R955" s="660"/>
    </row>
    <row r="956" spans="1:18" x14ac:dyDescent="0.25">
      <c r="A956" s="658"/>
      <c r="B956" s="635"/>
      <c r="O956" s="660"/>
      <c r="R956" s="660"/>
    </row>
    <row r="957" spans="1:18" x14ac:dyDescent="0.25">
      <c r="A957" s="658"/>
      <c r="B957" s="635"/>
      <c r="O957" s="660"/>
      <c r="R957" s="660"/>
    </row>
    <row r="958" spans="1:18" x14ac:dyDescent="0.25">
      <c r="A958" s="658"/>
      <c r="B958" s="635"/>
      <c r="O958" s="660"/>
      <c r="R958" s="660"/>
    </row>
    <row r="959" spans="1:18" x14ac:dyDescent="0.25">
      <c r="A959" s="658"/>
      <c r="B959" s="635"/>
      <c r="O959" s="660"/>
      <c r="R959" s="660"/>
    </row>
    <row r="960" spans="1:18" x14ac:dyDescent="0.25">
      <c r="A960" s="658"/>
      <c r="B960" s="635"/>
      <c r="O960" s="660"/>
      <c r="R960" s="660"/>
    </row>
    <row r="961" spans="1:18" x14ac:dyDescent="0.25">
      <c r="A961" s="658"/>
      <c r="B961" s="635"/>
      <c r="O961" s="660"/>
      <c r="R961" s="660"/>
    </row>
    <row r="962" spans="1:18" x14ac:dyDescent="0.25">
      <c r="A962" s="658"/>
      <c r="B962" s="635"/>
      <c r="O962" s="660"/>
      <c r="R962" s="660"/>
    </row>
    <row r="963" spans="1:18" x14ac:dyDescent="0.25">
      <c r="A963" s="658"/>
      <c r="B963" s="635"/>
      <c r="O963" s="660"/>
      <c r="R963" s="660"/>
    </row>
    <row r="964" spans="1:18" x14ac:dyDescent="0.25">
      <c r="A964" s="658"/>
      <c r="B964" s="635"/>
      <c r="O964" s="660"/>
      <c r="R964" s="660"/>
    </row>
    <row r="965" spans="1:18" x14ac:dyDescent="0.25">
      <c r="A965" s="658"/>
      <c r="B965" s="635"/>
      <c r="O965" s="660"/>
      <c r="R965" s="660"/>
    </row>
    <row r="966" spans="1:18" x14ac:dyDescent="0.25">
      <c r="A966" s="658"/>
      <c r="B966" s="635"/>
      <c r="O966" s="660"/>
      <c r="R966" s="660"/>
    </row>
    <row r="967" spans="1:18" x14ac:dyDescent="0.25">
      <c r="A967" s="658"/>
      <c r="B967" s="635"/>
      <c r="O967" s="660"/>
      <c r="R967" s="660"/>
    </row>
    <row r="968" spans="1:18" x14ac:dyDescent="0.25">
      <c r="A968" s="658"/>
      <c r="B968" s="635"/>
      <c r="O968" s="660"/>
      <c r="R968" s="660"/>
    </row>
    <row r="969" spans="1:18" x14ac:dyDescent="0.25">
      <c r="A969" s="658"/>
      <c r="B969" s="635"/>
      <c r="O969" s="660"/>
      <c r="R969" s="660"/>
    </row>
    <row r="970" spans="1:18" x14ac:dyDescent="0.25">
      <c r="A970" s="658"/>
      <c r="B970" s="635"/>
      <c r="O970" s="660"/>
      <c r="R970" s="660"/>
    </row>
    <row r="971" spans="1:18" x14ac:dyDescent="0.25">
      <c r="A971" s="658"/>
      <c r="B971" s="635"/>
      <c r="O971" s="660"/>
      <c r="R971" s="660"/>
    </row>
    <row r="972" spans="1:18" x14ac:dyDescent="0.25">
      <c r="A972" s="658"/>
      <c r="B972" s="635"/>
      <c r="O972" s="660"/>
      <c r="R972" s="660"/>
    </row>
    <row r="973" spans="1:18" x14ac:dyDescent="0.25">
      <c r="A973" s="658"/>
      <c r="B973" s="635"/>
      <c r="O973" s="660"/>
      <c r="R973" s="660"/>
    </row>
    <row r="974" spans="1:18" x14ac:dyDescent="0.25">
      <c r="A974" s="658"/>
      <c r="B974" s="635"/>
      <c r="O974" s="660"/>
      <c r="R974" s="660"/>
    </row>
    <row r="975" spans="1:18" x14ac:dyDescent="0.25">
      <c r="A975" s="658"/>
      <c r="B975" s="635"/>
      <c r="O975" s="660"/>
      <c r="R975" s="660"/>
    </row>
    <row r="976" spans="1:18" x14ac:dyDescent="0.25">
      <c r="A976" s="658"/>
      <c r="B976" s="635"/>
      <c r="O976" s="660"/>
      <c r="R976" s="660"/>
    </row>
    <row r="977" spans="1:18" x14ac:dyDescent="0.25">
      <c r="A977" s="658"/>
      <c r="B977" s="635"/>
      <c r="O977" s="660"/>
      <c r="R977" s="660"/>
    </row>
    <row r="978" spans="1:18" x14ac:dyDescent="0.25">
      <c r="A978" s="658"/>
      <c r="B978" s="635"/>
      <c r="O978" s="660"/>
      <c r="R978" s="660"/>
    </row>
    <row r="979" spans="1:18" x14ac:dyDescent="0.25">
      <c r="A979" s="658"/>
      <c r="B979" s="635"/>
      <c r="O979" s="660"/>
      <c r="R979" s="660"/>
    </row>
    <row r="980" spans="1:18" x14ac:dyDescent="0.25">
      <c r="A980" s="658"/>
      <c r="B980" s="635"/>
      <c r="O980" s="660"/>
      <c r="R980" s="660"/>
    </row>
    <row r="981" spans="1:18" x14ac:dyDescent="0.25">
      <c r="A981" s="658"/>
      <c r="B981" s="635"/>
      <c r="O981" s="660"/>
      <c r="R981" s="660"/>
    </row>
    <row r="982" spans="1:18" x14ac:dyDescent="0.25">
      <c r="A982" s="658"/>
      <c r="B982" s="635"/>
      <c r="O982" s="660"/>
      <c r="R982" s="660"/>
    </row>
    <row r="983" spans="1:18" x14ac:dyDescent="0.25">
      <c r="A983" s="658"/>
      <c r="B983" s="635"/>
      <c r="O983" s="660"/>
      <c r="R983" s="660"/>
    </row>
    <row r="984" spans="1:18" x14ac:dyDescent="0.25">
      <c r="A984" s="658"/>
      <c r="B984" s="635"/>
      <c r="O984" s="660"/>
      <c r="R984" s="660"/>
    </row>
    <row r="985" spans="1:18" x14ac:dyDescent="0.25">
      <c r="A985" s="658"/>
      <c r="B985" s="635"/>
      <c r="O985" s="660"/>
      <c r="R985" s="660"/>
    </row>
    <row r="986" spans="1:18" x14ac:dyDescent="0.25">
      <c r="A986" s="658"/>
      <c r="B986" s="635"/>
      <c r="O986" s="660"/>
      <c r="R986" s="660"/>
    </row>
    <row r="987" spans="1:18" x14ac:dyDescent="0.25">
      <c r="A987" s="658"/>
      <c r="B987" s="635"/>
      <c r="O987" s="660"/>
      <c r="R987" s="660"/>
    </row>
    <row r="988" spans="1:18" x14ac:dyDescent="0.25">
      <c r="A988" s="658"/>
      <c r="B988" s="635"/>
      <c r="O988" s="660"/>
      <c r="R988" s="660"/>
    </row>
    <row r="989" spans="1:18" x14ac:dyDescent="0.25">
      <c r="A989" s="658"/>
      <c r="B989" s="635"/>
      <c r="O989" s="660"/>
      <c r="R989" s="660"/>
    </row>
    <row r="990" spans="1:18" x14ac:dyDescent="0.25">
      <c r="A990" s="658"/>
      <c r="B990" s="635"/>
      <c r="O990" s="660"/>
      <c r="R990" s="660"/>
    </row>
    <row r="991" spans="1:18" x14ac:dyDescent="0.25">
      <c r="A991" s="658"/>
      <c r="B991" s="635"/>
      <c r="O991" s="660"/>
      <c r="R991" s="660"/>
    </row>
    <row r="992" spans="1:18" x14ac:dyDescent="0.25">
      <c r="A992" s="658"/>
      <c r="B992" s="635"/>
      <c r="O992" s="660"/>
      <c r="R992" s="660"/>
    </row>
    <row r="993" spans="1:18" x14ac:dyDescent="0.25">
      <c r="A993" s="658"/>
      <c r="B993" s="635"/>
      <c r="O993" s="660"/>
      <c r="R993" s="660"/>
    </row>
    <row r="994" spans="1:18" x14ac:dyDescent="0.25">
      <c r="A994" s="658"/>
      <c r="B994" s="635"/>
      <c r="O994" s="660"/>
      <c r="R994" s="660"/>
    </row>
    <row r="995" spans="1:18" x14ac:dyDescent="0.25">
      <c r="A995" s="658"/>
      <c r="B995" s="635"/>
      <c r="O995" s="660"/>
      <c r="R995" s="660"/>
    </row>
    <row r="996" spans="1:18" x14ac:dyDescent="0.25">
      <c r="A996" s="658"/>
      <c r="B996" s="635"/>
      <c r="O996" s="660"/>
      <c r="R996" s="660"/>
    </row>
    <row r="997" spans="1:18" x14ac:dyDescent="0.25">
      <c r="A997" s="658"/>
      <c r="B997" s="635"/>
      <c r="O997" s="660"/>
      <c r="R997" s="660"/>
    </row>
    <row r="998" spans="1:18" x14ac:dyDescent="0.25">
      <c r="A998" s="658"/>
      <c r="B998" s="635"/>
      <c r="O998" s="660"/>
      <c r="R998" s="660"/>
    </row>
    <row r="999" spans="1:18" x14ac:dyDescent="0.25">
      <c r="A999" s="658"/>
      <c r="B999" s="635"/>
      <c r="O999" s="660"/>
      <c r="R999" s="660"/>
    </row>
    <row r="1000" spans="1:18" x14ac:dyDescent="0.25">
      <c r="A1000" s="658"/>
      <c r="B1000" s="635"/>
      <c r="O1000" s="660"/>
      <c r="R1000" s="660"/>
    </row>
    <row r="1001" spans="1:18" x14ac:dyDescent="0.25">
      <c r="A1001" s="658"/>
      <c r="B1001" s="635"/>
      <c r="O1001" s="660"/>
      <c r="R1001" s="660"/>
    </row>
    <row r="1002" spans="1:18" x14ac:dyDescent="0.25">
      <c r="A1002" s="658"/>
      <c r="B1002" s="635"/>
      <c r="O1002" s="660"/>
      <c r="R1002" s="660"/>
    </row>
    <row r="1003" spans="1:18" x14ac:dyDescent="0.25">
      <c r="A1003" s="658"/>
      <c r="B1003" s="635"/>
      <c r="O1003" s="660"/>
      <c r="R1003" s="660"/>
    </row>
    <row r="1004" spans="1:18" x14ac:dyDescent="0.25">
      <c r="A1004" s="658"/>
      <c r="B1004" s="635"/>
      <c r="O1004" s="660"/>
      <c r="R1004" s="660"/>
    </row>
    <row r="1005" spans="1:18" x14ac:dyDescent="0.25">
      <c r="A1005" s="658"/>
      <c r="B1005" s="635"/>
      <c r="O1005" s="660"/>
      <c r="R1005" s="660"/>
    </row>
    <row r="1006" spans="1:18" x14ac:dyDescent="0.25">
      <c r="A1006" s="658"/>
      <c r="B1006" s="635"/>
      <c r="O1006" s="660"/>
      <c r="R1006" s="660"/>
    </row>
    <row r="1007" spans="1:18" x14ac:dyDescent="0.25">
      <c r="A1007" s="658"/>
      <c r="B1007" s="635"/>
      <c r="O1007" s="660"/>
      <c r="R1007" s="660"/>
    </row>
    <row r="1008" spans="1:18" x14ac:dyDescent="0.25">
      <c r="A1008" s="658"/>
      <c r="B1008" s="635"/>
      <c r="O1008" s="660"/>
      <c r="R1008" s="660"/>
    </row>
    <row r="1009" spans="1:18" x14ac:dyDescent="0.25">
      <c r="A1009" s="658"/>
      <c r="B1009" s="635"/>
      <c r="O1009" s="660"/>
      <c r="R1009" s="660"/>
    </row>
    <row r="1010" spans="1:18" x14ac:dyDescent="0.25">
      <c r="A1010" s="658"/>
      <c r="B1010" s="635"/>
      <c r="O1010" s="660"/>
      <c r="R1010" s="660"/>
    </row>
    <row r="1011" spans="1:18" x14ac:dyDescent="0.25">
      <c r="A1011" s="658"/>
      <c r="B1011" s="635"/>
      <c r="O1011" s="660"/>
      <c r="R1011" s="660"/>
    </row>
    <row r="1012" spans="1:18" x14ac:dyDescent="0.25">
      <c r="A1012" s="658"/>
      <c r="B1012" s="635"/>
      <c r="O1012" s="660"/>
      <c r="R1012" s="660"/>
    </row>
    <row r="1013" spans="1:18" x14ac:dyDescent="0.25">
      <c r="A1013" s="658"/>
      <c r="B1013" s="635"/>
      <c r="O1013" s="660"/>
      <c r="R1013" s="660"/>
    </row>
    <row r="1014" spans="1:18" x14ac:dyDescent="0.25">
      <c r="A1014" s="658"/>
      <c r="B1014" s="635"/>
      <c r="O1014" s="660"/>
      <c r="R1014" s="660"/>
    </row>
    <row r="1015" spans="1:18" x14ac:dyDescent="0.25">
      <c r="A1015" s="658"/>
      <c r="B1015" s="635"/>
      <c r="O1015" s="660"/>
      <c r="R1015" s="660"/>
    </row>
    <row r="1016" spans="1:18" x14ac:dyDescent="0.25">
      <c r="A1016" s="658"/>
      <c r="B1016" s="635"/>
      <c r="O1016" s="660"/>
      <c r="R1016" s="660"/>
    </row>
    <row r="1017" spans="1:18" x14ac:dyDescent="0.25">
      <c r="A1017" s="658"/>
      <c r="B1017" s="635"/>
      <c r="O1017" s="660"/>
      <c r="R1017" s="660"/>
    </row>
    <row r="1018" spans="1:18" x14ac:dyDescent="0.25">
      <c r="A1018" s="658"/>
      <c r="B1018" s="635"/>
      <c r="O1018" s="660"/>
      <c r="R1018" s="660"/>
    </row>
    <row r="1019" spans="1:18" x14ac:dyDescent="0.25">
      <c r="A1019" s="658"/>
      <c r="B1019" s="635"/>
      <c r="O1019" s="660"/>
      <c r="R1019" s="660"/>
    </row>
    <row r="1020" spans="1:18" x14ac:dyDescent="0.25">
      <c r="A1020" s="658"/>
      <c r="B1020" s="635"/>
      <c r="O1020" s="660"/>
      <c r="R1020" s="660"/>
    </row>
    <row r="1021" spans="1:18" x14ac:dyDescent="0.25">
      <c r="A1021" s="658"/>
      <c r="B1021" s="635"/>
      <c r="O1021" s="660"/>
      <c r="R1021" s="660"/>
    </row>
    <row r="1022" spans="1:18" x14ac:dyDescent="0.25">
      <c r="A1022" s="658"/>
      <c r="B1022" s="635"/>
      <c r="O1022" s="660"/>
      <c r="R1022" s="660"/>
    </row>
    <row r="1023" spans="1:18" x14ac:dyDescent="0.25">
      <c r="A1023" s="658"/>
      <c r="B1023" s="635"/>
      <c r="O1023" s="660"/>
      <c r="R1023" s="660"/>
    </row>
    <row r="1024" spans="1:18" x14ac:dyDescent="0.25">
      <c r="A1024" s="658"/>
      <c r="B1024" s="635"/>
      <c r="O1024" s="660"/>
      <c r="R1024" s="660"/>
    </row>
    <row r="1025" spans="1:18" x14ac:dyDescent="0.25">
      <c r="A1025" s="658"/>
      <c r="B1025" s="635"/>
      <c r="O1025" s="660"/>
      <c r="R1025" s="660"/>
    </row>
    <row r="1026" spans="1:18" x14ac:dyDescent="0.25">
      <c r="A1026" s="658"/>
      <c r="B1026" s="635"/>
      <c r="O1026" s="660"/>
      <c r="R1026" s="660"/>
    </row>
    <row r="1027" spans="1:18" x14ac:dyDescent="0.25">
      <c r="A1027" s="658"/>
      <c r="B1027" s="635"/>
      <c r="O1027" s="660"/>
      <c r="R1027" s="660"/>
    </row>
    <row r="1028" spans="1:18" x14ac:dyDescent="0.25">
      <c r="A1028" s="658"/>
      <c r="B1028" s="635"/>
      <c r="O1028" s="660"/>
      <c r="R1028" s="660"/>
    </row>
    <row r="1029" spans="1:18" x14ac:dyDescent="0.25">
      <c r="A1029" s="658"/>
      <c r="B1029" s="635"/>
      <c r="O1029" s="660"/>
      <c r="R1029" s="660"/>
    </row>
    <row r="1030" spans="1:18" x14ac:dyDescent="0.25">
      <c r="A1030" s="658"/>
      <c r="B1030" s="635"/>
      <c r="O1030" s="660"/>
      <c r="R1030" s="660"/>
    </row>
    <row r="1031" spans="1:18" x14ac:dyDescent="0.25">
      <c r="A1031" s="658"/>
      <c r="B1031" s="635"/>
      <c r="O1031" s="660"/>
      <c r="R1031" s="660"/>
    </row>
    <row r="1032" spans="1:18" x14ac:dyDescent="0.25">
      <c r="A1032" s="658"/>
      <c r="B1032" s="635"/>
      <c r="O1032" s="660"/>
      <c r="R1032" s="660"/>
    </row>
    <row r="1033" spans="1:18" x14ac:dyDescent="0.25">
      <c r="A1033" s="658"/>
      <c r="B1033" s="635"/>
      <c r="O1033" s="660"/>
      <c r="R1033" s="660"/>
    </row>
    <row r="1034" spans="1:18" x14ac:dyDescent="0.25">
      <c r="A1034" s="658"/>
      <c r="B1034" s="635"/>
      <c r="O1034" s="660"/>
      <c r="R1034" s="660"/>
    </row>
    <row r="1035" spans="1:18" x14ac:dyDescent="0.25">
      <c r="A1035" s="658"/>
      <c r="B1035" s="635"/>
      <c r="O1035" s="660"/>
      <c r="R1035" s="660"/>
    </row>
    <row r="1036" spans="1:18" x14ac:dyDescent="0.25">
      <c r="A1036" s="658"/>
      <c r="B1036" s="635"/>
      <c r="O1036" s="660"/>
      <c r="R1036" s="660"/>
    </row>
    <row r="1037" spans="1:18" x14ac:dyDescent="0.25">
      <c r="A1037" s="658"/>
      <c r="B1037" s="635"/>
      <c r="O1037" s="660"/>
      <c r="R1037" s="660"/>
    </row>
    <row r="1038" spans="1:18" x14ac:dyDescent="0.25">
      <c r="A1038" s="658"/>
      <c r="B1038" s="635"/>
      <c r="O1038" s="660"/>
      <c r="R1038" s="660"/>
    </row>
    <row r="1039" spans="1:18" x14ac:dyDescent="0.25">
      <c r="A1039" s="658"/>
      <c r="B1039" s="635"/>
      <c r="O1039" s="660"/>
      <c r="R1039" s="660"/>
    </row>
    <row r="1040" spans="1:18" x14ac:dyDescent="0.25">
      <c r="A1040" s="658"/>
      <c r="B1040" s="635"/>
      <c r="O1040" s="660"/>
      <c r="R1040" s="660"/>
    </row>
    <row r="1041" spans="1:18" x14ac:dyDescent="0.25">
      <c r="A1041" s="658"/>
      <c r="B1041" s="635"/>
      <c r="O1041" s="660"/>
      <c r="R1041" s="660"/>
    </row>
    <row r="1042" spans="1:18" x14ac:dyDescent="0.25">
      <c r="A1042" s="658"/>
      <c r="B1042" s="635"/>
      <c r="O1042" s="660"/>
      <c r="R1042" s="660"/>
    </row>
    <row r="1043" spans="1:18" x14ac:dyDescent="0.25">
      <c r="A1043" s="658"/>
      <c r="B1043" s="635"/>
      <c r="O1043" s="660"/>
      <c r="R1043" s="660"/>
    </row>
    <row r="1044" spans="1:18" x14ac:dyDescent="0.25">
      <c r="A1044" s="658"/>
      <c r="B1044" s="635"/>
      <c r="O1044" s="660"/>
      <c r="R1044" s="660"/>
    </row>
    <row r="1045" spans="1:18" x14ac:dyDescent="0.25">
      <c r="A1045" s="658"/>
      <c r="B1045" s="635"/>
      <c r="O1045" s="660"/>
      <c r="R1045" s="660"/>
    </row>
    <row r="1046" spans="1:18" x14ac:dyDescent="0.25">
      <c r="A1046" s="658"/>
      <c r="B1046" s="635"/>
      <c r="O1046" s="660"/>
      <c r="R1046" s="660"/>
    </row>
    <row r="1047" spans="1:18" x14ac:dyDescent="0.25">
      <c r="A1047" s="658"/>
      <c r="B1047" s="635"/>
      <c r="O1047" s="660"/>
      <c r="R1047" s="660"/>
    </row>
    <row r="1048" spans="1:18" x14ac:dyDescent="0.25">
      <c r="A1048" s="658"/>
      <c r="B1048" s="635"/>
      <c r="O1048" s="660"/>
      <c r="R1048" s="660"/>
    </row>
    <row r="1049" spans="1:18" x14ac:dyDescent="0.25">
      <c r="A1049" s="658"/>
      <c r="B1049" s="635"/>
      <c r="O1049" s="660"/>
      <c r="R1049" s="660"/>
    </row>
    <row r="1050" spans="1:18" x14ac:dyDescent="0.25">
      <c r="A1050" s="658"/>
      <c r="B1050" s="635"/>
      <c r="O1050" s="660"/>
      <c r="R1050" s="660"/>
    </row>
    <row r="1051" spans="1:18" x14ac:dyDescent="0.25">
      <c r="A1051" s="658"/>
      <c r="B1051" s="635"/>
      <c r="O1051" s="660"/>
      <c r="R1051" s="660"/>
    </row>
    <row r="1052" spans="1:18" x14ac:dyDescent="0.25">
      <c r="A1052" s="658"/>
      <c r="B1052" s="635"/>
      <c r="O1052" s="660"/>
      <c r="R1052" s="660"/>
    </row>
    <row r="1053" spans="1:18" x14ac:dyDescent="0.25">
      <c r="A1053" s="658"/>
      <c r="B1053" s="635"/>
      <c r="O1053" s="660"/>
      <c r="R1053" s="660"/>
    </row>
    <row r="1054" spans="1:18" x14ac:dyDescent="0.25">
      <c r="A1054" s="658"/>
      <c r="B1054" s="635"/>
      <c r="O1054" s="660"/>
      <c r="R1054" s="660"/>
    </row>
    <row r="1055" spans="1:18" x14ac:dyDescent="0.25">
      <c r="A1055" s="658"/>
      <c r="B1055" s="635"/>
      <c r="O1055" s="660"/>
      <c r="R1055" s="660"/>
    </row>
    <row r="1056" spans="1:18" x14ac:dyDescent="0.25">
      <c r="A1056" s="658"/>
      <c r="B1056" s="635"/>
      <c r="O1056" s="660"/>
      <c r="R1056" s="660"/>
    </row>
    <row r="1057" spans="1:18" x14ac:dyDescent="0.25">
      <c r="A1057" s="658"/>
      <c r="B1057" s="635"/>
      <c r="O1057" s="660"/>
      <c r="R1057" s="660"/>
    </row>
    <row r="1058" spans="1:18" x14ac:dyDescent="0.25">
      <c r="A1058" s="658"/>
      <c r="B1058" s="635"/>
      <c r="O1058" s="660"/>
      <c r="R1058" s="660"/>
    </row>
    <row r="1059" spans="1:18" x14ac:dyDescent="0.25">
      <c r="A1059" s="658"/>
      <c r="B1059" s="635"/>
      <c r="O1059" s="660"/>
      <c r="R1059" s="660"/>
    </row>
    <row r="1060" spans="1:18" x14ac:dyDescent="0.25">
      <c r="A1060" s="658"/>
      <c r="B1060" s="635"/>
      <c r="O1060" s="660"/>
      <c r="R1060" s="660"/>
    </row>
    <row r="1061" spans="1:18" x14ac:dyDescent="0.25">
      <c r="A1061" s="658"/>
      <c r="B1061" s="635"/>
      <c r="O1061" s="660"/>
      <c r="R1061" s="660"/>
    </row>
    <row r="1062" spans="1:18" x14ac:dyDescent="0.25">
      <c r="A1062" s="658"/>
      <c r="B1062" s="635"/>
      <c r="O1062" s="660"/>
      <c r="R1062" s="660"/>
    </row>
    <row r="1063" spans="1:18" x14ac:dyDescent="0.25">
      <c r="A1063" s="658"/>
      <c r="B1063" s="635"/>
      <c r="O1063" s="660"/>
      <c r="R1063" s="660"/>
    </row>
    <row r="1064" spans="1:18" x14ac:dyDescent="0.25">
      <c r="A1064" s="658"/>
      <c r="B1064" s="635"/>
      <c r="O1064" s="660"/>
      <c r="R1064" s="660"/>
    </row>
    <row r="1065" spans="1:18" x14ac:dyDescent="0.25">
      <c r="A1065" s="658"/>
      <c r="B1065" s="635"/>
      <c r="O1065" s="660"/>
      <c r="R1065" s="660"/>
    </row>
    <row r="1066" spans="1:18" x14ac:dyDescent="0.25">
      <c r="A1066" s="658"/>
      <c r="B1066" s="635"/>
      <c r="O1066" s="660"/>
      <c r="R1066" s="660"/>
    </row>
    <row r="1067" spans="1:18" x14ac:dyDescent="0.25">
      <c r="A1067" s="658"/>
      <c r="B1067" s="635"/>
      <c r="O1067" s="660"/>
      <c r="R1067" s="660"/>
    </row>
    <row r="1068" spans="1:18" x14ac:dyDescent="0.25">
      <c r="A1068" s="658"/>
      <c r="B1068" s="635"/>
      <c r="O1068" s="660"/>
      <c r="R1068" s="660"/>
    </row>
    <row r="1069" spans="1:18" x14ac:dyDescent="0.25">
      <c r="A1069" s="658"/>
      <c r="B1069" s="635"/>
      <c r="O1069" s="660"/>
      <c r="R1069" s="660"/>
    </row>
    <row r="1070" spans="1:18" x14ac:dyDescent="0.25">
      <c r="A1070" s="658"/>
      <c r="B1070" s="635"/>
      <c r="O1070" s="660"/>
      <c r="R1070" s="660"/>
    </row>
    <row r="1071" spans="1:18" x14ac:dyDescent="0.25">
      <c r="A1071" s="658"/>
      <c r="B1071" s="635"/>
      <c r="O1071" s="660"/>
      <c r="R1071" s="660"/>
    </row>
    <row r="1072" spans="1:18" x14ac:dyDescent="0.25">
      <c r="A1072" s="658"/>
      <c r="B1072" s="635"/>
      <c r="O1072" s="660"/>
      <c r="R1072" s="660"/>
    </row>
    <row r="1073" spans="1:18" x14ac:dyDescent="0.25">
      <c r="A1073" s="658"/>
      <c r="B1073" s="635"/>
      <c r="O1073" s="660"/>
      <c r="R1073" s="660"/>
    </row>
    <row r="1074" spans="1:18" x14ac:dyDescent="0.25">
      <c r="A1074" s="658"/>
      <c r="B1074" s="635"/>
      <c r="O1074" s="660"/>
      <c r="R1074" s="660"/>
    </row>
    <row r="1075" spans="1:18" x14ac:dyDescent="0.25">
      <c r="A1075" s="658"/>
      <c r="B1075" s="635"/>
      <c r="O1075" s="660"/>
      <c r="R1075" s="660"/>
    </row>
    <row r="1076" spans="1:18" x14ac:dyDescent="0.25">
      <c r="A1076" s="658"/>
      <c r="B1076" s="635"/>
      <c r="O1076" s="660"/>
      <c r="R1076" s="660"/>
    </row>
    <row r="1077" spans="1:18" x14ac:dyDescent="0.25">
      <c r="A1077" s="658"/>
      <c r="B1077" s="635"/>
      <c r="O1077" s="660"/>
      <c r="R1077" s="660"/>
    </row>
    <row r="1078" spans="1:18" x14ac:dyDescent="0.25">
      <c r="A1078" s="658"/>
      <c r="B1078" s="635"/>
      <c r="O1078" s="660"/>
      <c r="R1078" s="660"/>
    </row>
    <row r="1079" spans="1:18" x14ac:dyDescent="0.25">
      <c r="A1079" s="658"/>
      <c r="B1079" s="635"/>
      <c r="O1079" s="660"/>
      <c r="R1079" s="660"/>
    </row>
    <row r="1080" spans="1:18" x14ac:dyDescent="0.25">
      <c r="A1080" s="658"/>
      <c r="B1080" s="635"/>
      <c r="O1080" s="660"/>
      <c r="R1080" s="660"/>
    </row>
    <row r="1081" spans="1:18" x14ac:dyDescent="0.25">
      <c r="A1081" s="658"/>
      <c r="B1081" s="635"/>
      <c r="O1081" s="660"/>
      <c r="R1081" s="660"/>
    </row>
    <row r="1082" spans="1:18" x14ac:dyDescent="0.25">
      <c r="A1082" s="658"/>
      <c r="B1082" s="635"/>
      <c r="O1082" s="660"/>
      <c r="R1082" s="660"/>
    </row>
    <row r="1083" spans="1:18" x14ac:dyDescent="0.25">
      <c r="A1083" s="658"/>
      <c r="B1083" s="635"/>
      <c r="O1083" s="660"/>
      <c r="R1083" s="660"/>
    </row>
    <row r="1084" spans="1:18" x14ac:dyDescent="0.25">
      <c r="A1084" s="658"/>
      <c r="B1084" s="635"/>
      <c r="O1084" s="660"/>
      <c r="R1084" s="660"/>
    </row>
    <row r="1085" spans="1:18" x14ac:dyDescent="0.25">
      <c r="A1085" s="658"/>
      <c r="B1085" s="635"/>
      <c r="O1085" s="660"/>
      <c r="R1085" s="660"/>
    </row>
    <row r="1086" spans="1:18" x14ac:dyDescent="0.25">
      <c r="A1086" s="658"/>
      <c r="B1086" s="635"/>
      <c r="O1086" s="660"/>
      <c r="R1086" s="660"/>
    </row>
    <row r="1087" spans="1:18" x14ac:dyDescent="0.25">
      <c r="A1087" s="658"/>
      <c r="B1087" s="635"/>
      <c r="O1087" s="660"/>
      <c r="R1087" s="660"/>
    </row>
    <row r="1088" spans="1:18" x14ac:dyDescent="0.25">
      <c r="A1088" s="658"/>
      <c r="B1088" s="635"/>
      <c r="O1088" s="660"/>
      <c r="R1088" s="660"/>
    </row>
    <row r="1089" spans="1:18" x14ac:dyDescent="0.25">
      <c r="A1089" s="658"/>
      <c r="B1089" s="635"/>
      <c r="O1089" s="660"/>
      <c r="R1089" s="660"/>
    </row>
    <row r="1090" spans="1:18" x14ac:dyDescent="0.25">
      <c r="A1090" s="658"/>
      <c r="B1090" s="635"/>
      <c r="O1090" s="660"/>
      <c r="R1090" s="660"/>
    </row>
    <row r="1091" spans="1:18" x14ac:dyDescent="0.25">
      <c r="A1091" s="658"/>
      <c r="B1091" s="635"/>
      <c r="O1091" s="660"/>
      <c r="R1091" s="660"/>
    </row>
    <row r="1092" spans="1:18" x14ac:dyDescent="0.25">
      <c r="A1092" s="658"/>
      <c r="B1092" s="635"/>
      <c r="O1092" s="660"/>
      <c r="R1092" s="660"/>
    </row>
    <row r="1093" spans="1:18" x14ac:dyDescent="0.25">
      <c r="A1093" s="658"/>
      <c r="B1093" s="635"/>
      <c r="O1093" s="660"/>
      <c r="R1093" s="660"/>
    </row>
    <row r="1094" spans="1:18" x14ac:dyDescent="0.25">
      <c r="A1094" s="658"/>
      <c r="B1094" s="635"/>
      <c r="O1094" s="660"/>
      <c r="R1094" s="660"/>
    </row>
    <row r="1095" spans="1:18" x14ac:dyDescent="0.25">
      <c r="A1095" s="658"/>
      <c r="B1095" s="635"/>
      <c r="O1095" s="660"/>
      <c r="R1095" s="660"/>
    </row>
    <row r="1096" spans="1:18" x14ac:dyDescent="0.25">
      <c r="A1096" s="658"/>
      <c r="B1096" s="635"/>
      <c r="O1096" s="660"/>
      <c r="R1096" s="660"/>
    </row>
    <row r="1097" spans="1:18" x14ac:dyDescent="0.25">
      <c r="A1097" s="658"/>
      <c r="B1097" s="635"/>
      <c r="O1097" s="660"/>
      <c r="R1097" s="660"/>
    </row>
    <row r="1098" spans="1:18" x14ac:dyDescent="0.25">
      <c r="A1098" s="658"/>
      <c r="B1098" s="635"/>
      <c r="O1098" s="660"/>
      <c r="R1098" s="660"/>
    </row>
    <row r="1099" spans="1:18" x14ac:dyDescent="0.25">
      <c r="A1099" s="658"/>
      <c r="B1099" s="635"/>
      <c r="O1099" s="660"/>
      <c r="R1099" s="660"/>
    </row>
    <row r="1100" spans="1:18" x14ac:dyDescent="0.25">
      <c r="A1100" s="658"/>
      <c r="B1100" s="635"/>
      <c r="O1100" s="660"/>
      <c r="R1100" s="660"/>
    </row>
    <row r="1101" spans="1:18" x14ac:dyDescent="0.25">
      <c r="A1101" s="658"/>
      <c r="B1101" s="635"/>
      <c r="O1101" s="660"/>
      <c r="R1101" s="660"/>
    </row>
    <row r="1102" spans="1:18" x14ac:dyDescent="0.25">
      <c r="A1102" s="658"/>
      <c r="B1102" s="635"/>
      <c r="O1102" s="660"/>
      <c r="R1102" s="660"/>
    </row>
    <row r="1103" spans="1:18" x14ac:dyDescent="0.25">
      <c r="A1103" s="658"/>
      <c r="B1103" s="635"/>
      <c r="O1103" s="660"/>
      <c r="R1103" s="660"/>
    </row>
    <row r="1104" spans="1:18" x14ac:dyDescent="0.25">
      <c r="A1104" s="658"/>
      <c r="B1104" s="635"/>
      <c r="O1104" s="660"/>
      <c r="R1104" s="660"/>
    </row>
    <row r="1105" spans="1:18" x14ac:dyDescent="0.25">
      <c r="A1105" s="658"/>
      <c r="B1105" s="635"/>
      <c r="O1105" s="660"/>
      <c r="R1105" s="660"/>
    </row>
    <row r="1106" spans="1:18" x14ac:dyDescent="0.25">
      <c r="A1106" s="658"/>
      <c r="B1106" s="635"/>
      <c r="O1106" s="660"/>
      <c r="R1106" s="660"/>
    </row>
    <row r="1107" spans="1:18" x14ac:dyDescent="0.25">
      <c r="A1107" s="658"/>
      <c r="B1107" s="635"/>
      <c r="O1107" s="660"/>
      <c r="R1107" s="660"/>
    </row>
    <row r="1108" spans="1:18" x14ac:dyDescent="0.25">
      <c r="A1108" s="658"/>
      <c r="B1108" s="635"/>
      <c r="O1108" s="660"/>
      <c r="R1108" s="660"/>
    </row>
    <row r="1109" spans="1:18" x14ac:dyDescent="0.25">
      <c r="A1109" s="658"/>
      <c r="B1109" s="635"/>
      <c r="O1109" s="660"/>
      <c r="R1109" s="660"/>
    </row>
    <row r="1110" spans="1:18" x14ac:dyDescent="0.25">
      <c r="A1110" s="658"/>
      <c r="B1110" s="635"/>
      <c r="O1110" s="660"/>
      <c r="R1110" s="660"/>
    </row>
    <row r="1111" spans="1:18" x14ac:dyDescent="0.25">
      <c r="A1111" s="658"/>
      <c r="B1111" s="635"/>
      <c r="O1111" s="660"/>
      <c r="R1111" s="660"/>
    </row>
    <row r="1112" spans="1:18" x14ac:dyDescent="0.25">
      <c r="A1112" s="658"/>
      <c r="B1112" s="635"/>
      <c r="O1112" s="660"/>
      <c r="R1112" s="660"/>
    </row>
    <row r="1113" spans="1:18" x14ac:dyDescent="0.25">
      <c r="A1113" s="658"/>
      <c r="B1113" s="635"/>
      <c r="O1113" s="660"/>
      <c r="R1113" s="660"/>
    </row>
    <row r="1114" spans="1:18" x14ac:dyDescent="0.25">
      <c r="A1114" s="658"/>
      <c r="B1114" s="635"/>
      <c r="O1114" s="660"/>
      <c r="R1114" s="660"/>
    </row>
    <row r="1115" spans="1:18" x14ac:dyDescent="0.25">
      <c r="A1115" s="658"/>
      <c r="B1115" s="635"/>
      <c r="O1115" s="660"/>
      <c r="R1115" s="660"/>
    </row>
    <row r="1116" spans="1:18" x14ac:dyDescent="0.25">
      <c r="A1116" s="658"/>
      <c r="B1116" s="635"/>
      <c r="O1116" s="660"/>
      <c r="R1116" s="660"/>
    </row>
    <row r="1117" spans="1:18" x14ac:dyDescent="0.25">
      <c r="A1117" s="658"/>
      <c r="B1117" s="635"/>
      <c r="O1117" s="660"/>
      <c r="R1117" s="660"/>
    </row>
    <row r="1118" spans="1:18" x14ac:dyDescent="0.25">
      <c r="A1118" s="658"/>
      <c r="B1118" s="635"/>
      <c r="O1118" s="660"/>
      <c r="R1118" s="660"/>
    </row>
    <row r="1119" spans="1:18" x14ac:dyDescent="0.25">
      <c r="A1119" s="658"/>
      <c r="B1119" s="635"/>
      <c r="O1119" s="660"/>
      <c r="R1119" s="660"/>
    </row>
    <row r="1120" spans="1:18" x14ac:dyDescent="0.25">
      <c r="A1120" s="658"/>
      <c r="B1120" s="635"/>
      <c r="O1120" s="660"/>
      <c r="R1120" s="660"/>
    </row>
    <row r="1121" spans="1:18" x14ac:dyDescent="0.25">
      <c r="A1121" s="658"/>
      <c r="B1121" s="635"/>
      <c r="O1121" s="660"/>
      <c r="R1121" s="660"/>
    </row>
    <row r="1122" spans="1:18" x14ac:dyDescent="0.25">
      <c r="A1122" s="658"/>
      <c r="B1122" s="635"/>
      <c r="O1122" s="660"/>
      <c r="R1122" s="660"/>
    </row>
    <row r="1123" spans="1:18" x14ac:dyDescent="0.25">
      <c r="A1123" s="658"/>
      <c r="B1123" s="635"/>
      <c r="O1123" s="660"/>
      <c r="R1123" s="660"/>
    </row>
    <row r="1124" spans="1:18" x14ac:dyDescent="0.25">
      <c r="A1124" s="658"/>
      <c r="B1124" s="635"/>
      <c r="O1124" s="660"/>
      <c r="R1124" s="660"/>
    </row>
    <row r="1125" spans="1:18" x14ac:dyDescent="0.25">
      <c r="A1125" s="658"/>
      <c r="B1125" s="635"/>
      <c r="O1125" s="660"/>
      <c r="R1125" s="660"/>
    </row>
    <row r="1126" spans="1:18" x14ac:dyDescent="0.25">
      <c r="A1126" s="658"/>
      <c r="B1126" s="635"/>
      <c r="O1126" s="660"/>
      <c r="R1126" s="660"/>
    </row>
    <row r="1127" spans="1:18" x14ac:dyDescent="0.25">
      <c r="A1127" s="658"/>
      <c r="B1127" s="635"/>
      <c r="O1127" s="660"/>
      <c r="R1127" s="660"/>
    </row>
    <row r="1128" spans="1:18" x14ac:dyDescent="0.25">
      <c r="A1128" s="658"/>
      <c r="B1128" s="635"/>
      <c r="O1128" s="660"/>
      <c r="R1128" s="660"/>
    </row>
    <row r="1129" spans="1:18" x14ac:dyDescent="0.25">
      <c r="A1129" s="658"/>
      <c r="B1129" s="635"/>
      <c r="O1129" s="660"/>
      <c r="R1129" s="660"/>
    </row>
    <row r="1130" spans="1:18" x14ac:dyDescent="0.25">
      <c r="A1130" s="658"/>
      <c r="B1130" s="635"/>
      <c r="O1130" s="660"/>
      <c r="R1130" s="660"/>
    </row>
    <row r="1131" spans="1:18" x14ac:dyDescent="0.25">
      <c r="A1131" s="658"/>
      <c r="B1131" s="635"/>
      <c r="O1131" s="660"/>
      <c r="R1131" s="660"/>
    </row>
    <row r="1132" spans="1:18" x14ac:dyDescent="0.25">
      <c r="A1132" s="658"/>
      <c r="B1132" s="635"/>
      <c r="O1132" s="660"/>
      <c r="R1132" s="660"/>
    </row>
    <row r="1133" spans="1:18" x14ac:dyDescent="0.25">
      <c r="A1133" s="658"/>
      <c r="B1133" s="635"/>
      <c r="O1133" s="660"/>
      <c r="R1133" s="660"/>
    </row>
    <row r="1134" spans="1:18" x14ac:dyDescent="0.25">
      <c r="A1134" s="658"/>
      <c r="B1134" s="635"/>
      <c r="O1134" s="660"/>
      <c r="R1134" s="660"/>
    </row>
    <row r="1135" spans="1:18" x14ac:dyDescent="0.25">
      <c r="A1135" s="658"/>
      <c r="B1135" s="635"/>
      <c r="O1135" s="660"/>
      <c r="R1135" s="660"/>
    </row>
    <row r="1136" spans="1:18" x14ac:dyDescent="0.25">
      <c r="A1136" s="658"/>
      <c r="B1136" s="635"/>
      <c r="O1136" s="660"/>
      <c r="R1136" s="660"/>
    </row>
    <row r="1137" spans="1:18" x14ac:dyDescent="0.25">
      <c r="A1137" s="658"/>
      <c r="B1137" s="635"/>
      <c r="O1137" s="660"/>
      <c r="R1137" s="660"/>
    </row>
    <row r="1138" spans="1:18" x14ac:dyDescent="0.25">
      <c r="A1138" s="658"/>
      <c r="B1138" s="635"/>
      <c r="O1138" s="660"/>
      <c r="R1138" s="660"/>
    </row>
    <row r="1139" spans="1:18" x14ac:dyDescent="0.25">
      <c r="A1139" s="658"/>
      <c r="B1139" s="635"/>
      <c r="O1139" s="660"/>
      <c r="R1139" s="660"/>
    </row>
    <row r="1140" spans="1:18" x14ac:dyDescent="0.25">
      <c r="A1140" s="658"/>
      <c r="B1140" s="635"/>
      <c r="O1140" s="660"/>
      <c r="R1140" s="660"/>
    </row>
    <row r="1141" spans="1:18" x14ac:dyDescent="0.25">
      <c r="A1141" s="658"/>
      <c r="B1141" s="635"/>
      <c r="O1141" s="660"/>
      <c r="R1141" s="660"/>
    </row>
    <row r="1142" spans="1:18" x14ac:dyDescent="0.25">
      <c r="A1142" s="658"/>
      <c r="B1142" s="635"/>
      <c r="O1142" s="660"/>
      <c r="R1142" s="660"/>
    </row>
    <row r="1143" spans="1:18" x14ac:dyDescent="0.25">
      <c r="A1143" s="658"/>
      <c r="B1143" s="635"/>
      <c r="O1143" s="660"/>
      <c r="R1143" s="660"/>
    </row>
    <row r="1144" spans="1:18" x14ac:dyDescent="0.25">
      <c r="A1144" s="658"/>
      <c r="B1144" s="635"/>
      <c r="O1144" s="660"/>
      <c r="R1144" s="660"/>
    </row>
    <row r="1145" spans="1:18" x14ac:dyDescent="0.25">
      <c r="A1145" s="658"/>
      <c r="B1145" s="635"/>
      <c r="O1145" s="660"/>
      <c r="R1145" s="660"/>
    </row>
    <row r="1146" spans="1:18" x14ac:dyDescent="0.25">
      <c r="A1146" s="658"/>
      <c r="B1146" s="635"/>
      <c r="O1146" s="660"/>
      <c r="R1146" s="660"/>
    </row>
    <row r="1147" spans="1:18" x14ac:dyDescent="0.25">
      <c r="A1147" s="658"/>
      <c r="B1147" s="635"/>
      <c r="O1147" s="660"/>
      <c r="R1147" s="660"/>
    </row>
    <row r="1148" spans="1:18" x14ac:dyDescent="0.25">
      <c r="A1148" s="658"/>
      <c r="B1148" s="635"/>
      <c r="O1148" s="660"/>
      <c r="R1148" s="660"/>
    </row>
    <row r="1149" spans="1:18" x14ac:dyDescent="0.25">
      <c r="A1149" s="658"/>
      <c r="B1149" s="635"/>
      <c r="O1149" s="660"/>
      <c r="R1149" s="660"/>
    </row>
    <row r="1150" spans="1:18" x14ac:dyDescent="0.25">
      <c r="A1150" s="658"/>
      <c r="B1150" s="635"/>
      <c r="O1150" s="660"/>
      <c r="R1150" s="660"/>
    </row>
    <row r="1151" spans="1:18" x14ac:dyDescent="0.25">
      <c r="A1151" s="658"/>
      <c r="B1151" s="635"/>
      <c r="O1151" s="660"/>
      <c r="R1151" s="660"/>
    </row>
    <row r="1152" spans="1:18" x14ac:dyDescent="0.25">
      <c r="A1152" s="658"/>
      <c r="B1152" s="635"/>
      <c r="O1152" s="660"/>
      <c r="R1152" s="660"/>
    </row>
    <row r="1153" spans="1:18" x14ac:dyDescent="0.25">
      <c r="A1153" s="658"/>
      <c r="B1153" s="635"/>
      <c r="O1153" s="660"/>
      <c r="R1153" s="660"/>
    </row>
    <row r="1154" spans="1:18" x14ac:dyDescent="0.25">
      <c r="A1154" s="658"/>
      <c r="B1154" s="635"/>
      <c r="O1154" s="660"/>
      <c r="R1154" s="660"/>
    </row>
    <row r="1155" spans="1:18" x14ac:dyDescent="0.25">
      <c r="A1155" s="658"/>
      <c r="B1155" s="635"/>
      <c r="O1155" s="660"/>
      <c r="R1155" s="660"/>
    </row>
    <row r="1156" spans="1:18" x14ac:dyDescent="0.25">
      <c r="A1156" s="658"/>
      <c r="B1156" s="635"/>
      <c r="O1156" s="660"/>
      <c r="R1156" s="660"/>
    </row>
    <row r="1157" spans="1:18" x14ac:dyDescent="0.25">
      <c r="A1157" s="658"/>
      <c r="B1157" s="635"/>
      <c r="O1157" s="660"/>
      <c r="R1157" s="660"/>
    </row>
    <row r="1158" spans="1:18" x14ac:dyDescent="0.25">
      <c r="A1158" s="658"/>
      <c r="B1158" s="635"/>
      <c r="O1158" s="660"/>
      <c r="R1158" s="660"/>
    </row>
    <row r="1159" spans="1:18" x14ac:dyDescent="0.25">
      <c r="A1159" s="658"/>
      <c r="B1159" s="635"/>
      <c r="O1159" s="660"/>
      <c r="R1159" s="660"/>
    </row>
    <row r="1160" spans="1:18" x14ac:dyDescent="0.25">
      <c r="A1160" s="658"/>
      <c r="B1160" s="635"/>
      <c r="O1160" s="660"/>
      <c r="R1160" s="660"/>
    </row>
    <row r="1161" spans="1:18" x14ac:dyDescent="0.25">
      <c r="A1161" s="658"/>
      <c r="B1161" s="635"/>
      <c r="O1161" s="660"/>
      <c r="R1161" s="660"/>
    </row>
    <row r="1162" spans="1:18" x14ac:dyDescent="0.25">
      <c r="A1162" s="658"/>
      <c r="B1162" s="635"/>
      <c r="O1162" s="660"/>
      <c r="R1162" s="660"/>
    </row>
    <row r="1163" spans="1:18" x14ac:dyDescent="0.25">
      <c r="A1163" s="658"/>
      <c r="B1163" s="635"/>
      <c r="O1163" s="660"/>
      <c r="R1163" s="660"/>
    </row>
    <row r="1164" spans="1:18" x14ac:dyDescent="0.25">
      <c r="A1164" s="658"/>
      <c r="B1164" s="635"/>
      <c r="O1164" s="660"/>
      <c r="R1164" s="660"/>
    </row>
    <row r="1165" spans="1:18" x14ac:dyDescent="0.25">
      <c r="A1165" s="658"/>
      <c r="B1165" s="635"/>
      <c r="O1165" s="660"/>
      <c r="R1165" s="660"/>
    </row>
    <row r="1166" spans="1:18" x14ac:dyDescent="0.25">
      <c r="A1166" s="658"/>
      <c r="B1166" s="635"/>
      <c r="O1166" s="660"/>
      <c r="R1166" s="660"/>
    </row>
    <row r="1167" spans="1:18" x14ac:dyDescent="0.25">
      <c r="A1167" s="658"/>
      <c r="B1167" s="635"/>
      <c r="O1167" s="660"/>
      <c r="R1167" s="660"/>
    </row>
    <row r="1168" spans="1:18" x14ac:dyDescent="0.25">
      <c r="A1168" s="658"/>
      <c r="B1168" s="635"/>
      <c r="O1168" s="660"/>
      <c r="R1168" s="660"/>
    </row>
    <row r="1169" spans="1:18" x14ac:dyDescent="0.25">
      <c r="A1169" s="658"/>
      <c r="B1169" s="635"/>
      <c r="O1169" s="660"/>
      <c r="R1169" s="660"/>
    </row>
    <row r="1170" spans="1:18" x14ac:dyDescent="0.25">
      <c r="A1170" s="658"/>
      <c r="B1170" s="635"/>
      <c r="O1170" s="660"/>
      <c r="R1170" s="660"/>
    </row>
    <row r="1171" spans="1:18" x14ac:dyDescent="0.25">
      <c r="A1171" s="658"/>
      <c r="B1171" s="635"/>
      <c r="O1171" s="660"/>
      <c r="R1171" s="660"/>
    </row>
    <row r="1172" spans="1:18" x14ac:dyDescent="0.25">
      <c r="A1172" s="658"/>
      <c r="B1172" s="635"/>
      <c r="O1172" s="660"/>
      <c r="R1172" s="660"/>
    </row>
    <row r="1173" spans="1:18" x14ac:dyDescent="0.25">
      <c r="A1173" s="658"/>
      <c r="B1173" s="635"/>
      <c r="O1173" s="660"/>
      <c r="R1173" s="660"/>
    </row>
    <row r="1174" spans="1:18" x14ac:dyDescent="0.25">
      <c r="A1174" s="658"/>
      <c r="B1174" s="635"/>
      <c r="O1174" s="660"/>
      <c r="R1174" s="660"/>
    </row>
    <row r="1175" spans="1:18" x14ac:dyDescent="0.25">
      <c r="A1175" s="658"/>
      <c r="B1175" s="635"/>
      <c r="O1175" s="660"/>
      <c r="R1175" s="660"/>
    </row>
    <row r="1176" spans="1:18" x14ac:dyDescent="0.25">
      <c r="A1176" s="658"/>
      <c r="B1176" s="635"/>
      <c r="O1176" s="660"/>
      <c r="R1176" s="660"/>
    </row>
    <row r="1177" spans="1:18" x14ac:dyDescent="0.25">
      <c r="A1177" s="658"/>
      <c r="B1177" s="635"/>
      <c r="O1177" s="660"/>
      <c r="R1177" s="660"/>
    </row>
    <row r="1178" spans="1:18" x14ac:dyDescent="0.25">
      <c r="A1178" s="658"/>
      <c r="B1178" s="635"/>
      <c r="O1178" s="660"/>
      <c r="R1178" s="660"/>
    </row>
    <row r="1179" spans="1:18" x14ac:dyDescent="0.25">
      <c r="A1179" s="658"/>
      <c r="B1179" s="635"/>
      <c r="O1179" s="660"/>
      <c r="R1179" s="660"/>
    </row>
    <row r="1180" spans="1:18" x14ac:dyDescent="0.25">
      <c r="A1180" s="658"/>
      <c r="B1180" s="635"/>
      <c r="O1180" s="660"/>
      <c r="R1180" s="660"/>
    </row>
    <row r="1181" spans="1:18" x14ac:dyDescent="0.25">
      <c r="A1181" s="658"/>
      <c r="B1181" s="635"/>
      <c r="O1181" s="660"/>
      <c r="R1181" s="660"/>
    </row>
    <row r="1182" spans="1:18" x14ac:dyDescent="0.25">
      <c r="A1182" s="658"/>
      <c r="B1182" s="635"/>
      <c r="O1182" s="660"/>
      <c r="R1182" s="660"/>
    </row>
    <row r="1183" spans="1:18" x14ac:dyDescent="0.25">
      <c r="A1183" s="658"/>
      <c r="B1183" s="635"/>
      <c r="O1183" s="660"/>
      <c r="R1183" s="660"/>
    </row>
    <row r="1184" spans="1:18" x14ac:dyDescent="0.25">
      <c r="A1184" s="658"/>
      <c r="B1184" s="635"/>
      <c r="O1184" s="660"/>
      <c r="R1184" s="660"/>
    </row>
    <row r="1185" spans="1:18" x14ac:dyDescent="0.25">
      <c r="A1185" s="658"/>
      <c r="B1185" s="635"/>
      <c r="O1185" s="660"/>
      <c r="R1185" s="660"/>
    </row>
    <row r="1186" spans="1:18" x14ac:dyDescent="0.25">
      <c r="A1186" s="658"/>
      <c r="B1186" s="635"/>
      <c r="O1186" s="660"/>
      <c r="R1186" s="660"/>
    </row>
    <row r="1187" spans="1:18" x14ac:dyDescent="0.25">
      <c r="A1187" s="658"/>
      <c r="B1187" s="635"/>
      <c r="O1187" s="660"/>
      <c r="R1187" s="660"/>
    </row>
    <row r="1188" spans="1:18" x14ac:dyDescent="0.25">
      <c r="A1188" s="658"/>
      <c r="B1188" s="635"/>
      <c r="O1188" s="660"/>
      <c r="R1188" s="660"/>
    </row>
    <row r="1189" spans="1:18" x14ac:dyDescent="0.25">
      <c r="A1189" s="658"/>
      <c r="B1189" s="635"/>
      <c r="O1189" s="660"/>
      <c r="R1189" s="660"/>
    </row>
    <row r="1190" spans="1:18" x14ac:dyDescent="0.25">
      <c r="A1190" s="658"/>
      <c r="B1190" s="635"/>
      <c r="O1190" s="660"/>
      <c r="R1190" s="660"/>
    </row>
    <row r="1191" spans="1:18" x14ac:dyDescent="0.25">
      <c r="A1191" s="658"/>
      <c r="B1191" s="635"/>
      <c r="O1191" s="660"/>
      <c r="R1191" s="660"/>
    </row>
    <row r="1192" spans="1:18" x14ac:dyDescent="0.25">
      <c r="A1192" s="658"/>
      <c r="B1192" s="635"/>
      <c r="O1192" s="660"/>
      <c r="R1192" s="660"/>
    </row>
    <row r="1193" spans="1:18" x14ac:dyDescent="0.25">
      <c r="A1193" s="658"/>
      <c r="B1193" s="635"/>
      <c r="O1193" s="660"/>
      <c r="R1193" s="660"/>
    </row>
    <row r="1194" spans="1:18" x14ac:dyDescent="0.25">
      <c r="A1194" s="658"/>
      <c r="B1194" s="635"/>
      <c r="O1194" s="660"/>
      <c r="R1194" s="660"/>
    </row>
    <row r="1195" spans="1:18" x14ac:dyDescent="0.25">
      <c r="A1195" s="658"/>
      <c r="B1195" s="635"/>
      <c r="O1195" s="660"/>
      <c r="R1195" s="660"/>
    </row>
    <row r="1196" spans="1:18" x14ac:dyDescent="0.25">
      <c r="A1196" s="658"/>
      <c r="B1196" s="635"/>
      <c r="O1196" s="660"/>
      <c r="R1196" s="660"/>
    </row>
    <row r="1197" spans="1:18" x14ac:dyDescent="0.25">
      <c r="A1197" s="658"/>
      <c r="B1197" s="635"/>
      <c r="O1197" s="660"/>
      <c r="R1197" s="660"/>
    </row>
    <row r="1198" spans="1:18" x14ac:dyDescent="0.25">
      <c r="A1198" s="658"/>
      <c r="B1198" s="635"/>
      <c r="O1198" s="660"/>
      <c r="R1198" s="660"/>
    </row>
    <row r="1199" spans="1:18" x14ac:dyDescent="0.25">
      <c r="A1199" s="658"/>
      <c r="B1199" s="635"/>
      <c r="O1199" s="660"/>
      <c r="R1199" s="660"/>
    </row>
    <row r="1200" spans="1:18" x14ac:dyDescent="0.25">
      <c r="A1200" s="658"/>
      <c r="B1200" s="635"/>
      <c r="O1200" s="660"/>
      <c r="R1200" s="660"/>
    </row>
    <row r="1201" spans="1:18" x14ac:dyDescent="0.25">
      <c r="A1201" s="658"/>
      <c r="B1201" s="635"/>
      <c r="O1201" s="660"/>
      <c r="R1201" s="660"/>
    </row>
    <row r="1202" spans="1:18" x14ac:dyDescent="0.25">
      <c r="A1202" s="658"/>
      <c r="B1202" s="635"/>
      <c r="O1202" s="660"/>
      <c r="R1202" s="660"/>
    </row>
    <row r="1203" spans="1:18" x14ac:dyDescent="0.25">
      <c r="A1203" s="658"/>
      <c r="B1203" s="635"/>
      <c r="O1203" s="660"/>
      <c r="R1203" s="660"/>
    </row>
    <row r="1204" spans="1:18" x14ac:dyDescent="0.25">
      <c r="A1204" s="658"/>
      <c r="B1204" s="635"/>
      <c r="O1204" s="660"/>
      <c r="R1204" s="660"/>
    </row>
    <row r="1205" spans="1:18" x14ac:dyDescent="0.25">
      <c r="A1205" s="658"/>
      <c r="B1205" s="635"/>
      <c r="O1205" s="660"/>
      <c r="R1205" s="660"/>
    </row>
    <row r="1206" spans="1:18" x14ac:dyDescent="0.25">
      <c r="A1206" s="658"/>
      <c r="B1206" s="635"/>
      <c r="O1206" s="660"/>
      <c r="R1206" s="660"/>
    </row>
    <row r="1207" spans="1:18" x14ac:dyDescent="0.25">
      <c r="A1207" s="658"/>
      <c r="B1207" s="635"/>
      <c r="O1207" s="660"/>
      <c r="R1207" s="660"/>
    </row>
    <row r="1208" spans="1:18" x14ac:dyDescent="0.25">
      <c r="A1208" s="658"/>
      <c r="B1208" s="635"/>
      <c r="O1208" s="660"/>
      <c r="R1208" s="660"/>
    </row>
    <row r="1209" spans="1:18" x14ac:dyDescent="0.25">
      <c r="A1209" s="658"/>
      <c r="B1209" s="635"/>
      <c r="O1209" s="660"/>
      <c r="R1209" s="660"/>
    </row>
    <row r="1210" spans="1:18" x14ac:dyDescent="0.25">
      <c r="A1210" s="658"/>
      <c r="B1210" s="635"/>
      <c r="O1210" s="660"/>
      <c r="R1210" s="660"/>
    </row>
    <row r="1211" spans="1:18" x14ac:dyDescent="0.25">
      <c r="A1211" s="658"/>
      <c r="B1211" s="635"/>
      <c r="O1211" s="660"/>
      <c r="R1211" s="660"/>
    </row>
    <row r="1212" spans="1:18" x14ac:dyDescent="0.25">
      <c r="A1212" s="658"/>
      <c r="B1212" s="635"/>
      <c r="O1212" s="660"/>
      <c r="R1212" s="660"/>
    </row>
    <row r="1213" spans="1:18" x14ac:dyDescent="0.25">
      <c r="A1213" s="658"/>
      <c r="B1213" s="635"/>
      <c r="O1213" s="660"/>
      <c r="R1213" s="660"/>
    </row>
    <row r="1214" spans="1:18" x14ac:dyDescent="0.25">
      <c r="A1214" s="658"/>
      <c r="B1214" s="635"/>
      <c r="O1214" s="660"/>
      <c r="R1214" s="660"/>
    </row>
    <row r="1215" spans="1:18" x14ac:dyDescent="0.25">
      <c r="A1215" s="658"/>
      <c r="B1215" s="635"/>
      <c r="O1215" s="660"/>
      <c r="R1215" s="660"/>
    </row>
    <row r="1216" spans="1:18" x14ac:dyDescent="0.25">
      <c r="A1216" s="658"/>
      <c r="B1216" s="635"/>
      <c r="O1216" s="660"/>
      <c r="R1216" s="660"/>
    </row>
    <row r="1217" spans="1:18" x14ac:dyDescent="0.25">
      <c r="A1217" s="658"/>
      <c r="B1217" s="635"/>
      <c r="O1217" s="660"/>
      <c r="R1217" s="660"/>
    </row>
    <row r="1218" spans="1:18" x14ac:dyDescent="0.25">
      <c r="A1218" s="658"/>
      <c r="B1218" s="635"/>
      <c r="O1218" s="660"/>
      <c r="R1218" s="660"/>
    </row>
    <row r="1219" spans="1:18" x14ac:dyDescent="0.25">
      <c r="A1219" s="658"/>
      <c r="B1219" s="635"/>
      <c r="O1219" s="660"/>
      <c r="R1219" s="660"/>
    </row>
    <row r="1220" spans="1:18" x14ac:dyDescent="0.25">
      <c r="A1220" s="658"/>
      <c r="B1220" s="635"/>
      <c r="O1220" s="660"/>
      <c r="R1220" s="660"/>
    </row>
    <row r="1221" spans="1:18" x14ac:dyDescent="0.25">
      <c r="A1221" s="658"/>
      <c r="B1221" s="635"/>
      <c r="O1221" s="660"/>
      <c r="R1221" s="660"/>
    </row>
    <row r="1222" spans="1:18" x14ac:dyDescent="0.25">
      <c r="A1222" s="658"/>
      <c r="B1222" s="635"/>
      <c r="O1222" s="660"/>
      <c r="R1222" s="660"/>
    </row>
    <row r="1223" spans="1:18" x14ac:dyDescent="0.25">
      <c r="A1223" s="658"/>
      <c r="B1223" s="635"/>
      <c r="O1223" s="660"/>
      <c r="R1223" s="660"/>
    </row>
    <row r="1224" spans="1:18" x14ac:dyDescent="0.25">
      <c r="A1224" s="658"/>
      <c r="B1224" s="635"/>
      <c r="O1224" s="660"/>
      <c r="R1224" s="660"/>
    </row>
    <row r="1225" spans="1:18" x14ac:dyDescent="0.25">
      <c r="A1225" s="658"/>
      <c r="B1225" s="635"/>
      <c r="O1225" s="660"/>
      <c r="R1225" s="660"/>
    </row>
    <row r="1226" spans="1:18" x14ac:dyDescent="0.25">
      <c r="A1226" s="658"/>
      <c r="B1226" s="635"/>
      <c r="O1226" s="660"/>
      <c r="R1226" s="660"/>
    </row>
    <row r="1227" spans="1:18" x14ac:dyDescent="0.25">
      <c r="A1227" s="658"/>
      <c r="B1227" s="635"/>
      <c r="O1227" s="660"/>
      <c r="R1227" s="660"/>
    </row>
    <row r="1228" spans="1:18" x14ac:dyDescent="0.25">
      <c r="A1228" s="658"/>
      <c r="B1228" s="635"/>
      <c r="O1228" s="660"/>
      <c r="R1228" s="660"/>
    </row>
    <row r="1229" spans="1:18" x14ac:dyDescent="0.25">
      <c r="A1229" s="658"/>
      <c r="B1229" s="635"/>
      <c r="O1229" s="660"/>
      <c r="R1229" s="660"/>
    </row>
    <row r="1230" spans="1:18" x14ac:dyDescent="0.25">
      <c r="A1230" s="658"/>
      <c r="B1230" s="635"/>
      <c r="O1230" s="660"/>
      <c r="R1230" s="660"/>
    </row>
    <row r="1231" spans="1:18" x14ac:dyDescent="0.25">
      <c r="A1231" s="658"/>
      <c r="B1231" s="635"/>
      <c r="O1231" s="660"/>
      <c r="R1231" s="660"/>
    </row>
    <row r="1232" spans="1:18" x14ac:dyDescent="0.25">
      <c r="A1232" s="658"/>
      <c r="B1232" s="635"/>
      <c r="O1232" s="660"/>
      <c r="R1232" s="660"/>
    </row>
    <row r="1233" spans="1:18" x14ac:dyDescent="0.25">
      <c r="A1233" s="658"/>
      <c r="B1233" s="635"/>
      <c r="O1233" s="660"/>
      <c r="R1233" s="660"/>
    </row>
    <row r="1234" spans="1:18" x14ac:dyDescent="0.25">
      <c r="A1234" s="658"/>
      <c r="B1234" s="635"/>
      <c r="O1234" s="660"/>
      <c r="R1234" s="660"/>
    </row>
    <row r="1235" spans="1:18" x14ac:dyDescent="0.25">
      <c r="A1235" s="658"/>
      <c r="B1235" s="635"/>
      <c r="O1235" s="660"/>
      <c r="R1235" s="660"/>
    </row>
    <row r="1236" spans="1:18" x14ac:dyDescent="0.25">
      <c r="A1236" s="658"/>
      <c r="B1236" s="635"/>
      <c r="O1236" s="660"/>
      <c r="R1236" s="660"/>
    </row>
    <row r="1237" spans="1:18" x14ac:dyDescent="0.25">
      <c r="A1237" s="658"/>
      <c r="B1237" s="635"/>
      <c r="O1237" s="660"/>
      <c r="R1237" s="660"/>
    </row>
    <row r="1238" spans="1:18" x14ac:dyDescent="0.25">
      <c r="A1238" s="658"/>
      <c r="B1238" s="635"/>
      <c r="O1238" s="660"/>
      <c r="R1238" s="660"/>
    </row>
    <row r="1239" spans="1:18" x14ac:dyDescent="0.25">
      <c r="A1239" s="658"/>
      <c r="B1239" s="635"/>
      <c r="O1239" s="660"/>
      <c r="R1239" s="660"/>
    </row>
    <row r="1240" spans="1:18" x14ac:dyDescent="0.25">
      <c r="A1240" s="658"/>
      <c r="B1240" s="635"/>
      <c r="O1240" s="660"/>
      <c r="R1240" s="660"/>
    </row>
    <row r="1241" spans="1:18" x14ac:dyDescent="0.25">
      <c r="A1241" s="658"/>
      <c r="B1241" s="635"/>
      <c r="O1241" s="660"/>
      <c r="R1241" s="660"/>
    </row>
    <row r="1242" spans="1:18" x14ac:dyDescent="0.25">
      <c r="A1242" s="658"/>
      <c r="B1242" s="635"/>
      <c r="O1242" s="660"/>
      <c r="R1242" s="660"/>
    </row>
    <row r="1243" spans="1:18" x14ac:dyDescent="0.25">
      <c r="A1243" s="658"/>
      <c r="B1243" s="635"/>
      <c r="O1243" s="660"/>
      <c r="R1243" s="660"/>
    </row>
    <row r="1244" spans="1:18" x14ac:dyDescent="0.25">
      <c r="A1244" s="658"/>
      <c r="B1244" s="635"/>
      <c r="O1244" s="660"/>
      <c r="R1244" s="660"/>
    </row>
    <row r="1245" spans="1:18" x14ac:dyDescent="0.25">
      <c r="A1245" s="658"/>
      <c r="B1245" s="635"/>
      <c r="O1245" s="660"/>
      <c r="R1245" s="660"/>
    </row>
    <row r="1246" spans="1:18" x14ac:dyDescent="0.25">
      <c r="A1246" s="658"/>
      <c r="B1246" s="635"/>
      <c r="O1246" s="660"/>
      <c r="R1246" s="660"/>
    </row>
    <row r="1247" spans="1:18" x14ac:dyDescent="0.25">
      <c r="A1247" s="658"/>
      <c r="B1247" s="635"/>
      <c r="O1247" s="660"/>
      <c r="R1247" s="660"/>
    </row>
    <row r="1248" spans="1:18" x14ac:dyDescent="0.25">
      <c r="A1248" s="658"/>
      <c r="B1248" s="635"/>
      <c r="O1248" s="660"/>
      <c r="R1248" s="660"/>
    </row>
    <row r="1249" spans="1:18" x14ac:dyDescent="0.25">
      <c r="A1249" s="658"/>
      <c r="B1249" s="635"/>
      <c r="O1249" s="660"/>
      <c r="R1249" s="660"/>
    </row>
    <row r="1250" spans="1:18" x14ac:dyDescent="0.25">
      <c r="A1250" s="658"/>
      <c r="B1250" s="635"/>
      <c r="O1250" s="660"/>
      <c r="R1250" s="660"/>
    </row>
    <row r="1251" spans="1:18" x14ac:dyDescent="0.25">
      <c r="A1251" s="658"/>
      <c r="B1251" s="635"/>
      <c r="O1251" s="660"/>
      <c r="R1251" s="660"/>
    </row>
    <row r="1252" spans="1:18" x14ac:dyDescent="0.25">
      <c r="A1252" s="658"/>
      <c r="B1252" s="635"/>
      <c r="O1252" s="660"/>
      <c r="R1252" s="660"/>
    </row>
    <row r="1253" spans="1:18" x14ac:dyDescent="0.25">
      <c r="A1253" s="658"/>
      <c r="B1253" s="635"/>
      <c r="O1253" s="660"/>
      <c r="R1253" s="660"/>
    </row>
    <row r="1254" spans="1:18" x14ac:dyDescent="0.25">
      <c r="A1254" s="658"/>
      <c r="B1254" s="635"/>
      <c r="O1254" s="660"/>
      <c r="R1254" s="660"/>
    </row>
    <row r="1255" spans="1:18" x14ac:dyDescent="0.25">
      <c r="A1255" s="658"/>
      <c r="B1255" s="635"/>
      <c r="O1255" s="660"/>
      <c r="R1255" s="660"/>
    </row>
    <row r="1256" spans="1:18" x14ac:dyDescent="0.25">
      <c r="A1256" s="658"/>
      <c r="B1256" s="635"/>
      <c r="O1256" s="660"/>
      <c r="R1256" s="660"/>
    </row>
    <row r="1257" spans="1:18" x14ac:dyDescent="0.25">
      <c r="A1257" s="658"/>
      <c r="B1257" s="635"/>
      <c r="O1257" s="660"/>
      <c r="R1257" s="660"/>
    </row>
    <row r="1258" spans="1:18" x14ac:dyDescent="0.25">
      <c r="A1258" s="658"/>
      <c r="B1258" s="635"/>
      <c r="O1258" s="660"/>
      <c r="R1258" s="660"/>
    </row>
    <row r="1259" spans="1:18" x14ac:dyDescent="0.25">
      <c r="A1259" s="658"/>
      <c r="B1259" s="635"/>
      <c r="O1259" s="660"/>
      <c r="R1259" s="660"/>
    </row>
    <row r="1260" spans="1:18" x14ac:dyDescent="0.25">
      <c r="A1260" s="658"/>
      <c r="B1260" s="635"/>
      <c r="O1260" s="660"/>
      <c r="R1260" s="660"/>
    </row>
    <row r="1261" spans="1:18" x14ac:dyDescent="0.25">
      <c r="A1261" s="658"/>
      <c r="B1261" s="635"/>
      <c r="O1261" s="660"/>
      <c r="R1261" s="660"/>
    </row>
    <row r="1262" spans="1:18" x14ac:dyDescent="0.25">
      <c r="A1262" s="658"/>
      <c r="B1262" s="635"/>
      <c r="O1262" s="660"/>
      <c r="R1262" s="660"/>
    </row>
    <row r="1263" spans="1:18" x14ac:dyDescent="0.25">
      <c r="A1263" s="658"/>
      <c r="B1263" s="635"/>
      <c r="O1263" s="660"/>
      <c r="R1263" s="660"/>
    </row>
    <row r="1264" spans="1:18" x14ac:dyDescent="0.25">
      <c r="A1264" s="658"/>
      <c r="B1264" s="635"/>
      <c r="O1264" s="660"/>
      <c r="R1264" s="660"/>
    </row>
    <row r="1265" spans="1:18" x14ac:dyDescent="0.25">
      <c r="A1265" s="658"/>
      <c r="B1265" s="635"/>
      <c r="O1265" s="660"/>
      <c r="R1265" s="660"/>
    </row>
    <row r="1266" spans="1:18" x14ac:dyDescent="0.25">
      <c r="A1266" s="658"/>
      <c r="B1266" s="635"/>
      <c r="O1266" s="660"/>
      <c r="R1266" s="660"/>
    </row>
    <row r="1267" spans="1:18" x14ac:dyDescent="0.25">
      <c r="A1267" s="658"/>
      <c r="B1267" s="635"/>
      <c r="O1267" s="660"/>
      <c r="R1267" s="660"/>
    </row>
    <row r="1268" spans="1:18" x14ac:dyDescent="0.25">
      <c r="A1268" s="658"/>
      <c r="B1268" s="635"/>
      <c r="O1268" s="660"/>
      <c r="R1268" s="660"/>
    </row>
    <row r="1269" spans="1:18" x14ac:dyDescent="0.25">
      <c r="A1269" s="658"/>
      <c r="B1269" s="635"/>
      <c r="O1269" s="660"/>
      <c r="R1269" s="660"/>
    </row>
    <row r="1270" spans="1:18" x14ac:dyDescent="0.25">
      <c r="A1270" s="658"/>
      <c r="B1270" s="635"/>
      <c r="O1270" s="660"/>
      <c r="R1270" s="660"/>
    </row>
    <row r="1271" spans="1:18" x14ac:dyDescent="0.25">
      <c r="A1271" s="658"/>
      <c r="B1271" s="635"/>
      <c r="O1271" s="660"/>
      <c r="R1271" s="660"/>
    </row>
    <row r="1272" spans="1:18" x14ac:dyDescent="0.25">
      <c r="A1272" s="658"/>
      <c r="B1272" s="635"/>
      <c r="O1272" s="660"/>
      <c r="R1272" s="660"/>
    </row>
    <row r="1273" spans="1:18" x14ac:dyDescent="0.25">
      <c r="A1273" s="658"/>
      <c r="B1273" s="635"/>
      <c r="O1273" s="660"/>
      <c r="R1273" s="660"/>
    </row>
    <row r="1274" spans="1:18" x14ac:dyDescent="0.25">
      <c r="A1274" s="658"/>
      <c r="B1274" s="635"/>
      <c r="O1274" s="660"/>
      <c r="R1274" s="660"/>
    </row>
    <row r="1275" spans="1:18" x14ac:dyDescent="0.25">
      <c r="A1275" s="658"/>
      <c r="B1275" s="635"/>
      <c r="O1275" s="660"/>
      <c r="R1275" s="660"/>
    </row>
    <row r="1276" spans="1:18" x14ac:dyDescent="0.25">
      <c r="A1276" s="658"/>
      <c r="B1276" s="635"/>
      <c r="O1276" s="660"/>
      <c r="R1276" s="660"/>
    </row>
    <row r="1277" spans="1:18" x14ac:dyDescent="0.25">
      <c r="A1277" s="658"/>
      <c r="B1277" s="635"/>
      <c r="O1277" s="660"/>
      <c r="R1277" s="660"/>
    </row>
    <row r="1278" spans="1:18" x14ac:dyDescent="0.25">
      <c r="A1278" s="658"/>
      <c r="B1278" s="635"/>
      <c r="O1278" s="660"/>
      <c r="R1278" s="660"/>
    </row>
    <row r="1279" spans="1:18" x14ac:dyDescent="0.25">
      <c r="A1279" s="658"/>
      <c r="B1279" s="635"/>
      <c r="O1279" s="660"/>
      <c r="R1279" s="660"/>
    </row>
    <row r="1280" spans="1:18" x14ac:dyDescent="0.25">
      <c r="A1280" s="658"/>
      <c r="B1280" s="635"/>
      <c r="O1280" s="660"/>
      <c r="R1280" s="660"/>
    </row>
    <row r="1281" spans="1:18" x14ac:dyDescent="0.25">
      <c r="A1281" s="658"/>
      <c r="B1281" s="635"/>
      <c r="O1281" s="660"/>
      <c r="R1281" s="660"/>
    </row>
    <row r="1282" spans="1:18" x14ac:dyDescent="0.25">
      <c r="A1282" s="658"/>
      <c r="B1282" s="635"/>
      <c r="O1282" s="660"/>
      <c r="R1282" s="660"/>
    </row>
    <row r="1283" spans="1:18" x14ac:dyDescent="0.25">
      <c r="A1283" s="658"/>
      <c r="B1283" s="635"/>
      <c r="O1283" s="660"/>
      <c r="R1283" s="660"/>
    </row>
    <row r="1284" spans="1:18" x14ac:dyDescent="0.25">
      <c r="A1284" s="658"/>
      <c r="B1284" s="635"/>
      <c r="O1284" s="660"/>
      <c r="R1284" s="660"/>
    </row>
    <row r="1285" spans="1:18" x14ac:dyDescent="0.25">
      <c r="A1285" s="658"/>
      <c r="B1285" s="635"/>
      <c r="O1285" s="660"/>
      <c r="R1285" s="660"/>
    </row>
    <row r="1286" spans="1:18" x14ac:dyDescent="0.25">
      <c r="A1286" s="658"/>
      <c r="B1286" s="635"/>
      <c r="O1286" s="660"/>
      <c r="R1286" s="660"/>
    </row>
    <row r="1287" spans="1:18" x14ac:dyDescent="0.25">
      <c r="A1287" s="658"/>
      <c r="B1287" s="635"/>
      <c r="O1287" s="660"/>
      <c r="R1287" s="660"/>
    </row>
    <row r="1288" spans="1:18" x14ac:dyDescent="0.25">
      <c r="A1288" s="658"/>
      <c r="B1288" s="635"/>
      <c r="O1288" s="660"/>
      <c r="R1288" s="660"/>
    </row>
    <row r="1289" spans="1:18" x14ac:dyDescent="0.25">
      <c r="A1289" s="658"/>
      <c r="B1289" s="635"/>
      <c r="O1289" s="660"/>
      <c r="R1289" s="660"/>
    </row>
    <row r="1290" spans="1:18" x14ac:dyDescent="0.25">
      <c r="A1290" s="658"/>
      <c r="B1290" s="635"/>
      <c r="O1290" s="660"/>
      <c r="R1290" s="660"/>
    </row>
    <row r="1291" spans="1:18" x14ac:dyDescent="0.25">
      <c r="A1291" s="658"/>
      <c r="B1291" s="635"/>
      <c r="O1291" s="660"/>
      <c r="R1291" s="660"/>
    </row>
    <row r="1292" spans="1:18" x14ac:dyDescent="0.25">
      <c r="A1292" s="658"/>
      <c r="B1292" s="635"/>
      <c r="O1292" s="660"/>
      <c r="R1292" s="660"/>
    </row>
    <row r="1293" spans="1:18" x14ac:dyDescent="0.25">
      <c r="A1293" s="658"/>
      <c r="B1293" s="635"/>
      <c r="O1293" s="660"/>
      <c r="R1293" s="660"/>
    </row>
    <row r="1294" spans="1:18" x14ac:dyDescent="0.25">
      <c r="A1294" s="658"/>
      <c r="B1294" s="635"/>
      <c r="O1294" s="660"/>
      <c r="R1294" s="660"/>
    </row>
    <row r="1295" spans="1:18" x14ac:dyDescent="0.25">
      <c r="A1295" s="658"/>
      <c r="B1295" s="635"/>
      <c r="O1295" s="660"/>
      <c r="R1295" s="660"/>
    </row>
    <row r="1296" spans="1:18" x14ac:dyDescent="0.25">
      <c r="A1296" s="658"/>
      <c r="B1296" s="635"/>
      <c r="O1296" s="660"/>
      <c r="R1296" s="660"/>
    </row>
    <row r="1297" spans="1:18" x14ac:dyDescent="0.25">
      <c r="A1297" s="658"/>
      <c r="B1297" s="635"/>
      <c r="O1297" s="660"/>
      <c r="R1297" s="660"/>
    </row>
    <row r="1298" spans="1:18" x14ac:dyDescent="0.25">
      <c r="A1298" s="658"/>
      <c r="B1298" s="635"/>
      <c r="O1298" s="660"/>
      <c r="R1298" s="660"/>
    </row>
    <row r="1299" spans="1:18" x14ac:dyDescent="0.25">
      <c r="A1299" s="658"/>
      <c r="B1299" s="635"/>
      <c r="O1299" s="660"/>
      <c r="R1299" s="660"/>
    </row>
    <row r="1300" spans="1:18" x14ac:dyDescent="0.25">
      <c r="A1300" s="658"/>
      <c r="B1300" s="635"/>
      <c r="O1300" s="660"/>
      <c r="R1300" s="660"/>
    </row>
    <row r="1301" spans="1:18" x14ac:dyDescent="0.25">
      <c r="A1301" s="658"/>
      <c r="B1301" s="635"/>
      <c r="O1301" s="660"/>
      <c r="R1301" s="660"/>
    </row>
    <row r="1302" spans="1:18" x14ac:dyDescent="0.25">
      <c r="A1302" s="658"/>
      <c r="B1302" s="635"/>
      <c r="O1302" s="660"/>
      <c r="R1302" s="660"/>
    </row>
    <row r="1303" spans="1:18" x14ac:dyDescent="0.25">
      <c r="A1303" s="658"/>
      <c r="B1303" s="635"/>
      <c r="O1303" s="660"/>
      <c r="R1303" s="660"/>
    </row>
    <row r="1304" spans="1:18" x14ac:dyDescent="0.25">
      <c r="A1304" s="658"/>
      <c r="B1304" s="635"/>
      <c r="O1304" s="660"/>
      <c r="R1304" s="660"/>
    </row>
    <row r="1305" spans="1:18" x14ac:dyDescent="0.25">
      <c r="A1305" s="658"/>
      <c r="B1305" s="635"/>
      <c r="O1305" s="660"/>
      <c r="R1305" s="660"/>
    </row>
    <row r="1306" spans="1:18" x14ac:dyDescent="0.25">
      <c r="A1306" s="658"/>
      <c r="B1306" s="635"/>
      <c r="O1306" s="660"/>
      <c r="R1306" s="660"/>
    </row>
    <row r="1307" spans="1:18" x14ac:dyDescent="0.25">
      <c r="A1307" s="658"/>
      <c r="B1307" s="635"/>
      <c r="O1307" s="660"/>
      <c r="R1307" s="660"/>
    </row>
    <row r="1308" spans="1:18" x14ac:dyDescent="0.25">
      <c r="A1308" s="658"/>
      <c r="B1308" s="635"/>
      <c r="O1308" s="660"/>
      <c r="R1308" s="660"/>
    </row>
    <row r="1309" spans="1:18" x14ac:dyDescent="0.25">
      <c r="A1309" s="658"/>
      <c r="B1309" s="635"/>
      <c r="O1309" s="660"/>
      <c r="R1309" s="660"/>
    </row>
    <row r="1310" spans="1:18" x14ac:dyDescent="0.25">
      <c r="A1310" s="658"/>
      <c r="B1310" s="635"/>
      <c r="O1310" s="660"/>
      <c r="R1310" s="660"/>
    </row>
    <row r="1311" spans="1:18" x14ac:dyDescent="0.25">
      <c r="A1311" s="658"/>
      <c r="B1311" s="635"/>
      <c r="O1311" s="660"/>
      <c r="R1311" s="660"/>
    </row>
    <row r="1312" spans="1:18" x14ac:dyDescent="0.25">
      <c r="A1312" s="658"/>
      <c r="B1312" s="635"/>
      <c r="O1312" s="660"/>
      <c r="R1312" s="660"/>
    </row>
    <row r="1313" spans="1:18" x14ac:dyDescent="0.25">
      <c r="A1313" s="658"/>
      <c r="B1313" s="635"/>
      <c r="O1313" s="660"/>
      <c r="R1313" s="660"/>
    </row>
    <row r="1314" spans="1:18" x14ac:dyDescent="0.25">
      <c r="A1314" s="658"/>
      <c r="B1314" s="635"/>
      <c r="O1314" s="660"/>
      <c r="R1314" s="660"/>
    </row>
    <row r="1315" spans="1:18" x14ac:dyDescent="0.25">
      <c r="A1315" s="658"/>
      <c r="B1315" s="635"/>
      <c r="O1315" s="660"/>
      <c r="R1315" s="660"/>
    </row>
    <row r="1316" spans="1:18" x14ac:dyDescent="0.25">
      <c r="A1316" s="658"/>
      <c r="B1316" s="635"/>
      <c r="O1316" s="660"/>
      <c r="R1316" s="660"/>
    </row>
    <row r="1317" spans="1:18" x14ac:dyDescent="0.25">
      <c r="A1317" s="658"/>
      <c r="B1317" s="635"/>
      <c r="O1317" s="660"/>
      <c r="R1317" s="660"/>
    </row>
    <row r="1318" spans="1:18" x14ac:dyDescent="0.25">
      <c r="A1318" s="658"/>
      <c r="B1318" s="635"/>
      <c r="O1318" s="660"/>
      <c r="R1318" s="660"/>
    </row>
    <row r="1319" spans="1:18" x14ac:dyDescent="0.25">
      <c r="A1319" s="658"/>
      <c r="B1319" s="635"/>
      <c r="O1319" s="660"/>
      <c r="R1319" s="660"/>
    </row>
    <row r="1320" spans="1:18" x14ac:dyDescent="0.25">
      <c r="A1320" s="658"/>
      <c r="B1320" s="635"/>
      <c r="O1320" s="660"/>
      <c r="R1320" s="660"/>
    </row>
    <row r="1321" spans="1:18" x14ac:dyDescent="0.25">
      <c r="A1321" s="658"/>
      <c r="B1321" s="635"/>
      <c r="O1321" s="660"/>
      <c r="R1321" s="660"/>
    </row>
    <row r="1322" spans="1:18" x14ac:dyDescent="0.25">
      <c r="A1322" s="658"/>
      <c r="B1322" s="635"/>
      <c r="O1322" s="660"/>
      <c r="R1322" s="660"/>
    </row>
    <row r="1323" spans="1:18" x14ac:dyDescent="0.25">
      <c r="A1323" s="658"/>
      <c r="B1323" s="635"/>
      <c r="O1323" s="660"/>
      <c r="R1323" s="660"/>
    </row>
    <row r="1324" spans="1:18" x14ac:dyDescent="0.25">
      <c r="A1324" s="658"/>
      <c r="B1324" s="635"/>
      <c r="O1324" s="660"/>
      <c r="R1324" s="660"/>
    </row>
    <row r="1325" spans="1:18" x14ac:dyDescent="0.25">
      <c r="A1325" s="658"/>
      <c r="B1325" s="635"/>
      <c r="O1325" s="660"/>
      <c r="R1325" s="660"/>
    </row>
    <row r="1326" spans="1:18" x14ac:dyDescent="0.25">
      <c r="A1326" s="658"/>
      <c r="B1326" s="635"/>
      <c r="O1326" s="660"/>
      <c r="R1326" s="660"/>
    </row>
    <row r="1327" spans="1:18" x14ac:dyDescent="0.25">
      <c r="A1327" s="658"/>
      <c r="B1327" s="635"/>
      <c r="O1327" s="660"/>
      <c r="R1327" s="660"/>
    </row>
    <row r="1328" spans="1:18" x14ac:dyDescent="0.25">
      <c r="A1328" s="658"/>
      <c r="B1328" s="635"/>
      <c r="O1328" s="660"/>
      <c r="R1328" s="660"/>
    </row>
    <row r="1329" spans="1:18" x14ac:dyDescent="0.25">
      <c r="A1329" s="658"/>
      <c r="B1329" s="635"/>
      <c r="O1329" s="660"/>
      <c r="R1329" s="660"/>
    </row>
    <row r="1330" spans="1:18" x14ac:dyDescent="0.25">
      <c r="A1330" s="658"/>
      <c r="B1330" s="635"/>
      <c r="O1330" s="660"/>
      <c r="R1330" s="660"/>
    </row>
    <row r="1331" spans="1:18" x14ac:dyDescent="0.25">
      <c r="A1331" s="658"/>
      <c r="B1331" s="635"/>
      <c r="O1331" s="660"/>
      <c r="R1331" s="660"/>
    </row>
    <row r="1332" spans="1:18" x14ac:dyDescent="0.25">
      <c r="A1332" s="658"/>
      <c r="B1332" s="635"/>
      <c r="O1332" s="660"/>
      <c r="R1332" s="660"/>
    </row>
    <row r="1333" spans="1:18" x14ac:dyDescent="0.25">
      <c r="A1333" s="658"/>
      <c r="B1333" s="635"/>
      <c r="O1333" s="660"/>
      <c r="R1333" s="660"/>
    </row>
    <row r="1334" spans="1:18" x14ac:dyDescent="0.25">
      <c r="A1334" s="658"/>
      <c r="B1334" s="635"/>
      <c r="O1334" s="660"/>
      <c r="R1334" s="660"/>
    </row>
    <row r="1335" spans="1:18" x14ac:dyDescent="0.25">
      <c r="A1335" s="658"/>
      <c r="B1335" s="635"/>
      <c r="O1335" s="660"/>
      <c r="R1335" s="660"/>
    </row>
    <row r="1336" spans="1:18" x14ac:dyDescent="0.25">
      <c r="A1336" s="658"/>
      <c r="B1336" s="635"/>
      <c r="O1336" s="660"/>
      <c r="R1336" s="660"/>
    </row>
    <row r="1337" spans="1:18" x14ac:dyDescent="0.25">
      <c r="A1337" s="658"/>
      <c r="B1337" s="635"/>
      <c r="O1337" s="660"/>
      <c r="R1337" s="660"/>
    </row>
    <row r="1338" spans="1:18" x14ac:dyDescent="0.25">
      <c r="A1338" s="658"/>
      <c r="B1338" s="635"/>
      <c r="O1338" s="660"/>
      <c r="R1338" s="660"/>
    </row>
    <row r="1339" spans="1:18" x14ac:dyDescent="0.25">
      <c r="A1339" s="658"/>
      <c r="B1339" s="635"/>
      <c r="O1339" s="660"/>
      <c r="R1339" s="660"/>
    </row>
    <row r="1340" spans="1:18" x14ac:dyDescent="0.25">
      <c r="A1340" s="658"/>
      <c r="B1340" s="635"/>
      <c r="O1340" s="660"/>
      <c r="R1340" s="660"/>
    </row>
    <row r="1341" spans="1:18" x14ac:dyDescent="0.25">
      <c r="A1341" s="658"/>
      <c r="B1341" s="635"/>
      <c r="O1341" s="660"/>
      <c r="R1341" s="660"/>
    </row>
    <row r="1342" spans="1:18" x14ac:dyDescent="0.25">
      <c r="A1342" s="658"/>
      <c r="B1342" s="635"/>
      <c r="O1342" s="660"/>
      <c r="R1342" s="660"/>
    </row>
    <row r="1343" spans="1:18" x14ac:dyDescent="0.25">
      <c r="A1343" s="658"/>
      <c r="B1343" s="635"/>
      <c r="O1343" s="660"/>
      <c r="R1343" s="660"/>
    </row>
    <row r="1344" spans="1:18" x14ac:dyDescent="0.25">
      <c r="A1344" s="658"/>
      <c r="B1344" s="635"/>
      <c r="O1344" s="660"/>
      <c r="R1344" s="660"/>
    </row>
    <row r="1345" spans="1:18" x14ac:dyDescent="0.25">
      <c r="A1345" s="658"/>
      <c r="B1345" s="635"/>
      <c r="O1345" s="660"/>
      <c r="R1345" s="660"/>
    </row>
    <row r="1346" spans="1:18" x14ac:dyDescent="0.25">
      <c r="A1346" s="658"/>
      <c r="B1346" s="635"/>
      <c r="O1346" s="660"/>
      <c r="R1346" s="660"/>
    </row>
    <row r="1347" spans="1:18" x14ac:dyDescent="0.25">
      <c r="A1347" s="658"/>
      <c r="B1347" s="635"/>
      <c r="O1347" s="660"/>
      <c r="R1347" s="660"/>
    </row>
    <row r="1348" spans="1:18" x14ac:dyDescent="0.25">
      <c r="A1348" s="658"/>
      <c r="B1348" s="635"/>
      <c r="O1348" s="660"/>
      <c r="R1348" s="660"/>
    </row>
    <row r="1349" spans="1:18" x14ac:dyDescent="0.25">
      <c r="A1349" s="658"/>
      <c r="B1349" s="635"/>
      <c r="O1349" s="660"/>
      <c r="R1349" s="660"/>
    </row>
    <row r="1350" spans="1:18" x14ac:dyDescent="0.25">
      <c r="A1350" s="658"/>
      <c r="B1350" s="635"/>
      <c r="O1350" s="660"/>
      <c r="R1350" s="660"/>
    </row>
    <row r="1351" spans="1:18" x14ac:dyDescent="0.25">
      <c r="A1351" s="658"/>
      <c r="B1351" s="635"/>
      <c r="O1351" s="660"/>
      <c r="R1351" s="660"/>
    </row>
    <row r="1352" spans="1:18" x14ac:dyDescent="0.25">
      <c r="A1352" s="658"/>
      <c r="B1352" s="635"/>
      <c r="O1352" s="660"/>
      <c r="R1352" s="660"/>
    </row>
    <row r="1353" spans="1:18" x14ac:dyDescent="0.25">
      <c r="A1353" s="658"/>
      <c r="B1353" s="635"/>
      <c r="O1353" s="660"/>
      <c r="R1353" s="660"/>
    </row>
    <row r="1354" spans="1:18" x14ac:dyDescent="0.25">
      <c r="A1354" s="658"/>
      <c r="B1354" s="635"/>
      <c r="O1354" s="660"/>
      <c r="R1354" s="660"/>
    </row>
    <row r="1355" spans="1:18" x14ac:dyDescent="0.25">
      <c r="A1355" s="658"/>
      <c r="B1355" s="635"/>
      <c r="O1355" s="660"/>
      <c r="R1355" s="660"/>
    </row>
    <row r="1356" spans="1:18" x14ac:dyDescent="0.25">
      <c r="A1356" s="658"/>
      <c r="B1356" s="635"/>
      <c r="O1356" s="660"/>
      <c r="R1356" s="660"/>
    </row>
    <row r="1357" spans="1:18" x14ac:dyDescent="0.25">
      <c r="A1357" s="658"/>
      <c r="B1357" s="635"/>
      <c r="O1357" s="660"/>
      <c r="R1357" s="660"/>
    </row>
    <row r="1358" spans="1:18" x14ac:dyDescent="0.25">
      <c r="A1358" s="658"/>
      <c r="B1358" s="635"/>
      <c r="O1358" s="660"/>
      <c r="R1358" s="660"/>
    </row>
    <row r="1359" spans="1:18" x14ac:dyDescent="0.25">
      <c r="A1359" s="658"/>
      <c r="B1359" s="635"/>
      <c r="O1359" s="660"/>
      <c r="R1359" s="660"/>
    </row>
    <row r="1360" spans="1:18" x14ac:dyDescent="0.25">
      <c r="A1360" s="658"/>
      <c r="B1360" s="635"/>
      <c r="O1360" s="660"/>
      <c r="R1360" s="660"/>
    </row>
    <row r="1361" spans="1:18" x14ac:dyDescent="0.25">
      <c r="A1361" s="658"/>
      <c r="B1361" s="635"/>
      <c r="O1361" s="660"/>
      <c r="R1361" s="660"/>
    </row>
    <row r="1362" spans="1:18" x14ac:dyDescent="0.25">
      <c r="A1362" s="658"/>
      <c r="B1362" s="635"/>
      <c r="O1362" s="660"/>
      <c r="R1362" s="660"/>
    </row>
    <row r="1363" spans="1:18" x14ac:dyDescent="0.25">
      <c r="A1363" s="658"/>
      <c r="B1363" s="635"/>
      <c r="O1363" s="660"/>
      <c r="R1363" s="660"/>
    </row>
    <row r="1364" spans="1:18" x14ac:dyDescent="0.25">
      <c r="A1364" s="658"/>
      <c r="B1364" s="635"/>
      <c r="O1364" s="660"/>
      <c r="R1364" s="660"/>
    </row>
    <row r="1365" spans="1:18" x14ac:dyDescent="0.25">
      <c r="A1365" s="658"/>
      <c r="B1365" s="635"/>
      <c r="O1365" s="660"/>
      <c r="R1365" s="660"/>
    </row>
    <row r="1366" spans="1:18" x14ac:dyDescent="0.25">
      <c r="A1366" s="658"/>
      <c r="B1366" s="635"/>
      <c r="O1366" s="660"/>
      <c r="R1366" s="660"/>
    </row>
    <row r="1367" spans="1:18" x14ac:dyDescent="0.25">
      <c r="A1367" s="658"/>
      <c r="B1367" s="635"/>
      <c r="O1367" s="660"/>
      <c r="R1367" s="660"/>
    </row>
    <row r="1368" spans="1:18" x14ac:dyDescent="0.25">
      <c r="A1368" s="658"/>
      <c r="B1368" s="635"/>
      <c r="O1368" s="660"/>
      <c r="R1368" s="660"/>
    </row>
    <row r="1369" spans="1:18" x14ac:dyDescent="0.25">
      <c r="A1369" s="658"/>
      <c r="B1369" s="635"/>
      <c r="O1369" s="660"/>
      <c r="R1369" s="660"/>
    </row>
    <row r="1370" spans="1:18" x14ac:dyDescent="0.25">
      <c r="A1370" s="658"/>
      <c r="B1370" s="635"/>
      <c r="O1370" s="660"/>
      <c r="R1370" s="660"/>
    </row>
    <row r="1371" spans="1:18" x14ac:dyDescent="0.25">
      <c r="A1371" s="658"/>
      <c r="B1371" s="635"/>
      <c r="O1371" s="660"/>
      <c r="R1371" s="660"/>
    </row>
    <row r="1372" spans="1:18" x14ac:dyDescent="0.25">
      <c r="A1372" s="658"/>
      <c r="B1372" s="635"/>
      <c r="O1372" s="660"/>
      <c r="R1372" s="660"/>
    </row>
    <row r="1373" spans="1:18" x14ac:dyDescent="0.25">
      <c r="A1373" s="658"/>
      <c r="B1373" s="635"/>
      <c r="O1373" s="660"/>
      <c r="R1373" s="660"/>
    </row>
    <row r="1374" spans="1:18" x14ac:dyDescent="0.25">
      <c r="A1374" s="658"/>
      <c r="B1374" s="635"/>
      <c r="O1374" s="660"/>
      <c r="R1374" s="660"/>
    </row>
    <row r="1375" spans="1:18" x14ac:dyDescent="0.25">
      <c r="A1375" s="658"/>
      <c r="B1375" s="635"/>
      <c r="O1375" s="660"/>
      <c r="R1375" s="660"/>
    </row>
    <row r="1376" spans="1:18" x14ac:dyDescent="0.25">
      <c r="A1376" s="658"/>
      <c r="B1376" s="635"/>
      <c r="O1376" s="660"/>
      <c r="R1376" s="660"/>
    </row>
    <row r="1377" spans="1:18" x14ac:dyDescent="0.25">
      <c r="A1377" s="658"/>
      <c r="B1377" s="635"/>
      <c r="O1377" s="660"/>
      <c r="R1377" s="660"/>
    </row>
    <row r="1378" spans="1:18" x14ac:dyDescent="0.25">
      <c r="A1378" s="658"/>
      <c r="B1378" s="635"/>
      <c r="O1378" s="660"/>
      <c r="R1378" s="660"/>
    </row>
    <row r="1379" spans="1:18" x14ac:dyDescent="0.25">
      <c r="A1379" s="658"/>
      <c r="B1379" s="635"/>
      <c r="O1379" s="660"/>
      <c r="R1379" s="660"/>
    </row>
    <row r="1380" spans="1:18" x14ac:dyDescent="0.25">
      <c r="A1380" s="658"/>
      <c r="B1380" s="635"/>
      <c r="O1380" s="660"/>
      <c r="R1380" s="660"/>
    </row>
    <row r="1381" spans="1:18" x14ac:dyDescent="0.25">
      <c r="A1381" s="658"/>
      <c r="B1381" s="635"/>
      <c r="O1381" s="660"/>
      <c r="R1381" s="660"/>
    </row>
    <row r="1382" spans="1:18" x14ac:dyDescent="0.25">
      <c r="A1382" s="658"/>
      <c r="B1382" s="635"/>
      <c r="O1382" s="660"/>
      <c r="R1382" s="660"/>
    </row>
    <row r="1383" spans="1:18" x14ac:dyDescent="0.25">
      <c r="A1383" s="658"/>
      <c r="B1383" s="635"/>
      <c r="O1383" s="660"/>
      <c r="R1383" s="660"/>
    </row>
    <row r="1384" spans="1:18" x14ac:dyDescent="0.25">
      <c r="A1384" s="658"/>
      <c r="B1384" s="635"/>
      <c r="O1384" s="660"/>
      <c r="R1384" s="660"/>
    </row>
    <row r="1385" spans="1:18" x14ac:dyDescent="0.25">
      <c r="A1385" s="658"/>
      <c r="B1385" s="635"/>
      <c r="O1385" s="660"/>
      <c r="R1385" s="660"/>
    </row>
    <row r="1386" spans="1:18" x14ac:dyDescent="0.25">
      <c r="A1386" s="658"/>
      <c r="B1386" s="635"/>
      <c r="O1386" s="660"/>
      <c r="R1386" s="660"/>
    </row>
    <row r="1387" spans="1:18" x14ac:dyDescent="0.25">
      <c r="A1387" s="658"/>
      <c r="B1387" s="635"/>
      <c r="O1387" s="660"/>
      <c r="R1387" s="660"/>
    </row>
    <row r="1388" spans="1:18" x14ac:dyDescent="0.25">
      <c r="A1388" s="658"/>
      <c r="B1388" s="635"/>
      <c r="O1388" s="660"/>
      <c r="R1388" s="660"/>
    </row>
    <row r="1389" spans="1:18" x14ac:dyDescent="0.25">
      <c r="A1389" s="658"/>
      <c r="B1389" s="635"/>
      <c r="O1389" s="660"/>
      <c r="R1389" s="660"/>
    </row>
    <row r="1390" spans="1:18" x14ac:dyDescent="0.25">
      <c r="A1390" s="658"/>
      <c r="B1390" s="635"/>
      <c r="O1390" s="660"/>
      <c r="R1390" s="660"/>
    </row>
    <row r="1391" spans="1:18" x14ac:dyDescent="0.25">
      <c r="A1391" s="658"/>
      <c r="B1391" s="635"/>
      <c r="O1391" s="660"/>
      <c r="R1391" s="660"/>
    </row>
    <row r="1392" spans="1:18" x14ac:dyDescent="0.25">
      <c r="A1392" s="658"/>
      <c r="B1392" s="635"/>
      <c r="O1392" s="660"/>
      <c r="R1392" s="660"/>
    </row>
    <row r="1393" spans="1:18" x14ac:dyDescent="0.25">
      <c r="A1393" s="658"/>
      <c r="B1393" s="635"/>
      <c r="O1393" s="660"/>
      <c r="R1393" s="660"/>
    </row>
    <row r="1394" spans="1:18" x14ac:dyDescent="0.25">
      <c r="A1394" s="658"/>
      <c r="B1394" s="635"/>
      <c r="O1394" s="660"/>
      <c r="R1394" s="660"/>
    </row>
    <row r="1395" spans="1:18" x14ac:dyDescent="0.25">
      <c r="A1395" s="658"/>
      <c r="B1395" s="635"/>
      <c r="O1395" s="660"/>
      <c r="R1395" s="660"/>
    </row>
    <row r="1396" spans="1:18" x14ac:dyDescent="0.25">
      <c r="A1396" s="658"/>
      <c r="B1396" s="635"/>
      <c r="O1396" s="660"/>
      <c r="R1396" s="660"/>
    </row>
    <row r="1397" spans="1:18" x14ac:dyDescent="0.25">
      <c r="A1397" s="658"/>
      <c r="B1397" s="635"/>
      <c r="O1397" s="660"/>
      <c r="R1397" s="660"/>
    </row>
    <row r="1398" spans="1:18" x14ac:dyDescent="0.25">
      <c r="A1398" s="658"/>
      <c r="B1398" s="635"/>
      <c r="O1398" s="660"/>
      <c r="R1398" s="660"/>
    </row>
    <row r="1399" spans="1:18" x14ac:dyDescent="0.25">
      <c r="A1399" s="658"/>
      <c r="B1399" s="635"/>
      <c r="O1399" s="660"/>
      <c r="R1399" s="660"/>
    </row>
    <row r="1400" spans="1:18" x14ac:dyDescent="0.25">
      <c r="A1400" s="658"/>
      <c r="B1400" s="635"/>
      <c r="O1400" s="660"/>
      <c r="R1400" s="660"/>
    </row>
    <row r="1401" spans="1:18" x14ac:dyDescent="0.25">
      <c r="A1401" s="658"/>
      <c r="B1401" s="635"/>
      <c r="O1401" s="660"/>
      <c r="R1401" s="660"/>
    </row>
    <row r="1402" spans="1:18" x14ac:dyDescent="0.25">
      <c r="A1402" s="658"/>
      <c r="B1402" s="635"/>
      <c r="O1402" s="660"/>
      <c r="R1402" s="660"/>
    </row>
    <row r="1403" spans="1:18" x14ac:dyDescent="0.25">
      <c r="A1403" s="658"/>
      <c r="B1403" s="635"/>
      <c r="O1403" s="660"/>
      <c r="R1403" s="660"/>
    </row>
    <row r="1404" spans="1:18" x14ac:dyDescent="0.25">
      <c r="A1404" s="658"/>
      <c r="B1404" s="635"/>
      <c r="O1404" s="660"/>
      <c r="R1404" s="660"/>
    </row>
    <row r="1405" spans="1:18" x14ac:dyDescent="0.25">
      <c r="A1405" s="658"/>
      <c r="B1405" s="635"/>
      <c r="O1405" s="660"/>
      <c r="R1405" s="660"/>
    </row>
    <row r="1406" spans="1:18" x14ac:dyDescent="0.25">
      <c r="A1406" s="658"/>
      <c r="B1406" s="635"/>
      <c r="O1406" s="660"/>
      <c r="R1406" s="660"/>
    </row>
    <row r="1407" spans="1:18" x14ac:dyDescent="0.25">
      <c r="A1407" s="658"/>
      <c r="B1407" s="635"/>
      <c r="O1407" s="660"/>
      <c r="R1407" s="660"/>
    </row>
    <row r="1408" spans="1:18" x14ac:dyDescent="0.25">
      <c r="A1408" s="658"/>
      <c r="B1408" s="635"/>
      <c r="O1408" s="660"/>
      <c r="R1408" s="660"/>
    </row>
    <row r="1409" spans="1:18" x14ac:dyDescent="0.25">
      <c r="A1409" s="658"/>
      <c r="B1409" s="635"/>
      <c r="O1409" s="660"/>
      <c r="R1409" s="660"/>
    </row>
    <row r="1410" spans="1:18" x14ac:dyDescent="0.25">
      <c r="A1410" s="658"/>
      <c r="B1410" s="635"/>
      <c r="O1410" s="660"/>
      <c r="R1410" s="660"/>
    </row>
    <row r="1411" spans="1:18" x14ac:dyDescent="0.25">
      <c r="A1411" s="658"/>
      <c r="B1411" s="635"/>
      <c r="O1411" s="660"/>
      <c r="R1411" s="660"/>
    </row>
    <row r="1412" spans="1:18" x14ac:dyDescent="0.25">
      <c r="A1412" s="658"/>
      <c r="B1412" s="635"/>
      <c r="O1412" s="660"/>
      <c r="R1412" s="660"/>
    </row>
    <row r="1413" spans="1:18" x14ac:dyDescent="0.25">
      <c r="A1413" s="658"/>
      <c r="B1413" s="635"/>
      <c r="O1413" s="660"/>
      <c r="R1413" s="660"/>
    </row>
    <row r="1414" spans="1:18" x14ac:dyDescent="0.25">
      <c r="A1414" s="658"/>
      <c r="B1414" s="635"/>
      <c r="O1414" s="660"/>
      <c r="R1414" s="660"/>
    </row>
    <row r="1415" spans="1:18" x14ac:dyDescent="0.25">
      <c r="A1415" s="658"/>
      <c r="B1415" s="635"/>
      <c r="O1415" s="660"/>
      <c r="R1415" s="660"/>
    </row>
    <row r="1416" spans="1:18" x14ac:dyDescent="0.25">
      <c r="A1416" s="658"/>
      <c r="B1416" s="635"/>
      <c r="O1416" s="660"/>
      <c r="R1416" s="660"/>
    </row>
    <row r="1417" spans="1:18" x14ac:dyDescent="0.25">
      <c r="A1417" s="658"/>
      <c r="B1417" s="635"/>
      <c r="O1417" s="660"/>
      <c r="R1417" s="660"/>
    </row>
    <row r="1418" spans="1:18" x14ac:dyDescent="0.25">
      <c r="A1418" s="658"/>
      <c r="B1418" s="635"/>
      <c r="O1418" s="660"/>
      <c r="R1418" s="660"/>
    </row>
    <row r="1419" spans="1:18" x14ac:dyDescent="0.25">
      <c r="A1419" s="658"/>
      <c r="B1419" s="635"/>
      <c r="O1419" s="660"/>
      <c r="R1419" s="660"/>
    </row>
    <row r="1420" spans="1:18" x14ac:dyDescent="0.25">
      <c r="A1420" s="658"/>
      <c r="B1420" s="635"/>
      <c r="O1420" s="660"/>
      <c r="R1420" s="660"/>
    </row>
    <row r="1421" spans="1:18" x14ac:dyDescent="0.25">
      <c r="A1421" s="658"/>
      <c r="B1421" s="635"/>
      <c r="O1421" s="660"/>
      <c r="R1421" s="660"/>
    </row>
    <row r="1422" spans="1:18" x14ac:dyDescent="0.25">
      <c r="A1422" s="658"/>
      <c r="B1422" s="635"/>
      <c r="O1422" s="660"/>
      <c r="R1422" s="660"/>
    </row>
    <row r="1423" spans="1:18" x14ac:dyDescent="0.25">
      <c r="A1423" s="658"/>
      <c r="B1423" s="635"/>
      <c r="O1423" s="660"/>
      <c r="R1423" s="660"/>
    </row>
    <row r="1424" spans="1:18" x14ac:dyDescent="0.25">
      <c r="A1424" s="658"/>
      <c r="B1424" s="635"/>
      <c r="O1424" s="660"/>
      <c r="R1424" s="660"/>
    </row>
    <row r="1425" spans="1:18" x14ac:dyDescent="0.25">
      <c r="A1425" s="658"/>
      <c r="B1425" s="635"/>
      <c r="O1425" s="660"/>
      <c r="R1425" s="660"/>
    </row>
    <row r="1426" spans="1:18" x14ac:dyDescent="0.25">
      <c r="A1426" s="658"/>
      <c r="B1426" s="635"/>
      <c r="O1426" s="660"/>
      <c r="R1426" s="660"/>
    </row>
    <row r="1427" spans="1:18" x14ac:dyDescent="0.25">
      <c r="A1427" s="658"/>
      <c r="B1427" s="635"/>
      <c r="O1427" s="660"/>
      <c r="R1427" s="660"/>
    </row>
    <row r="1428" spans="1:18" x14ac:dyDescent="0.25">
      <c r="A1428" s="658"/>
      <c r="B1428" s="635"/>
      <c r="O1428" s="660"/>
      <c r="R1428" s="660"/>
    </row>
    <row r="1429" spans="1:18" x14ac:dyDescent="0.25">
      <c r="A1429" s="658"/>
      <c r="B1429" s="635"/>
      <c r="O1429" s="660"/>
      <c r="R1429" s="660"/>
    </row>
    <row r="1430" spans="1:18" x14ac:dyDescent="0.25">
      <c r="A1430" s="658"/>
      <c r="B1430" s="635"/>
      <c r="O1430" s="660"/>
      <c r="R1430" s="660"/>
    </row>
    <row r="1431" spans="1:18" x14ac:dyDescent="0.25">
      <c r="A1431" s="658"/>
      <c r="B1431" s="635"/>
      <c r="O1431" s="660"/>
      <c r="R1431" s="660"/>
    </row>
    <row r="1432" spans="1:18" x14ac:dyDescent="0.25">
      <c r="A1432" s="658"/>
      <c r="B1432" s="635"/>
      <c r="O1432" s="660"/>
      <c r="R1432" s="660"/>
    </row>
    <row r="1433" spans="1:18" x14ac:dyDescent="0.25">
      <c r="A1433" s="658"/>
      <c r="B1433" s="635"/>
      <c r="O1433" s="660"/>
      <c r="R1433" s="660"/>
    </row>
    <row r="1434" spans="1:18" x14ac:dyDescent="0.25">
      <c r="A1434" s="658"/>
      <c r="B1434" s="635"/>
      <c r="O1434" s="660"/>
      <c r="R1434" s="660"/>
    </row>
    <row r="1435" spans="1:18" x14ac:dyDescent="0.25">
      <c r="A1435" s="658"/>
      <c r="B1435" s="635"/>
      <c r="O1435" s="660"/>
      <c r="R1435" s="660"/>
    </row>
    <row r="1436" spans="1:18" x14ac:dyDescent="0.25">
      <c r="A1436" s="658"/>
      <c r="B1436" s="635"/>
      <c r="O1436" s="660"/>
      <c r="R1436" s="660"/>
    </row>
    <row r="1437" spans="1:18" x14ac:dyDescent="0.25">
      <c r="A1437" s="658"/>
      <c r="B1437" s="635"/>
      <c r="O1437" s="660"/>
      <c r="R1437" s="660"/>
    </row>
    <row r="1438" spans="1:18" x14ac:dyDescent="0.25">
      <c r="A1438" s="658"/>
      <c r="B1438" s="635"/>
      <c r="O1438" s="660"/>
      <c r="R1438" s="660"/>
    </row>
    <row r="1439" spans="1:18" x14ac:dyDescent="0.25">
      <c r="A1439" s="658"/>
      <c r="B1439" s="635"/>
      <c r="O1439" s="660"/>
      <c r="R1439" s="660"/>
    </row>
    <row r="1440" spans="1:18" x14ac:dyDescent="0.25">
      <c r="A1440" s="658"/>
      <c r="B1440" s="635"/>
      <c r="O1440" s="660"/>
      <c r="R1440" s="660"/>
    </row>
    <row r="1441" spans="1:18" x14ac:dyDescent="0.25">
      <c r="A1441" s="658"/>
      <c r="B1441" s="635"/>
      <c r="O1441" s="660"/>
      <c r="R1441" s="660"/>
    </row>
    <row r="1442" spans="1:18" x14ac:dyDescent="0.25">
      <c r="A1442" s="658"/>
      <c r="B1442" s="635"/>
      <c r="O1442" s="660"/>
      <c r="R1442" s="660"/>
    </row>
    <row r="1443" spans="1:18" x14ac:dyDescent="0.25">
      <c r="A1443" s="658"/>
      <c r="B1443" s="635"/>
      <c r="O1443" s="660"/>
      <c r="R1443" s="660"/>
    </row>
    <row r="1444" spans="1:18" x14ac:dyDescent="0.25">
      <c r="A1444" s="658"/>
      <c r="B1444" s="635"/>
      <c r="O1444" s="660"/>
      <c r="R1444" s="660"/>
    </row>
    <row r="1445" spans="1:18" x14ac:dyDescent="0.25">
      <c r="A1445" s="658"/>
      <c r="B1445" s="635"/>
      <c r="O1445" s="660"/>
      <c r="R1445" s="660"/>
    </row>
    <row r="1446" spans="1:18" x14ac:dyDescent="0.25">
      <c r="A1446" s="658"/>
      <c r="B1446" s="635"/>
      <c r="O1446" s="660"/>
      <c r="R1446" s="660"/>
    </row>
    <row r="1447" spans="1:18" x14ac:dyDescent="0.25">
      <c r="A1447" s="658"/>
      <c r="B1447" s="635"/>
      <c r="O1447" s="660"/>
      <c r="R1447" s="660"/>
    </row>
    <row r="1448" spans="1:18" x14ac:dyDescent="0.25">
      <c r="A1448" s="658"/>
      <c r="B1448" s="635"/>
      <c r="O1448" s="660"/>
      <c r="R1448" s="660"/>
    </row>
    <row r="1449" spans="1:18" x14ac:dyDescent="0.25">
      <c r="A1449" s="658"/>
      <c r="B1449" s="635"/>
      <c r="O1449" s="660"/>
      <c r="R1449" s="660"/>
    </row>
    <row r="1450" spans="1:18" x14ac:dyDescent="0.25">
      <c r="A1450" s="658"/>
      <c r="B1450" s="635"/>
      <c r="O1450" s="660"/>
      <c r="R1450" s="660"/>
    </row>
    <row r="1451" spans="1:18" x14ac:dyDescent="0.25">
      <c r="A1451" s="658"/>
      <c r="B1451" s="635"/>
      <c r="O1451" s="660"/>
      <c r="R1451" s="660"/>
    </row>
    <row r="1452" spans="1:18" x14ac:dyDescent="0.25">
      <c r="A1452" s="658"/>
      <c r="B1452" s="635"/>
      <c r="O1452" s="660"/>
      <c r="R1452" s="660"/>
    </row>
    <row r="1453" spans="1:18" x14ac:dyDescent="0.25">
      <c r="A1453" s="658"/>
      <c r="B1453" s="635"/>
      <c r="O1453" s="660"/>
      <c r="R1453" s="660"/>
    </row>
    <row r="1454" spans="1:18" x14ac:dyDescent="0.25">
      <c r="A1454" s="658"/>
      <c r="B1454" s="635"/>
      <c r="O1454" s="660"/>
      <c r="R1454" s="660"/>
    </row>
    <row r="1455" spans="1:18" x14ac:dyDescent="0.25">
      <c r="A1455" s="658"/>
      <c r="B1455" s="635"/>
      <c r="O1455" s="660"/>
      <c r="R1455" s="660"/>
    </row>
    <row r="1456" spans="1:18" x14ac:dyDescent="0.25">
      <c r="A1456" s="658"/>
      <c r="B1456" s="635"/>
      <c r="O1456" s="660"/>
      <c r="R1456" s="660"/>
    </row>
    <row r="1457" spans="1:18" x14ac:dyDescent="0.25">
      <c r="A1457" s="658"/>
      <c r="B1457" s="635"/>
      <c r="O1457" s="660"/>
      <c r="R1457" s="660"/>
    </row>
    <row r="1458" spans="1:18" x14ac:dyDescent="0.25">
      <c r="A1458" s="658"/>
      <c r="B1458" s="635"/>
      <c r="O1458" s="660"/>
      <c r="R1458" s="660"/>
    </row>
    <row r="1459" spans="1:18" x14ac:dyDescent="0.25">
      <c r="A1459" s="658"/>
      <c r="B1459" s="635"/>
      <c r="O1459" s="660"/>
      <c r="R1459" s="660"/>
    </row>
    <row r="1460" spans="1:18" x14ac:dyDescent="0.25">
      <c r="A1460" s="658"/>
      <c r="B1460" s="635"/>
      <c r="O1460" s="660"/>
      <c r="R1460" s="660"/>
    </row>
    <row r="1461" spans="1:18" x14ac:dyDescent="0.25">
      <c r="A1461" s="658"/>
      <c r="B1461" s="635"/>
      <c r="O1461" s="660"/>
      <c r="R1461" s="660"/>
    </row>
    <row r="1462" spans="1:18" x14ac:dyDescent="0.25">
      <c r="A1462" s="658"/>
      <c r="B1462" s="635"/>
      <c r="O1462" s="660"/>
      <c r="R1462" s="660"/>
    </row>
    <row r="1463" spans="1:18" x14ac:dyDescent="0.25">
      <c r="A1463" s="658"/>
      <c r="B1463" s="635"/>
      <c r="O1463" s="660"/>
      <c r="R1463" s="660"/>
    </row>
    <row r="1464" spans="1:18" x14ac:dyDescent="0.25">
      <c r="A1464" s="658"/>
      <c r="B1464" s="635"/>
      <c r="O1464" s="660"/>
      <c r="R1464" s="660"/>
    </row>
    <row r="1465" spans="1:18" x14ac:dyDescent="0.25">
      <c r="A1465" s="658"/>
      <c r="B1465" s="635"/>
      <c r="O1465" s="660"/>
      <c r="R1465" s="660"/>
    </row>
    <row r="1466" spans="1:18" x14ac:dyDescent="0.25">
      <c r="A1466" s="658"/>
      <c r="B1466" s="635"/>
      <c r="O1466" s="660"/>
      <c r="R1466" s="660"/>
    </row>
    <row r="1467" spans="1:18" x14ac:dyDescent="0.25">
      <c r="A1467" s="658"/>
      <c r="B1467" s="635"/>
      <c r="O1467" s="660"/>
      <c r="R1467" s="660"/>
    </row>
    <row r="1468" spans="1:18" x14ac:dyDescent="0.25">
      <c r="A1468" s="658"/>
      <c r="B1468" s="635"/>
      <c r="O1468" s="660"/>
      <c r="R1468" s="660"/>
    </row>
    <row r="1469" spans="1:18" x14ac:dyDescent="0.25">
      <c r="A1469" s="658"/>
      <c r="B1469" s="635"/>
      <c r="O1469" s="660"/>
      <c r="R1469" s="660"/>
    </row>
    <row r="1470" spans="1:18" x14ac:dyDescent="0.25">
      <c r="A1470" s="658"/>
      <c r="B1470" s="635"/>
      <c r="O1470" s="660"/>
      <c r="R1470" s="660"/>
    </row>
    <row r="1471" spans="1:18" x14ac:dyDescent="0.25">
      <c r="A1471" s="658"/>
      <c r="B1471" s="635"/>
      <c r="O1471" s="660"/>
      <c r="R1471" s="660"/>
    </row>
    <row r="1472" spans="1:18" x14ac:dyDescent="0.25">
      <c r="A1472" s="658"/>
      <c r="B1472" s="635"/>
      <c r="O1472" s="660"/>
      <c r="R1472" s="660"/>
    </row>
    <row r="1473" spans="1:18" x14ac:dyDescent="0.25">
      <c r="A1473" s="658"/>
      <c r="B1473" s="635"/>
      <c r="O1473" s="660"/>
      <c r="R1473" s="660"/>
    </row>
    <row r="1474" spans="1:18" x14ac:dyDescent="0.25">
      <c r="A1474" s="658"/>
      <c r="B1474" s="635"/>
      <c r="O1474" s="660"/>
      <c r="R1474" s="660"/>
    </row>
    <row r="1475" spans="1:18" x14ac:dyDescent="0.25">
      <c r="A1475" s="658"/>
      <c r="B1475" s="635"/>
      <c r="O1475" s="660"/>
      <c r="R1475" s="660"/>
    </row>
    <row r="1476" spans="1:18" x14ac:dyDescent="0.25">
      <c r="A1476" s="658"/>
      <c r="B1476" s="635"/>
      <c r="O1476" s="660"/>
      <c r="R1476" s="660"/>
    </row>
    <row r="1477" spans="1:18" x14ac:dyDescent="0.25">
      <c r="A1477" s="658"/>
      <c r="B1477" s="635"/>
      <c r="O1477" s="660"/>
      <c r="R1477" s="660"/>
    </row>
    <row r="1478" spans="1:18" x14ac:dyDescent="0.25">
      <c r="A1478" s="658"/>
      <c r="B1478" s="635"/>
      <c r="O1478" s="660"/>
      <c r="R1478" s="660"/>
    </row>
    <row r="1479" spans="1:18" x14ac:dyDescent="0.25">
      <c r="A1479" s="658"/>
      <c r="B1479" s="635"/>
      <c r="O1479" s="660"/>
      <c r="R1479" s="660"/>
    </row>
    <row r="1480" spans="1:18" x14ac:dyDescent="0.25">
      <c r="A1480" s="658"/>
      <c r="B1480" s="635"/>
      <c r="O1480" s="660"/>
      <c r="R1480" s="660"/>
    </row>
    <row r="1481" spans="1:18" x14ac:dyDescent="0.25">
      <c r="A1481" s="658"/>
      <c r="B1481" s="635"/>
      <c r="O1481" s="660"/>
      <c r="R1481" s="660"/>
    </row>
    <row r="1482" spans="1:18" x14ac:dyDescent="0.25">
      <c r="A1482" s="658"/>
      <c r="B1482" s="635"/>
      <c r="O1482" s="660"/>
      <c r="R1482" s="660"/>
    </row>
    <row r="1483" spans="1:18" x14ac:dyDescent="0.25">
      <c r="A1483" s="658"/>
      <c r="B1483" s="635"/>
      <c r="O1483" s="660"/>
      <c r="R1483" s="660"/>
    </row>
    <row r="1484" spans="1:18" x14ac:dyDescent="0.25">
      <c r="A1484" s="658"/>
      <c r="B1484" s="635"/>
      <c r="O1484" s="660"/>
      <c r="R1484" s="660"/>
    </row>
    <row r="1485" spans="1:18" x14ac:dyDescent="0.25">
      <c r="A1485" s="658"/>
      <c r="B1485" s="635"/>
      <c r="O1485" s="660"/>
      <c r="R1485" s="660"/>
    </row>
    <row r="1486" spans="1:18" x14ac:dyDescent="0.25">
      <c r="A1486" s="658"/>
      <c r="B1486" s="635"/>
      <c r="O1486" s="660"/>
      <c r="R1486" s="660"/>
    </row>
    <row r="1487" spans="1:18" x14ac:dyDescent="0.25">
      <c r="A1487" s="658"/>
      <c r="B1487" s="635"/>
      <c r="O1487" s="660"/>
      <c r="R1487" s="660"/>
    </row>
    <row r="1488" spans="1:18" x14ac:dyDescent="0.25">
      <c r="A1488" s="658"/>
      <c r="B1488" s="635"/>
      <c r="O1488" s="660"/>
      <c r="R1488" s="660"/>
    </row>
    <row r="1489" spans="1:18" x14ac:dyDescent="0.25">
      <c r="A1489" s="658"/>
      <c r="B1489" s="635"/>
      <c r="O1489" s="660"/>
      <c r="R1489" s="660"/>
    </row>
    <row r="1490" spans="1:18" x14ac:dyDescent="0.25">
      <c r="A1490" s="658"/>
      <c r="B1490" s="635"/>
      <c r="O1490" s="660"/>
      <c r="R1490" s="660"/>
    </row>
    <row r="1491" spans="1:18" x14ac:dyDescent="0.25">
      <c r="A1491" s="658"/>
      <c r="B1491" s="635"/>
      <c r="O1491" s="660"/>
      <c r="R1491" s="660"/>
    </row>
    <row r="1492" spans="1:18" x14ac:dyDescent="0.25">
      <c r="A1492" s="658"/>
      <c r="B1492" s="635"/>
      <c r="O1492" s="660"/>
      <c r="R1492" s="660"/>
    </row>
    <row r="1493" spans="1:18" x14ac:dyDescent="0.25">
      <c r="A1493" s="658"/>
      <c r="B1493" s="635"/>
      <c r="O1493" s="660"/>
      <c r="R1493" s="660"/>
    </row>
    <row r="1494" spans="1:18" x14ac:dyDescent="0.25">
      <c r="A1494" s="658"/>
      <c r="B1494" s="635"/>
      <c r="O1494" s="660"/>
      <c r="R1494" s="660"/>
    </row>
    <row r="1495" spans="1:18" x14ac:dyDescent="0.25">
      <c r="A1495" s="658"/>
      <c r="B1495" s="635"/>
      <c r="O1495" s="660"/>
      <c r="R1495" s="660"/>
    </row>
    <row r="1496" spans="1:18" x14ac:dyDescent="0.25">
      <c r="A1496" s="658"/>
      <c r="B1496" s="635"/>
      <c r="O1496" s="660"/>
      <c r="R1496" s="660"/>
    </row>
    <row r="1497" spans="1:18" x14ac:dyDescent="0.25">
      <c r="A1497" s="658"/>
      <c r="B1497" s="635"/>
      <c r="O1497" s="660"/>
      <c r="R1497" s="660"/>
    </row>
    <row r="1498" spans="1:18" x14ac:dyDescent="0.25">
      <c r="A1498" s="658"/>
      <c r="B1498" s="635"/>
      <c r="O1498" s="660"/>
      <c r="R1498" s="660"/>
    </row>
    <row r="1499" spans="1:18" x14ac:dyDescent="0.25">
      <c r="A1499" s="658"/>
      <c r="B1499" s="635"/>
      <c r="O1499" s="660"/>
      <c r="R1499" s="660"/>
    </row>
    <row r="1500" spans="1:18" x14ac:dyDescent="0.25">
      <c r="A1500" s="658"/>
      <c r="B1500" s="635"/>
      <c r="O1500" s="660"/>
      <c r="R1500" s="660"/>
    </row>
    <row r="1501" spans="1:18" x14ac:dyDescent="0.25">
      <c r="A1501" s="658"/>
      <c r="B1501" s="635"/>
      <c r="O1501" s="660"/>
      <c r="R1501" s="660"/>
    </row>
    <row r="1502" spans="1:18" x14ac:dyDescent="0.25">
      <c r="A1502" s="658"/>
      <c r="B1502" s="635"/>
      <c r="O1502" s="660"/>
      <c r="R1502" s="660"/>
    </row>
    <row r="1503" spans="1:18" x14ac:dyDescent="0.25">
      <c r="A1503" s="658"/>
      <c r="B1503" s="635"/>
      <c r="O1503" s="660"/>
      <c r="R1503" s="660"/>
    </row>
    <row r="1504" spans="1:18" x14ac:dyDescent="0.25">
      <c r="A1504" s="658"/>
      <c r="B1504" s="635"/>
      <c r="O1504" s="660"/>
      <c r="R1504" s="660"/>
    </row>
    <row r="1505" spans="1:18" x14ac:dyDescent="0.25">
      <c r="A1505" s="658"/>
      <c r="B1505" s="635"/>
      <c r="O1505" s="660"/>
      <c r="R1505" s="660"/>
    </row>
    <row r="1506" spans="1:18" x14ac:dyDescent="0.25">
      <c r="A1506" s="658"/>
      <c r="B1506" s="635"/>
      <c r="O1506" s="660"/>
      <c r="R1506" s="660"/>
    </row>
    <row r="1507" spans="1:18" x14ac:dyDescent="0.25">
      <c r="A1507" s="658"/>
      <c r="B1507" s="635"/>
      <c r="O1507" s="660"/>
      <c r="R1507" s="660"/>
    </row>
    <row r="1508" spans="1:18" x14ac:dyDescent="0.25">
      <c r="A1508" s="658"/>
      <c r="B1508" s="635"/>
      <c r="O1508" s="660"/>
      <c r="R1508" s="660"/>
    </row>
    <row r="1509" spans="1:18" x14ac:dyDescent="0.25">
      <c r="A1509" s="658"/>
      <c r="B1509" s="635"/>
      <c r="O1509" s="660"/>
      <c r="R1509" s="660"/>
    </row>
    <row r="1510" spans="1:18" x14ac:dyDescent="0.25">
      <c r="A1510" s="658"/>
      <c r="B1510" s="635"/>
      <c r="O1510" s="660"/>
      <c r="R1510" s="660"/>
    </row>
    <row r="1511" spans="1:18" x14ac:dyDescent="0.25">
      <c r="A1511" s="658"/>
      <c r="B1511" s="635"/>
      <c r="O1511" s="660"/>
      <c r="R1511" s="660"/>
    </row>
    <row r="1512" spans="1:18" x14ac:dyDescent="0.25">
      <c r="A1512" s="658"/>
      <c r="B1512" s="635"/>
      <c r="O1512" s="660"/>
      <c r="R1512" s="660"/>
    </row>
    <row r="1513" spans="1:18" x14ac:dyDescent="0.25">
      <c r="A1513" s="658"/>
      <c r="B1513" s="635"/>
      <c r="O1513" s="660"/>
      <c r="R1513" s="660"/>
    </row>
    <row r="1514" spans="1:18" x14ac:dyDescent="0.25">
      <c r="A1514" s="658"/>
      <c r="B1514" s="635"/>
      <c r="O1514" s="660"/>
      <c r="R1514" s="660"/>
    </row>
    <row r="1515" spans="1:18" x14ac:dyDescent="0.25">
      <c r="A1515" s="658"/>
      <c r="B1515" s="635"/>
      <c r="O1515" s="660"/>
      <c r="R1515" s="660"/>
    </row>
    <row r="1516" spans="1:18" x14ac:dyDescent="0.25">
      <c r="A1516" s="658"/>
      <c r="B1516" s="635"/>
      <c r="O1516" s="660"/>
      <c r="R1516" s="660"/>
    </row>
    <row r="1517" spans="1:18" x14ac:dyDescent="0.25">
      <c r="A1517" s="658"/>
      <c r="B1517" s="635"/>
      <c r="O1517" s="660"/>
      <c r="R1517" s="660"/>
    </row>
    <row r="1518" spans="1:18" x14ac:dyDescent="0.25">
      <c r="A1518" s="658"/>
      <c r="B1518" s="635"/>
      <c r="O1518" s="660"/>
      <c r="R1518" s="660"/>
    </row>
    <row r="1519" spans="1:18" x14ac:dyDescent="0.25">
      <c r="A1519" s="658"/>
      <c r="B1519" s="635"/>
      <c r="O1519" s="660"/>
      <c r="R1519" s="660"/>
    </row>
    <row r="1520" spans="1:18" x14ac:dyDescent="0.25">
      <c r="A1520" s="658"/>
      <c r="B1520" s="635"/>
      <c r="O1520" s="660"/>
      <c r="R1520" s="660"/>
    </row>
    <row r="1521" spans="1:18" x14ac:dyDescent="0.25">
      <c r="A1521" s="658"/>
      <c r="B1521" s="635"/>
      <c r="O1521" s="660"/>
      <c r="R1521" s="660"/>
    </row>
    <row r="1522" spans="1:18" x14ac:dyDescent="0.25">
      <c r="A1522" s="658"/>
      <c r="B1522" s="635"/>
      <c r="O1522" s="660"/>
      <c r="R1522" s="660"/>
    </row>
    <row r="1523" spans="1:18" x14ac:dyDescent="0.25">
      <c r="A1523" s="658"/>
      <c r="B1523" s="635"/>
      <c r="O1523" s="660"/>
      <c r="R1523" s="660"/>
    </row>
    <row r="1524" spans="1:18" x14ac:dyDescent="0.25">
      <c r="A1524" s="658"/>
      <c r="B1524" s="635"/>
      <c r="O1524" s="660"/>
      <c r="R1524" s="660"/>
    </row>
    <row r="1525" spans="1:18" x14ac:dyDescent="0.25">
      <c r="A1525" s="658"/>
      <c r="B1525" s="635"/>
      <c r="O1525" s="660"/>
      <c r="R1525" s="660"/>
    </row>
    <row r="1526" spans="1:18" x14ac:dyDescent="0.25">
      <c r="A1526" s="658"/>
      <c r="B1526" s="635"/>
      <c r="O1526" s="660"/>
      <c r="R1526" s="660"/>
    </row>
    <row r="1527" spans="1:18" x14ac:dyDescent="0.25">
      <c r="A1527" s="658"/>
      <c r="B1527" s="635"/>
      <c r="O1527" s="660"/>
      <c r="R1527" s="660"/>
    </row>
    <row r="1528" spans="1:18" x14ac:dyDescent="0.25">
      <c r="A1528" s="658"/>
      <c r="B1528" s="635"/>
      <c r="O1528" s="660"/>
      <c r="R1528" s="660"/>
    </row>
    <row r="1529" spans="1:18" x14ac:dyDescent="0.25">
      <c r="A1529" s="658"/>
      <c r="B1529" s="635"/>
      <c r="O1529" s="660"/>
      <c r="R1529" s="660"/>
    </row>
    <row r="1530" spans="1:18" x14ac:dyDescent="0.25">
      <c r="A1530" s="658"/>
      <c r="B1530" s="635"/>
      <c r="O1530" s="660"/>
      <c r="R1530" s="660"/>
    </row>
    <row r="1531" spans="1:18" x14ac:dyDescent="0.25">
      <c r="A1531" s="658"/>
      <c r="B1531" s="635"/>
      <c r="O1531" s="660"/>
      <c r="R1531" s="660"/>
    </row>
    <row r="1532" spans="1:18" x14ac:dyDescent="0.25">
      <c r="A1532" s="658"/>
      <c r="B1532" s="635"/>
      <c r="O1532" s="660"/>
      <c r="R1532" s="660"/>
    </row>
    <row r="1533" spans="1:18" x14ac:dyDescent="0.25">
      <c r="A1533" s="658"/>
      <c r="B1533" s="635"/>
      <c r="O1533" s="660"/>
      <c r="R1533" s="660"/>
    </row>
    <row r="1534" spans="1:18" x14ac:dyDescent="0.25">
      <c r="A1534" s="658"/>
      <c r="B1534" s="635"/>
      <c r="O1534" s="660"/>
      <c r="R1534" s="660"/>
    </row>
    <row r="1535" spans="1:18" x14ac:dyDescent="0.25">
      <c r="A1535" s="658"/>
      <c r="B1535" s="635"/>
      <c r="O1535" s="660"/>
      <c r="R1535" s="660"/>
    </row>
    <row r="1536" spans="1:18" x14ac:dyDescent="0.25">
      <c r="A1536" s="658"/>
      <c r="B1536" s="635"/>
      <c r="O1536" s="660"/>
      <c r="R1536" s="660"/>
    </row>
    <row r="1537" spans="1:18" x14ac:dyDescent="0.25">
      <c r="A1537" s="658"/>
      <c r="B1537" s="635"/>
      <c r="O1537" s="660"/>
      <c r="R1537" s="660"/>
    </row>
    <row r="1538" spans="1:18" x14ac:dyDescent="0.25">
      <c r="A1538" s="658"/>
      <c r="B1538" s="635"/>
      <c r="O1538" s="660"/>
      <c r="R1538" s="660"/>
    </row>
    <row r="1539" spans="1:18" x14ac:dyDescent="0.25">
      <c r="A1539" s="658"/>
      <c r="B1539" s="635"/>
      <c r="O1539" s="660"/>
      <c r="R1539" s="660"/>
    </row>
    <row r="1540" spans="1:18" x14ac:dyDescent="0.25">
      <c r="A1540" s="658"/>
      <c r="B1540" s="635"/>
      <c r="O1540" s="660"/>
      <c r="R1540" s="660"/>
    </row>
    <row r="1541" spans="1:18" x14ac:dyDescent="0.25">
      <c r="A1541" s="658"/>
      <c r="B1541" s="635"/>
      <c r="O1541" s="660"/>
      <c r="R1541" s="660"/>
    </row>
    <row r="1542" spans="1:18" x14ac:dyDescent="0.25">
      <c r="A1542" s="658"/>
      <c r="B1542" s="635"/>
      <c r="O1542" s="660"/>
      <c r="R1542" s="660"/>
    </row>
    <row r="1543" spans="1:18" x14ac:dyDescent="0.25">
      <c r="A1543" s="658"/>
      <c r="B1543" s="635"/>
      <c r="O1543" s="660"/>
      <c r="R1543" s="660"/>
    </row>
    <row r="1544" spans="1:18" x14ac:dyDescent="0.25">
      <c r="A1544" s="658"/>
      <c r="B1544" s="635"/>
      <c r="O1544" s="660"/>
      <c r="R1544" s="660"/>
    </row>
    <row r="1545" spans="1:18" x14ac:dyDescent="0.25">
      <c r="A1545" s="658"/>
      <c r="B1545" s="635"/>
      <c r="O1545" s="660"/>
      <c r="R1545" s="660"/>
    </row>
    <row r="1546" spans="1:18" x14ac:dyDescent="0.25">
      <c r="A1546" s="658"/>
      <c r="B1546" s="635"/>
      <c r="O1546" s="660"/>
      <c r="R1546" s="660"/>
    </row>
    <row r="1547" spans="1:18" x14ac:dyDescent="0.25">
      <c r="A1547" s="658"/>
      <c r="B1547" s="635"/>
      <c r="O1547" s="660"/>
      <c r="R1547" s="660"/>
    </row>
    <row r="1548" spans="1:18" x14ac:dyDescent="0.25">
      <c r="A1548" s="658"/>
      <c r="B1548" s="635"/>
      <c r="O1548" s="660"/>
      <c r="R1548" s="660"/>
    </row>
    <row r="1549" spans="1:18" x14ac:dyDescent="0.25">
      <c r="A1549" s="658"/>
      <c r="B1549" s="635"/>
      <c r="O1549" s="660"/>
      <c r="R1549" s="660"/>
    </row>
    <row r="1550" spans="1:18" x14ac:dyDescent="0.25">
      <c r="A1550" s="658"/>
      <c r="B1550" s="635"/>
      <c r="O1550" s="660"/>
      <c r="R1550" s="660"/>
    </row>
    <row r="1551" spans="1:18" x14ac:dyDescent="0.25">
      <c r="A1551" s="658"/>
      <c r="B1551" s="635"/>
      <c r="O1551" s="660"/>
      <c r="R1551" s="660"/>
    </row>
    <row r="1552" spans="1:18" x14ac:dyDescent="0.25">
      <c r="A1552" s="658"/>
      <c r="B1552" s="635"/>
      <c r="O1552" s="660"/>
      <c r="R1552" s="660"/>
    </row>
    <row r="1553" spans="1:18" x14ac:dyDescent="0.25">
      <c r="A1553" s="658"/>
      <c r="B1553" s="635"/>
      <c r="O1553" s="660"/>
      <c r="R1553" s="660"/>
    </row>
    <row r="1554" spans="1:18" x14ac:dyDescent="0.25">
      <c r="A1554" s="658"/>
      <c r="B1554" s="635"/>
      <c r="O1554" s="660"/>
      <c r="R1554" s="660"/>
    </row>
    <row r="1555" spans="1:18" x14ac:dyDescent="0.25">
      <c r="A1555" s="658"/>
      <c r="B1555" s="635"/>
      <c r="O1555" s="660"/>
      <c r="R1555" s="660"/>
    </row>
    <row r="1556" spans="1:18" x14ac:dyDescent="0.25">
      <c r="A1556" s="658"/>
      <c r="B1556" s="635"/>
      <c r="O1556" s="660"/>
      <c r="R1556" s="660"/>
    </row>
    <row r="1557" spans="1:18" x14ac:dyDescent="0.25">
      <c r="A1557" s="658"/>
      <c r="B1557" s="635"/>
      <c r="O1557" s="660"/>
      <c r="R1557" s="660"/>
    </row>
    <row r="1558" spans="1:18" x14ac:dyDescent="0.25">
      <c r="A1558" s="658"/>
      <c r="B1558" s="635"/>
      <c r="O1558" s="660"/>
      <c r="R1558" s="660"/>
    </row>
    <row r="1559" spans="1:18" x14ac:dyDescent="0.25">
      <c r="A1559" s="658"/>
      <c r="B1559" s="635"/>
      <c r="O1559" s="660"/>
      <c r="R1559" s="660"/>
    </row>
    <row r="1560" spans="1:18" x14ac:dyDescent="0.25">
      <c r="A1560" s="658"/>
      <c r="B1560" s="635"/>
      <c r="O1560" s="660"/>
      <c r="R1560" s="660"/>
    </row>
    <row r="1561" spans="1:18" x14ac:dyDescent="0.25">
      <c r="A1561" s="658"/>
      <c r="B1561" s="635"/>
      <c r="O1561" s="660"/>
      <c r="R1561" s="660"/>
    </row>
    <row r="1562" spans="1:18" x14ac:dyDescent="0.25">
      <c r="A1562" s="658"/>
      <c r="B1562" s="635"/>
      <c r="O1562" s="660"/>
      <c r="R1562" s="660"/>
    </row>
    <row r="1563" spans="1:18" x14ac:dyDescent="0.25">
      <c r="A1563" s="658"/>
      <c r="B1563" s="635"/>
      <c r="O1563" s="660"/>
      <c r="R1563" s="660"/>
    </row>
    <row r="1564" spans="1:18" x14ac:dyDescent="0.25">
      <c r="A1564" s="658"/>
      <c r="B1564" s="635"/>
      <c r="O1564" s="660"/>
      <c r="R1564" s="660"/>
    </row>
    <row r="1565" spans="1:18" x14ac:dyDescent="0.25">
      <c r="A1565" s="658"/>
      <c r="B1565" s="635"/>
      <c r="O1565" s="660"/>
      <c r="R1565" s="660"/>
    </row>
    <row r="1566" spans="1:18" x14ac:dyDescent="0.25">
      <c r="A1566" s="658"/>
      <c r="B1566" s="635"/>
      <c r="O1566" s="660"/>
      <c r="R1566" s="660"/>
    </row>
    <row r="1567" spans="1:18" x14ac:dyDescent="0.25">
      <c r="A1567" s="658"/>
      <c r="B1567" s="635"/>
      <c r="O1567" s="660"/>
      <c r="R1567" s="660"/>
    </row>
    <row r="1568" spans="1:18" x14ac:dyDescent="0.25">
      <c r="A1568" s="658"/>
      <c r="B1568" s="635"/>
      <c r="O1568" s="660"/>
      <c r="R1568" s="660"/>
    </row>
    <row r="1569" spans="1:18" x14ac:dyDescent="0.25">
      <c r="A1569" s="658"/>
      <c r="B1569" s="635"/>
      <c r="O1569" s="660"/>
      <c r="R1569" s="660"/>
    </row>
    <row r="1570" spans="1:18" x14ac:dyDescent="0.25">
      <c r="A1570" s="658"/>
      <c r="B1570" s="635"/>
      <c r="O1570" s="660"/>
      <c r="R1570" s="660"/>
    </row>
    <row r="1571" spans="1:18" x14ac:dyDescent="0.25">
      <c r="A1571" s="658"/>
      <c r="B1571" s="635"/>
      <c r="O1571" s="660"/>
      <c r="R1571" s="660"/>
    </row>
    <row r="1572" spans="1:18" x14ac:dyDescent="0.25">
      <c r="A1572" s="658"/>
      <c r="B1572" s="635"/>
      <c r="O1572" s="660"/>
      <c r="R1572" s="660"/>
    </row>
    <row r="1573" spans="1:18" x14ac:dyDescent="0.25">
      <c r="A1573" s="658"/>
      <c r="B1573" s="635"/>
      <c r="O1573" s="660"/>
      <c r="R1573" s="660"/>
    </row>
    <row r="1574" spans="1:18" x14ac:dyDescent="0.25">
      <c r="A1574" s="658"/>
      <c r="B1574" s="635"/>
      <c r="O1574" s="660"/>
      <c r="R1574" s="660"/>
    </row>
    <row r="1575" spans="1:18" x14ac:dyDescent="0.25">
      <c r="A1575" s="658"/>
      <c r="B1575" s="635"/>
      <c r="O1575" s="660"/>
      <c r="R1575" s="660"/>
    </row>
    <row r="1576" spans="1:18" x14ac:dyDescent="0.25">
      <c r="A1576" s="658"/>
      <c r="B1576" s="635"/>
      <c r="O1576" s="660"/>
      <c r="R1576" s="660"/>
    </row>
    <row r="1577" spans="1:18" x14ac:dyDescent="0.25">
      <c r="A1577" s="658"/>
      <c r="B1577" s="635"/>
      <c r="O1577" s="660"/>
      <c r="R1577" s="660"/>
    </row>
    <row r="1578" spans="1:18" x14ac:dyDescent="0.25">
      <c r="A1578" s="658"/>
      <c r="B1578" s="635"/>
      <c r="O1578" s="660"/>
      <c r="R1578" s="660"/>
    </row>
    <row r="1579" spans="1:18" x14ac:dyDescent="0.25">
      <c r="A1579" s="658"/>
      <c r="B1579" s="635"/>
      <c r="O1579" s="660"/>
      <c r="R1579" s="660"/>
    </row>
    <row r="1580" spans="1:18" x14ac:dyDescent="0.25">
      <c r="A1580" s="658"/>
      <c r="B1580" s="635"/>
      <c r="O1580" s="660"/>
      <c r="R1580" s="660"/>
    </row>
    <row r="1581" spans="1:18" x14ac:dyDescent="0.25">
      <c r="A1581" s="658"/>
      <c r="B1581" s="635"/>
      <c r="O1581" s="660"/>
      <c r="R1581" s="660"/>
    </row>
    <row r="1582" spans="1:18" x14ac:dyDescent="0.25">
      <c r="A1582" s="658"/>
      <c r="B1582" s="635"/>
      <c r="O1582" s="660"/>
      <c r="R1582" s="660"/>
    </row>
    <row r="1583" spans="1:18" x14ac:dyDescent="0.25">
      <c r="A1583" s="658"/>
      <c r="B1583" s="635"/>
      <c r="O1583" s="660"/>
      <c r="R1583" s="660"/>
    </row>
    <row r="1584" spans="1:18" x14ac:dyDescent="0.25">
      <c r="A1584" s="658"/>
      <c r="B1584" s="635"/>
      <c r="O1584" s="660"/>
      <c r="R1584" s="660"/>
    </row>
    <row r="1585" spans="1:18" x14ac:dyDescent="0.25">
      <c r="A1585" s="658"/>
      <c r="B1585" s="635"/>
      <c r="O1585" s="660"/>
      <c r="R1585" s="660"/>
    </row>
    <row r="1586" spans="1:18" x14ac:dyDescent="0.25">
      <c r="A1586" s="658"/>
      <c r="B1586" s="635"/>
      <c r="O1586" s="660"/>
      <c r="R1586" s="660"/>
    </row>
    <row r="1587" spans="1:18" x14ac:dyDescent="0.25">
      <c r="A1587" s="658"/>
      <c r="B1587" s="635"/>
      <c r="O1587" s="660"/>
      <c r="R1587" s="660"/>
    </row>
    <row r="1588" spans="1:18" x14ac:dyDescent="0.25">
      <c r="A1588" s="658"/>
      <c r="B1588" s="635"/>
      <c r="O1588" s="660"/>
      <c r="R1588" s="660"/>
    </row>
    <row r="1589" spans="1:18" x14ac:dyDescent="0.25">
      <c r="A1589" s="658"/>
      <c r="B1589" s="635"/>
      <c r="O1589" s="660"/>
      <c r="R1589" s="660"/>
    </row>
    <row r="1590" spans="1:18" x14ac:dyDescent="0.25">
      <c r="A1590" s="658"/>
      <c r="B1590" s="635"/>
      <c r="O1590" s="660"/>
      <c r="R1590" s="660"/>
    </row>
    <row r="1591" spans="1:18" x14ac:dyDescent="0.25">
      <c r="A1591" s="658"/>
      <c r="B1591" s="635"/>
      <c r="O1591" s="660"/>
      <c r="R1591" s="660"/>
    </row>
    <row r="1592" spans="1:18" x14ac:dyDescent="0.25">
      <c r="A1592" s="658"/>
      <c r="B1592" s="635"/>
      <c r="O1592" s="660"/>
      <c r="R1592" s="660"/>
    </row>
    <row r="1593" spans="1:18" x14ac:dyDescent="0.25">
      <c r="A1593" s="658"/>
      <c r="B1593" s="635"/>
      <c r="O1593" s="660"/>
      <c r="R1593" s="660"/>
    </row>
    <row r="1594" spans="1:18" x14ac:dyDescent="0.25">
      <c r="A1594" s="658"/>
      <c r="B1594" s="635"/>
      <c r="O1594" s="660"/>
      <c r="R1594" s="660"/>
    </row>
    <row r="1595" spans="1:18" x14ac:dyDescent="0.25">
      <c r="A1595" s="658"/>
      <c r="B1595" s="635"/>
      <c r="O1595" s="660"/>
      <c r="R1595" s="660"/>
    </row>
    <row r="1596" spans="1:18" x14ac:dyDescent="0.25">
      <c r="A1596" s="658"/>
      <c r="B1596" s="635"/>
      <c r="O1596" s="660"/>
      <c r="R1596" s="660"/>
    </row>
    <row r="1597" spans="1:18" x14ac:dyDescent="0.25">
      <c r="A1597" s="658"/>
      <c r="B1597" s="635"/>
      <c r="O1597" s="660"/>
      <c r="R1597" s="660"/>
    </row>
    <row r="1598" spans="1:18" x14ac:dyDescent="0.25">
      <c r="A1598" s="658"/>
      <c r="B1598" s="635"/>
      <c r="O1598" s="660"/>
      <c r="R1598" s="660"/>
    </row>
    <row r="1599" spans="1:18" x14ac:dyDescent="0.25">
      <c r="A1599" s="658"/>
      <c r="B1599" s="635"/>
      <c r="O1599" s="660"/>
      <c r="R1599" s="660"/>
    </row>
    <row r="1600" spans="1:18" x14ac:dyDescent="0.25">
      <c r="A1600" s="658"/>
      <c r="B1600" s="635"/>
      <c r="O1600" s="660"/>
      <c r="R1600" s="660"/>
    </row>
    <row r="1601" spans="1:18" x14ac:dyDescent="0.25">
      <c r="A1601" s="658"/>
      <c r="B1601" s="635"/>
      <c r="O1601" s="660"/>
      <c r="R1601" s="660"/>
    </row>
    <row r="1602" spans="1:18" x14ac:dyDescent="0.25">
      <c r="A1602" s="658"/>
      <c r="B1602" s="635"/>
      <c r="O1602" s="660"/>
      <c r="R1602" s="660"/>
    </row>
    <row r="1603" spans="1:18" x14ac:dyDescent="0.25">
      <c r="A1603" s="658"/>
      <c r="B1603" s="635"/>
      <c r="O1603" s="660"/>
      <c r="R1603" s="660"/>
    </row>
    <row r="1604" spans="1:18" x14ac:dyDescent="0.25">
      <c r="A1604" s="658"/>
      <c r="B1604" s="635"/>
      <c r="O1604" s="660"/>
      <c r="R1604" s="660"/>
    </row>
    <row r="1605" spans="1:18" x14ac:dyDescent="0.25">
      <c r="A1605" s="658"/>
      <c r="B1605" s="635"/>
      <c r="O1605" s="660"/>
      <c r="R1605" s="660"/>
    </row>
    <row r="1606" spans="1:18" x14ac:dyDescent="0.25">
      <c r="A1606" s="658"/>
      <c r="B1606" s="635"/>
      <c r="O1606" s="660"/>
      <c r="R1606" s="660"/>
    </row>
    <row r="1607" spans="1:18" x14ac:dyDescent="0.25">
      <c r="A1607" s="658"/>
      <c r="B1607" s="635"/>
      <c r="O1607" s="660"/>
      <c r="R1607" s="660"/>
    </row>
    <row r="1608" spans="1:18" x14ac:dyDescent="0.25">
      <c r="A1608" s="658"/>
      <c r="B1608" s="635"/>
      <c r="O1608" s="660"/>
      <c r="R1608" s="660"/>
    </row>
    <row r="1609" spans="1:18" x14ac:dyDescent="0.25">
      <c r="A1609" s="658"/>
      <c r="B1609" s="635"/>
      <c r="O1609" s="660"/>
      <c r="R1609" s="660"/>
    </row>
    <row r="1610" spans="1:18" x14ac:dyDescent="0.25">
      <c r="A1610" s="658"/>
      <c r="B1610" s="635"/>
      <c r="O1610" s="660"/>
      <c r="R1610" s="660"/>
    </row>
    <row r="1611" spans="1:18" x14ac:dyDescent="0.25">
      <c r="A1611" s="658"/>
      <c r="B1611" s="635"/>
      <c r="O1611" s="660"/>
      <c r="R1611" s="660"/>
    </row>
    <row r="1612" spans="1:18" x14ac:dyDescent="0.25">
      <c r="A1612" s="658"/>
      <c r="B1612" s="635"/>
      <c r="O1612" s="660"/>
      <c r="R1612" s="660"/>
    </row>
    <row r="1613" spans="1:18" x14ac:dyDescent="0.25">
      <c r="A1613" s="658"/>
      <c r="B1613" s="635"/>
      <c r="O1613" s="660"/>
      <c r="R1613" s="660"/>
    </row>
    <row r="1614" spans="1:18" x14ac:dyDescent="0.25">
      <c r="A1614" s="658"/>
      <c r="B1614" s="635"/>
      <c r="O1614" s="660"/>
      <c r="R1614" s="660"/>
    </row>
    <row r="1615" spans="1:18" x14ac:dyDescent="0.25">
      <c r="A1615" s="658"/>
      <c r="B1615" s="635"/>
      <c r="O1615" s="660"/>
      <c r="R1615" s="660"/>
    </row>
    <row r="1616" spans="1:18" x14ac:dyDescent="0.25">
      <c r="A1616" s="658"/>
      <c r="B1616" s="635"/>
      <c r="O1616" s="660"/>
      <c r="R1616" s="660"/>
    </row>
    <row r="1617" spans="1:18" x14ac:dyDescent="0.25">
      <c r="A1617" s="658"/>
      <c r="B1617" s="635"/>
      <c r="O1617" s="660"/>
      <c r="R1617" s="660"/>
    </row>
    <row r="1618" spans="1:18" x14ac:dyDescent="0.25">
      <c r="A1618" s="658"/>
      <c r="B1618" s="635"/>
      <c r="O1618" s="660"/>
      <c r="R1618" s="660"/>
    </row>
    <row r="1619" spans="1:18" x14ac:dyDescent="0.25">
      <c r="A1619" s="658"/>
      <c r="B1619" s="635"/>
      <c r="O1619" s="660"/>
      <c r="R1619" s="660"/>
    </row>
    <row r="1620" spans="1:18" x14ac:dyDescent="0.25">
      <c r="A1620" s="658"/>
      <c r="B1620" s="635"/>
      <c r="O1620" s="660"/>
      <c r="R1620" s="660"/>
    </row>
    <row r="1621" spans="1:18" x14ac:dyDescent="0.25">
      <c r="A1621" s="658"/>
      <c r="B1621" s="635"/>
      <c r="O1621" s="660"/>
      <c r="R1621" s="660"/>
    </row>
    <row r="1622" spans="1:18" x14ac:dyDescent="0.25">
      <c r="A1622" s="658"/>
      <c r="B1622" s="635"/>
      <c r="O1622" s="660"/>
      <c r="R1622" s="660"/>
    </row>
    <row r="1623" spans="1:18" x14ac:dyDescent="0.25">
      <c r="A1623" s="658"/>
      <c r="B1623" s="635"/>
      <c r="O1623" s="660"/>
      <c r="R1623" s="660"/>
    </row>
    <row r="1624" spans="1:18" x14ac:dyDescent="0.25">
      <c r="A1624" s="658"/>
      <c r="B1624" s="635"/>
      <c r="O1624" s="660"/>
      <c r="R1624" s="660"/>
    </row>
    <row r="1625" spans="1:18" x14ac:dyDescent="0.25">
      <c r="A1625" s="658"/>
      <c r="B1625" s="635"/>
      <c r="O1625" s="660"/>
      <c r="R1625" s="660"/>
    </row>
    <row r="1626" spans="1:18" x14ac:dyDescent="0.25">
      <c r="A1626" s="658"/>
      <c r="B1626" s="635"/>
      <c r="O1626" s="660"/>
      <c r="R1626" s="660"/>
    </row>
    <row r="1627" spans="1:18" x14ac:dyDescent="0.25">
      <c r="A1627" s="658"/>
      <c r="B1627" s="635"/>
      <c r="O1627" s="660"/>
      <c r="R1627" s="660"/>
    </row>
    <row r="1628" spans="1:18" x14ac:dyDescent="0.25">
      <c r="A1628" s="658"/>
      <c r="B1628" s="635"/>
      <c r="O1628" s="660"/>
      <c r="R1628" s="660"/>
    </row>
    <row r="1629" spans="1:18" x14ac:dyDescent="0.25">
      <c r="A1629" s="658"/>
      <c r="B1629" s="635"/>
      <c r="O1629" s="660"/>
      <c r="R1629" s="660"/>
    </row>
    <row r="1630" spans="1:18" x14ac:dyDescent="0.25">
      <c r="A1630" s="658"/>
      <c r="B1630" s="635"/>
      <c r="O1630" s="660"/>
      <c r="R1630" s="660"/>
    </row>
    <row r="1631" spans="1:18" x14ac:dyDescent="0.25">
      <c r="A1631" s="658"/>
      <c r="B1631" s="635"/>
      <c r="O1631" s="660"/>
      <c r="R1631" s="660"/>
    </row>
    <row r="1632" spans="1:18" x14ac:dyDescent="0.25">
      <c r="A1632" s="658"/>
      <c r="B1632" s="635"/>
      <c r="O1632" s="660"/>
      <c r="R1632" s="660"/>
    </row>
    <row r="1633" spans="1:18" x14ac:dyDescent="0.25">
      <c r="A1633" s="658"/>
      <c r="B1633" s="635"/>
      <c r="O1633" s="660"/>
      <c r="R1633" s="660"/>
    </row>
    <row r="1634" spans="1:18" x14ac:dyDescent="0.25">
      <c r="A1634" s="658"/>
      <c r="B1634" s="635"/>
      <c r="O1634" s="660"/>
      <c r="R1634" s="660"/>
    </row>
    <row r="1635" spans="1:18" x14ac:dyDescent="0.25">
      <c r="A1635" s="658"/>
      <c r="B1635" s="635"/>
      <c r="O1635" s="660"/>
      <c r="R1635" s="660"/>
    </row>
    <row r="1636" spans="1:18" x14ac:dyDescent="0.25">
      <c r="A1636" s="658"/>
      <c r="B1636" s="635"/>
      <c r="O1636" s="660"/>
      <c r="R1636" s="660"/>
    </row>
    <row r="1637" spans="1:18" x14ac:dyDescent="0.25">
      <c r="A1637" s="658"/>
      <c r="B1637" s="635"/>
      <c r="O1637" s="660"/>
      <c r="R1637" s="660"/>
    </row>
    <row r="1638" spans="1:18" x14ac:dyDescent="0.25">
      <c r="A1638" s="658"/>
      <c r="B1638" s="635"/>
      <c r="O1638" s="660"/>
      <c r="R1638" s="660"/>
    </row>
    <row r="1639" spans="1:18" x14ac:dyDescent="0.25">
      <c r="A1639" s="658"/>
      <c r="B1639" s="635"/>
      <c r="O1639" s="660"/>
      <c r="R1639" s="660"/>
    </row>
    <row r="1640" spans="1:18" x14ac:dyDescent="0.25">
      <c r="A1640" s="658"/>
      <c r="B1640" s="635"/>
      <c r="O1640" s="660"/>
      <c r="R1640" s="660"/>
    </row>
    <row r="1641" spans="1:18" x14ac:dyDescent="0.25">
      <c r="A1641" s="658"/>
      <c r="B1641" s="635"/>
      <c r="O1641" s="660"/>
      <c r="R1641" s="660"/>
    </row>
    <row r="1642" spans="1:18" x14ac:dyDescent="0.25">
      <c r="A1642" s="658"/>
      <c r="B1642" s="635"/>
      <c r="O1642" s="660"/>
      <c r="R1642" s="660"/>
    </row>
    <row r="1643" spans="1:18" x14ac:dyDescent="0.25">
      <c r="A1643" s="658"/>
      <c r="B1643" s="635"/>
      <c r="O1643" s="660"/>
      <c r="R1643" s="660"/>
    </row>
    <row r="1644" spans="1:18" x14ac:dyDescent="0.25">
      <c r="A1644" s="658"/>
      <c r="B1644" s="635"/>
      <c r="O1644" s="660"/>
      <c r="R1644" s="660"/>
    </row>
    <row r="1645" spans="1:18" x14ac:dyDescent="0.25">
      <c r="A1645" s="658"/>
      <c r="B1645" s="635"/>
      <c r="O1645" s="660"/>
      <c r="R1645" s="660"/>
    </row>
    <row r="1646" spans="1:18" x14ac:dyDescent="0.25">
      <c r="A1646" s="658"/>
      <c r="B1646" s="635"/>
      <c r="O1646" s="660"/>
      <c r="R1646" s="660"/>
    </row>
    <row r="1647" spans="1:18" x14ac:dyDescent="0.25">
      <c r="A1647" s="658"/>
      <c r="B1647" s="635"/>
      <c r="O1647" s="660"/>
      <c r="R1647" s="660"/>
    </row>
    <row r="1648" spans="1:18" x14ac:dyDescent="0.25">
      <c r="A1648" s="658"/>
      <c r="B1648" s="635"/>
      <c r="O1648" s="660"/>
      <c r="R1648" s="660"/>
    </row>
    <row r="1649" spans="1:18" x14ac:dyDescent="0.25">
      <c r="A1649" s="658"/>
      <c r="B1649" s="635"/>
      <c r="O1649" s="660"/>
      <c r="R1649" s="660"/>
    </row>
    <row r="1650" spans="1:18" x14ac:dyDescent="0.25">
      <c r="A1650" s="658"/>
      <c r="B1650" s="635"/>
      <c r="O1650" s="660"/>
      <c r="R1650" s="660"/>
    </row>
    <row r="1651" spans="1:18" x14ac:dyDescent="0.25">
      <c r="A1651" s="658"/>
      <c r="B1651" s="635"/>
      <c r="O1651" s="660"/>
      <c r="R1651" s="660"/>
    </row>
    <row r="1652" spans="1:18" x14ac:dyDescent="0.25">
      <c r="A1652" s="658"/>
      <c r="B1652" s="635"/>
      <c r="O1652" s="660"/>
      <c r="R1652" s="660"/>
    </row>
    <row r="1653" spans="1:18" x14ac:dyDescent="0.25">
      <c r="A1653" s="658"/>
      <c r="B1653" s="635"/>
      <c r="O1653" s="660"/>
      <c r="R1653" s="660"/>
    </row>
    <row r="1654" spans="1:18" x14ac:dyDescent="0.25">
      <c r="A1654" s="658"/>
      <c r="B1654" s="635"/>
      <c r="O1654" s="660"/>
      <c r="R1654" s="660"/>
    </row>
    <row r="1655" spans="1:18" x14ac:dyDescent="0.25">
      <c r="A1655" s="658"/>
      <c r="B1655" s="635"/>
      <c r="O1655" s="660"/>
      <c r="R1655" s="660"/>
    </row>
    <row r="1656" spans="1:18" x14ac:dyDescent="0.25">
      <c r="A1656" s="658"/>
      <c r="B1656" s="635"/>
      <c r="O1656" s="660"/>
      <c r="R1656" s="660"/>
    </row>
    <row r="1657" spans="1:18" x14ac:dyDescent="0.25">
      <c r="A1657" s="658"/>
      <c r="B1657" s="635"/>
      <c r="O1657" s="660"/>
      <c r="R1657" s="660"/>
    </row>
    <row r="1658" spans="1:18" x14ac:dyDescent="0.25">
      <c r="A1658" s="658"/>
      <c r="B1658" s="635"/>
      <c r="O1658" s="660"/>
      <c r="R1658" s="660"/>
    </row>
    <row r="1659" spans="1:18" x14ac:dyDescent="0.25">
      <c r="A1659" s="658"/>
      <c r="B1659" s="635"/>
      <c r="O1659" s="660"/>
      <c r="R1659" s="660"/>
    </row>
    <row r="1660" spans="1:18" x14ac:dyDescent="0.25">
      <c r="A1660" s="658"/>
      <c r="B1660" s="635"/>
      <c r="O1660" s="660"/>
      <c r="R1660" s="660"/>
    </row>
    <row r="1661" spans="1:18" x14ac:dyDescent="0.25">
      <c r="A1661" s="658"/>
      <c r="B1661" s="635"/>
      <c r="O1661" s="660"/>
      <c r="R1661" s="660"/>
    </row>
    <row r="1662" spans="1:18" x14ac:dyDescent="0.25">
      <c r="A1662" s="658"/>
      <c r="B1662" s="635"/>
      <c r="O1662" s="660"/>
      <c r="R1662" s="660"/>
    </row>
    <row r="1663" spans="1:18" x14ac:dyDescent="0.25">
      <c r="A1663" s="658"/>
      <c r="B1663" s="635"/>
      <c r="O1663" s="660"/>
      <c r="R1663" s="660"/>
    </row>
    <row r="1664" spans="1:18" x14ac:dyDescent="0.25">
      <c r="A1664" s="658"/>
      <c r="B1664" s="635"/>
      <c r="O1664" s="660"/>
      <c r="R1664" s="660"/>
    </row>
    <row r="1665" spans="1:18" x14ac:dyDescent="0.25">
      <c r="A1665" s="658"/>
      <c r="B1665" s="635"/>
      <c r="O1665" s="660"/>
      <c r="R1665" s="660"/>
    </row>
    <row r="1666" spans="1:18" x14ac:dyDescent="0.25">
      <c r="A1666" s="658"/>
      <c r="B1666" s="635"/>
      <c r="O1666" s="660"/>
      <c r="R1666" s="660"/>
    </row>
    <row r="1667" spans="1:18" x14ac:dyDescent="0.25">
      <c r="A1667" s="658"/>
      <c r="B1667" s="635"/>
      <c r="O1667" s="660"/>
      <c r="R1667" s="660"/>
    </row>
    <row r="1668" spans="1:18" x14ac:dyDescent="0.25">
      <c r="A1668" s="658"/>
      <c r="B1668" s="635"/>
      <c r="O1668" s="660"/>
      <c r="R1668" s="660"/>
    </row>
    <row r="1669" spans="1:18" x14ac:dyDescent="0.25">
      <c r="A1669" s="658"/>
      <c r="B1669" s="635"/>
      <c r="O1669" s="660"/>
      <c r="R1669" s="660"/>
    </row>
    <row r="1670" spans="1:18" x14ac:dyDescent="0.25">
      <c r="A1670" s="658"/>
      <c r="B1670" s="635"/>
      <c r="O1670" s="660"/>
      <c r="R1670" s="660"/>
    </row>
    <row r="1671" spans="1:18" x14ac:dyDescent="0.25">
      <c r="A1671" s="658"/>
      <c r="B1671" s="635"/>
      <c r="O1671" s="660"/>
      <c r="R1671" s="660"/>
    </row>
    <row r="1672" spans="1:18" x14ac:dyDescent="0.25">
      <c r="A1672" s="658"/>
      <c r="B1672" s="635"/>
      <c r="O1672" s="660"/>
      <c r="R1672" s="660"/>
    </row>
    <row r="1673" spans="1:18" x14ac:dyDescent="0.25">
      <c r="A1673" s="658"/>
      <c r="B1673" s="635"/>
      <c r="O1673" s="660"/>
      <c r="R1673" s="660"/>
    </row>
    <row r="1674" spans="1:18" x14ac:dyDescent="0.25">
      <c r="A1674" s="658"/>
      <c r="B1674" s="635"/>
      <c r="O1674" s="660"/>
      <c r="R1674" s="660"/>
    </row>
    <row r="1675" spans="1:18" x14ac:dyDescent="0.25">
      <c r="A1675" s="658"/>
      <c r="B1675" s="635"/>
      <c r="O1675" s="660"/>
      <c r="R1675" s="660"/>
    </row>
    <row r="1676" spans="1:18" x14ac:dyDescent="0.25">
      <c r="A1676" s="658"/>
      <c r="B1676" s="635"/>
      <c r="O1676" s="660"/>
      <c r="R1676" s="660"/>
    </row>
    <row r="1677" spans="1:18" x14ac:dyDescent="0.25">
      <c r="A1677" s="658"/>
      <c r="B1677" s="635"/>
      <c r="O1677" s="660"/>
      <c r="R1677" s="660"/>
    </row>
    <row r="1678" spans="1:18" x14ac:dyDescent="0.25">
      <c r="A1678" s="658"/>
      <c r="B1678" s="635"/>
      <c r="O1678" s="660"/>
      <c r="R1678" s="660"/>
    </row>
    <row r="1679" spans="1:18" x14ac:dyDescent="0.25">
      <c r="A1679" s="658"/>
      <c r="B1679" s="635"/>
      <c r="O1679" s="660"/>
      <c r="R1679" s="660"/>
    </row>
    <row r="1680" spans="1:18" x14ac:dyDescent="0.25">
      <c r="A1680" s="658"/>
      <c r="B1680" s="635"/>
      <c r="O1680" s="660"/>
      <c r="R1680" s="660"/>
    </row>
    <row r="1681" spans="1:18" x14ac:dyDescent="0.25">
      <c r="A1681" s="658"/>
      <c r="B1681" s="635"/>
      <c r="O1681" s="660"/>
      <c r="R1681" s="660"/>
    </row>
    <row r="1682" spans="1:18" x14ac:dyDescent="0.25">
      <c r="A1682" s="658"/>
      <c r="B1682" s="635"/>
      <c r="O1682" s="660"/>
      <c r="R1682" s="660"/>
    </row>
    <row r="1683" spans="1:18" x14ac:dyDescent="0.25">
      <c r="A1683" s="658"/>
      <c r="B1683" s="635"/>
      <c r="O1683" s="660"/>
      <c r="R1683" s="660"/>
    </row>
    <row r="1684" spans="1:18" x14ac:dyDescent="0.25">
      <c r="A1684" s="658"/>
      <c r="B1684" s="635"/>
      <c r="O1684" s="660"/>
      <c r="R1684" s="660"/>
    </row>
    <row r="1685" spans="1:18" x14ac:dyDescent="0.25">
      <c r="A1685" s="658"/>
      <c r="B1685" s="635"/>
      <c r="O1685" s="660"/>
      <c r="R1685" s="660"/>
    </row>
    <row r="1686" spans="1:18" x14ac:dyDescent="0.25">
      <c r="A1686" s="658"/>
      <c r="B1686" s="635"/>
      <c r="O1686" s="660"/>
      <c r="R1686" s="660"/>
    </row>
    <row r="1687" spans="1:18" x14ac:dyDescent="0.25">
      <c r="A1687" s="658"/>
      <c r="B1687" s="635"/>
      <c r="O1687" s="660"/>
      <c r="R1687" s="660"/>
    </row>
    <row r="1688" spans="1:18" x14ac:dyDescent="0.25">
      <c r="A1688" s="658"/>
      <c r="B1688" s="635"/>
      <c r="O1688" s="660"/>
      <c r="R1688" s="660"/>
    </row>
    <row r="1689" spans="1:18" x14ac:dyDescent="0.25">
      <c r="A1689" s="658"/>
      <c r="B1689" s="635"/>
      <c r="O1689" s="660"/>
      <c r="R1689" s="660"/>
    </row>
    <row r="1690" spans="1:18" x14ac:dyDescent="0.25">
      <c r="A1690" s="658"/>
      <c r="B1690" s="635"/>
      <c r="O1690" s="660"/>
      <c r="R1690" s="660"/>
    </row>
    <row r="1691" spans="1:18" x14ac:dyDescent="0.25">
      <c r="A1691" s="658"/>
      <c r="B1691" s="635"/>
      <c r="O1691" s="660"/>
      <c r="R1691" s="660"/>
    </row>
    <row r="1692" spans="1:18" x14ac:dyDescent="0.25">
      <c r="A1692" s="658"/>
      <c r="B1692" s="635"/>
      <c r="O1692" s="660"/>
      <c r="R1692" s="660"/>
    </row>
    <row r="1693" spans="1:18" x14ac:dyDescent="0.25">
      <c r="A1693" s="658"/>
      <c r="B1693" s="635"/>
      <c r="O1693" s="660"/>
      <c r="R1693" s="660"/>
    </row>
    <row r="1694" spans="1:18" x14ac:dyDescent="0.25">
      <c r="A1694" s="658"/>
      <c r="B1694" s="635"/>
      <c r="O1694" s="660"/>
      <c r="R1694" s="660"/>
    </row>
    <row r="1695" spans="1:18" x14ac:dyDescent="0.25">
      <c r="A1695" s="658"/>
      <c r="B1695" s="635"/>
      <c r="O1695" s="660"/>
      <c r="R1695" s="660"/>
    </row>
    <row r="1696" spans="1:18" x14ac:dyDescent="0.25">
      <c r="A1696" s="658"/>
      <c r="B1696" s="635"/>
      <c r="O1696" s="660"/>
      <c r="R1696" s="660"/>
    </row>
    <row r="1697" spans="1:18" x14ac:dyDescent="0.25">
      <c r="A1697" s="658"/>
      <c r="B1697" s="635"/>
      <c r="O1697" s="660"/>
      <c r="R1697" s="660"/>
    </row>
    <row r="1698" spans="1:18" x14ac:dyDescent="0.25">
      <c r="A1698" s="658"/>
      <c r="B1698" s="635"/>
      <c r="O1698" s="660"/>
      <c r="R1698" s="660"/>
    </row>
    <row r="1699" spans="1:18" x14ac:dyDescent="0.25">
      <c r="A1699" s="658"/>
      <c r="B1699" s="635"/>
      <c r="O1699" s="660"/>
      <c r="R1699" s="660"/>
    </row>
    <row r="1700" spans="1:18" x14ac:dyDescent="0.25">
      <c r="A1700" s="658"/>
      <c r="B1700" s="635"/>
      <c r="O1700" s="660"/>
      <c r="R1700" s="660"/>
    </row>
    <row r="1701" spans="1:18" x14ac:dyDescent="0.25">
      <c r="A1701" s="658"/>
      <c r="B1701" s="635"/>
      <c r="O1701" s="660"/>
      <c r="R1701" s="660"/>
    </row>
    <row r="1702" spans="1:18" x14ac:dyDescent="0.25">
      <c r="A1702" s="658"/>
      <c r="B1702" s="635"/>
      <c r="O1702" s="660"/>
      <c r="R1702" s="660"/>
    </row>
    <row r="1703" spans="1:18" x14ac:dyDescent="0.25">
      <c r="A1703" s="658"/>
      <c r="B1703" s="635"/>
      <c r="O1703" s="660"/>
      <c r="R1703" s="660"/>
    </row>
    <row r="1704" spans="1:18" x14ac:dyDescent="0.25">
      <c r="A1704" s="658"/>
      <c r="B1704" s="635"/>
      <c r="O1704" s="660"/>
      <c r="R1704" s="660"/>
    </row>
    <row r="1705" spans="1:18" x14ac:dyDescent="0.25">
      <c r="A1705" s="658"/>
      <c r="B1705" s="635"/>
      <c r="O1705" s="660"/>
      <c r="R1705" s="660"/>
    </row>
    <row r="1706" spans="1:18" x14ac:dyDescent="0.25">
      <c r="A1706" s="658"/>
      <c r="B1706" s="635"/>
      <c r="O1706" s="660"/>
      <c r="R1706" s="660"/>
    </row>
    <row r="1707" spans="1:18" x14ac:dyDescent="0.25">
      <c r="A1707" s="658"/>
      <c r="B1707" s="635"/>
      <c r="O1707" s="660"/>
      <c r="R1707" s="660"/>
    </row>
    <row r="1708" spans="1:18" x14ac:dyDescent="0.25">
      <c r="A1708" s="658"/>
      <c r="B1708" s="635"/>
      <c r="O1708" s="660"/>
      <c r="R1708" s="660"/>
    </row>
    <row r="1709" spans="1:18" x14ac:dyDescent="0.25">
      <c r="A1709" s="658"/>
      <c r="B1709" s="635"/>
      <c r="O1709" s="660"/>
      <c r="R1709" s="660"/>
    </row>
    <row r="1710" spans="1:18" x14ac:dyDescent="0.25">
      <c r="A1710" s="658"/>
      <c r="B1710" s="635"/>
      <c r="O1710" s="660"/>
      <c r="R1710" s="660"/>
    </row>
    <row r="1711" spans="1:18" x14ac:dyDescent="0.25">
      <c r="A1711" s="658"/>
      <c r="B1711" s="635"/>
      <c r="O1711" s="660"/>
      <c r="R1711" s="660"/>
    </row>
    <row r="1712" spans="1:18" x14ac:dyDescent="0.25">
      <c r="A1712" s="658"/>
      <c r="B1712" s="635"/>
      <c r="O1712" s="660"/>
      <c r="R1712" s="660"/>
    </row>
    <row r="1713" spans="1:18" x14ac:dyDescent="0.25">
      <c r="A1713" s="658"/>
      <c r="B1713" s="635"/>
      <c r="O1713" s="660"/>
      <c r="R1713" s="660"/>
    </row>
    <row r="1714" spans="1:18" x14ac:dyDescent="0.25">
      <c r="A1714" s="658"/>
      <c r="B1714" s="635"/>
      <c r="O1714" s="660"/>
      <c r="R1714" s="660"/>
    </row>
    <row r="1715" spans="1:18" x14ac:dyDescent="0.25">
      <c r="A1715" s="658"/>
      <c r="B1715" s="635"/>
      <c r="O1715" s="660"/>
      <c r="R1715" s="660"/>
    </row>
    <row r="1716" spans="1:18" x14ac:dyDescent="0.25">
      <c r="A1716" s="658"/>
      <c r="B1716" s="635"/>
      <c r="O1716" s="660"/>
      <c r="R1716" s="660"/>
    </row>
    <row r="1717" spans="1:18" x14ac:dyDescent="0.25">
      <c r="A1717" s="658"/>
      <c r="B1717" s="635"/>
      <c r="O1717" s="660"/>
      <c r="R1717" s="660"/>
    </row>
    <row r="1718" spans="1:18" x14ac:dyDescent="0.25">
      <c r="A1718" s="658"/>
      <c r="B1718" s="635"/>
      <c r="O1718" s="660"/>
      <c r="R1718" s="660"/>
    </row>
    <row r="1719" spans="1:18" x14ac:dyDescent="0.25">
      <c r="A1719" s="658"/>
      <c r="B1719" s="635"/>
      <c r="O1719" s="660"/>
      <c r="R1719" s="660"/>
    </row>
    <row r="1720" spans="1:18" x14ac:dyDescent="0.25">
      <c r="A1720" s="658"/>
      <c r="B1720" s="635"/>
      <c r="O1720" s="660"/>
      <c r="R1720" s="660"/>
    </row>
    <row r="1721" spans="1:18" x14ac:dyDescent="0.25">
      <c r="A1721" s="658"/>
      <c r="B1721" s="635"/>
      <c r="O1721" s="660"/>
      <c r="R1721" s="660"/>
    </row>
    <row r="1722" spans="1:18" x14ac:dyDescent="0.25">
      <c r="A1722" s="658"/>
      <c r="B1722" s="635"/>
      <c r="O1722" s="660"/>
      <c r="R1722" s="660"/>
    </row>
    <row r="1723" spans="1:18" x14ac:dyDescent="0.25">
      <c r="A1723" s="658"/>
      <c r="B1723" s="635"/>
      <c r="O1723" s="660"/>
      <c r="R1723" s="660"/>
    </row>
    <row r="1724" spans="1:18" x14ac:dyDescent="0.25">
      <c r="A1724" s="658"/>
      <c r="B1724" s="635"/>
      <c r="O1724" s="660"/>
      <c r="R1724" s="660"/>
    </row>
    <row r="1725" spans="1:18" x14ac:dyDescent="0.25">
      <c r="A1725" s="658"/>
      <c r="B1725" s="635"/>
      <c r="O1725" s="660"/>
      <c r="R1725" s="660"/>
    </row>
    <row r="1726" spans="1:18" x14ac:dyDescent="0.25">
      <c r="A1726" s="658"/>
      <c r="B1726" s="635"/>
      <c r="O1726" s="660"/>
      <c r="R1726" s="660"/>
    </row>
    <row r="1727" spans="1:18" x14ac:dyDescent="0.25">
      <c r="A1727" s="658"/>
      <c r="B1727" s="635"/>
      <c r="O1727" s="660"/>
      <c r="R1727" s="660"/>
    </row>
    <row r="1728" spans="1:18" x14ac:dyDescent="0.25">
      <c r="A1728" s="658"/>
      <c r="B1728" s="635"/>
      <c r="O1728" s="660"/>
      <c r="R1728" s="660"/>
    </row>
    <row r="1729" spans="1:18" x14ac:dyDescent="0.25">
      <c r="A1729" s="658"/>
      <c r="B1729" s="635"/>
      <c r="O1729" s="660"/>
      <c r="R1729" s="660"/>
    </row>
    <row r="1730" spans="1:18" x14ac:dyDescent="0.25">
      <c r="A1730" s="658"/>
      <c r="B1730" s="635"/>
      <c r="O1730" s="660"/>
      <c r="R1730" s="660"/>
    </row>
    <row r="1731" spans="1:18" x14ac:dyDescent="0.25">
      <c r="A1731" s="658"/>
      <c r="B1731" s="635"/>
      <c r="O1731" s="660"/>
      <c r="R1731" s="660"/>
    </row>
    <row r="1732" spans="1:18" x14ac:dyDescent="0.25">
      <c r="A1732" s="658"/>
      <c r="B1732" s="635"/>
      <c r="O1732" s="660"/>
      <c r="R1732" s="660"/>
    </row>
    <row r="1733" spans="1:18" x14ac:dyDescent="0.25">
      <c r="A1733" s="658"/>
      <c r="B1733" s="635"/>
      <c r="O1733" s="660"/>
      <c r="R1733" s="660"/>
    </row>
    <row r="1734" spans="1:18" x14ac:dyDescent="0.25">
      <c r="A1734" s="658"/>
      <c r="B1734" s="635"/>
      <c r="O1734" s="660"/>
      <c r="R1734" s="660"/>
    </row>
    <row r="1735" spans="1:18" x14ac:dyDescent="0.25">
      <c r="A1735" s="658"/>
      <c r="B1735" s="635"/>
      <c r="O1735" s="660"/>
      <c r="R1735" s="660"/>
    </row>
    <row r="1736" spans="1:18" x14ac:dyDescent="0.25">
      <c r="A1736" s="658"/>
      <c r="B1736" s="635"/>
      <c r="O1736" s="660"/>
      <c r="R1736" s="660"/>
    </row>
    <row r="1737" spans="1:18" x14ac:dyDescent="0.25">
      <c r="A1737" s="658"/>
      <c r="B1737" s="635"/>
      <c r="O1737" s="660"/>
      <c r="R1737" s="660"/>
    </row>
    <row r="1738" spans="1:18" x14ac:dyDescent="0.25">
      <c r="A1738" s="658"/>
      <c r="B1738" s="635"/>
      <c r="O1738" s="660"/>
      <c r="R1738" s="660"/>
    </row>
    <row r="1739" spans="1:18" x14ac:dyDescent="0.25">
      <c r="A1739" s="658"/>
      <c r="B1739" s="635"/>
      <c r="O1739" s="660"/>
      <c r="R1739" s="660"/>
    </row>
    <row r="1740" spans="1:18" x14ac:dyDescent="0.25">
      <c r="A1740" s="658"/>
      <c r="B1740" s="635"/>
      <c r="O1740" s="660"/>
      <c r="R1740" s="660"/>
    </row>
    <row r="1741" spans="1:18" x14ac:dyDescent="0.25">
      <c r="A1741" s="658"/>
      <c r="B1741" s="635"/>
      <c r="O1741" s="660"/>
      <c r="R1741" s="660"/>
    </row>
    <row r="1742" spans="1:18" x14ac:dyDescent="0.25">
      <c r="A1742" s="658"/>
      <c r="B1742" s="635"/>
      <c r="O1742" s="660"/>
      <c r="R1742" s="660"/>
    </row>
    <row r="1743" spans="1:18" x14ac:dyDescent="0.25">
      <c r="A1743" s="658"/>
      <c r="B1743" s="635"/>
      <c r="O1743" s="660"/>
      <c r="R1743" s="660"/>
    </row>
    <row r="1744" spans="1:18" x14ac:dyDescent="0.25">
      <c r="A1744" s="658"/>
      <c r="B1744" s="635"/>
      <c r="O1744" s="660"/>
      <c r="R1744" s="660"/>
    </row>
    <row r="1745" spans="1:18" x14ac:dyDescent="0.25">
      <c r="A1745" s="658"/>
      <c r="B1745" s="635"/>
      <c r="O1745" s="660"/>
      <c r="R1745" s="660"/>
    </row>
    <row r="1746" spans="1:18" x14ac:dyDescent="0.25">
      <c r="A1746" s="658"/>
      <c r="B1746" s="635"/>
      <c r="O1746" s="660"/>
      <c r="R1746" s="660"/>
    </row>
    <row r="1747" spans="1:18" x14ac:dyDescent="0.25">
      <c r="A1747" s="658"/>
      <c r="B1747" s="635"/>
      <c r="O1747" s="660"/>
      <c r="R1747" s="660"/>
    </row>
    <row r="1748" spans="1:18" x14ac:dyDescent="0.25">
      <c r="A1748" s="658"/>
      <c r="B1748" s="635"/>
      <c r="O1748" s="660"/>
      <c r="R1748" s="660"/>
    </row>
    <row r="1749" spans="1:18" x14ac:dyDescent="0.25">
      <c r="A1749" s="658"/>
      <c r="B1749" s="635"/>
      <c r="O1749" s="660"/>
      <c r="R1749" s="660"/>
    </row>
    <row r="1750" spans="1:18" x14ac:dyDescent="0.25">
      <c r="A1750" s="658"/>
      <c r="B1750" s="635"/>
      <c r="O1750" s="660"/>
      <c r="R1750" s="660"/>
    </row>
    <row r="1751" spans="1:18" x14ac:dyDescent="0.25">
      <c r="A1751" s="658"/>
      <c r="B1751" s="635"/>
      <c r="O1751" s="660"/>
      <c r="R1751" s="660"/>
    </row>
    <row r="1752" spans="1:18" x14ac:dyDescent="0.25">
      <c r="A1752" s="658"/>
      <c r="B1752" s="635"/>
      <c r="O1752" s="660"/>
      <c r="R1752" s="660"/>
    </row>
    <row r="1753" spans="1:18" x14ac:dyDescent="0.25">
      <c r="A1753" s="658"/>
      <c r="B1753" s="635"/>
      <c r="O1753" s="660"/>
      <c r="R1753" s="660"/>
    </row>
    <row r="1754" spans="1:18" x14ac:dyDescent="0.25">
      <c r="A1754" s="658"/>
      <c r="B1754" s="635"/>
      <c r="O1754" s="660"/>
      <c r="R1754" s="660"/>
    </row>
    <row r="1755" spans="1:18" x14ac:dyDescent="0.25">
      <c r="A1755" s="658"/>
      <c r="B1755" s="635"/>
      <c r="O1755" s="660"/>
      <c r="R1755" s="660"/>
    </row>
    <row r="1756" spans="1:18" x14ac:dyDescent="0.25">
      <c r="A1756" s="658"/>
      <c r="B1756" s="635"/>
      <c r="O1756" s="660"/>
      <c r="R1756" s="660"/>
    </row>
    <row r="1757" spans="1:18" x14ac:dyDescent="0.25">
      <c r="A1757" s="658"/>
      <c r="B1757" s="635"/>
      <c r="O1757" s="660"/>
      <c r="R1757" s="660"/>
    </row>
    <row r="1758" spans="1:18" x14ac:dyDescent="0.25">
      <c r="A1758" s="658"/>
      <c r="B1758" s="635"/>
      <c r="O1758" s="660"/>
      <c r="R1758" s="660"/>
    </row>
    <row r="1759" spans="1:18" x14ac:dyDescent="0.25">
      <c r="A1759" s="658"/>
      <c r="B1759" s="635"/>
      <c r="O1759" s="660"/>
      <c r="R1759" s="660"/>
    </row>
    <row r="1760" spans="1:18" x14ac:dyDescent="0.25">
      <c r="A1760" s="658"/>
      <c r="B1760" s="635"/>
      <c r="O1760" s="660"/>
      <c r="R1760" s="660"/>
    </row>
    <row r="1761" spans="1:18" x14ac:dyDescent="0.25">
      <c r="A1761" s="658"/>
      <c r="B1761" s="635"/>
      <c r="O1761" s="660"/>
      <c r="R1761" s="660"/>
    </row>
    <row r="1762" spans="1:18" x14ac:dyDescent="0.25">
      <c r="A1762" s="658"/>
      <c r="B1762" s="635"/>
      <c r="O1762" s="660"/>
      <c r="R1762" s="660"/>
    </row>
    <row r="1763" spans="1:18" x14ac:dyDescent="0.25">
      <c r="A1763" s="658"/>
      <c r="B1763" s="635"/>
      <c r="O1763" s="660"/>
      <c r="R1763" s="660"/>
    </row>
    <row r="1764" spans="1:18" x14ac:dyDescent="0.25">
      <c r="A1764" s="658"/>
      <c r="B1764" s="635"/>
      <c r="O1764" s="660"/>
      <c r="R1764" s="660"/>
    </row>
    <row r="1765" spans="1:18" x14ac:dyDescent="0.25">
      <c r="A1765" s="658"/>
      <c r="B1765" s="635"/>
      <c r="O1765" s="660"/>
      <c r="R1765" s="660"/>
    </row>
    <row r="1766" spans="1:18" x14ac:dyDescent="0.25">
      <c r="A1766" s="658"/>
      <c r="B1766" s="635"/>
      <c r="O1766" s="660"/>
      <c r="R1766" s="660"/>
    </row>
    <row r="1767" spans="1:18" x14ac:dyDescent="0.25">
      <c r="A1767" s="658"/>
      <c r="B1767" s="635"/>
      <c r="O1767" s="660"/>
      <c r="R1767" s="660"/>
    </row>
    <row r="1768" spans="1:18" x14ac:dyDescent="0.25">
      <c r="A1768" s="658"/>
      <c r="B1768" s="635"/>
      <c r="O1768" s="660"/>
      <c r="R1768" s="660"/>
    </row>
    <row r="1769" spans="1:18" x14ac:dyDescent="0.25">
      <c r="A1769" s="658"/>
      <c r="B1769" s="635"/>
      <c r="O1769" s="660"/>
      <c r="R1769" s="660"/>
    </row>
    <row r="1770" spans="1:18" x14ac:dyDescent="0.25">
      <c r="A1770" s="658"/>
      <c r="B1770" s="635"/>
      <c r="O1770" s="660"/>
      <c r="R1770" s="660"/>
    </row>
    <row r="1771" spans="1:18" x14ac:dyDescent="0.25">
      <c r="A1771" s="658"/>
      <c r="B1771" s="635"/>
      <c r="O1771" s="660"/>
      <c r="R1771" s="660"/>
    </row>
    <row r="1772" spans="1:18" x14ac:dyDescent="0.25">
      <c r="A1772" s="658"/>
      <c r="B1772" s="635"/>
      <c r="O1772" s="660"/>
      <c r="R1772" s="660"/>
    </row>
    <row r="1773" spans="1:18" x14ac:dyDescent="0.25">
      <c r="A1773" s="658"/>
      <c r="B1773" s="635"/>
      <c r="O1773" s="660"/>
      <c r="R1773" s="660"/>
    </row>
    <row r="1774" spans="1:18" x14ac:dyDescent="0.25">
      <c r="A1774" s="658"/>
      <c r="B1774" s="635"/>
      <c r="O1774" s="660"/>
      <c r="R1774" s="660"/>
    </row>
    <row r="1775" spans="1:18" x14ac:dyDescent="0.25">
      <c r="A1775" s="658"/>
      <c r="B1775" s="635"/>
      <c r="O1775" s="660"/>
      <c r="R1775" s="660"/>
    </row>
    <row r="1776" spans="1:18" x14ac:dyDescent="0.25">
      <c r="A1776" s="658"/>
      <c r="B1776" s="635"/>
      <c r="O1776" s="660"/>
      <c r="R1776" s="660"/>
    </row>
    <row r="1777" spans="1:18" x14ac:dyDescent="0.25">
      <c r="A1777" s="658"/>
      <c r="B1777" s="635"/>
      <c r="O1777" s="660"/>
      <c r="R1777" s="660"/>
    </row>
    <row r="1778" spans="1:18" x14ac:dyDescent="0.25">
      <c r="A1778" s="658"/>
      <c r="B1778" s="635"/>
      <c r="O1778" s="660"/>
      <c r="R1778" s="660"/>
    </row>
    <row r="1779" spans="1:18" x14ac:dyDescent="0.25">
      <c r="A1779" s="658"/>
      <c r="B1779" s="635"/>
      <c r="O1779" s="660"/>
      <c r="R1779" s="660"/>
    </row>
    <row r="1780" spans="1:18" x14ac:dyDescent="0.25">
      <c r="A1780" s="658"/>
      <c r="B1780" s="635"/>
      <c r="O1780" s="660"/>
      <c r="R1780" s="660"/>
    </row>
    <row r="1781" spans="1:18" x14ac:dyDescent="0.25">
      <c r="A1781" s="658"/>
      <c r="B1781" s="635"/>
      <c r="O1781" s="660"/>
      <c r="R1781" s="660"/>
    </row>
    <row r="1782" spans="1:18" x14ac:dyDescent="0.25">
      <c r="A1782" s="658"/>
      <c r="B1782" s="635"/>
      <c r="O1782" s="660"/>
      <c r="R1782" s="660"/>
    </row>
    <row r="1783" spans="1:18" x14ac:dyDescent="0.25">
      <c r="A1783" s="658"/>
      <c r="B1783" s="635"/>
      <c r="O1783" s="660"/>
      <c r="R1783" s="660"/>
    </row>
    <row r="1784" spans="1:18" x14ac:dyDescent="0.25">
      <c r="A1784" s="658"/>
      <c r="B1784" s="635"/>
      <c r="O1784" s="660"/>
      <c r="R1784" s="660"/>
    </row>
    <row r="1785" spans="1:18" x14ac:dyDescent="0.25">
      <c r="A1785" s="658"/>
      <c r="B1785" s="635"/>
      <c r="O1785" s="660"/>
      <c r="R1785" s="660"/>
    </row>
    <row r="1786" spans="1:18" x14ac:dyDescent="0.25">
      <c r="A1786" s="658"/>
      <c r="B1786" s="635"/>
      <c r="O1786" s="660"/>
      <c r="R1786" s="660"/>
    </row>
    <row r="1787" spans="1:18" x14ac:dyDescent="0.25">
      <c r="A1787" s="658"/>
      <c r="B1787" s="635"/>
      <c r="O1787" s="660"/>
      <c r="R1787" s="660"/>
    </row>
    <row r="1788" spans="1:18" x14ac:dyDescent="0.25">
      <c r="A1788" s="658"/>
      <c r="B1788" s="635"/>
      <c r="O1788" s="660"/>
      <c r="R1788" s="660"/>
    </row>
    <row r="1789" spans="1:18" x14ac:dyDescent="0.25">
      <c r="A1789" s="658"/>
      <c r="B1789" s="635"/>
      <c r="O1789" s="660"/>
      <c r="R1789" s="660"/>
    </row>
    <row r="1790" spans="1:18" x14ac:dyDescent="0.25">
      <c r="A1790" s="658"/>
      <c r="B1790" s="635"/>
      <c r="O1790" s="660"/>
      <c r="R1790" s="660"/>
    </row>
    <row r="1791" spans="1:18" x14ac:dyDescent="0.25">
      <c r="A1791" s="658"/>
      <c r="B1791" s="635"/>
      <c r="O1791" s="660"/>
      <c r="R1791" s="660"/>
    </row>
    <row r="1792" spans="1:18" x14ac:dyDescent="0.25">
      <c r="A1792" s="658"/>
      <c r="B1792" s="635"/>
      <c r="O1792" s="660"/>
      <c r="R1792" s="660"/>
    </row>
    <row r="1793" spans="1:18" x14ac:dyDescent="0.25">
      <c r="A1793" s="658"/>
      <c r="B1793" s="635"/>
      <c r="O1793" s="660"/>
      <c r="R1793" s="660"/>
    </row>
    <row r="1794" spans="1:18" x14ac:dyDescent="0.25">
      <c r="A1794" s="658"/>
      <c r="B1794" s="635"/>
      <c r="O1794" s="660"/>
      <c r="R1794" s="660"/>
    </row>
    <row r="1795" spans="1:18" x14ac:dyDescent="0.25">
      <c r="A1795" s="658"/>
      <c r="B1795" s="635"/>
      <c r="O1795" s="660"/>
      <c r="R1795" s="660"/>
    </row>
    <row r="1796" spans="1:18" x14ac:dyDescent="0.25">
      <c r="A1796" s="658"/>
      <c r="B1796" s="635"/>
      <c r="O1796" s="660"/>
      <c r="R1796" s="660"/>
    </row>
    <row r="1797" spans="1:18" x14ac:dyDescent="0.25">
      <c r="A1797" s="658"/>
      <c r="B1797" s="635"/>
      <c r="O1797" s="660"/>
      <c r="R1797" s="660"/>
    </row>
    <row r="1798" spans="1:18" x14ac:dyDescent="0.25">
      <c r="A1798" s="658"/>
      <c r="B1798" s="635"/>
      <c r="O1798" s="660"/>
      <c r="R1798" s="660"/>
    </row>
    <row r="1799" spans="1:18" x14ac:dyDescent="0.25">
      <c r="A1799" s="658"/>
      <c r="B1799" s="635"/>
      <c r="O1799" s="660"/>
      <c r="R1799" s="660"/>
    </row>
    <row r="1800" spans="1:18" x14ac:dyDescent="0.25">
      <c r="A1800" s="658"/>
      <c r="B1800" s="635"/>
      <c r="O1800" s="660"/>
      <c r="R1800" s="660"/>
    </row>
    <row r="1801" spans="1:18" x14ac:dyDescent="0.25">
      <c r="A1801" s="658"/>
      <c r="B1801" s="635"/>
      <c r="O1801" s="660"/>
      <c r="R1801" s="660"/>
    </row>
    <row r="1802" spans="1:18" x14ac:dyDescent="0.25">
      <c r="A1802" s="658"/>
      <c r="B1802" s="635"/>
      <c r="O1802" s="660"/>
      <c r="R1802" s="660"/>
    </row>
    <row r="1803" spans="1:18" x14ac:dyDescent="0.25">
      <c r="A1803" s="658"/>
      <c r="B1803" s="635"/>
      <c r="O1803" s="660"/>
      <c r="R1803" s="660"/>
    </row>
    <row r="1804" spans="1:18" x14ac:dyDescent="0.25">
      <c r="A1804" s="658"/>
      <c r="B1804" s="635"/>
      <c r="O1804" s="660"/>
      <c r="R1804" s="660"/>
    </row>
    <row r="1805" spans="1:18" x14ac:dyDescent="0.25">
      <c r="A1805" s="658"/>
      <c r="B1805" s="635"/>
      <c r="O1805" s="660"/>
      <c r="R1805" s="660"/>
    </row>
    <row r="1806" spans="1:18" x14ac:dyDescent="0.25">
      <c r="A1806" s="658"/>
      <c r="B1806" s="635"/>
      <c r="O1806" s="660"/>
      <c r="R1806" s="660"/>
    </row>
    <row r="1807" spans="1:18" x14ac:dyDescent="0.25">
      <c r="A1807" s="658"/>
      <c r="B1807" s="635"/>
      <c r="O1807" s="660"/>
      <c r="R1807" s="660"/>
    </row>
    <row r="1808" spans="1:18" x14ac:dyDescent="0.25">
      <c r="A1808" s="658"/>
      <c r="B1808" s="635"/>
      <c r="O1808" s="660"/>
      <c r="R1808" s="660"/>
    </row>
    <row r="1809" spans="1:18" x14ac:dyDescent="0.25">
      <c r="A1809" s="658"/>
      <c r="B1809" s="635"/>
      <c r="O1809" s="660"/>
      <c r="R1809" s="660"/>
    </row>
    <row r="1810" spans="1:18" x14ac:dyDescent="0.25">
      <c r="A1810" s="658"/>
      <c r="B1810" s="635"/>
      <c r="O1810" s="660"/>
      <c r="R1810" s="660"/>
    </row>
    <row r="1811" spans="1:18" x14ac:dyDescent="0.25">
      <c r="A1811" s="658"/>
      <c r="B1811" s="635"/>
      <c r="O1811" s="660"/>
      <c r="R1811" s="660"/>
    </row>
    <row r="1812" spans="1:18" x14ac:dyDescent="0.25">
      <c r="A1812" s="658"/>
      <c r="B1812" s="635"/>
      <c r="O1812" s="660"/>
      <c r="R1812" s="660"/>
    </row>
    <row r="1813" spans="1:18" x14ac:dyDescent="0.25">
      <c r="A1813" s="658"/>
      <c r="B1813" s="635"/>
      <c r="O1813" s="660"/>
      <c r="R1813" s="660"/>
    </row>
    <row r="1814" spans="1:18" x14ac:dyDescent="0.25">
      <c r="A1814" s="658"/>
      <c r="B1814" s="635"/>
      <c r="O1814" s="660"/>
      <c r="R1814" s="660"/>
    </row>
    <row r="1815" spans="1:18" x14ac:dyDescent="0.25">
      <c r="A1815" s="658"/>
      <c r="B1815" s="635"/>
      <c r="O1815" s="660"/>
      <c r="R1815" s="660"/>
    </row>
    <row r="1816" spans="1:18" x14ac:dyDescent="0.25">
      <c r="A1816" s="658"/>
      <c r="B1816" s="635"/>
      <c r="O1816" s="660"/>
      <c r="R1816" s="660"/>
    </row>
    <row r="1817" spans="1:18" x14ac:dyDescent="0.25">
      <c r="A1817" s="658"/>
      <c r="B1817" s="635"/>
      <c r="O1817" s="660"/>
      <c r="R1817" s="660"/>
    </row>
    <row r="1818" spans="1:18" x14ac:dyDescent="0.25">
      <c r="A1818" s="658"/>
      <c r="B1818" s="635"/>
      <c r="O1818" s="660"/>
      <c r="R1818" s="660"/>
    </row>
    <row r="1819" spans="1:18" x14ac:dyDescent="0.25">
      <c r="A1819" s="658"/>
      <c r="B1819" s="635"/>
      <c r="O1819" s="660"/>
      <c r="R1819" s="660"/>
    </row>
    <row r="1820" spans="1:18" x14ac:dyDescent="0.25">
      <c r="A1820" s="658"/>
      <c r="B1820" s="635"/>
      <c r="O1820" s="660"/>
      <c r="R1820" s="660"/>
    </row>
    <row r="1821" spans="1:18" x14ac:dyDescent="0.25">
      <c r="A1821" s="658"/>
      <c r="B1821" s="635"/>
      <c r="O1821" s="660"/>
      <c r="R1821" s="660"/>
    </row>
    <row r="1822" spans="1:18" x14ac:dyDescent="0.25">
      <c r="A1822" s="658"/>
      <c r="B1822" s="635"/>
      <c r="O1822" s="660"/>
      <c r="R1822" s="660"/>
    </row>
    <row r="1823" spans="1:18" x14ac:dyDescent="0.25">
      <c r="A1823" s="658"/>
      <c r="B1823" s="635"/>
      <c r="O1823" s="660"/>
      <c r="R1823" s="660"/>
    </row>
    <row r="1824" spans="1:18" x14ac:dyDescent="0.25">
      <c r="A1824" s="658"/>
      <c r="B1824" s="635"/>
      <c r="O1824" s="660"/>
      <c r="R1824" s="660"/>
    </row>
    <row r="1825" spans="1:18" x14ac:dyDescent="0.25">
      <c r="A1825" s="658"/>
      <c r="B1825" s="635"/>
      <c r="O1825" s="660"/>
      <c r="R1825" s="660"/>
    </row>
    <row r="1826" spans="1:18" x14ac:dyDescent="0.25">
      <c r="A1826" s="658"/>
      <c r="B1826" s="635"/>
      <c r="O1826" s="660"/>
      <c r="R1826" s="660"/>
    </row>
    <row r="1827" spans="1:18" x14ac:dyDescent="0.25">
      <c r="A1827" s="658"/>
      <c r="B1827" s="635"/>
      <c r="O1827" s="660"/>
      <c r="R1827" s="660"/>
    </row>
    <row r="1828" spans="1:18" x14ac:dyDescent="0.25">
      <c r="A1828" s="658"/>
      <c r="B1828" s="635"/>
      <c r="O1828" s="660"/>
      <c r="R1828" s="660"/>
    </row>
    <row r="1829" spans="1:18" x14ac:dyDescent="0.25">
      <c r="A1829" s="658"/>
      <c r="B1829" s="635"/>
      <c r="O1829" s="660"/>
      <c r="R1829" s="660"/>
    </row>
    <row r="1830" spans="1:18" x14ac:dyDescent="0.25">
      <c r="A1830" s="658"/>
      <c r="B1830" s="635"/>
      <c r="O1830" s="660"/>
      <c r="R1830" s="660"/>
    </row>
    <row r="1831" spans="1:18" x14ac:dyDescent="0.25">
      <c r="A1831" s="658"/>
      <c r="B1831" s="635"/>
      <c r="O1831" s="660"/>
      <c r="R1831" s="660"/>
    </row>
    <row r="1832" spans="1:18" x14ac:dyDescent="0.25">
      <c r="A1832" s="658"/>
      <c r="B1832" s="635"/>
      <c r="O1832" s="660"/>
      <c r="R1832" s="660"/>
    </row>
    <row r="1833" spans="1:18" x14ac:dyDescent="0.25">
      <c r="A1833" s="658"/>
      <c r="B1833" s="635"/>
      <c r="O1833" s="660"/>
      <c r="R1833" s="660"/>
    </row>
    <row r="1834" spans="1:18" x14ac:dyDescent="0.25">
      <c r="A1834" s="658"/>
      <c r="B1834" s="635"/>
      <c r="O1834" s="660"/>
      <c r="R1834" s="660"/>
    </row>
    <row r="1835" spans="1:18" x14ac:dyDescent="0.25">
      <c r="A1835" s="658"/>
      <c r="B1835" s="635"/>
      <c r="O1835" s="660"/>
      <c r="R1835" s="660"/>
    </row>
    <row r="1836" spans="1:18" x14ac:dyDescent="0.25">
      <c r="A1836" s="658"/>
      <c r="B1836" s="635"/>
      <c r="O1836" s="660"/>
      <c r="R1836" s="660"/>
    </row>
    <row r="1837" spans="1:18" x14ac:dyDescent="0.25">
      <c r="A1837" s="658"/>
      <c r="B1837" s="635"/>
      <c r="O1837" s="660"/>
      <c r="R1837" s="660"/>
    </row>
    <row r="1838" spans="1:18" x14ac:dyDescent="0.25">
      <c r="A1838" s="658"/>
      <c r="B1838" s="635"/>
      <c r="O1838" s="660"/>
      <c r="R1838" s="660"/>
    </row>
    <row r="1839" spans="1:18" x14ac:dyDescent="0.25">
      <c r="A1839" s="658"/>
      <c r="B1839" s="635"/>
      <c r="O1839" s="660"/>
      <c r="R1839" s="660"/>
    </row>
    <row r="1840" spans="1:18" x14ac:dyDescent="0.25">
      <c r="A1840" s="658"/>
      <c r="B1840" s="635"/>
      <c r="O1840" s="660"/>
      <c r="R1840" s="660"/>
    </row>
    <row r="1841" spans="1:18" x14ac:dyDescent="0.25">
      <c r="A1841" s="658"/>
      <c r="B1841" s="635"/>
      <c r="O1841" s="660"/>
      <c r="R1841" s="660"/>
    </row>
    <row r="1842" spans="1:18" x14ac:dyDescent="0.25">
      <c r="A1842" s="658"/>
      <c r="B1842" s="635"/>
      <c r="O1842" s="660"/>
      <c r="R1842" s="660"/>
    </row>
    <row r="1843" spans="1:18" x14ac:dyDescent="0.25">
      <c r="A1843" s="658"/>
      <c r="B1843" s="635"/>
      <c r="O1843" s="660"/>
      <c r="R1843" s="660"/>
    </row>
    <row r="1844" spans="1:18" x14ac:dyDescent="0.25">
      <c r="A1844" s="658"/>
      <c r="B1844" s="635"/>
      <c r="O1844" s="660"/>
      <c r="R1844" s="660"/>
    </row>
    <row r="1845" spans="1:18" x14ac:dyDescent="0.25">
      <c r="A1845" s="658"/>
      <c r="B1845" s="635"/>
      <c r="O1845" s="660"/>
      <c r="R1845" s="660"/>
    </row>
    <row r="1846" spans="1:18" x14ac:dyDescent="0.25">
      <c r="A1846" s="658"/>
      <c r="B1846" s="635"/>
      <c r="O1846" s="660"/>
      <c r="R1846" s="660"/>
    </row>
    <row r="1847" spans="1:18" x14ac:dyDescent="0.25">
      <c r="A1847" s="658"/>
      <c r="B1847" s="635"/>
      <c r="O1847" s="660"/>
      <c r="R1847" s="660"/>
    </row>
    <row r="1848" spans="1:18" x14ac:dyDescent="0.25">
      <c r="A1848" s="658"/>
      <c r="B1848" s="635"/>
      <c r="O1848" s="660"/>
      <c r="R1848" s="660"/>
    </row>
    <row r="1849" spans="1:18" x14ac:dyDescent="0.25">
      <c r="A1849" s="658"/>
      <c r="B1849" s="635"/>
      <c r="O1849" s="660"/>
      <c r="R1849" s="660"/>
    </row>
    <row r="1850" spans="1:18" x14ac:dyDescent="0.25">
      <c r="A1850" s="658"/>
      <c r="B1850" s="635"/>
      <c r="O1850" s="660"/>
      <c r="R1850" s="660"/>
    </row>
    <row r="1851" spans="1:18" x14ac:dyDescent="0.25">
      <c r="A1851" s="658"/>
      <c r="B1851" s="635"/>
      <c r="O1851" s="660"/>
      <c r="R1851" s="660"/>
    </row>
    <row r="1852" spans="1:18" x14ac:dyDescent="0.25">
      <c r="A1852" s="658"/>
      <c r="B1852" s="635"/>
      <c r="O1852" s="660"/>
      <c r="R1852" s="660"/>
    </row>
    <row r="1853" spans="1:18" x14ac:dyDescent="0.25">
      <c r="A1853" s="658"/>
      <c r="B1853" s="635"/>
      <c r="O1853" s="660"/>
      <c r="R1853" s="660"/>
    </row>
    <row r="1854" spans="1:18" x14ac:dyDescent="0.25">
      <c r="A1854" s="658"/>
      <c r="B1854" s="635"/>
      <c r="O1854" s="660"/>
      <c r="R1854" s="660"/>
    </row>
    <row r="1855" spans="1:18" x14ac:dyDescent="0.25">
      <c r="A1855" s="658"/>
      <c r="B1855" s="635"/>
      <c r="O1855" s="660"/>
      <c r="R1855" s="660"/>
    </row>
    <row r="1856" spans="1:18" x14ac:dyDescent="0.25">
      <c r="A1856" s="658"/>
      <c r="B1856" s="635"/>
      <c r="O1856" s="660"/>
      <c r="R1856" s="660"/>
    </row>
    <row r="1857" spans="1:18" x14ac:dyDescent="0.25">
      <c r="A1857" s="658"/>
      <c r="B1857" s="635"/>
      <c r="O1857" s="660"/>
      <c r="R1857" s="660"/>
    </row>
    <row r="1858" spans="1:18" x14ac:dyDescent="0.25">
      <c r="A1858" s="658"/>
      <c r="B1858" s="635"/>
      <c r="O1858" s="660"/>
      <c r="R1858" s="660"/>
    </row>
    <row r="1859" spans="1:18" x14ac:dyDescent="0.25">
      <c r="A1859" s="658"/>
      <c r="B1859" s="635"/>
      <c r="O1859" s="660"/>
      <c r="R1859" s="660"/>
    </row>
    <row r="1860" spans="1:18" x14ac:dyDescent="0.25">
      <c r="A1860" s="658"/>
      <c r="B1860" s="635"/>
      <c r="O1860" s="660"/>
      <c r="R1860" s="660"/>
    </row>
    <row r="1861" spans="1:18" x14ac:dyDescent="0.25">
      <c r="A1861" s="658"/>
      <c r="B1861" s="635"/>
      <c r="O1861" s="660"/>
      <c r="R1861" s="660"/>
    </row>
    <row r="1862" spans="1:18" x14ac:dyDescent="0.25">
      <c r="A1862" s="658"/>
      <c r="B1862" s="635"/>
      <c r="O1862" s="660"/>
      <c r="R1862" s="660"/>
    </row>
    <row r="1863" spans="1:18" x14ac:dyDescent="0.25">
      <c r="A1863" s="658"/>
      <c r="B1863" s="635"/>
      <c r="O1863" s="660"/>
      <c r="R1863" s="660"/>
    </row>
    <row r="1864" spans="1:18" x14ac:dyDescent="0.25">
      <c r="A1864" s="658"/>
      <c r="B1864" s="635"/>
      <c r="O1864" s="660"/>
      <c r="R1864" s="660"/>
    </row>
    <row r="1865" spans="1:18" x14ac:dyDescent="0.25">
      <c r="A1865" s="658"/>
      <c r="B1865" s="635"/>
      <c r="O1865" s="660"/>
      <c r="R1865" s="660"/>
    </row>
    <row r="1866" spans="1:18" x14ac:dyDescent="0.25">
      <c r="A1866" s="658"/>
      <c r="B1866" s="635"/>
      <c r="O1866" s="660"/>
      <c r="R1866" s="660"/>
    </row>
    <row r="1867" spans="1:18" x14ac:dyDescent="0.25">
      <c r="A1867" s="658"/>
      <c r="B1867" s="635"/>
      <c r="O1867" s="660"/>
      <c r="R1867" s="660"/>
    </row>
    <row r="1868" spans="1:18" x14ac:dyDescent="0.25">
      <c r="A1868" s="658"/>
      <c r="B1868" s="635"/>
      <c r="O1868" s="660"/>
      <c r="R1868" s="660"/>
    </row>
    <row r="1869" spans="1:18" x14ac:dyDescent="0.25">
      <c r="A1869" s="658"/>
      <c r="B1869" s="635"/>
      <c r="O1869" s="660"/>
      <c r="R1869" s="660"/>
    </row>
    <row r="1870" spans="1:18" x14ac:dyDescent="0.25">
      <c r="A1870" s="658"/>
      <c r="B1870" s="635"/>
      <c r="O1870" s="660"/>
      <c r="R1870" s="660"/>
    </row>
    <row r="1871" spans="1:18" x14ac:dyDescent="0.25">
      <c r="A1871" s="658"/>
      <c r="B1871" s="635"/>
      <c r="O1871" s="660"/>
      <c r="R1871" s="660"/>
    </row>
    <row r="1872" spans="1:18" x14ac:dyDescent="0.25">
      <c r="A1872" s="658"/>
      <c r="B1872" s="635"/>
      <c r="O1872" s="660"/>
      <c r="R1872" s="660"/>
    </row>
    <row r="1873" spans="1:18" x14ac:dyDescent="0.25">
      <c r="A1873" s="658"/>
      <c r="B1873" s="635"/>
      <c r="O1873" s="660"/>
      <c r="R1873" s="660"/>
    </row>
    <row r="1874" spans="1:18" x14ac:dyDescent="0.25">
      <c r="A1874" s="658"/>
      <c r="B1874" s="635"/>
      <c r="O1874" s="660"/>
      <c r="R1874" s="660"/>
    </row>
    <row r="1875" spans="1:18" x14ac:dyDescent="0.25">
      <c r="A1875" s="658"/>
      <c r="B1875" s="635"/>
      <c r="O1875" s="660"/>
      <c r="R1875" s="660"/>
    </row>
    <row r="1876" spans="1:18" x14ac:dyDescent="0.25">
      <c r="A1876" s="658"/>
      <c r="B1876" s="635"/>
      <c r="O1876" s="660"/>
      <c r="R1876" s="660"/>
    </row>
    <row r="1877" spans="1:18" x14ac:dyDescent="0.25">
      <c r="A1877" s="658"/>
      <c r="B1877" s="635"/>
      <c r="O1877" s="660"/>
      <c r="R1877" s="660"/>
    </row>
    <row r="1878" spans="1:18" x14ac:dyDescent="0.25">
      <c r="A1878" s="658"/>
      <c r="B1878" s="635"/>
      <c r="O1878" s="660"/>
      <c r="R1878" s="660"/>
    </row>
    <row r="1879" spans="1:18" x14ac:dyDescent="0.25">
      <c r="A1879" s="658"/>
      <c r="B1879" s="635"/>
      <c r="O1879" s="660"/>
      <c r="R1879" s="660"/>
    </row>
    <row r="1880" spans="1:18" x14ac:dyDescent="0.25">
      <c r="A1880" s="658"/>
      <c r="B1880" s="635"/>
      <c r="O1880" s="660"/>
      <c r="R1880" s="660"/>
    </row>
    <row r="1881" spans="1:18" x14ac:dyDescent="0.25">
      <c r="A1881" s="658"/>
      <c r="B1881" s="635"/>
      <c r="O1881" s="660"/>
      <c r="R1881" s="660"/>
    </row>
    <row r="1882" spans="1:18" x14ac:dyDescent="0.25">
      <c r="A1882" s="658"/>
      <c r="B1882" s="635"/>
      <c r="O1882" s="660"/>
      <c r="R1882" s="660"/>
    </row>
    <row r="1883" spans="1:18" x14ac:dyDescent="0.25">
      <c r="A1883" s="658"/>
      <c r="B1883" s="635"/>
      <c r="O1883" s="660"/>
      <c r="R1883" s="660"/>
    </row>
    <row r="1884" spans="1:18" x14ac:dyDescent="0.25">
      <c r="A1884" s="658"/>
      <c r="B1884" s="635"/>
      <c r="O1884" s="660"/>
      <c r="R1884" s="660"/>
    </row>
    <row r="1885" spans="1:18" x14ac:dyDescent="0.25">
      <c r="A1885" s="658"/>
      <c r="B1885" s="635"/>
      <c r="O1885" s="660"/>
      <c r="R1885" s="660"/>
    </row>
    <row r="1886" spans="1:18" x14ac:dyDescent="0.25">
      <c r="A1886" s="658"/>
      <c r="B1886" s="635"/>
      <c r="O1886" s="660"/>
      <c r="R1886" s="660"/>
    </row>
    <row r="1887" spans="1:18" x14ac:dyDescent="0.25">
      <c r="A1887" s="658"/>
      <c r="B1887" s="635"/>
      <c r="O1887" s="660"/>
      <c r="R1887" s="660"/>
    </row>
    <row r="1888" spans="1:18" x14ac:dyDescent="0.25">
      <c r="A1888" s="658"/>
      <c r="B1888" s="635"/>
      <c r="O1888" s="660"/>
      <c r="R1888" s="660"/>
    </row>
    <row r="1889" spans="1:18" x14ac:dyDescent="0.25">
      <c r="A1889" s="658"/>
      <c r="B1889" s="635"/>
      <c r="O1889" s="660"/>
      <c r="R1889" s="660"/>
    </row>
    <row r="1890" spans="1:18" x14ac:dyDescent="0.25">
      <c r="A1890" s="658"/>
      <c r="B1890" s="635"/>
      <c r="O1890" s="660"/>
      <c r="R1890" s="660"/>
    </row>
    <row r="1891" spans="1:18" x14ac:dyDescent="0.25">
      <c r="A1891" s="658"/>
      <c r="B1891" s="635"/>
      <c r="O1891" s="660"/>
      <c r="R1891" s="660"/>
    </row>
    <row r="1892" spans="1:18" x14ac:dyDescent="0.25">
      <c r="A1892" s="658"/>
      <c r="B1892" s="635"/>
      <c r="O1892" s="660"/>
      <c r="R1892" s="660"/>
    </row>
    <row r="1893" spans="1:18" x14ac:dyDescent="0.25">
      <c r="A1893" s="658"/>
      <c r="B1893" s="635"/>
      <c r="O1893" s="660"/>
      <c r="R1893" s="660"/>
    </row>
    <row r="1894" spans="1:18" x14ac:dyDescent="0.25">
      <c r="A1894" s="658"/>
      <c r="B1894" s="635"/>
      <c r="O1894" s="660"/>
      <c r="R1894" s="660"/>
    </row>
    <row r="1895" spans="1:18" x14ac:dyDescent="0.25">
      <c r="A1895" s="658"/>
      <c r="B1895" s="635"/>
      <c r="O1895" s="660"/>
      <c r="R1895" s="660"/>
    </row>
    <row r="1896" spans="1:18" x14ac:dyDescent="0.25">
      <c r="A1896" s="658"/>
      <c r="B1896" s="635"/>
      <c r="O1896" s="660"/>
      <c r="R1896" s="660"/>
    </row>
    <row r="1897" spans="1:18" x14ac:dyDescent="0.25">
      <c r="A1897" s="658"/>
      <c r="B1897" s="635"/>
      <c r="O1897" s="660"/>
      <c r="R1897" s="660"/>
    </row>
    <row r="1898" spans="1:18" x14ac:dyDescent="0.25">
      <c r="A1898" s="658"/>
      <c r="B1898" s="635"/>
      <c r="O1898" s="660"/>
      <c r="R1898" s="660"/>
    </row>
    <row r="1899" spans="1:18" x14ac:dyDescent="0.25">
      <c r="A1899" s="658"/>
      <c r="B1899" s="635"/>
      <c r="O1899" s="660"/>
      <c r="R1899" s="660"/>
    </row>
    <row r="1900" spans="1:18" x14ac:dyDescent="0.25">
      <c r="A1900" s="658"/>
      <c r="B1900" s="635"/>
      <c r="O1900" s="660"/>
      <c r="R1900" s="660"/>
    </row>
    <row r="1901" spans="1:18" x14ac:dyDescent="0.25">
      <c r="A1901" s="658"/>
      <c r="B1901" s="635"/>
      <c r="O1901" s="660"/>
      <c r="R1901" s="660"/>
    </row>
    <row r="1902" spans="1:18" x14ac:dyDescent="0.25">
      <c r="A1902" s="658"/>
      <c r="B1902" s="635"/>
      <c r="O1902" s="660"/>
      <c r="R1902" s="660"/>
    </row>
    <row r="1903" spans="1:18" x14ac:dyDescent="0.25">
      <c r="A1903" s="658"/>
      <c r="B1903" s="635"/>
      <c r="O1903" s="660"/>
      <c r="R1903" s="660"/>
    </row>
    <row r="1904" spans="1:18" x14ac:dyDescent="0.25">
      <c r="A1904" s="658"/>
      <c r="B1904" s="635"/>
      <c r="O1904" s="660"/>
      <c r="R1904" s="660"/>
    </row>
    <row r="1905" spans="1:18" x14ac:dyDescent="0.25">
      <c r="A1905" s="658"/>
      <c r="B1905" s="635"/>
      <c r="O1905" s="660"/>
      <c r="R1905" s="660"/>
    </row>
    <row r="1906" spans="1:18" x14ac:dyDescent="0.25">
      <c r="A1906" s="658"/>
      <c r="B1906" s="635"/>
      <c r="O1906" s="660"/>
      <c r="R1906" s="660"/>
    </row>
    <row r="1907" spans="1:18" x14ac:dyDescent="0.25">
      <c r="A1907" s="658"/>
      <c r="B1907" s="635"/>
      <c r="O1907" s="660"/>
      <c r="R1907" s="660"/>
    </row>
    <row r="1908" spans="1:18" x14ac:dyDescent="0.25">
      <c r="A1908" s="658"/>
      <c r="B1908" s="635"/>
      <c r="O1908" s="660"/>
      <c r="R1908" s="660"/>
    </row>
    <row r="1909" spans="1:18" x14ac:dyDescent="0.25">
      <c r="A1909" s="658"/>
      <c r="B1909" s="635"/>
      <c r="O1909" s="660"/>
      <c r="R1909" s="660"/>
    </row>
    <row r="1910" spans="1:18" x14ac:dyDescent="0.25">
      <c r="A1910" s="658"/>
      <c r="B1910" s="635"/>
      <c r="O1910" s="660"/>
      <c r="R1910" s="660"/>
    </row>
    <row r="1911" spans="1:18" x14ac:dyDescent="0.25">
      <c r="A1911" s="658"/>
      <c r="B1911" s="635"/>
      <c r="O1911" s="660"/>
      <c r="R1911" s="660"/>
    </row>
    <row r="1912" spans="1:18" x14ac:dyDescent="0.25">
      <c r="A1912" s="658"/>
      <c r="B1912" s="635"/>
      <c r="O1912" s="660"/>
      <c r="R1912" s="660"/>
    </row>
    <row r="1913" spans="1:18" x14ac:dyDescent="0.25">
      <c r="A1913" s="658"/>
      <c r="B1913" s="635"/>
      <c r="O1913" s="660"/>
      <c r="R1913" s="660"/>
    </row>
    <row r="1914" spans="1:18" x14ac:dyDescent="0.25">
      <c r="A1914" s="658"/>
      <c r="B1914" s="635"/>
      <c r="O1914" s="660"/>
      <c r="R1914" s="660"/>
    </row>
    <row r="1915" spans="1:18" x14ac:dyDescent="0.25">
      <c r="A1915" s="658"/>
      <c r="B1915" s="635"/>
      <c r="O1915" s="660"/>
      <c r="R1915" s="660"/>
    </row>
    <row r="1916" spans="1:18" x14ac:dyDescent="0.25">
      <c r="A1916" s="658"/>
      <c r="B1916" s="635"/>
      <c r="O1916" s="660"/>
      <c r="R1916" s="660"/>
    </row>
    <row r="1917" spans="1:18" x14ac:dyDescent="0.25">
      <c r="A1917" s="658"/>
      <c r="B1917" s="635"/>
      <c r="O1917" s="660"/>
      <c r="R1917" s="660"/>
    </row>
    <row r="1918" spans="1:18" x14ac:dyDescent="0.25">
      <c r="A1918" s="658"/>
      <c r="B1918" s="635"/>
      <c r="O1918" s="660"/>
      <c r="R1918" s="660"/>
    </row>
    <row r="1919" spans="1:18" x14ac:dyDescent="0.25">
      <c r="A1919" s="658"/>
      <c r="B1919" s="635"/>
      <c r="O1919" s="660"/>
      <c r="R1919" s="660"/>
    </row>
    <row r="1920" spans="1:18" x14ac:dyDescent="0.25">
      <c r="A1920" s="658"/>
      <c r="B1920" s="635"/>
      <c r="O1920" s="660"/>
      <c r="R1920" s="660"/>
    </row>
    <row r="1921" spans="1:18" x14ac:dyDescent="0.25">
      <c r="A1921" s="658"/>
      <c r="B1921" s="635"/>
      <c r="O1921" s="660"/>
      <c r="R1921" s="660"/>
    </row>
    <row r="1922" spans="1:18" x14ac:dyDescent="0.25">
      <c r="A1922" s="658"/>
      <c r="B1922" s="635"/>
      <c r="O1922" s="660"/>
      <c r="R1922" s="660"/>
    </row>
    <row r="1923" spans="1:18" x14ac:dyDescent="0.25">
      <c r="A1923" s="658"/>
      <c r="B1923" s="635"/>
      <c r="O1923" s="660"/>
      <c r="R1923" s="660"/>
    </row>
    <row r="1924" spans="1:18" x14ac:dyDescent="0.25">
      <c r="A1924" s="658"/>
      <c r="B1924" s="635"/>
      <c r="O1924" s="660"/>
      <c r="R1924" s="660"/>
    </row>
    <row r="1925" spans="1:18" x14ac:dyDescent="0.25">
      <c r="A1925" s="658"/>
      <c r="B1925" s="635"/>
      <c r="O1925" s="660"/>
      <c r="R1925" s="660"/>
    </row>
    <row r="1926" spans="1:18" x14ac:dyDescent="0.25">
      <c r="A1926" s="658"/>
      <c r="B1926" s="635"/>
      <c r="O1926" s="660"/>
      <c r="R1926" s="660"/>
    </row>
    <row r="1927" spans="1:18" x14ac:dyDescent="0.25">
      <c r="A1927" s="658"/>
      <c r="B1927" s="635"/>
      <c r="O1927" s="660"/>
      <c r="R1927" s="660"/>
    </row>
    <row r="1928" spans="1:18" x14ac:dyDescent="0.25">
      <c r="A1928" s="658"/>
      <c r="B1928" s="635"/>
      <c r="O1928" s="660"/>
      <c r="R1928" s="660"/>
    </row>
    <row r="1929" spans="1:18" x14ac:dyDescent="0.25">
      <c r="A1929" s="658"/>
      <c r="B1929" s="635"/>
      <c r="O1929" s="660"/>
      <c r="R1929" s="660"/>
    </row>
    <row r="1930" spans="1:18" x14ac:dyDescent="0.25">
      <c r="A1930" s="658"/>
      <c r="B1930" s="635"/>
      <c r="O1930" s="660"/>
      <c r="R1930" s="660"/>
    </row>
    <row r="1931" spans="1:18" x14ac:dyDescent="0.25">
      <c r="A1931" s="658"/>
      <c r="B1931" s="635"/>
      <c r="O1931" s="660"/>
      <c r="R1931" s="660"/>
    </row>
    <row r="1932" spans="1:18" x14ac:dyDescent="0.25">
      <c r="A1932" s="658"/>
      <c r="B1932" s="635"/>
      <c r="O1932" s="660"/>
      <c r="R1932" s="660"/>
    </row>
    <row r="1933" spans="1:18" x14ac:dyDescent="0.25">
      <c r="A1933" s="658"/>
      <c r="B1933" s="635"/>
      <c r="O1933" s="660"/>
      <c r="R1933" s="660"/>
    </row>
    <row r="1934" spans="1:18" x14ac:dyDescent="0.25">
      <c r="A1934" s="658"/>
      <c r="B1934" s="635"/>
      <c r="O1934" s="660"/>
      <c r="R1934" s="660"/>
    </row>
    <row r="1935" spans="1:18" x14ac:dyDescent="0.25">
      <c r="A1935" s="658"/>
      <c r="B1935" s="635"/>
      <c r="O1935" s="660"/>
      <c r="R1935" s="660"/>
    </row>
    <row r="1936" spans="1:18" x14ac:dyDescent="0.25">
      <c r="A1936" s="658"/>
      <c r="B1936" s="635"/>
      <c r="O1936" s="660"/>
      <c r="R1936" s="660"/>
    </row>
    <row r="1937" spans="1:18" x14ac:dyDescent="0.25">
      <c r="A1937" s="658"/>
      <c r="B1937" s="635"/>
      <c r="O1937" s="660"/>
      <c r="R1937" s="660"/>
    </row>
    <row r="1938" spans="1:18" x14ac:dyDescent="0.25">
      <c r="A1938" s="658"/>
      <c r="B1938" s="635"/>
      <c r="O1938" s="660"/>
      <c r="R1938" s="660"/>
    </row>
    <row r="1939" spans="1:18" x14ac:dyDescent="0.25">
      <c r="A1939" s="658"/>
      <c r="B1939" s="635"/>
      <c r="O1939" s="660"/>
      <c r="R1939" s="660"/>
    </row>
    <row r="1940" spans="1:18" x14ac:dyDescent="0.25">
      <c r="A1940" s="658"/>
      <c r="B1940" s="635"/>
      <c r="O1940" s="660"/>
      <c r="R1940" s="660"/>
    </row>
    <row r="1941" spans="1:18" x14ac:dyDescent="0.25">
      <c r="A1941" s="658"/>
      <c r="B1941" s="635"/>
      <c r="O1941" s="660"/>
      <c r="R1941" s="660"/>
    </row>
    <row r="1942" spans="1:18" x14ac:dyDescent="0.25">
      <c r="A1942" s="658"/>
      <c r="B1942" s="635"/>
      <c r="O1942" s="660"/>
      <c r="R1942" s="660"/>
    </row>
    <row r="1943" spans="1:18" x14ac:dyDescent="0.25">
      <c r="A1943" s="658"/>
      <c r="B1943" s="635"/>
      <c r="O1943" s="660"/>
      <c r="R1943" s="660"/>
    </row>
    <row r="1944" spans="1:18" x14ac:dyDescent="0.25">
      <c r="A1944" s="658"/>
      <c r="B1944" s="635"/>
      <c r="O1944" s="660"/>
      <c r="R1944" s="660"/>
    </row>
    <row r="1945" spans="1:18" x14ac:dyDescent="0.25">
      <c r="A1945" s="658"/>
      <c r="B1945" s="635"/>
      <c r="O1945" s="660"/>
      <c r="R1945" s="660"/>
    </row>
    <row r="1946" spans="1:18" x14ac:dyDescent="0.25">
      <c r="A1946" s="658"/>
      <c r="B1946" s="635"/>
      <c r="O1946" s="660"/>
      <c r="R1946" s="660"/>
    </row>
    <row r="1947" spans="1:18" x14ac:dyDescent="0.25">
      <c r="A1947" s="658"/>
      <c r="B1947" s="635"/>
      <c r="O1947" s="660"/>
      <c r="R1947" s="660"/>
    </row>
    <row r="1948" spans="1:18" x14ac:dyDescent="0.25">
      <c r="A1948" s="658"/>
      <c r="B1948" s="635"/>
      <c r="O1948" s="660"/>
      <c r="R1948" s="660"/>
    </row>
    <row r="1949" spans="1:18" x14ac:dyDescent="0.25">
      <c r="A1949" s="658"/>
      <c r="B1949" s="635"/>
      <c r="O1949" s="660"/>
      <c r="R1949" s="660"/>
    </row>
    <row r="1950" spans="1:18" x14ac:dyDescent="0.25">
      <c r="A1950" s="658"/>
      <c r="B1950" s="635"/>
      <c r="O1950" s="660"/>
      <c r="R1950" s="660"/>
    </row>
    <row r="1951" spans="1:18" x14ac:dyDescent="0.25">
      <c r="A1951" s="658"/>
      <c r="B1951" s="635"/>
      <c r="O1951" s="660"/>
      <c r="R1951" s="660"/>
    </row>
    <row r="1952" spans="1:18" x14ac:dyDescent="0.25">
      <c r="A1952" s="658"/>
      <c r="B1952" s="635"/>
      <c r="O1952" s="660"/>
      <c r="R1952" s="660"/>
    </row>
    <row r="1953" spans="1:18" x14ac:dyDescent="0.25">
      <c r="A1953" s="658"/>
      <c r="B1953" s="635"/>
      <c r="O1953" s="660"/>
      <c r="R1953" s="660"/>
    </row>
    <row r="1954" spans="1:18" x14ac:dyDescent="0.25">
      <c r="A1954" s="658"/>
      <c r="B1954" s="635"/>
      <c r="O1954" s="660"/>
      <c r="R1954" s="660"/>
    </row>
    <row r="1955" spans="1:18" x14ac:dyDescent="0.25">
      <c r="A1955" s="658"/>
      <c r="B1955" s="635"/>
      <c r="O1955" s="660"/>
      <c r="R1955" s="660"/>
    </row>
    <row r="1956" spans="1:18" x14ac:dyDescent="0.25">
      <c r="A1956" s="658"/>
      <c r="B1956" s="635"/>
      <c r="O1956" s="660"/>
      <c r="R1956" s="660"/>
    </row>
    <row r="1957" spans="1:18" x14ac:dyDescent="0.25">
      <c r="A1957" s="658"/>
      <c r="B1957" s="635"/>
      <c r="O1957" s="660"/>
      <c r="R1957" s="660"/>
    </row>
    <row r="1958" spans="1:18" x14ac:dyDescent="0.25">
      <c r="A1958" s="658"/>
      <c r="B1958" s="635"/>
      <c r="O1958" s="660"/>
      <c r="R1958" s="660"/>
    </row>
    <row r="1959" spans="1:18" x14ac:dyDescent="0.25">
      <c r="A1959" s="658"/>
      <c r="B1959" s="635"/>
      <c r="O1959" s="660"/>
      <c r="R1959" s="660"/>
    </row>
    <row r="1960" spans="1:18" x14ac:dyDescent="0.25">
      <c r="A1960" s="658"/>
      <c r="B1960" s="635"/>
      <c r="O1960" s="660"/>
      <c r="R1960" s="660"/>
    </row>
    <row r="1961" spans="1:18" x14ac:dyDescent="0.25">
      <c r="A1961" s="658"/>
      <c r="B1961" s="635"/>
      <c r="O1961" s="660"/>
      <c r="R1961" s="660"/>
    </row>
    <row r="1962" spans="1:18" x14ac:dyDescent="0.25">
      <c r="A1962" s="658"/>
      <c r="B1962" s="635"/>
      <c r="O1962" s="660"/>
      <c r="R1962" s="660"/>
    </row>
    <row r="1963" spans="1:18" x14ac:dyDescent="0.25">
      <c r="A1963" s="658"/>
      <c r="B1963" s="635"/>
      <c r="O1963" s="660"/>
      <c r="R1963" s="660"/>
    </row>
    <row r="1964" spans="1:18" x14ac:dyDescent="0.25">
      <c r="A1964" s="658"/>
      <c r="B1964" s="635"/>
      <c r="O1964" s="660"/>
      <c r="R1964" s="660"/>
    </row>
    <row r="1965" spans="1:18" x14ac:dyDescent="0.25">
      <c r="A1965" s="658"/>
      <c r="B1965" s="635"/>
      <c r="O1965" s="660"/>
      <c r="R1965" s="660"/>
    </row>
    <row r="1966" spans="1:18" x14ac:dyDescent="0.25">
      <c r="A1966" s="658"/>
      <c r="B1966" s="635"/>
      <c r="O1966" s="660"/>
      <c r="R1966" s="660"/>
    </row>
    <row r="1967" spans="1:18" x14ac:dyDescent="0.25">
      <c r="A1967" s="658"/>
      <c r="B1967" s="635"/>
      <c r="O1967" s="660"/>
      <c r="R1967" s="660"/>
    </row>
    <row r="1968" spans="1:18" x14ac:dyDescent="0.25">
      <c r="A1968" s="658"/>
      <c r="B1968" s="635"/>
      <c r="O1968" s="660"/>
      <c r="R1968" s="660"/>
    </row>
    <row r="1969" spans="1:18" x14ac:dyDescent="0.25">
      <c r="A1969" s="658"/>
      <c r="B1969" s="635"/>
      <c r="O1969" s="660"/>
      <c r="R1969" s="660"/>
    </row>
    <row r="1970" spans="1:18" x14ac:dyDescent="0.25">
      <c r="A1970" s="658"/>
      <c r="B1970" s="635"/>
      <c r="O1970" s="660"/>
      <c r="R1970" s="660"/>
    </row>
    <row r="1971" spans="1:18" x14ac:dyDescent="0.25">
      <c r="A1971" s="658"/>
      <c r="B1971" s="635"/>
      <c r="O1971" s="660"/>
      <c r="R1971" s="660"/>
    </row>
    <row r="1972" spans="1:18" x14ac:dyDescent="0.25">
      <c r="A1972" s="658"/>
      <c r="B1972" s="635"/>
      <c r="O1972" s="660"/>
      <c r="R1972" s="660"/>
    </row>
    <row r="1973" spans="1:18" x14ac:dyDescent="0.25">
      <c r="A1973" s="658"/>
      <c r="B1973" s="635"/>
      <c r="O1973" s="660"/>
      <c r="R1973" s="660"/>
    </row>
    <row r="1974" spans="1:18" x14ac:dyDescent="0.25">
      <c r="A1974" s="658"/>
      <c r="B1974" s="635"/>
      <c r="O1974" s="660"/>
      <c r="R1974" s="660"/>
    </row>
    <row r="1975" spans="1:18" x14ac:dyDescent="0.25">
      <c r="A1975" s="658"/>
      <c r="B1975" s="635"/>
      <c r="O1975" s="660"/>
      <c r="R1975" s="660"/>
    </row>
    <row r="1976" spans="1:18" x14ac:dyDescent="0.25">
      <c r="A1976" s="658"/>
      <c r="B1976" s="635"/>
      <c r="O1976" s="660"/>
      <c r="R1976" s="660"/>
    </row>
    <row r="1977" spans="1:18" x14ac:dyDescent="0.25">
      <c r="A1977" s="658"/>
      <c r="B1977" s="635"/>
      <c r="O1977" s="660"/>
      <c r="R1977" s="660"/>
    </row>
    <row r="1978" spans="1:18" x14ac:dyDescent="0.25">
      <c r="A1978" s="658"/>
      <c r="B1978" s="635"/>
      <c r="O1978" s="660"/>
      <c r="R1978" s="660"/>
    </row>
    <row r="1979" spans="1:18" x14ac:dyDescent="0.25">
      <c r="A1979" s="658"/>
      <c r="B1979" s="635"/>
      <c r="O1979" s="660"/>
      <c r="R1979" s="660"/>
    </row>
    <row r="1980" spans="1:18" x14ac:dyDescent="0.25">
      <c r="A1980" s="658"/>
      <c r="B1980" s="635"/>
      <c r="O1980" s="660"/>
      <c r="R1980" s="660"/>
    </row>
    <row r="1981" spans="1:18" x14ac:dyDescent="0.25">
      <c r="A1981" s="658"/>
      <c r="B1981" s="635"/>
      <c r="O1981" s="660"/>
      <c r="R1981" s="660"/>
    </row>
    <row r="1982" spans="1:18" x14ac:dyDescent="0.25">
      <c r="A1982" s="658"/>
      <c r="B1982" s="635"/>
      <c r="O1982" s="660"/>
      <c r="R1982" s="660"/>
    </row>
    <row r="1983" spans="1:18" x14ac:dyDescent="0.25">
      <c r="A1983" s="658"/>
      <c r="B1983" s="635"/>
      <c r="O1983" s="660"/>
      <c r="R1983" s="660"/>
    </row>
    <row r="1984" spans="1:18" x14ac:dyDescent="0.25">
      <c r="A1984" s="658"/>
      <c r="B1984" s="635"/>
      <c r="O1984" s="660"/>
      <c r="R1984" s="660"/>
    </row>
    <row r="1985" spans="1:18" x14ac:dyDescent="0.25">
      <c r="A1985" s="658"/>
      <c r="B1985" s="635"/>
      <c r="O1985" s="660"/>
      <c r="R1985" s="660"/>
    </row>
    <row r="1986" spans="1:18" x14ac:dyDescent="0.25">
      <c r="A1986" s="658"/>
      <c r="B1986" s="635"/>
      <c r="O1986" s="660"/>
      <c r="R1986" s="660"/>
    </row>
    <row r="1987" spans="1:18" x14ac:dyDescent="0.25">
      <c r="A1987" s="658"/>
      <c r="B1987" s="635"/>
      <c r="O1987" s="660"/>
      <c r="R1987" s="660"/>
    </row>
    <row r="1988" spans="1:18" x14ac:dyDescent="0.25">
      <c r="A1988" s="658"/>
      <c r="B1988" s="635"/>
      <c r="O1988" s="660"/>
      <c r="R1988" s="660"/>
    </row>
    <row r="1989" spans="1:18" x14ac:dyDescent="0.25">
      <c r="A1989" s="658"/>
      <c r="B1989" s="635"/>
      <c r="O1989" s="660"/>
      <c r="R1989" s="660"/>
    </row>
    <row r="1990" spans="1:18" x14ac:dyDescent="0.25">
      <c r="A1990" s="658"/>
      <c r="B1990" s="635"/>
      <c r="O1990" s="660"/>
      <c r="R1990" s="660"/>
    </row>
    <row r="1991" spans="1:18" x14ac:dyDescent="0.25">
      <c r="A1991" s="658"/>
      <c r="B1991" s="635"/>
      <c r="O1991" s="660"/>
      <c r="R1991" s="660"/>
    </row>
    <row r="1992" spans="1:18" x14ac:dyDescent="0.25">
      <c r="A1992" s="658"/>
      <c r="B1992" s="635"/>
      <c r="O1992" s="660"/>
      <c r="R1992" s="660"/>
    </row>
    <row r="1993" spans="1:18" x14ac:dyDescent="0.25">
      <c r="A1993" s="658"/>
      <c r="B1993" s="635"/>
      <c r="O1993" s="660"/>
      <c r="R1993" s="660"/>
    </row>
    <row r="1994" spans="1:18" x14ac:dyDescent="0.25">
      <c r="A1994" s="658"/>
      <c r="B1994" s="635"/>
      <c r="O1994" s="660"/>
      <c r="R1994" s="660"/>
    </row>
    <row r="1995" spans="1:18" x14ac:dyDescent="0.25">
      <c r="A1995" s="658"/>
      <c r="B1995" s="635"/>
      <c r="O1995" s="660"/>
      <c r="R1995" s="660"/>
    </row>
    <row r="1996" spans="1:18" x14ac:dyDescent="0.25">
      <c r="A1996" s="658"/>
      <c r="B1996" s="635"/>
      <c r="O1996" s="660"/>
      <c r="R1996" s="660"/>
    </row>
    <row r="1997" spans="1:18" x14ac:dyDescent="0.25">
      <c r="A1997" s="658"/>
      <c r="B1997" s="635"/>
      <c r="O1997" s="660"/>
      <c r="R1997" s="660"/>
    </row>
    <row r="1998" spans="1:18" x14ac:dyDescent="0.25">
      <c r="A1998" s="658"/>
      <c r="B1998" s="635"/>
      <c r="O1998" s="660"/>
      <c r="R1998" s="660"/>
    </row>
    <row r="1999" spans="1:18" x14ac:dyDescent="0.25">
      <c r="A1999" s="658"/>
      <c r="B1999" s="635"/>
      <c r="O1999" s="660"/>
      <c r="R1999" s="660"/>
    </row>
    <row r="2000" spans="1:18" x14ac:dyDescent="0.25">
      <c r="A2000" s="658"/>
      <c r="B2000" s="635"/>
      <c r="O2000" s="660"/>
      <c r="R2000" s="660"/>
    </row>
    <row r="2001" spans="1:18" x14ac:dyDescent="0.25">
      <c r="A2001" s="658"/>
      <c r="B2001" s="635"/>
      <c r="O2001" s="660"/>
      <c r="R2001" s="660"/>
    </row>
    <row r="2002" spans="1:18" x14ac:dyDescent="0.25">
      <c r="A2002" s="658"/>
      <c r="B2002" s="635"/>
      <c r="O2002" s="660"/>
      <c r="R2002" s="660"/>
    </row>
    <row r="2003" spans="1:18" x14ac:dyDescent="0.25">
      <c r="A2003" s="658"/>
      <c r="B2003" s="635"/>
      <c r="O2003" s="660"/>
      <c r="R2003" s="660"/>
    </row>
    <row r="2004" spans="1:18" x14ac:dyDescent="0.25">
      <c r="A2004" s="658"/>
      <c r="B2004" s="635"/>
      <c r="O2004" s="660"/>
      <c r="R2004" s="660"/>
    </row>
    <row r="2005" spans="1:18" x14ac:dyDescent="0.25">
      <c r="A2005" s="658"/>
      <c r="B2005" s="635"/>
      <c r="O2005" s="660"/>
      <c r="R2005" s="660"/>
    </row>
    <row r="2006" spans="1:18" x14ac:dyDescent="0.25">
      <c r="A2006" s="658"/>
      <c r="B2006" s="635"/>
      <c r="O2006" s="660"/>
      <c r="R2006" s="660"/>
    </row>
    <row r="2007" spans="1:18" x14ac:dyDescent="0.25">
      <c r="A2007" s="658"/>
      <c r="B2007" s="635"/>
      <c r="O2007" s="660"/>
      <c r="R2007" s="660"/>
    </row>
    <row r="2008" spans="1:18" x14ac:dyDescent="0.25">
      <c r="A2008" s="658"/>
      <c r="B2008" s="635"/>
      <c r="O2008" s="660"/>
      <c r="R2008" s="660"/>
    </row>
    <row r="2009" spans="1:18" x14ac:dyDescent="0.25">
      <c r="A2009" s="658"/>
      <c r="B2009" s="635"/>
      <c r="O2009" s="660"/>
      <c r="R2009" s="660"/>
    </row>
    <row r="2010" spans="1:18" x14ac:dyDescent="0.25">
      <c r="A2010" s="658"/>
      <c r="B2010" s="635"/>
      <c r="O2010" s="660"/>
      <c r="R2010" s="660"/>
    </row>
    <row r="2011" spans="1:18" x14ac:dyDescent="0.25">
      <c r="A2011" s="658"/>
      <c r="B2011" s="635"/>
      <c r="O2011" s="660"/>
      <c r="R2011" s="660"/>
    </row>
    <row r="2012" spans="1:18" x14ac:dyDescent="0.25">
      <c r="A2012" s="658"/>
      <c r="B2012" s="635"/>
      <c r="O2012" s="660"/>
      <c r="R2012" s="660"/>
    </row>
    <row r="2013" spans="1:18" x14ac:dyDescent="0.25">
      <c r="A2013" s="658"/>
      <c r="B2013" s="635"/>
      <c r="O2013" s="660"/>
      <c r="R2013" s="660"/>
    </row>
    <row r="2014" spans="1:18" x14ac:dyDescent="0.25">
      <c r="A2014" s="658"/>
      <c r="B2014" s="635"/>
      <c r="O2014" s="660"/>
      <c r="R2014" s="660"/>
    </row>
    <row r="2015" spans="1:18" x14ac:dyDescent="0.25">
      <c r="A2015" s="658"/>
      <c r="B2015" s="635"/>
      <c r="O2015" s="660"/>
      <c r="R2015" s="660"/>
    </row>
    <row r="2016" spans="1:18" x14ac:dyDescent="0.25">
      <c r="A2016" s="658"/>
      <c r="B2016" s="635"/>
      <c r="O2016" s="660"/>
      <c r="R2016" s="660"/>
    </row>
    <row r="2017" spans="1:18" x14ac:dyDescent="0.25">
      <c r="A2017" s="658"/>
      <c r="B2017" s="635"/>
      <c r="O2017" s="660"/>
      <c r="R2017" s="660"/>
    </row>
    <row r="2018" spans="1:18" x14ac:dyDescent="0.25">
      <c r="A2018" s="658"/>
      <c r="B2018" s="635"/>
      <c r="O2018" s="660"/>
      <c r="R2018" s="660"/>
    </row>
    <row r="2019" spans="1:18" x14ac:dyDescent="0.25">
      <c r="A2019" s="658"/>
      <c r="B2019" s="635"/>
      <c r="O2019" s="660"/>
      <c r="R2019" s="660"/>
    </row>
    <row r="2020" spans="1:18" x14ac:dyDescent="0.25">
      <c r="A2020" s="658"/>
      <c r="B2020" s="635"/>
      <c r="O2020" s="660"/>
      <c r="R2020" s="660"/>
    </row>
    <row r="2021" spans="1:18" x14ac:dyDescent="0.25">
      <c r="A2021" s="658"/>
      <c r="B2021" s="635"/>
      <c r="O2021" s="660"/>
      <c r="R2021" s="660"/>
    </row>
    <row r="2022" spans="1:18" x14ac:dyDescent="0.25">
      <c r="A2022" s="658"/>
      <c r="B2022" s="635"/>
      <c r="O2022" s="660"/>
      <c r="R2022" s="660"/>
    </row>
    <row r="2023" spans="1:18" x14ac:dyDescent="0.25">
      <c r="A2023" s="658"/>
      <c r="B2023" s="635"/>
      <c r="O2023" s="660"/>
      <c r="R2023" s="660"/>
    </row>
    <row r="2024" spans="1:18" x14ac:dyDescent="0.25">
      <c r="A2024" s="658"/>
      <c r="B2024" s="635"/>
      <c r="O2024" s="660"/>
      <c r="R2024" s="660"/>
    </row>
    <row r="2025" spans="1:18" x14ac:dyDescent="0.25">
      <c r="A2025" s="658"/>
      <c r="B2025" s="635"/>
      <c r="O2025" s="660"/>
      <c r="R2025" s="660"/>
    </row>
    <row r="2026" spans="1:18" x14ac:dyDescent="0.25">
      <c r="A2026" s="658"/>
      <c r="B2026" s="635"/>
      <c r="O2026" s="660"/>
      <c r="R2026" s="660"/>
    </row>
    <row r="2027" spans="1:18" x14ac:dyDescent="0.25">
      <c r="A2027" s="658"/>
      <c r="B2027" s="635"/>
      <c r="O2027" s="660"/>
      <c r="R2027" s="660"/>
    </row>
    <row r="2028" spans="1:18" x14ac:dyDescent="0.25">
      <c r="A2028" s="658"/>
      <c r="B2028" s="635"/>
      <c r="O2028" s="660"/>
      <c r="R2028" s="660"/>
    </row>
    <row r="2029" spans="1:18" x14ac:dyDescent="0.25">
      <c r="A2029" s="658"/>
      <c r="B2029" s="635"/>
      <c r="O2029" s="660"/>
      <c r="R2029" s="660"/>
    </row>
    <row r="2030" spans="1:18" x14ac:dyDescent="0.25">
      <c r="A2030" s="658"/>
      <c r="B2030" s="635"/>
      <c r="O2030" s="660"/>
      <c r="R2030" s="660"/>
    </row>
    <row r="2031" spans="1:18" x14ac:dyDescent="0.25">
      <c r="A2031" s="658"/>
      <c r="B2031" s="635"/>
      <c r="O2031" s="660"/>
      <c r="R2031" s="660"/>
    </row>
    <row r="2032" spans="1:18" x14ac:dyDescent="0.25">
      <c r="A2032" s="658"/>
      <c r="B2032" s="635"/>
      <c r="O2032" s="660"/>
      <c r="R2032" s="660"/>
    </row>
    <row r="2033" spans="1:18" x14ac:dyDescent="0.25">
      <c r="A2033" s="658"/>
      <c r="B2033" s="635"/>
      <c r="O2033" s="660"/>
      <c r="R2033" s="660"/>
    </row>
    <row r="2034" spans="1:18" x14ac:dyDescent="0.25">
      <c r="A2034" s="658"/>
      <c r="B2034" s="635"/>
      <c r="O2034" s="660"/>
      <c r="R2034" s="660"/>
    </row>
    <row r="2035" spans="1:18" x14ac:dyDescent="0.25">
      <c r="A2035" s="658"/>
      <c r="B2035" s="635"/>
      <c r="O2035" s="660"/>
      <c r="R2035" s="660"/>
    </row>
    <row r="2036" spans="1:18" x14ac:dyDescent="0.25">
      <c r="A2036" s="658"/>
      <c r="B2036" s="635"/>
      <c r="O2036" s="660"/>
      <c r="R2036" s="660"/>
    </row>
    <row r="2037" spans="1:18" x14ac:dyDescent="0.25">
      <c r="A2037" s="658"/>
      <c r="B2037" s="635"/>
      <c r="O2037" s="660"/>
      <c r="R2037" s="660"/>
    </row>
    <row r="2038" spans="1:18" x14ac:dyDescent="0.25">
      <c r="A2038" s="658"/>
      <c r="B2038" s="635"/>
      <c r="O2038" s="660"/>
      <c r="R2038" s="660"/>
    </row>
    <row r="2039" spans="1:18" x14ac:dyDescent="0.25">
      <c r="A2039" s="658"/>
      <c r="B2039" s="635"/>
      <c r="O2039" s="660"/>
      <c r="R2039" s="660"/>
    </row>
    <row r="2040" spans="1:18" x14ac:dyDescent="0.25">
      <c r="A2040" s="658"/>
      <c r="B2040" s="635"/>
      <c r="O2040" s="660"/>
      <c r="R2040" s="660"/>
    </row>
    <row r="2041" spans="1:18" x14ac:dyDescent="0.25">
      <c r="A2041" s="658"/>
      <c r="B2041" s="635"/>
      <c r="O2041" s="660"/>
      <c r="R2041" s="660"/>
    </row>
    <row r="2042" spans="1:18" x14ac:dyDescent="0.25">
      <c r="A2042" s="658"/>
      <c r="B2042" s="635"/>
      <c r="O2042" s="660"/>
      <c r="R2042" s="660"/>
    </row>
    <row r="2043" spans="1:18" x14ac:dyDescent="0.25">
      <c r="A2043" s="658"/>
      <c r="B2043" s="635"/>
      <c r="O2043" s="660"/>
      <c r="R2043" s="660"/>
    </row>
    <row r="2044" spans="1:18" x14ac:dyDescent="0.25">
      <c r="A2044" s="658"/>
      <c r="B2044" s="635"/>
      <c r="O2044" s="660"/>
      <c r="R2044" s="660"/>
    </row>
    <row r="2045" spans="1:18" x14ac:dyDescent="0.25">
      <c r="A2045" s="658"/>
      <c r="B2045" s="635"/>
      <c r="O2045" s="660"/>
      <c r="R2045" s="660"/>
    </row>
    <row r="2046" spans="1:18" x14ac:dyDescent="0.25">
      <c r="A2046" s="658"/>
      <c r="B2046" s="635"/>
      <c r="O2046" s="660"/>
      <c r="R2046" s="660"/>
    </row>
    <row r="2047" spans="1:18" x14ac:dyDescent="0.25">
      <c r="A2047" s="658"/>
      <c r="B2047" s="635"/>
      <c r="O2047" s="660"/>
      <c r="R2047" s="660"/>
    </row>
    <row r="2048" spans="1:18" x14ac:dyDescent="0.25">
      <c r="A2048" s="658"/>
      <c r="B2048" s="635"/>
      <c r="O2048" s="660"/>
      <c r="R2048" s="660"/>
    </row>
    <row r="2049" spans="1:18" x14ac:dyDescent="0.25">
      <c r="A2049" s="658"/>
      <c r="B2049" s="635"/>
      <c r="O2049" s="660"/>
      <c r="R2049" s="660"/>
    </row>
    <row r="2050" spans="1:18" x14ac:dyDescent="0.25">
      <c r="A2050" s="658"/>
      <c r="B2050" s="635"/>
      <c r="O2050" s="660"/>
      <c r="R2050" s="660"/>
    </row>
    <row r="2051" spans="1:18" x14ac:dyDescent="0.25">
      <c r="A2051" s="658"/>
      <c r="B2051" s="635"/>
      <c r="O2051" s="660"/>
      <c r="R2051" s="660"/>
    </row>
    <row r="2052" spans="1:18" x14ac:dyDescent="0.25">
      <c r="A2052" s="658"/>
      <c r="B2052" s="635"/>
      <c r="O2052" s="660"/>
      <c r="R2052" s="660"/>
    </row>
    <row r="2053" spans="1:18" x14ac:dyDescent="0.25">
      <c r="A2053" s="658"/>
      <c r="B2053" s="635"/>
      <c r="O2053" s="660"/>
      <c r="R2053" s="660"/>
    </row>
    <row r="2054" spans="1:18" x14ac:dyDescent="0.25">
      <c r="A2054" s="658"/>
      <c r="B2054" s="635"/>
      <c r="O2054" s="660"/>
      <c r="R2054" s="660"/>
    </row>
    <row r="2055" spans="1:18" x14ac:dyDescent="0.25">
      <c r="A2055" s="658"/>
      <c r="B2055" s="635"/>
      <c r="O2055" s="660"/>
      <c r="R2055" s="660"/>
    </row>
    <row r="2056" spans="1:18" x14ac:dyDescent="0.25">
      <c r="A2056" s="658"/>
      <c r="B2056" s="635"/>
      <c r="O2056" s="660"/>
      <c r="R2056" s="660"/>
    </row>
    <row r="2057" spans="1:18" x14ac:dyDescent="0.25">
      <c r="A2057" s="658"/>
      <c r="B2057" s="635"/>
      <c r="O2057" s="660"/>
      <c r="R2057" s="660"/>
    </row>
    <row r="2058" spans="1:18" x14ac:dyDescent="0.25">
      <c r="A2058" s="658"/>
      <c r="B2058" s="635"/>
      <c r="O2058" s="660"/>
      <c r="R2058" s="660"/>
    </row>
    <row r="2059" spans="1:18" x14ac:dyDescent="0.25">
      <c r="A2059" s="658"/>
      <c r="B2059" s="635"/>
      <c r="O2059" s="660"/>
      <c r="R2059" s="660"/>
    </row>
    <row r="2060" spans="1:18" x14ac:dyDescent="0.25">
      <c r="A2060" s="658"/>
      <c r="B2060" s="635"/>
      <c r="O2060" s="660"/>
      <c r="R2060" s="660"/>
    </row>
    <row r="2061" spans="1:18" x14ac:dyDescent="0.25">
      <c r="A2061" s="658"/>
      <c r="B2061" s="635"/>
      <c r="O2061" s="660"/>
      <c r="R2061" s="660"/>
    </row>
    <row r="2062" spans="1:18" x14ac:dyDescent="0.25">
      <c r="A2062" s="658"/>
      <c r="B2062" s="635"/>
      <c r="O2062" s="660"/>
      <c r="R2062" s="660"/>
    </row>
    <row r="2063" spans="1:18" x14ac:dyDescent="0.25">
      <c r="A2063" s="658"/>
      <c r="B2063" s="635"/>
      <c r="O2063" s="660"/>
      <c r="R2063" s="660"/>
    </row>
    <row r="2064" spans="1:18" x14ac:dyDescent="0.25">
      <c r="A2064" s="658"/>
      <c r="B2064" s="635"/>
      <c r="O2064" s="660"/>
      <c r="R2064" s="660"/>
    </row>
    <row r="2065" spans="1:18" x14ac:dyDescent="0.25">
      <c r="A2065" s="658"/>
      <c r="B2065" s="635"/>
      <c r="O2065" s="660"/>
      <c r="R2065" s="660"/>
    </row>
    <row r="2066" spans="1:18" x14ac:dyDescent="0.25">
      <c r="A2066" s="658"/>
      <c r="B2066" s="635"/>
      <c r="O2066" s="660"/>
      <c r="R2066" s="660"/>
    </row>
    <row r="2067" spans="1:18" x14ac:dyDescent="0.25">
      <c r="A2067" s="658"/>
      <c r="B2067" s="635"/>
      <c r="O2067" s="660"/>
      <c r="R2067" s="660"/>
    </row>
    <row r="2068" spans="1:18" x14ac:dyDescent="0.25">
      <c r="A2068" s="658"/>
      <c r="B2068" s="635"/>
      <c r="O2068" s="660"/>
      <c r="R2068" s="660"/>
    </row>
    <row r="2069" spans="1:18" x14ac:dyDescent="0.25">
      <c r="A2069" s="658"/>
      <c r="B2069" s="635"/>
      <c r="O2069" s="660"/>
      <c r="R2069" s="660"/>
    </row>
    <row r="2070" spans="1:18" x14ac:dyDescent="0.25">
      <c r="A2070" s="658"/>
      <c r="B2070" s="635"/>
      <c r="O2070" s="660"/>
      <c r="R2070" s="660"/>
    </row>
    <row r="2071" spans="1:18" x14ac:dyDescent="0.25">
      <c r="A2071" s="658"/>
      <c r="B2071" s="635"/>
      <c r="O2071" s="660"/>
      <c r="R2071" s="660"/>
    </row>
    <row r="2072" spans="1:18" x14ac:dyDescent="0.25">
      <c r="A2072" s="658"/>
      <c r="B2072" s="635"/>
      <c r="O2072" s="660"/>
      <c r="R2072" s="660"/>
    </row>
    <row r="2073" spans="1:18" x14ac:dyDescent="0.25">
      <c r="A2073" s="658"/>
      <c r="B2073" s="635"/>
      <c r="O2073" s="660"/>
      <c r="R2073" s="660"/>
    </row>
    <row r="2074" spans="1:18" x14ac:dyDescent="0.25">
      <c r="A2074" s="658"/>
      <c r="B2074" s="635"/>
      <c r="O2074" s="660"/>
      <c r="R2074" s="660"/>
    </row>
    <row r="2075" spans="1:18" x14ac:dyDescent="0.25">
      <c r="A2075" s="658"/>
      <c r="B2075" s="635"/>
      <c r="O2075" s="660"/>
      <c r="R2075" s="660"/>
    </row>
    <row r="2076" spans="1:18" x14ac:dyDescent="0.25">
      <c r="A2076" s="658"/>
      <c r="B2076" s="635"/>
      <c r="O2076" s="660"/>
      <c r="R2076" s="660"/>
    </row>
    <row r="2077" spans="1:18" x14ac:dyDescent="0.25">
      <c r="A2077" s="658"/>
      <c r="B2077" s="635"/>
      <c r="O2077" s="660"/>
      <c r="R2077" s="660"/>
    </row>
    <row r="2078" spans="1:18" x14ac:dyDescent="0.25">
      <c r="A2078" s="658"/>
      <c r="B2078" s="635"/>
      <c r="O2078" s="660"/>
      <c r="R2078" s="660"/>
    </row>
    <row r="2079" spans="1:18" x14ac:dyDescent="0.25">
      <c r="A2079" s="658"/>
      <c r="B2079" s="635"/>
      <c r="O2079" s="660"/>
      <c r="R2079" s="660"/>
    </row>
    <row r="2080" spans="1:18" x14ac:dyDescent="0.25">
      <c r="A2080" s="658"/>
      <c r="B2080" s="635"/>
      <c r="O2080" s="660"/>
      <c r="R2080" s="660"/>
    </row>
    <row r="2081" spans="1:18" x14ac:dyDescent="0.25">
      <c r="A2081" s="658"/>
      <c r="B2081" s="635"/>
      <c r="O2081" s="660"/>
      <c r="R2081" s="660"/>
    </row>
    <row r="2082" spans="1:18" x14ac:dyDescent="0.25">
      <c r="A2082" s="658"/>
      <c r="B2082" s="635"/>
      <c r="O2082" s="660"/>
      <c r="R2082" s="660"/>
    </row>
    <row r="2083" spans="1:18" x14ac:dyDescent="0.25">
      <c r="A2083" s="658"/>
      <c r="B2083" s="635"/>
      <c r="O2083" s="660"/>
      <c r="R2083" s="660"/>
    </row>
    <row r="2084" spans="1:18" x14ac:dyDescent="0.25">
      <c r="A2084" s="658"/>
      <c r="B2084" s="635"/>
      <c r="O2084" s="660"/>
      <c r="R2084" s="660"/>
    </row>
    <row r="2085" spans="1:18" x14ac:dyDescent="0.25">
      <c r="A2085" s="658"/>
      <c r="B2085" s="635"/>
      <c r="O2085" s="660"/>
      <c r="R2085" s="660"/>
    </row>
    <row r="2086" spans="1:18" x14ac:dyDescent="0.25">
      <c r="A2086" s="658"/>
      <c r="B2086" s="635"/>
      <c r="O2086" s="660"/>
      <c r="R2086" s="660"/>
    </row>
    <row r="2087" spans="1:18" x14ac:dyDescent="0.25">
      <c r="A2087" s="658"/>
      <c r="B2087" s="635"/>
      <c r="O2087" s="660"/>
      <c r="R2087" s="660"/>
    </row>
    <row r="2088" spans="1:18" x14ac:dyDescent="0.25">
      <c r="A2088" s="658"/>
      <c r="B2088" s="635"/>
      <c r="O2088" s="660"/>
      <c r="R2088" s="660"/>
    </row>
    <row r="2089" spans="1:18" x14ac:dyDescent="0.25">
      <c r="A2089" s="658"/>
      <c r="B2089" s="635"/>
      <c r="O2089" s="660"/>
      <c r="R2089" s="660"/>
    </row>
    <row r="2090" spans="1:18" x14ac:dyDescent="0.25">
      <c r="A2090" s="658"/>
      <c r="B2090" s="635"/>
      <c r="O2090" s="660"/>
      <c r="R2090" s="660"/>
    </row>
    <row r="2091" spans="1:18" x14ac:dyDescent="0.25">
      <c r="A2091" s="658"/>
      <c r="B2091" s="635"/>
      <c r="O2091" s="660"/>
      <c r="R2091" s="660"/>
    </row>
    <row r="2092" spans="1:18" x14ac:dyDescent="0.25">
      <c r="A2092" s="658"/>
      <c r="B2092" s="635"/>
      <c r="O2092" s="660"/>
      <c r="R2092" s="660"/>
    </row>
    <row r="2093" spans="1:18" x14ac:dyDescent="0.25">
      <c r="A2093" s="658"/>
      <c r="B2093" s="635"/>
      <c r="O2093" s="660"/>
      <c r="R2093" s="660"/>
    </row>
    <row r="2094" spans="1:18" x14ac:dyDescent="0.25">
      <c r="A2094" s="658"/>
      <c r="B2094" s="635"/>
      <c r="O2094" s="660"/>
      <c r="R2094" s="660"/>
    </row>
    <row r="2095" spans="1:18" x14ac:dyDescent="0.25">
      <c r="A2095" s="658"/>
      <c r="B2095" s="635"/>
      <c r="O2095" s="660"/>
      <c r="R2095" s="660"/>
    </row>
    <row r="2096" spans="1:18" x14ac:dyDescent="0.25">
      <c r="A2096" s="658"/>
      <c r="B2096" s="635"/>
      <c r="O2096" s="660"/>
      <c r="R2096" s="660"/>
    </row>
    <row r="2097" spans="1:18" x14ac:dyDescent="0.25">
      <c r="A2097" s="658"/>
      <c r="B2097" s="635"/>
      <c r="O2097" s="660"/>
      <c r="R2097" s="660"/>
    </row>
    <row r="2098" spans="1:18" x14ac:dyDescent="0.25">
      <c r="A2098" s="658"/>
      <c r="B2098" s="635"/>
      <c r="O2098" s="660"/>
      <c r="R2098" s="660"/>
    </row>
    <row r="2099" spans="1:18" x14ac:dyDescent="0.25">
      <c r="A2099" s="658"/>
      <c r="B2099" s="635"/>
      <c r="O2099" s="660"/>
      <c r="R2099" s="660"/>
    </row>
    <row r="2100" spans="1:18" x14ac:dyDescent="0.25">
      <c r="A2100" s="658"/>
      <c r="B2100" s="635"/>
      <c r="O2100" s="660"/>
      <c r="R2100" s="660"/>
    </row>
    <row r="2101" spans="1:18" x14ac:dyDescent="0.25">
      <c r="A2101" s="658"/>
      <c r="B2101" s="635"/>
      <c r="O2101" s="660"/>
      <c r="R2101" s="660"/>
    </row>
    <row r="2102" spans="1:18" x14ac:dyDescent="0.25">
      <c r="A2102" s="658"/>
      <c r="B2102" s="635"/>
      <c r="O2102" s="660"/>
      <c r="R2102" s="660"/>
    </row>
    <row r="2103" spans="1:18" x14ac:dyDescent="0.25">
      <c r="A2103" s="658"/>
      <c r="B2103" s="635"/>
      <c r="O2103" s="660"/>
      <c r="R2103" s="660"/>
    </row>
    <row r="2104" spans="1:18" x14ac:dyDescent="0.25">
      <c r="A2104" s="658"/>
      <c r="B2104" s="635"/>
      <c r="O2104" s="660"/>
      <c r="R2104" s="660"/>
    </row>
    <row r="2105" spans="1:18" x14ac:dyDescent="0.25">
      <c r="A2105" s="658"/>
      <c r="B2105" s="635"/>
      <c r="O2105" s="660"/>
      <c r="R2105" s="660"/>
    </row>
    <row r="2106" spans="1:18" x14ac:dyDescent="0.25">
      <c r="A2106" s="658"/>
      <c r="B2106" s="635"/>
      <c r="O2106" s="660"/>
      <c r="R2106" s="660"/>
    </row>
    <row r="2107" spans="1:18" x14ac:dyDescent="0.25">
      <c r="A2107" s="658"/>
      <c r="B2107" s="635"/>
      <c r="O2107" s="660"/>
      <c r="R2107" s="660"/>
    </row>
    <row r="2108" spans="1:18" x14ac:dyDescent="0.25">
      <c r="A2108" s="658"/>
      <c r="B2108" s="635"/>
      <c r="O2108" s="660"/>
      <c r="R2108" s="660"/>
    </row>
    <row r="2109" spans="1:18" x14ac:dyDescent="0.25">
      <c r="A2109" s="658"/>
      <c r="B2109" s="635"/>
      <c r="O2109" s="660"/>
      <c r="R2109" s="660"/>
    </row>
    <row r="2110" spans="1:18" x14ac:dyDescent="0.25">
      <c r="A2110" s="658"/>
      <c r="B2110" s="635"/>
      <c r="O2110" s="660"/>
      <c r="R2110" s="660"/>
    </row>
    <row r="2111" spans="1:18" x14ac:dyDescent="0.25">
      <c r="A2111" s="658"/>
      <c r="B2111" s="635"/>
      <c r="O2111" s="660"/>
      <c r="R2111" s="660"/>
    </row>
    <row r="2112" spans="1:18" x14ac:dyDescent="0.25">
      <c r="A2112" s="658"/>
      <c r="B2112" s="635"/>
      <c r="O2112" s="660"/>
      <c r="R2112" s="660"/>
    </row>
    <row r="2113" spans="1:18" x14ac:dyDescent="0.25">
      <c r="A2113" s="658"/>
      <c r="B2113" s="635"/>
      <c r="O2113" s="660"/>
      <c r="R2113" s="660"/>
    </row>
    <row r="2114" spans="1:18" x14ac:dyDescent="0.25">
      <c r="A2114" s="658"/>
      <c r="B2114" s="635"/>
      <c r="O2114" s="660"/>
      <c r="R2114" s="660"/>
    </row>
    <row r="2115" spans="1:18" x14ac:dyDescent="0.25">
      <c r="A2115" s="658"/>
      <c r="B2115" s="635"/>
      <c r="O2115" s="660"/>
      <c r="R2115" s="660"/>
    </row>
    <row r="2116" spans="1:18" x14ac:dyDescent="0.25">
      <c r="A2116" s="658"/>
      <c r="B2116" s="635"/>
      <c r="O2116" s="660"/>
      <c r="R2116" s="660"/>
    </row>
    <row r="2117" spans="1:18" x14ac:dyDescent="0.25">
      <c r="A2117" s="658"/>
      <c r="B2117" s="635"/>
      <c r="O2117" s="660"/>
      <c r="R2117" s="660"/>
    </row>
    <row r="2118" spans="1:18" x14ac:dyDescent="0.25">
      <c r="A2118" s="658"/>
      <c r="B2118" s="635"/>
      <c r="O2118" s="660"/>
      <c r="R2118" s="660"/>
    </row>
    <row r="2119" spans="1:18" x14ac:dyDescent="0.25">
      <c r="A2119" s="658"/>
      <c r="B2119" s="635"/>
      <c r="O2119" s="660"/>
      <c r="R2119" s="660"/>
    </row>
    <row r="2120" spans="1:18" x14ac:dyDescent="0.25">
      <c r="A2120" s="658"/>
      <c r="B2120" s="635"/>
      <c r="O2120" s="660"/>
      <c r="R2120" s="660"/>
    </row>
    <row r="2121" spans="1:18" x14ac:dyDescent="0.25">
      <c r="A2121" s="658"/>
      <c r="B2121" s="635"/>
      <c r="O2121" s="660"/>
      <c r="R2121" s="660"/>
    </row>
    <row r="2122" spans="1:18" x14ac:dyDescent="0.25">
      <c r="A2122" s="658"/>
      <c r="B2122" s="635"/>
      <c r="O2122" s="660"/>
      <c r="R2122" s="660"/>
    </row>
    <row r="2123" spans="1:18" x14ac:dyDescent="0.25">
      <c r="A2123" s="658"/>
      <c r="B2123" s="635"/>
      <c r="O2123" s="660"/>
      <c r="R2123" s="660"/>
    </row>
    <row r="2124" spans="1:18" x14ac:dyDescent="0.25">
      <c r="A2124" s="658"/>
      <c r="B2124" s="635"/>
      <c r="O2124" s="660"/>
      <c r="R2124" s="660"/>
    </row>
    <row r="2125" spans="1:18" x14ac:dyDescent="0.25">
      <c r="A2125" s="658"/>
      <c r="B2125" s="635"/>
      <c r="O2125" s="660"/>
      <c r="R2125" s="660"/>
    </row>
    <row r="2126" spans="1:18" x14ac:dyDescent="0.25">
      <c r="A2126" s="658"/>
      <c r="B2126" s="635"/>
      <c r="O2126" s="660"/>
      <c r="R2126" s="660"/>
    </row>
    <row r="2127" spans="1:18" x14ac:dyDescent="0.25">
      <c r="A2127" s="658"/>
      <c r="B2127" s="635"/>
      <c r="O2127" s="660"/>
      <c r="R2127" s="660"/>
    </row>
    <row r="2128" spans="1:18" x14ac:dyDescent="0.25">
      <c r="A2128" s="658"/>
      <c r="B2128" s="635"/>
      <c r="O2128" s="660"/>
      <c r="R2128" s="660"/>
    </row>
    <row r="2129" spans="1:18" x14ac:dyDescent="0.25">
      <c r="A2129" s="658"/>
      <c r="B2129" s="635"/>
      <c r="O2129" s="660"/>
      <c r="R2129" s="660"/>
    </row>
    <row r="2130" spans="1:18" x14ac:dyDescent="0.25">
      <c r="A2130" s="658"/>
      <c r="B2130" s="635"/>
      <c r="O2130" s="660"/>
      <c r="R2130" s="660"/>
    </row>
    <row r="2131" spans="1:18" x14ac:dyDescent="0.25">
      <c r="A2131" s="658"/>
      <c r="B2131" s="635"/>
      <c r="O2131" s="660"/>
      <c r="R2131" s="660"/>
    </row>
    <row r="2132" spans="1:18" x14ac:dyDescent="0.25">
      <c r="A2132" s="658"/>
      <c r="B2132" s="635"/>
      <c r="O2132" s="660"/>
      <c r="R2132" s="660"/>
    </row>
    <row r="2133" spans="1:18" x14ac:dyDescent="0.25">
      <c r="A2133" s="658"/>
      <c r="B2133" s="635"/>
      <c r="O2133" s="660"/>
      <c r="R2133" s="660"/>
    </row>
    <row r="2134" spans="1:18" x14ac:dyDescent="0.25">
      <c r="A2134" s="658"/>
      <c r="B2134" s="635"/>
      <c r="O2134" s="660"/>
      <c r="R2134" s="660"/>
    </row>
    <row r="2135" spans="1:18" x14ac:dyDescent="0.25">
      <c r="A2135" s="658"/>
      <c r="B2135" s="635"/>
      <c r="O2135" s="660"/>
      <c r="R2135" s="660"/>
    </row>
    <row r="2136" spans="1:18" x14ac:dyDescent="0.25">
      <c r="A2136" s="658"/>
      <c r="B2136" s="635"/>
      <c r="O2136" s="660"/>
      <c r="R2136" s="660"/>
    </row>
    <row r="2137" spans="1:18" x14ac:dyDescent="0.25">
      <c r="A2137" s="658"/>
      <c r="B2137" s="635"/>
      <c r="O2137" s="660"/>
      <c r="R2137" s="660"/>
    </row>
    <row r="2138" spans="1:18" x14ac:dyDescent="0.25">
      <c r="A2138" s="658"/>
      <c r="B2138" s="635"/>
      <c r="O2138" s="660"/>
      <c r="R2138" s="660"/>
    </row>
    <row r="2139" spans="1:18" x14ac:dyDescent="0.25">
      <c r="A2139" s="658"/>
      <c r="B2139" s="635"/>
      <c r="O2139" s="660"/>
      <c r="R2139" s="660"/>
    </row>
    <row r="2140" spans="1:18" x14ac:dyDescent="0.25">
      <c r="A2140" s="658"/>
      <c r="B2140" s="635"/>
      <c r="O2140" s="660"/>
      <c r="R2140" s="660"/>
    </row>
    <row r="2141" spans="1:18" x14ac:dyDescent="0.25">
      <c r="A2141" s="658"/>
      <c r="B2141" s="635"/>
      <c r="O2141" s="660"/>
      <c r="R2141" s="660"/>
    </row>
    <row r="2142" spans="1:18" x14ac:dyDescent="0.25">
      <c r="A2142" s="658"/>
      <c r="B2142" s="635"/>
      <c r="O2142" s="660"/>
      <c r="R2142" s="660"/>
    </row>
    <row r="2143" spans="1:18" x14ac:dyDescent="0.25">
      <c r="A2143" s="658"/>
      <c r="B2143" s="635"/>
      <c r="O2143" s="660"/>
      <c r="R2143" s="660"/>
    </row>
    <row r="2144" spans="1:18" x14ac:dyDescent="0.25">
      <c r="A2144" s="658"/>
      <c r="B2144" s="635"/>
      <c r="O2144" s="660"/>
      <c r="R2144" s="660"/>
    </row>
    <row r="2145" spans="1:18" x14ac:dyDescent="0.25">
      <c r="A2145" s="658"/>
      <c r="B2145" s="635"/>
      <c r="O2145" s="660"/>
      <c r="R2145" s="660"/>
    </row>
    <row r="2146" spans="1:18" x14ac:dyDescent="0.25">
      <c r="A2146" s="658"/>
      <c r="B2146" s="635"/>
      <c r="O2146" s="660"/>
      <c r="R2146" s="660"/>
    </row>
    <row r="2147" spans="1:18" x14ac:dyDescent="0.25">
      <c r="A2147" s="658"/>
      <c r="B2147" s="635"/>
      <c r="O2147" s="660"/>
      <c r="R2147" s="660"/>
    </row>
    <row r="2148" spans="1:18" x14ac:dyDescent="0.25">
      <c r="A2148" s="658"/>
      <c r="B2148" s="635"/>
      <c r="O2148" s="660"/>
      <c r="R2148" s="660"/>
    </row>
    <row r="2149" spans="1:18" x14ac:dyDescent="0.25">
      <c r="A2149" s="658"/>
      <c r="B2149" s="635"/>
      <c r="O2149" s="660"/>
      <c r="R2149" s="660"/>
    </row>
    <row r="2150" spans="1:18" x14ac:dyDescent="0.25">
      <c r="A2150" s="658"/>
      <c r="B2150" s="635"/>
      <c r="O2150" s="660"/>
      <c r="R2150" s="660"/>
    </row>
    <row r="2151" spans="1:18" x14ac:dyDescent="0.25">
      <c r="A2151" s="658"/>
      <c r="B2151" s="635"/>
      <c r="O2151" s="660"/>
      <c r="R2151" s="660"/>
    </row>
    <row r="2152" spans="1:18" x14ac:dyDescent="0.25">
      <c r="A2152" s="658"/>
      <c r="B2152" s="635"/>
      <c r="O2152" s="660"/>
      <c r="R2152" s="660"/>
    </row>
    <row r="2153" spans="1:18" x14ac:dyDescent="0.25">
      <c r="A2153" s="658"/>
      <c r="B2153" s="635"/>
      <c r="O2153" s="660"/>
      <c r="R2153" s="660"/>
    </row>
    <row r="2154" spans="1:18" x14ac:dyDescent="0.25">
      <c r="A2154" s="658"/>
      <c r="B2154" s="635"/>
      <c r="O2154" s="660"/>
      <c r="R2154" s="660"/>
    </row>
    <row r="2155" spans="1:18" x14ac:dyDescent="0.25">
      <c r="A2155" s="658"/>
      <c r="B2155" s="635"/>
      <c r="O2155" s="660"/>
      <c r="R2155" s="660"/>
    </row>
    <row r="2156" spans="1:18" x14ac:dyDescent="0.25">
      <c r="A2156" s="658"/>
      <c r="B2156" s="635"/>
      <c r="O2156" s="660"/>
      <c r="R2156" s="660"/>
    </row>
    <row r="2157" spans="1:18" x14ac:dyDescent="0.25">
      <c r="A2157" s="658"/>
      <c r="B2157" s="635"/>
      <c r="O2157" s="660"/>
      <c r="R2157" s="660"/>
    </row>
    <row r="2158" spans="1:18" x14ac:dyDescent="0.25">
      <c r="A2158" s="658"/>
      <c r="B2158" s="635"/>
      <c r="O2158" s="660"/>
      <c r="R2158" s="660"/>
    </row>
    <row r="2159" spans="1:18" x14ac:dyDescent="0.25">
      <c r="A2159" s="658"/>
      <c r="B2159" s="635"/>
      <c r="O2159" s="660"/>
      <c r="R2159" s="660"/>
    </row>
    <row r="2160" spans="1:18" x14ac:dyDescent="0.25">
      <c r="A2160" s="658"/>
      <c r="B2160" s="635"/>
      <c r="O2160" s="660"/>
      <c r="R2160" s="660"/>
    </row>
    <row r="2161" spans="1:18" x14ac:dyDescent="0.25">
      <c r="A2161" s="658"/>
      <c r="B2161" s="635"/>
      <c r="O2161" s="660"/>
      <c r="R2161" s="660"/>
    </row>
    <row r="2162" spans="1:18" x14ac:dyDescent="0.25">
      <c r="A2162" s="658"/>
      <c r="B2162" s="635"/>
      <c r="O2162" s="660"/>
      <c r="R2162" s="660"/>
    </row>
    <row r="2163" spans="1:18" x14ac:dyDescent="0.25">
      <c r="A2163" s="658"/>
      <c r="B2163" s="635"/>
      <c r="O2163" s="660"/>
      <c r="R2163" s="660"/>
    </row>
    <row r="2164" spans="1:18" x14ac:dyDescent="0.25">
      <c r="A2164" s="658"/>
      <c r="B2164" s="635"/>
      <c r="O2164" s="660"/>
      <c r="R2164" s="660"/>
    </row>
    <row r="2165" spans="1:18" x14ac:dyDescent="0.25">
      <c r="A2165" s="658"/>
      <c r="B2165" s="635"/>
      <c r="O2165" s="660"/>
      <c r="R2165" s="660"/>
    </row>
    <row r="2166" spans="1:18" x14ac:dyDescent="0.25">
      <c r="A2166" s="658"/>
      <c r="B2166" s="635"/>
      <c r="O2166" s="660"/>
      <c r="R2166" s="660"/>
    </row>
    <row r="2167" spans="1:18" x14ac:dyDescent="0.25">
      <c r="A2167" s="658"/>
      <c r="B2167" s="635"/>
      <c r="O2167" s="660"/>
      <c r="R2167" s="660"/>
    </row>
    <row r="2168" spans="1:18" x14ac:dyDescent="0.25">
      <c r="A2168" s="658"/>
      <c r="B2168" s="635"/>
      <c r="O2168" s="660"/>
      <c r="R2168" s="660"/>
    </row>
    <row r="2169" spans="1:18" x14ac:dyDescent="0.25">
      <c r="A2169" s="658"/>
      <c r="B2169" s="635"/>
      <c r="O2169" s="660"/>
      <c r="R2169" s="660"/>
    </row>
    <row r="2170" spans="1:18" x14ac:dyDescent="0.25">
      <c r="A2170" s="658"/>
      <c r="B2170" s="635"/>
      <c r="O2170" s="660"/>
      <c r="R2170" s="660"/>
    </row>
    <row r="2171" spans="1:18" x14ac:dyDescent="0.25">
      <c r="A2171" s="658"/>
      <c r="B2171" s="635"/>
      <c r="O2171" s="660"/>
      <c r="R2171" s="660"/>
    </row>
    <row r="2172" spans="1:18" x14ac:dyDescent="0.25">
      <c r="A2172" s="658"/>
      <c r="B2172" s="635"/>
      <c r="O2172" s="660"/>
      <c r="R2172" s="660"/>
    </row>
    <row r="2173" spans="1:18" x14ac:dyDescent="0.25">
      <c r="A2173" s="658"/>
      <c r="B2173" s="635"/>
      <c r="O2173" s="660"/>
      <c r="R2173" s="660"/>
    </row>
    <row r="2174" spans="1:18" x14ac:dyDescent="0.25">
      <c r="A2174" s="658"/>
      <c r="B2174" s="635"/>
      <c r="O2174" s="660"/>
      <c r="R2174" s="660"/>
    </row>
    <row r="2175" spans="1:18" x14ac:dyDescent="0.25">
      <c r="A2175" s="658"/>
      <c r="B2175" s="635"/>
      <c r="O2175" s="660"/>
      <c r="R2175" s="660"/>
    </row>
    <row r="2176" spans="1:18" x14ac:dyDescent="0.25">
      <c r="A2176" s="658"/>
      <c r="B2176" s="635"/>
      <c r="O2176" s="660"/>
      <c r="R2176" s="660"/>
    </row>
    <row r="2177" spans="1:18" x14ac:dyDescent="0.25">
      <c r="A2177" s="658"/>
      <c r="B2177" s="635"/>
      <c r="O2177" s="660"/>
      <c r="R2177" s="660"/>
    </row>
    <row r="2178" spans="1:18" x14ac:dyDescent="0.25">
      <c r="A2178" s="658"/>
      <c r="B2178" s="635"/>
      <c r="O2178" s="660"/>
      <c r="R2178" s="660"/>
    </row>
    <row r="2179" spans="1:18" x14ac:dyDescent="0.25">
      <c r="A2179" s="658"/>
      <c r="B2179" s="635"/>
      <c r="O2179" s="660"/>
      <c r="R2179" s="660"/>
    </row>
    <row r="2180" spans="1:18" x14ac:dyDescent="0.25">
      <c r="A2180" s="658"/>
      <c r="B2180" s="635"/>
      <c r="O2180" s="660"/>
      <c r="R2180" s="660"/>
    </row>
    <row r="2181" spans="1:18" x14ac:dyDescent="0.25">
      <c r="A2181" s="658"/>
      <c r="B2181" s="635"/>
      <c r="O2181" s="660"/>
      <c r="R2181" s="660"/>
    </row>
    <row r="2182" spans="1:18" x14ac:dyDescent="0.25">
      <c r="A2182" s="658"/>
      <c r="B2182" s="635"/>
      <c r="O2182" s="660"/>
      <c r="R2182" s="660"/>
    </row>
    <row r="2183" spans="1:18" x14ac:dyDescent="0.25">
      <c r="A2183" s="658"/>
      <c r="B2183" s="635"/>
      <c r="O2183" s="660"/>
      <c r="R2183" s="660"/>
    </row>
    <row r="2184" spans="1:18" x14ac:dyDescent="0.25">
      <c r="A2184" s="658"/>
      <c r="B2184" s="635"/>
      <c r="O2184" s="660"/>
      <c r="R2184" s="660"/>
    </row>
    <row r="2185" spans="1:18" x14ac:dyDescent="0.25">
      <c r="A2185" s="658"/>
      <c r="B2185" s="635"/>
      <c r="O2185" s="660"/>
      <c r="R2185" s="660"/>
    </row>
    <row r="2186" spans="1:18" x14ac:dyDescent="0.25">
      <c r="A2186" s="658"/>
      <c r="B2186" s="635"/>
      <c r="O2186" s="660"/>
      <c r="R2186" s="660"/>
    </row>
    <row r="2187" spans="1:18" x14ac:dyDescent="0.25">
      <c r="A2187" s="658"/>
      <c r="B2187" s="635"/>
      <c r="O2187" s="660"/>
      <c r="R2187" s="660"/>
    </row>
    <row r="2188" spans="1:18" x14ac:dyDescent="0.25">
      <c r="A2188" s="658"/>
      <c r="B2188" s="635"/>
      <c r="O2188" s="660"/>
      <c r="R2188" s="660"/>
    </row>
    <row r="2189" spans="1:18" x14ac:dyDescent="0.25">
      <c r="A2189" s="658"/>
      <c r="B2189" s="635"/>
      <c r="O2189" s="660"/>
      <c r="R2189" s="660"/>
    </row>
    <row r="2190" spans="1:18" x14ac:dyDescent="0.25">
      <c r="A2190" s="658"/>
      <c r="B2190" s="635"/>
      <c r="O2190" s="660"/>
      <c r="R2190" s="660"/>
    </row>
    <row r="2191" spans="1:18" x14ac:dyDescent="0.25">
      <c r="A2191" s="658"/>
      <c r="B2191" s="635"/>
      <c r="O2191" s="660"/>
      <c r="R2191" s="660"/>
    </row>
    <row r="2192" spans="1:18" x14ac:dyDescent="0.25">
      <c r="A2192" s="658"/>
      <c r="B2192" s="635"/>
      <c r="O2192" s="660"/>
      <c r="R2192" s="660"/>
    </row>
    <row r="2193" spans="1:18" x14ac:dyDescent="0.25">
      <c r="A2193" s="658"/>
      <c r="B2193" s="635"/>
      <c r="O2193" s="660"/>
      <c r="R2193" s="660"/>
    </row>
    <row r="2194" spans="1:18" x14ac:dyDescent="0.25">
      <c r="A2194" s="658"/>
      <c r="B2194" s="635"/>
      <c r="O2194" s="660"/>
      <c r="R2194" s="660"/>
    </row>
    <row r="2195" spans="1:18" x14ac:dyDescent="0.25">
      <c r="A2195" s="658"/>
      <c r="B2195" s="635"/>
      <c r="O2195" s="660"/>
      <c r="R2195" s="660"/>
    </row>
    <row r="2196" spans="1:18" x14ac:dyDescent="0.25">
      <c r="A2196" s="658"/>
      <c r="B2196" s="635"/>
      <c r="O2196" s="660"/>
      <c r="R2196" s="660"/>
    </row>
    <row r="2197" spans="1:18" x14ac:dyDescent="0.25">
      <c r="A2197" s="658"/>
      <c r="B2197" s="635"/>
      <c r="O2197" s="660"/>
      <c r="R2197" s="660"/>
    </row>
    <row r="2198" spans="1:18" x14ac:dyDescent="0.25">
      <c r="A2198" s="658"/>
      <c r="B2198" s="635"/>
      <c r="O2198" s="660"/>
      <c r="R2198" s="660"/>
    </row>
    <row r="2199" spans="1:18" x14ac:dyDescent="0.25">
      <c r="A2199" s="658"/>
      <c r="B2199" s="635"/>
      <c r="O2199" s="660"/>
      <c r="R2199" s="660"/>
    </row>
    <row r="2200" spans="1:18" x14ac:dyDescent="0.25">
      <c r="A2200" s="658"/>
      <c r="B2200" s="635"/>
      <c r="O2200" s="660"/>
      <c r="R2200" s="660"/>
    </row>
    <row r="2201" spans="1:18" x14ac:dyDescent="0.25">
      <c r="A2201" s="658"/>
      <c r="B2201" s="635"/>
      <c r="O2201" s="660"/>
      <c r="R2201" s="660"/>
    </row>
    <row r="2202" spans="1:18" x14ac:dyDescent="0.25">
      <c r="A2202" s="658"/>
      <c r="B2202" s="635"/>
      <c r="O2202" s="660"/>
      <c r="R2202" s="660"/>
    </row>
    <row r="2203" spans="1:18" x14ac:dyDescent="0.25">
      <c r="A2203" s="658"/>
      <c r="B2203" s="635"/>
      <c r="O2203" s="660"/>
      <c r="R2203" s="660"/>
    </row>
    <row r="2204" spans="1:18" x14ac:dyDescent="0.25">
      <c r="A2204" s="658"/>
      <c r="B2204" s="635"/>
      <c r="O2204" s="660"/>
      <c r="R2204" s="660"/>
    </row>
    <row r="2205" spans="1:18" x14ac:dyDescent="0.25">
      <c r="A2205" s="658"/>
      <c r="B2205" s="635"/>
      <c r="O2205" s="660"/>
      <c r="R2205" s="660"/>
    </row>
    <row r="2206" spans="1:18" x14ac:dyDescent="0.25">
      <c r="A2206" s="658"/>
      <c r="B2206" s="635"/>
      <c r="O2206" s="660"/>
      <c r="R2206" s="660"/>
    </row>
    <row r="2207" spans="1:18" x14ac:dyDescent="0.25">
      <c r="A2207" s="658"/>
      <c r="B2207" s="635"/>
      <c r="O2207" s="660"/>
      <c r="R2207" s="660"/>
    </row>
    <row r="2208" spans="1:18" x14ac:dyDescent="0.25">
      <c r="A2208" s="658"/>
      <c r="B2208" s="635"/>
      <c r="O2208" s="660"/>
      <c r="R2208" s="660"/>
    </row>
    <row r="2209" spans="1:18" x14ac:dyDescent="0.25">
      <c r="A2209" s="658"/>
      <c r="B2209" s="635"/>
      <c r="O2209" s="660"/>
      <c r="R2209" s="660"/>
    </row>
    <row r="2210" spans="1:18" x14ac:dyDescent="0.25">
      <c r="A2210" s="658"/>
      <c r="B2210" s="635"/>
      <c r="O2210" s="660"/>
      <c r="R2210" s="660"/>
    </row>
    <row r="2211" spans="1:18" x14ac:dyDescent="0.25">
      <c r="A2211" s="658"/>
      <c r="B2211" s="635"/>
      <c r="O2211" s="660"/>
      <c r="R2211" s="660"/>
    </row>
    <row r="2212" spans="1:18" x14ac:dyDescent="0.25">
      <c r="A2212" s="658"/>
      <c r="B2212" s="635"/>
      <c r="O2212" s="660"/>
      <c r="R2212" s="660"/>
    </row>
    <row r="2213" spans="1:18" x14ac:dyDescent="0.25">
      <c r="A2213" s="658"/>
      <c r="B2213" s="635"/>
      <c r="O2213" s="660"/>
      <c r="R2213" s="660"/>
    </row>
    <row r="2214" spans="1:18" x14ac:dyDescent="0.25">
      <c r="A2214" s="658"/>
      <c r="B2214" s="635"/>
      <c r="O2214" s="660"/>
      <c r="R2214" s="660"/>
    </row>
    <row r="2215" spans="1:18" x14ac:dyDescent="0.25">
      <c r="A2215" s="658"/>
      <c r="B2215" s="635"/>
      <c r="O2215" s="660"/>
      <c r="R2215" s="660"/>
    </row>
    <row r="2216" spans="1:18" x14ac:dyDescent="0.25">
      <c r="A2216" s="658"/>
      <c r="B2216" s="635"/>
      <c r="O2216" s="660"/>
      <c r="R2216" s="660"/>
    </row>
    <row r="2217" spans="1:18" x14ac:dyDescent="0.25">
      <c r="A2217" s="658"/>
      <c r="B2217" s="635"/>
      <c r="O2217" s="660"/>
      <c r="R2217" s="660"/>
    </row>
    <row r="2218" spans="1:18" x14ac:dyDescent="0.25">
      <c r="A2218" s="658"/>
      <c r="B2218" s="635"/>
      <c r="O2218" s="660"/>
      <c r="R2218" s="660"/>
    </row>
    <row r="2219" spans="1:18" x14ac:dyDescent="0.25">
      <c r="A2219" s="658"/>
      <c r="B2219" s="635"/>
      <c r="O2219" s="660"/>
      <c r="R2219" s="660"/>
    </row>
    <row r="2220" spans="1:18" x14ac:dyDescent="0.25">
      <c r="A2220" s="658"/>
      <c r="B2220" s="635"/>
      <c r="O2220" s="660"/>
      <c r="R2220" s="660"/>
    </row>
    <row r="2221" spans="1:18" x14ac:dyDescent="0.25">
      <c r="A2221" s="658"/>
      <c r="B2221" s="635"/>
      <c r="O2221" s="660"/>
      <c r="R2221" s="660"/>
    </row>
    <row r="2222" spans="1:18" x14ac:dyDescent="0.25">
      <c r="A2222" s="658"/>
      <c r="B2222" s="635"/>
      <c r="O2222" s="660"/>
      <c r="R2222" s="660"/>
    </row>
    <row r="2223" spans="1:18" x14ac:dyDescent="0.25">
      <c r="A2223" s="658"/>
      <c r="B2223" s="635"/>
      <c r="O2223" s="660"/>
      <c r="R2223" s="660"/>
    </row>
    <row r="2224" spans="1:18" x14ac:dyDescent="0.25">
      <c r="A2224" s="658"/>
      <c r="B2224" s="635"/>
      <c r="O2224" s="660"/>
      <c r="R2224" s="660"/>
    </row>
    <row r="2225" spans="1:18" x14ac:dyDescent="0.25">
      <c r="A2225" s="658"/>
      <c r="B2225" s="635"/>
      <c r="O2225" s="660"/>
      <c r="R2225" s="660"/>
    </row>
    <row r="2226" spans="1:18" x14ac:dyDescent="0.25">
      <c r="A2226" s="658"/>
      <c r="B2226" s="635"/>
      <c r="O2226" s="660"/>
      <c r="R2226" s="660"/>
    </row>
    <row r="2227" spans="1:18" x14ac:dyDescent="0.25">
      <c r="A2227" s="658"/>
      <c r="B2227" s="635"/>
      <c r="O2227" s="660"/>
      <c r="R2227" s="660"/>
    </row>
    <row r="2228" spans="1:18" x14ac:dyDescent="0.25">
      <c r="A2228" s="658"/>
      <c r="B2228" s="635"/>
      <c r="O2228" s="660"/>
      <c r="R2228" s="660"/>
    </row>
    <row r="2229" spans="1:18" x14ac:dyDescent="0.25">
      <c r="A2229" s="658"/>
      <c r="B2229" s="635"/>
      <c r="O2229" s="660"/>
      <c r="R2229" s="660"/>
    </row>
    <row r="2230" spans="1:18" x14ac:dyDescent="0.25">
      <c r="A2230" s="658"/>
      <c r="B2230" s="635"/>
      <c r="O2230" s="660"/>
      <c r="R2230" s="660"/>
    </row>
    <row r="2231" spans="1:18" x14ac:dyDescent="0.25">
      <c r="A2231" s="658"/>
      <c r="B2231" s="635"/>
      <c r="O2231" s="660"/>
      <c r="R2231" s="660"/>
    </row>
    <row r="2232" spans="1:18" x14ac:dyDescent="0.25">
      <c r="A2232" s="658"/>
      <c r="B2232" s="635"/>
      <c r="O2232" s="660"/>
      <c r="R2232" s="660"/>
    </row>
    <row r="2233" spans="1:18" x14ac:dyDescent="0.25">
      <c r="A2233" s="658"/>
      <c r="B2233" s="635"/>
      <c r="O2233" s="660"/>
      <c r="R2233" s="660"/>
    </row>
    <row r="2234" spans="1:18" x14ac:dyDescent="0.25">
      <c r="A2234" s="658"/>
      <c r="B2234" s="635"/>
      <c r="O2234" s="660"/>
      <c r="R2234" s="660"/>
    </row>
    <row r="2235" spans="1:18" x14ac:dyDescent="0.25">
      <c r="A2235" s="658"/>
      <c r="B2235" s="635"/>
      <c r="O2235" s="660"/>
      <c r="R2235" s="660"/>
    </row>
    <row r="2236" spans="1:18" x14ac:dyDescent="0.25">
      <c r="A2236" s="658"/>
      <c r="B2236" s="635"/>
      <c r="O2236" s="660"/>
      <c r="R2236" s="660"/>
    </row>
    <row r="2237" spans="1:18" x14ac:dyDescent="0.25">
      <c r="A2237" s="658"/>
      <c r="B2237" s="635"/>
      <c r="O2237" s="660"/>
      <c r="R2237" s="660"/>
    </row>
    <row r="2238" spans="1:18" x14ac:dyDescent="0.25">
      <c r="A2238" s="658"/>
      <c r="B2238" s="635"/>
      <c r="O2238" s="660"/>
      <c r="R2238" s="660"/>
    </row>
    <row r="2239" spans="1:18" x14ac:dyDescent="0.25">
      <c r="A2239" s="658"/>
      <c r="B2239" s="635"/>
      <c r="O2239" s="660"/>
      <c r="R2239" s="660"/>
    </row>
    <row r="2240" spans="1:18" x14ac:dyDescent="0.25">
      <c r="A2240" s="658"/>
      <c r="B2240" s="635"/>
      <c r="O2240" s="660"/>
      <c r="R2240" s="660"/>
    </row>
    <row r="2241" spans="1:18" x14ac:dyDescent="0.25">
      <c r="A2241" s="658"/>
      <c r="B2241" s="635"/>
      <c r="O2241" s="660"/>
      <c r="R2241" s="660"/>
    </row>
    <row r="2242" spans="1:18" x14ac:dyDescent="0.25">
      <c r="A2242" s="658"/>
      <c r="B2242" s="635"/>
      <c r="O2242" s="660"/>
      <c r="R2242" s="660"/>
    </row>
    <row r="2243" spans="1:18" x14ac:dyDescent="0.25">
      <c r="A2243" s="658"/>
      <c r="B2243" s="635"/>
      <c r="O2243" s="660"/>
      <c r="R2243" s="660"/>
    </row>
    <row r="2244" spans="1:18" x14ac:dyDescent="0.25">
      <c r="A2244" s="658"/>
      <c r="B2244" s="635"/>
      <c r="O2244" s="660"/>
      <c r="R2244" s="660"/>
    </row>
    <row r="2245" spans="1:18" x14ac:dyDescent="0.25">
      <c r="A2245" s="658"/>
      <c r="B2245" s="635"/>
      <c r="O2245" s="660"/>
      <c r="R2245" s="660"/>
    </row>
    <row r="2246" spans="1:18" x14ac:dyDescent="0.25">
      <c r="A2246" s="658"/>
      <c r="B2246" s="635"/>
      <c r="O2246" s="660"/>
      <c r="R2246" s="660"/>
    </row>
    <row r="2247" spans="1:18" x14ac:dyDescent="0.25">
      <c r="A2247" s="658"/>
      <c r="B2247" s="635"/>
      <c r="O2247" s="660"/>
      <c r="R2247" s="660"/>
    </row>
    <row r="2248" spans="1:18" x14ac:dyDescent="0.25">
      <c r="A2248" s="658"/>
      <c r="B2248" s="635"/>
      <c r="O2248" s="660"/>
      <c r="R2248" s="660"/>
    </row>
    <row r="2249" spans="1:18" x14ac:dyDescent="0.25">
      <c r="A2249" s="658"/>
      <c r="B2249" s="635"/>
      <c r="O2249" s="660"/>
      <c r="R2249" s="660"/>
    </row>
    <row r="2250" spans="1:18" x14ac:dyDescent="0.25">
      <c r="A2250" s="658"/>
      <c r="B2250" s="635"/>
      <c r="O2250" s="660"/>
      <c r="R2250" s="660"/>
    </row>
    <row r="2251" spans="1:18" x14ac:dyDescent="0.25">
      <c r="A2251" s="658"/>
      <c r="B2251" s="635"/>
      <c r="O2251" s="660"/>
      <c r="R2251" s="660"/>
    </row>
    <row r="2252" spans="1:18" x14ac:dyDescent="0.25">
      <c r="A2252" s="658"/>
      <c r="B2252" s="635"/>
      <c r="O2252" s="660"/>
      <c r="R2252" s="660"/>
    </row>
    <row r="2253" spans="1:18" x14ac:dyDescent="0.25">
      <c r="A2253" s="658"/>
      <c r="B2253" s="635"/>
      <c r="O2253" s="660"/>
      <c r="R2253" s="660"/>
    </row>
    <row r="2254" spans="1:18" x14ac:dyDescent="0.25">
      <c r="A2254" s="658"/>
      <c r="B2254" s="635"/>
      <c r="O2254" s="660"/>
      <c r="R2254" s="660"/>
    </row>
    <row r="2255" spans="1:18" x14ac:dyDescent="0.25">
      <c r="A2255" s="658"/>
      <c r="B2255" s="635"/>
      <c r="O2255" s="660"/>
      <c r="R2255" s="660"/>
    </row>
    <row r="2256" spans="1:18" x14ac:dyDescent="0.25">
      <c r="A2256" s="658"/>
      <c r="B2256" s="635"/>
      <c r="O2256" s="660"/>
      <c r="R2256" s="660"/>
    </row>
    <row r="2257" spans="1:18" x14ac:dyDescent="0.25">
      <c r="A2257" s="658"/>
      <c r="B2257" s="635"/>
      <c r="O2257" s="660"/>
      <c r="R2257" s="660"/>
    </row>
    <row r="2258" spans="1:18" x14ac:dyDescent="0.25">
      <c r="A2258" s="658"/>
      <c r="B2258" s="635"/>
      <c r="O2258" s="660"/>
      <c r="R2258" s="660"/>
    </row>
    <row r="2259" spans="1:18" x14ac:dyDescent="0.25">
      <c r="A2259" s="658"/>
      <c r="B2259" s="635"/>
      <c r="O2259" s="660"/>
      <c r="R2259" s="660"/>
    </row>
    <row r="2260" spans="1:18" x14ac:dyDescent="0.25">
      <c r="A2260" s="658"/>
      <c r="B2260" s="635"/>
      <c r="O2260" s="660"/>
      <c r="R2260" s="660"/>
    </row>
    <row r="2261" spans="1:18" x14ac:dyDescent="0.25">
      <c r="A2261" s="658"/>
      <c r="B2261" s="635"/>
      <c r="O2261" s="660"/>
      <c r="R2261" s="660"/>
    </row>
    <row r="2262" spans="1:18" x14ac:dyDescent="0.25">
      <c r="A2262" s="658"/>
      <c r="B2262" s="635"/>
      <c r="O2262" s="660"/>
      <c r="R2262" s="660"/>
    </row>
    <row r="2263" spans="1:18" x14ac:dyDescent="0.25">
      <c r="A2263" s="658"/>
      <c r="B2263" s="635"/>
      <c r="O2263" s="660"/>
      <c r="R2263" s="660"/>
    </row>
    <row r="2264" spans="1:18" x14ac:dyDescent="0.25">
      <c r="A2264" s="658"/>
      <c r="B2264" s="635"/>
      <c r="O2264" s="660"/>
      <c r="R2264" s="660"/>
    </row>
    <row r="2265" spans="1:18" x14ac:dyDescent="0.25">
      <c r="A2265" s="658"/>
      <c r="B2265" s="635"/>
      <c r="O2265" s="660"/>
      <c r="R2265" s="660"/>
    </row>
    <row r="2266" spans="1:18" x14ac:dyDescent="0.25">
      <c r="A2266" s="658"/>
      <c r="B2266" s="635"/>
      <c r="O2266" s="660"/>
      <c r="R2266" s="660"/>
    </row>
    <row r="2267" spans="1:18" x14ac:dyDescent="0.25">
      <c r="A2267" s="658"/>
      <c r="B2267" s="635"/>
      <c r="O2267" s="660"/>
      <c r="R2267" s="660"/>
    </row>
    <row r="2268" spans="1:18" x14ac:dyDescent="0.25">
      <c r="A2268" s="658"/>
      <c r="B2268" s="635"/>
      <c r="O2268" s="660"/>
      <c r="R2268" s="660"/>
    </row>
    <row r="2269" spans="1:18" x14ac:dyDescent="0.25">
      <c r="A2269" s="658"/>
      <c r="B2269" s="635"/>
      <c r="O2269" s="660"/>
      <c r="R2269" s="660"/>
    </row>
    <row r="2270" spans="1:18" x14ac:dyDescent="0.25">
      <c r="A2270" s="658"/>
      <c r="B2270" s="635"/>
      <c r="O2270" s="660"/>
      <c r="R2270" s="660"/>
    </row>
    <row r="2271" spans="1:18" x14ac:dyDescent="0.25">
      <c r="A2271" s="658"/>
      <c r="B2271" s="635"/>
      <c r="O2271" s="660"/>
      <c r="R2271" s="660"/>
    </row>
    <row r="2272" spans="1:18" x14ac:dyDescent="0.25">
      <c r="A2272" s="658"/>
      <c r="B2272" s="635"/>
      <c r="O2272" s="660"/>
      <c r="R2272" s="660"/>
    </row>
    <row r="2273" spans="1:18" x14ac:dyDescent="0.25">
      <c r="A2273" s="658"/>
      <c r="B2273" s="635"/>
      <c r="O2273" s="660"/>
      <c r="R2273" s="660"/>
    </row>
    <row r="2274" spans="1:18" x14ac:dyDescent="0.25">
      <c r="A2274" s="658"/>
      <c r="B2274" s="635"/>
      <c r="O2274" s="660"/>
      <c r="R2274" s="660"/>
    </row>
    <row r="2275" spans="1:18" x14ac:dyDescent="0.25">
      <c r="A2275" s="658"/>
      <c r="B2275" s="635"/>
      <c r="O2275" s="660"/>
      <c r="R2275" s="660"/>
    </row>
    <row r="2276" spans="1:18" x14ac:dyDescent="0.25">
      <c r="A2276" s="658"/>
      <c r="B2276" s="635"/>
      <c r="O2276" s="660"/>
      <c r="R2276" s="660"/>
    </row>
    <row r="2277" spans="1:18" x14ac:dyDescent="0.25">
      <c r="A2277" s="658"/>
      <c r="B2277" s="635"/>
      <c r="O2277" s="660"/>
      <c r="R2277" s="660"/>
    </row>
    <row r="2278" spans="1:18" x14ac:dyDescent="0.25">
      <c r="A2278" s="658"/>
      <c r="B2278" s="635"/>
      <c r="O2278" s="660"/>
      <c r="R2278" s="660"/>
    </row>
    <row r="2279" spans="1:18" x14ac:dyDescent="0.25">
      <c r="A2279" s="658"/>
      <c r="B2279" s="635"/>
      <c r="O2279" s="660"/>
      <c r="R2279" s="660"/>
    </row>
    <row r="2280" spans="1:18" x14ac:dyDescent="0.25">
      <c r="A2280" s="658"/>
      <c r="B2280" s="635"/>
      <c r="O2280" s="660"/>
      <c r="R2280" s="660"/>
    </row>
    <row r="2281" spans="1:18" x14ac:dyDescent="0.25">
      <c r="A2281" s="658"/>
      <c r="B2281" s="635"/>
      <c r="O2281" s="660"/>
      <c r="R2281" s="660"/>
    </row>
    <row r="2282" spans="1:18" x14ac:dyDescent="0.25">
      <c r="A2282" s="658"/>
      <c r="B2282" s="635"/>
      <c r="O2282" s="660"/>
      <c r="R2282" s="660"/>
    </row>
    <row r="2283" spans="1:18" x14ac:dyDescent="0.25">
      <c r="A2283" s="658"/>
      <c r="B2283" s="635"/>
      <c r="O2283" s="660"/>
      <c r="R2283" s="660"/>
    </row>
    <row r="2284" spans="1:18" x14ac:dyDescent="0.25">
      <c r="A2284" s="658"/>
      <c r="B2284" s="635"/>
      <c r="O2284" s="660"/>
      <c r="R2284" s="660"/>
    </row>
    <row r="2285" spans="1:18" x14ac:dyDescent="0.25">
      <c r="A2285" s="658"/>
      <c r="B2285" s="635"/>
      <c r="O2285" s="660"/>
      <c r="R2285" s="660"/>
    </row>
    <row r="2286" spans="1:18" x14ac:dyDescent="0.25">
      <c r="A2286" s="658"/>
      <c r="B2286" s="635"/>
      <c r="O2286" s="660"/>
      <c r="R2286" s="660"/>
    </row>
    <row r="2287" spans="1:18" x14ac:dyDescent="0.25">
      <c r="A2287" s="658"/>
      <c r="B2287" s="635"/>
      <c r="O2287" s="660"/>
      <c r="R2287" s="660"/>
    </row>
    <row r="2288" spans="1:18" x14ac:dyDescent="0.25">
      <c r="A2288" s="658"/>
      <c r="B2288" s="635"/>
      <c r="O2288" s="660"/>
      <c r="R2288" s="660"/>
    </row>
    <row r="2289" spans="1:18" x14ac:dyDescent="0.25">
      <c r="A2289" s="658"/>
      <c r="B2289" s="635"/>
      <c r="O2289" s="660"/>
      <c r="R2289" s="660"/>
    </row>
    <row r="2290" spans="1:18" x14ac:dyDescent="0.25">
      <c r="A2290" s="658"/>
      <c r="B2290" s="635"/>
      <c r="O2290" s="660"/>
      <c r="R2290" s="660"/>
    </row>
    <row r="2291" spans="1:18" x14ac:dyDescent="0.25">
      <c r="A2291" s="658"/>
      <c r="B2291" s="635"/>
      <c r="O2291" s="660"/>
      <c r="R2291" s="660"/>
    </row>
    <row r="2292" spans="1:18" x14ac:dyDescent="0.25">
      <c r="A2292" s="658"/>
      <c r="B2292" s="635"/>
      <c r="O2292" s="660"/>
      <c r="R2292" s="660"/>
    </row>
    <row r="2293" spans="1:18" x14ac:dyDescent="0.25">
      <c r="A2293" s="658"/>
      <c r="B2293" s="635"/>
      <c r="O2293" s="660"/>
      <c r="R2293" s="660"/>
    </row>
    <row r="2294" spans="1:18" x14ac:dyDescent="0.25">
      <c r="A2294" s="658"/>
      <c r="B2294" s="635"/>
      <c r="O2294" s="660"/>
      <c r="R2294" s="660"/>
    </row>
    <row r="2295" spans="1:18" x14ac:dyDescent="0.25">
      <c r="A2295" s="658"/>
      <c r="B2295" s="635"/>
      <c r="O2295" s="660"/>
      <c r="R2295" s="660"/>
    </row>
    <row r="2296" spans="1:18" x14ac:dyDescent="0.25">
      <c r="A2296" s="658"/>
      <c r="B2296" s="635"/>
      <c r="O2296" s="660"/>
      <c r="R2296" s="660"/>
    </row>
    <row r="2297" spans="1:18" x14ac:dyDescent="0.25">
      <c r="A2297" s="658"/>
      <c r="B2297" s="635"/>
      <c r="O2297" s="660"/>
      <c r="R2297" s="660"/>
    </row>
    <row r="2298" spans="1:18" x14ac:dyDescent="0.25">
      <c r="A2298" s="658"/>
      <c r="B2298" s="635"/>
      <c r="O2298" s="660"/>
      <c r="R2298" s="660"/>
    </row>
    <row r="2299" spans="1:18" x14ac:dyDescent="0.25">
      <c r="A2299" s="658"/>
      <c r="B2299" s="635"/>
      <c r="O2299" s="660"/>
      <c r="R2299" s="660"/>
    </row>
    <row r="2300" spans="1:18" x14ac:dyDescent="0.25">
      <c r="A2300" s="658"/>
      <c r="B2300" s="635"/>
      <c r="O2300" s="660"/>
      <c r="R2300" s="660"/>
    </row>
    <row r="2301" spans="1:18" x14ac:dyDescent="0.25">
      <c r="A2301" s="658"/>
      <c r="B2301" s="635"/>
      <c r="O2301" s="660"/>
      <c r="R2301" s="660"/>
    </row>
    <row r="2302" spans="1:18" x14ac:dyDescent="0.25">
      <c r="A2302" s="658"/>
      <c r="B2302" s="635"/>
      <c r="O2302" s="660"/>
      <c r="R2302" s="660"/>
    </row>
    <row r="2303" spans="1:18" x14ac:dyDescent="0.25">
      <c r="A2303" s="658"/>
      <c r="B2303" s="635"/>
      <c r="O2303" s="660"/>
      <c r="R2303" s="660"/>
    </row>
    <row r="2304" spans="1:18" x14ac:dyDescent="0.25">
      <c r="A2304" s="658"/>
      <c r="B2304" s="635"/>
      <c r="O2304" s="660"/>
      <c r="R2304" s="660"/>
    </row>
    <row r="2305" spans="1:18" x14ac:dyDescent="0.25">
      <c r="A2305" s="658"/>
      <c r="B2305" s="635"/>
      <c r="O2305" s="660"/>
      <c r="R2305" s="660"/>
    </row>
    <row r="2306" spans="1:18" x14ac:dyDescent="0.25">
      <c r="A2306" s="658"/>
      <c r="B2306" s="635"/>
      <c r="O2306" s="660"/>
      <c r="R2306" s="660"/>
    </row>
    <row r="2307" spans="1:18" x14ac:dyDescent="0.25">
      <c r="A2307" s="658"/>
      <c r="B2307" s="635"/>
      <c r="O2307" s="660"/>
      <c r="R2307" s="660"/>
    </row>
    <row r="2308" spans="1:18" x14ac:dyDescent="0.25">
      <c r="A2308" s="658"/>
      <c r="B2308" s="635"/>
      <c r="O2308" s="660"/>
      <c r="R2308" s="660"/>
    </row>
    <row r="2309" spans="1:18" x14ac:dyDescent="0.25">
      <c r="A2309" s="658"/>
      <c r="B2309" s="635"/>
      <c r="O2309" s="660"/>
      <c r="R2309" s="660"/>
    </row>
    <row r="2310" spans="1:18" x14ac:dyDescent="0.25">
      <c r="A2310" s="658"/>
      <c r="B2310" s="635"/>
      <c r="O2310" s="660"/>
      <c r="R2310" s="660"/>
    </row>
    <row r="2311" spans="1:18" x14ac:dyDescent="0.25">
      <c r="A2311" s="658"/>
      <c r="B2311" s="635"/>
      <c r="O2311" s="660"/>
      <c r="R2311" s="660"/>
    </row>
    <row r="2312" spans="1:18" x14ac:dyDescent="0.25">
      <c r="A2312" s="658"/>
      <c r="B2312" s="635"/>
      <c r="O2312" s="660"/>
      <c r="R2312" s="660"/>
    </row>
    <row r="2313" spans="1:18" x14ac:dyDescent="0.25">
      <c r="A2313" s="658"/>
      <c r="B2313" s="635"/>
      <c r="O2313" s="660"/>
      <c r="R2313" s="660"/>
    </row>
    <row r="2314" spans="1:18" x14ac:dyDescent="0.25">
      <c r="A2314" s="658"/>
      <c r="B2314" s="635"/>
      <c r="O2314" s="660"/>
      <c r="R2314" s="660"/>
    </row>
    <row r="2315" spans="1:18" x14ac:dyDescent="0.25">
      <c r="A2315" s="658"/>
      <c r="B2315" s="635"/>
      <c r="O2315" s="660"/>
      <c r="R2315" s="660"/>
    </row>
    <row r="2316" spans="1:18" x14ac:dyDescent="0.25">
      <c r="A2316" s="658"/>
      <c r="B2316" s="635"/>
      <c r="O2316" s="660"/>
      <c r="R2316" s="660"/>
    </row>
    <row r="2317" spans="1:18" x14ac:dyDescent="0.25">
      <c r="A2317" s="658"/>
      <c r="B2317" s="635"/>
      <c r="O2317" s="660"/>
      <c r="R2317" s="660"/>
    </row>
    <row r="2318" spans="1:18" x14ac:dyDescent="0.25">
      <c r="A2318" s="658"/>
      <c r="B2318" s="635"/>
      <c r="O2318" s="660"/>
      <c r="R2318" s="660"/>
    </row>
    <row r="2319" spans="1:18" x14ac:dyDescent="0.25">
      <c r="A2319" s="658"/>
      <c r="B2319" s="635"/>
      <c r="O2319" s="660"/>
      <c r="R2319" s="660"/>
    </row>
    <row r="2320" spans="1:18" x14ac:dyDescent="0.25">
      <c r="A2320" s="658"/>
      <c r="B2320" s="635"/>
      <c r="O2320" s="660"/>
      <c r="R2320" s="660"/>
    </row>
    <row r="2321" spans="1:18" x14ac:dyDescent="0.25">
      <c r="A2321" s="658"/>
      <c r="B2321" s="635"/>
      <c r="O2321" s="660"/>
      <c r="R2321" s="660"/>
    </row>
    <row r="2322" spans="1:18" x14ac:dyDescent="0.25">
      <c r="A2322" s="658"/>
      <c r="B2322" s="635"/>
      <c r="O2322" s="660"/>
      <c r="R2322" s="660"/>
    </row>
    <row r="2323" spans="1:18" x14ac:dyDescent="0.25">
      <c r="A2323" s="658"/>
      <c r="B2323" s="635"/>
      <c r="O2323" s="660"/>
      <c r="R2323" s="660"/>
    </row>
    <row r="2324" spans="1:18" x14ac:dyDescent="0.25">
      <c r="A2324" s="658"/>
      <c r="B2324" s="635"/>
      <c r="O2324" s="660"/>
      <c r="R2324" s="660"/>
    </row>
    <row r="2325" spans="1:18" x14ac:dyDescent="0.25">
      <c r="A2325" s="658"/>
      <c r="B2325" s="635"/>
      <c r="O2325" s="660"/>
      <c r="R2325" s="660"/>
    </row>
    <row r="2326" spans="1:18" x14ac:dyDescent="0.25">
      <c r="A2326" s="658"/>
      <c r="B2326" s="635"/>
      <c r="O2326" s="660"/>
      <c r="R2326" s="660"/>
    </row>
    <row r="2327" spans="1:18" x14ac:dyDescent="0.25">
      <c r="A2327" s="658"/>
      <c r="B2327" s="635"/>
      <c r="O2327" s="660"/>
      <c r="R2327" s="660"/>
    </row>
    <row r="2328" spans="1:18" x14ac:dyDescent="0.25">
      <c r="A2328" s="658"/>
      <c r="B2328" s="635"/>
      <c r="O2328" s="660"/>
      <c r="R2328" s="660"/>
    </row>
    <row r="2329" spans="1:18" x14ac:dyDescent="0.25">
      <c r="A2329" s="658"/>
      <c r="B2329" s="635"/>
      <c r="O2329" s="660"/>
      <c r="R2329" s="660"/>
    </row>
    <row r="2330" spans="1:18" x14ac:dyDescent="0.25">
      <c r="A2330" s="658"/>
      <c r="B2330" s="635"/>
      <c r="O2330" s="660"/>
      <c r="R2330" s="660"/>
    </row>
    <row r="2331" spans="1:18" x14ac:dyDescent="0.25">
      <c r="A2331" s="658"/>
      <c r="B2331" s="635"/>
      <c r="O2331" s="660"/>
      <c r="R2331" s="660"/>
    </row>
    <row r="2332" spans="1:18" x14ac:dyDescent="0.25">
      <c r="A2332" s="658"/>
      <c r="B2332" s="635"/>
      <c r="O2332" s="660"/>
      <c r="R2332" s="660"/>
    </row>
    <row r="2333" spans="1:18" x14ac:dyDescent="0.25">
      <c r="A2333" s="658"/>
      <c r="B2333" s="635"/>
      <c r="O2333" s="660"/>
      <c r="R2333" s="660"/>
    </row>
    <row r="2334" spans="1:18" x14ac:dyDescent="0.25">
      <c r="A2334" s="658"/>
      <c r="B2334" s="635"/>
      <c r="O2334" s="660"/>
      <c r="R2334" s="660"/>
    </row>
    <row r="2335" spans="1:18" x14ac:dyDescent="0.25">
      <c r="A2335" s="658"/>
      <c r="B2335" s="635"/>
      <c r="O2335" s="660"/>
      <c r="R2335" s="660"/>
    </row>
    <row r="2336" spans="1:18" x14ac:dyDescent="0.25">
      <c r="A2336" s="658"/>
      <c r="B2336" s="635"/>
      <c r="O2336" s="660"/>
      <c r="R2336" s="660"/>
    </row>
    <row r="2337" spans="1:18" x14ac:dyDescent="0.25">
      <c r="A2337" s="658"/>
      <c r="B2337" s="635"/>
      <c r="O2337" s="660"/>
      <c r="R2337" s="660"/>
    </row>
    <row r="2338" spans="1:18" x14ac:dyDescent="0.25">
      <c r="A2338" s="658"/>
      <c r="B2338" s="635"/>
      <c r="O2338" s="660"/>
      <c r="R2338" s="660"/>
    </row>
    <row r="2339" spans="1:18" x14ac:dyDescent="0.25">
      <c r="A2339" s="658"/>
      <c r="B2339" s="635"/>
      <c r="O2339" s="660"/>
      <c r="R2339" s="660"/>
    </row>
    <row r="2340" spans="1:18" x14ac:dyDescent="0.25">
      <c r="A2340" s="658"/>
      <c r="B2340" s="635"/>
      <c r="O2340" s="660"/>
      <c r="R2340" s="660"/>
    </row>
    <row r="2341" spans="1:18" x14ac:dyDescent="0.25">
      <c r="A2341" s="658"/>
      <c r="B2341" s="635"/>
      <c r="O2341" s="660"/>
      <c r="R2341" s="660"/>
    </row>
    <row r="2342" spans="1:18" x14ac:dyDescent="0.25">
      <c r="A2342" s="658"/>
      <c r="B2342" s="635"/>
      <c r="O2342" s="660"/>
      <c r="R2342" s="660"/>
    </row>
    <row r="2343" spans="1:18" x14ac:dyDescent="0.25">
      <c r="A2343" s="658"/>
      <c r="B2343" s="635"/>
      <c r="O2343" s="660"/>
      <c r="R2343" s="660"/>
    </row>
    <row r="2344" spans="1:18" x14ac:dyDescent="0.25">
      <c r="A2344" s="658"/>
      <c r="B2344" s="635"/>
      <c r="O2344" s="660"/>
      <c r="R2344" s="660"/>
    </row>
    <row r="2345" spans="1:18" x14ac:dyDescent="0.25">
      <c r="A2345" s="658"/>
      <c r="B2345" s="635"/>
      <c r="O2345" s="660"/>
      <c r="R2345" s="660"/>
    </row>
    <row r="2346" spans="1:18" x14ac:dyDescent="0.25">
      <c r="A2346" s="658"/>
      <c r="B2346" s="635"/>
      <c r="O2346" s="660"/>
      <c r="R2346" s="660"/>
    </row>
    <row r="2347" spans="1:18" x14ac:dyDescent="0.25">
      <c r="A2347" s="658"/>
      <c r="B2347" s="635"/>
      <c r="O2347" s="660"/>
      <c r="R2347" s="660"/>
    </row>
    <row r="2348" spans="1:18" x14ac:dyDescent="0.25">
      <c r="A2348" s="658"/>
      <c r="B2348" s="635"/>
      <c r="O2348" s="660"/>
      <c r="R2348" s="660"/>
    </row>
    <row r="2349" spans="1:18" x14ac:dyDescent="0.25">
      <c r="A2349" s="658"/>
      <c r="B2349" s="635"/>
      <c r="O2349" s="660"/>
      <c r="R2349" s="660"/>
    </row>
    <row r="2350" spans="1:18" x14ac:dyDescent="0.25">
      <c r="A2350" s="658"/>
      <c r="B2350" s="635"/>
      <c r="O2350" s="660"/>
      <c r="R2350" s="660"/>
    </row>
    <row r="2351" spans="1:18" x14ac:dyDescent="0.25">
      <c r="A2351" s="658"/>
      <c r="B2351" s="635"/>
      <c r="O2351" s="660"/>
      <c r="R2351" s="660"/>
    </row>
    <row r="2352" spans="1:18" x14ac:dyDescent="0.25">
      <c r="A2352" s="658"/>
      <c r="B2352" s="635"/>
      <c r="O2352" s="660"/>
      <c r="R2352" s="660"/>
    </row>
    <row r="2353" spans="1:18" x14ac:dyDescent="0.25">
      <c r="A2353" s="658"/>
      <c r="B2353" s="635"/>
      <c r="O2353" s="660"/>
      <c r="R2353" s="660"/>
    </row>
    <row r="2354" spans="1:18" x14ac:dyDescent="0.25">
      <c r="A2354" s="658"/>
      <c r="B2354" s="635"/>
      <c r="O2354" s="660"/>
      <c r="R2354" s="660"/>
    </row>
    <row r="2355" spans="1:18" x14ac:dyDescent="0.25">
      <c r="A2355" s="658"/>
      <c r="B2355" s="635"/>
      <c r="O2355" s="660"/>
      <c r="R2355" s="660"/>
    </row>
    <row r="2356" spans="1:18" x14ac:dyDescent="0.25">
      <c r="A2356" s="658"/>
      <c r="B2356" s="635"/>
      <c r="O2356" s="660"/>
      <c r="R2356" s="660"/>
    </row>
    <row r="2357" spans="1:18" x14ac:dyDescent="0.25">
      <c r="A2357" s="658"/>
      <c r="B2357" s="635"/>
      <c r="O2357" s="660"/>
      <c r="R2357" s="660"/>
    </row>
    <row r="2358" spans="1:18" x14ac:dyDescent="0.25">
      <c r="A2358" s="658"/>
      <c r="B2358" s="635"/>
      <c r="O2358" s="660"/>
      <c r="R2358" s="660"/>
    </row>
    <row r="2359" spans="1:18" x14ac:dyDescent="0.25">
      <c r="A2359" s="658"/>
      <c r="B2359" s="635"/>
      <c r="O2359" s="660"/>
      <c r="R2359" s="660"/>
    </row>
    <row r="2360" spans="1:18" x14ac:dyDescent="0.25">
      <c r="A2360" s="658"/>
      <c r="B2360" s="635"/>
      <c r="O2360" s="660"/>
      <c r="R2360" s="660"/>
    </row>
    <row r="2361" spans="1:18" x14ac:dyDescent="0.25">
      <c r="A2361" s="658"/>
      <c r="B2361" s="635"/>
      <c r="O2361" s="660"/>
      <c r="R2361" s="660"/>
    </row>
    <row r="2362" spans="1:18" x14ac:dyDescent="0.25">
      <c r="A2362" s="658"/>
      <c r="B2362" s="635"/>
      <c r="O2362" s="660"/>
      <c r="R2362" s="660"/>
    </row>
    <row r="2363" spans="1:18" x14ac:dyDescent="0.25">
      <c r="A2363" s="658"/>
      <c r="B2363" s="635"/>
      <c r="O2363" s="660"/>
      <c r="R2363" s="660"/>
    </row>
    <row r="2364" spans="1:18" x14ac:dyDescent="0.25">
      <c r="A2364" s="658"/>
      <c r="B2364" s="635"/>
      <c r="O2364" s="660"/>
      <c r="R2364" s="660"/>
    </row>
    <row r="2365" spans="1:18" x14ac:dyDescent="0.25">
      <c r="A2365" s="658"/>
      <c r="B2365" s="635"/>
      <c r="O2365" s="660"/>
      <c r="R2365" s="660"/>
    </row>
    <row r="2366" spans="1:18" x14ac:dyDescent="0.25">
      <c r="A2366" s="658"/>
      <c r="B2366" s="635"/>
      <c r="O2366" s="660"/>
      <c r="R2366" s="660"/>
    </row>
    <row r="2367" spans="1:18" x14ac:dyDescent="0.25">
      <c r="A2367" s="658"/>
      <c r="B2367" s="635"/>
      <c r="O2367" s="660"/>
      <c r="R2367" s="660"/>
    </row>
    <row r="2368" spans="1:18" x14ac:dyDescent="0.25">
      <c r="A2368" s="658"/>
      <c r="B2368" s="635"/>
      <c r="O2368" s="660"/>
      <c r="R2368" s="660"/>
    </row>
    <row r="2369" spans="1:18" x14ac:dyDescent="0.25">
      <c r="A2369" s="658"/>
      <c r="B2369" s="635"/>
      <c r="O2369" s="660"/>
      <c r="R2369" s="660"/>
    </row>
    <row r="2370" spans="1:18" x14ac:dyDescent="0.25">
      <c r="A2370" s="658"/>
      <c r="B2370" s="635"/>
      <c r="O2370" s="660"/>
      <c r="R2370" s="660"/>
    </row>
    <row r="2371" spans="1:18" x14ac:dyDescent="0.25">
      <c r="A2371" s="658"/>
      <c r="B2371" s="635"/>
      <c r="O2371" s="660"/>
      <c r="R2371" s="660"/>
    </row>
    <row r="2372" spans="1:18" x14ac:dyDescent="0.25">
      <c r="A2372" s="658"/>
      <c r="B2372" s="635"/>
      <c r="O2372" s="660"/>
      <c r="R2372" s="660"/>
    </row>
    <row r="2373" spans="1:18" x14ac:dyDescent="0.25">
      <c r="A2373" s="658"/>
      <c r="B2373" s="635"/>
      <c r="O2373" s="660"/>
      <c r="R2373" s="660"/>
    </row>
    <row r="2374" spans="1:18" x14ac:dyDescent="0.25">
      <c r="A2374" s="658"/>
      <c r="B2374" s="635"/>
      <c r="O2374" s="660"/>
      <c r="R2374" s="660"/>
    </row>
    <row r="2375" spans="1:18" x14ac:dyDescent="0.25">
      <c r="A2375" s="658"/>
      <c r="B2375" s="635"/>
      <c r="O2375" s="660"/>
      <c r="R2375" s="660"/>
    </row>
    <row r="2376" spans="1:18" x14ac:dyDescent="0.25">
      <c r="A2376" s="658"/>
      <c r="B2376" s="635"/>
      <c r="O2376" s="660"/>
      <c r="R2376" s="660"/>
    </row>
    <row r="2377" spans="1:18" x14ac:dyDescent="0.25">
      <c r="A2377" s="658"/>
      <c r="B2377" s="635"/>
      <c r="O2377" s="660"/>
      <c r="R2377" s="660"/>
    </row>
    <row r="2378" spans="1:18" x14ac:dyDescent="0.25">
      <c r="A2378" s="658"/>
      <c r="B2378" s="635"/>
      <c r="O2378" s="660"/>
      <c r="R2378" s="660"/>
    </row>
    <row r="2379" spans="1:18" x14ac:dyDescent="0.25">
      <c r="A2379" s="658"/>
      <c r="B2379" s="635"/>
      <c r="O2379" s="660"/>
      <c r="R2379" s="660"/>
    </row>
    <row r="2380" spans="1:18" x14ac:dyDescent="0.25">
      <c r="A2380" s="658"/>
      <c r="B2380" s="635"/>
      <c r="O2380" s="660"/>
      <c r="R2380" s="660"/>
    </row>
    <row r="2381" spans="1:18" x14ac:dyDescent="0.25">
      <c r="A2381" s="658"/>
      <c r="B2381" s="635"/>
      <c r="O2381" s="660"/>
      <c r="R2381" s="660"/>
    </row>
    <row r="2382" spans="1:18" x14ac:dyDescent="0.25">
      <c r="A2382" s="658"/>
      <c r="B2382" s="635"/>
      <c r="O2382" s="660"/>
      <c r="R2382" s="660"/>
    </row>
    <row r="2383" spans="1:18" x14ac:dyDescent="0.25">
      <c r="A2383" s="658"/>
      <c r="B2383" s="635"/>
      <c r="O2383" s="660"/>
      <c r="R2383" s="660"/>
    </row>
    <row r="2384" spans="1:18" x14ac:dyDescent="0.25">
      <c r="A2384" s="658"/>
      <c r="B2384" s="635"/>
      <c r="O2384" s="660"/>
      <c r="R2384" s="660"/>
    </row>
    <row r="2385" spans="1:18" x14ac:dyDescent="0.25">
      <c r="A2385" s="658"/>
      <c r="B2385" s="635"/>
      <c r="O2385" s="660"/>
      <c r="R2385" s="660"/>
    </row>
    <row r="2386" spans="1:18" x14ac:dyDescent="0.25">
      <c r="A2386" s="658"/>
      <c r="B2386" s="635"/>
      <c r="O2386" s="660"/>
      <c r="R2386" s="660"/>
    </row>
    <row r="2387" spans="1:18" x14ac:dyDescent="0.25">
      <c r="A2387" s="658"/>
      <c r="B2387" s="635"/>
      <c r="O2387" s="660"/>
      <c r="R2387" s="660"/>
    </row>
    <row r="2388" spans="1:18" x14ac:dyDescent="0.25">
      <c r="A2388" s="658"/>
      <c r="B2388" s="635"/>
      <c r="O2388" s="660"/>
      <c r="R2388" s="660"/>
    </row>
    <row r="2389" spans="1:18" x14ac:dyDescent="0.25">
      <c r="A2389" s="658"/>
      <c r="B2389" s="635"/>
      <c r="O2389" s="660"/>
      <c r="R2389" s="660"/>
    </row>
    <row r="2390" spans="1:18" x14ac:dyDescent="0.25">
      <c r="A2390" s="658"/>
      <c r="B2390" s="635"/>
      <c r="O2390" s="660"/>
      <c r="R2390" s="660"/>
    </row>
    <row r="2391" spans="1:18" x14ac:dyDescent="0.25">
      <c r="A2391" s="658"/>
      <c r="B2391" s="635"/>
      <c r="O2391" s="660"/>
      <c r="R2391" s="660"/>
    </row>
    <row r="2392" spans="1:18" x14ac:dyDescent="0.25">
      <c r="A2392" s="658"/>
      <c r="B2392" s="635"/>
      <c r="O2392" s="660"/>
      <c r="R2392" s="660"/>
    </row>
    <row r="2393" spans="1:18" x14ac:dyDescent="0.25">
      <c r="A2393" s="658"/>
      <c r="B2393" s="635"/>
      <c r="O2393" s="660"/>
      <c r="R2393" s="660"/>
    </row>
    <row r="2394" spans="1:18" x14ac:dyDescent="0.25">
      <c r="A2394" s="658"/>
      <c r="B2394" s="635"/>
      <c r="O2394" s="660"/>
      <c r="R2394" s="660"/>
    </row>
    <row r="2395" spans="1:18" x14ac:dyDescent="0.25">
      <c r="A2395" s="658"/>
      <c r="B2395" s="635"/>
      <c r="O2395" s="660"/>
      <c r="R2395" s="660"/>
    </row>
    <row r="2396" spans="1:18" x14ac:dyDescent="0.25">
      <c r="A2396" s="658"/>
      <c r="B2396" s="635"/>
      <c r="O2396" s="660"/>
      <c r="R2396" s="660"/>
    </row>
    <row r="2397" spans="1:18" x14ac:dyDescent="0.25">
      <c r="A2397" s="658"/>
      <c r="B2397" s="635"/>
      <c r="O2397" s="660"/>
      <c r="R2397" s="660"/>
    </row>
    <row r="2398" spans="1:18" x14ac:dyDescent="0.25">
      <c r="A2398" s="658"/>
      <c r="B2398" s="635"/>
      <c r="O2398" s="660"/>
      <c r="R2398" s="660"/>
    </row>
    <row r="2399" spans="1:18" x14ac:dyDescent="0.25">
      <c r="A2399" s="658"/>
      <c r="B2399" s="635"/>
      <c r="O2399" s="660"/>
      <c r="R2399" s="660"/>
    </row>
    <row r="2400" spans="1:18" x14ac:dyDescent="0.25">
      <c r="A2400" s="658"/>
      <c r="B2400" s="635"/>
      <c r="O2400" s="660"/>
      <c r="R2400" s="660"/>
    </row>
    <row r="2401" spans="1:18" x14ac:dyDescent="0.25">
      <c r="A2401" s="658"/>
      <c r="B2401" s="635"/>
      <c r="O2401" s="660"/>
      <c r="R2401" s="660"/>
    </row>
    <row r="2402" spans="1:18" x14ac:dyDescent="0.25">
      <c r="A2402" s="658"/>
      <c r="B2402" s="635"/>
      <c r="O2402" s="660"/>
      <c r="R2402" s="660"/>
    </row>
    <row r="2403" spans="1:18" x14ac:dyDescent="0.25">
      <c r="A2403" s="658"/>
      <c r="B2403" s="635"/>
      <c r="O2403" s="660"/>
      <c r="R2403" s="660"/>
    </row>
    <row r="2404" spans="1:18" x14ac:dyDescent="0.25">
      <c r="A2404" s="658"/>
      <c r="B2404" s="635"/>
      <c r="O2404" s="660"/>
      <c r="R2404" s="660"/>
    </row>
    <row r="2405" spans="1:18" x14ac:dyDescent="0.25">
      <c r="A2405" s="658"/>
      <c r="B2405" s="635"/>
      <c r="O2405" s="660"/>
      <c r="R2405" s="660"/>
    </row>
    <row r="2406" spans="1:18" x14ac:dyDescent="0.25">
      <c r="A2406" s="658"/>
      <c r="B2406" s="635"/>
      <c r="O2406" s="660"/>
      <c r="R2406" s="660"/>
    </row>
    <row r="2407" spans="1:18" x14ac:dyDescent="0.25">
      <c r="A2407" s="658"/>
      <c r="B2407" s="635"/>
      <c r="O2407" s="660"/>
      <c r="R2407" s="660"/>
    </row>
    <row r="2408" spans="1:18" x14ac:dyDescent="0.25">
      <c r="A2408" s="658"/>
      <c r="B2408" s="635"/>
      <c r="O2408" s="660"/>
      <c r="R2408" s="660"/>
    </row>
    <row r="2409" spans="1:18" x14ac:dyDescent="0.25">
      <c r="A2409" s="658"/>
      <c r="B2409" s="635"/>
      <c r="O2409" s="660"/>
      <c r="R2409" s="660"/>
    </row>
    <row r="2410" spans="1:18" x14ac:dyDescent="0.25">
      <c r="A2410" s="658"/>
      <c r="B2410" s="635"/>
      <c r="O2410" s="660"/>
      <c r="R2410" s="660"/>
    </row>
    <row r="2411" spans="1:18" x14ac:dyDescent="0.25">
      <c r="A2411" s="658"/>
      <c r="B2411" s="635"/>
      <c r="O2411" s="660"/>
      <c r="R2411" s="660"/>
    </row>
    <row r="2412" spans="1:18" x14ac:dyDescent="0.25">
      <c r="A2412" s="658"/>
      <c r="B2412" s="635"/>
      <c r="O2412" s="660"/>
      <c r="R2412" s="660"/>
    </row>
    <row r="2413" spans="1:18" x14ac:dyDescent="0.25">
      <c r="A2413" s="658"/>
      <c r="B2413" s="635"/>
      <c r="O2413" s="660"/>
      <c r="R2413" s="660"/>
    </row>
    <row r="2414" spans="1:18" x14ac:dyDescent="0.25">
      <c r="A2414" s="658"/>
      <c r="B2414" s="635"/>
      <c r="O2414" s="660"/>
      <c r="R2414" s="660"/>
    </row>
    <row r="2415" spans="1:18" x14ac:dyDescent="0.25">
      <c r="A2415" s="658"/>
      <c r="B2415" s="635"/>
      <c r="O2415" s="660"/>
      <c r="R2415" s="660"/>
    </row>
    <row r="2416" spans="1:18" x14ac:dyDescent="0.25">
      <c r="A2416" s="658"/>
      <c r="B2416" s="635"/>
      <c r="O2416" s="660"/>
      <c r="R2416" s="660"/>
    </row>
    <row r="2417" spans="1:18" x14ac:dyDescent="0.25">
      <c r="A2417" s="658"/>
      <c r="B2417" s="635"/>
      <c r="O2417" s="660"/>
      <c r="R2417" s="660"/>
    </row>
    <row r="2418" spans="1:18" x14ac:dyDescent="0.25">
      <c r="A2418" s="658"/>
      <c r="B2418" s="635"/>
      <c r="O2418" s="660"/>
      <c r="R2418" s="660"/>
    </row>
    <row r="2419" spans="1:18" x14ac:dyDescent="0.25">
      <c r="A2419" s="658"/>
      <c r="B2419" s="635"/>
      <c r="O2419" s="660"/>
      <c r="R2419" s="660"/>
    </row>
    <row r="2420" spans="1:18" x14ac:dyDescent="0.25">
      <c r="A2420" s="658"/>
      <c r="B2420" s="635"/>
      <c r="O2420" s="660"/>
      <c r="R2420" s="660"/>
    </row>
    <row r="2421" spans="1:18" x14ac:dyDescent="0.25">
      <c r="A2421" s="658"/>
      <c r="B2421" s="635"/>
      <c r="O2421" s="660"/>
      <c r="R2421" s="660"/>
    </row>
    <row r="2422" spans="1:18" x14ac:dyDescent="0.25">
      <c r="A2422" s="658"/>
      <c r="B2422" s="635"/>
      <c r="O2422" s="660"/>
      <c r="R2422" s="660"/>
    </row>
    <row r="2423" spans="1:18" x14ac:dyDescent="0.25">
      <c r="A2423" s="658"/>
      <c r="B2423" s="635"/>
      <c r="O2423" s="660"/>
      <c r="R2423" s="660"/>
    </row>
    <row r="2424" spans="1:18" x14ac:dyDescent="0.25">
      <c r="A2424" s="658"/>
      <c r="B2424" s="635"/>
      <c r="O2424" s="660"/>
      <c r="R2424" s="660"/>
    </row>
    <row r="2425" spans="1:18" x14ac:dyDescent="0.25">
      <c r="A2425" s="658"/>
      <c r="B2425" s="635"/>
      <c r="O2425" s="660"/>
      <c r="R2425" s="660"/>
    </row>
    <row r="2426" spans="1:18" x14ac:dyDescent="0.25">
      <c r="A2426" s="658"/>
      <c r="B2426" s="635"/>
      <c r="O2426" s="660"/>
      <c r="R2426" s="660"/>
    </row>
    <row r="2427" spans="1:18" x14ac:dyDescent="0.25">
      <c r="A2427" s="658"/>
      <c r="B2427" s="635"/>
      <c r="O2427" s="660"/>
      <c r="R2427" s="660"/>
    </row>
    <row r="2428" spans="1:18" x14ac:dyDescent="0.25">
      <c r="A2428" s="658"/>
      <c r="B2428" s="635"/>
      <c r="O2428" s="660"/>
      <c r="R2428" s="660"/>
    </row>
    <row r="2429" spans="1:18" x14ac:dyDescent="0.25">
      <c r="A2429" s="658"/>
      <c r="B2429" s="635"/>
      <c r="O2429" s="660"/>
      <c r="R2429" s="660"/>
    </row>
    <row r="2430" spans="1:18" x14ac:dyDescent="0.25">
      <c r="A2430" s="658"/>
      <c r="B2430" s="635"/>
      <c r="O2430" s="660"/>
      <c r="R2430" s="660"/>
    </row>
    <row r="2431" spans="1:18" x14ac:dyDescent="0.25">
      <c r="A2431" s="658"/>
      <c r="B2431" s="635"/>
      <c r="O2431" s="660"/>
      <c r="R2431" s="660"/>
    </row>
    <row r="2432" spans="1:18" x14ac:dyDescent="0.25">
      <c r="A2432" s="658"/>
      <c r="B2432" s="635"/>
      <c r="O2432" s="660"/>
      <c r="R2432" s="660"/>
    </row>
    <row r="2433" spans="1:18" x14ac:dyDescent="0.25">
      <c r="A2433" s="658"/>
      <c r="B2433" s="635"/>
      <c r="O2433" s="660"/>
      <c r="R2433" s="660"/>
    </row>
    <row r="2434" spans="1:18" x14ac:dyDescent="0.25">
      <c r="A2434" s="658"/>
      <c r="B2434" s="635"/>
      <c r="O2434" s="660"/>
      <c r="R2434" s="660"/>
    </row>
    <row r="2435" spans="1:18" x14ac:dyDescent="0.25">
      <c r="A2435" s="658"/>
      <c r="B2435" s="635"/>
      <c r="O2435" s="660"/>
      <c r="R2435" s="660"/>
    </row>
    <row r="2436" spans="1:18" x14ac:dyDescent="0.25">
      <c r="A2436" s="658"/>
      <c r="B2436" s="635"/>
      <c r="O2436" s="660"/>
      <c r="R2436" s="660"/>
    </row>
    <row r="2437" spans="1:18" x14ac:dyDescent="0.25">
      <c r="A2437" s="658"/>
      <c r="B2437" s="635"/>
      <c r="O2437" s="660"/>
      <c r="R2437" s="660"/>
    </row>
    <row r="2438" spans="1:18" x14ac:dyDescent="0.25">
      <c r="A2438" s="658"/>
      <c r="B2438" s="635"/>
      <c r="O2438" s="660"/>
      <c r="R2438" s="660"/>
    </row>
    <row r="2439" spans="1:18" x14ac:dyDescent="0.25">
      <c r="A2439" s="658"/>
      <c r="B2439" s="635"/>
      <c r="O2439" s="660"/>
      <c r="R2439" s="660"/>
    </row>
    <row r="2440" spans="1:18" x14ac:dyDescent="0.25">
      <c r="A2440" s="658"/>
      <c r="B2440" s="635"/>
      <c r="O2440" s="660"/>
      <c r="R2440" s="660"/>
    </row>
    <row r="2441" spans="1:18" x14ac:dyDescent="0.25">
      <c r="A2441" s="658"/>
      <c r="B2441" s="635"/>
      <c r="O2441" s="660"/>
      <c r="R2441" s="660"/>
    </row>
    <row r="2442" spans="1:18" x14ac:dyDescent="0.25">
      <c r="A2442" s="658"/>
      <c r="B2442" s="635"/>
      <c r="O2442" s="660"/>
      <c r="R2442" s="660"/>
    </row>
    <row r="2443" spans="1:18" x14ac:dyDescent="0.25">
      <c r="A2443" s="658"/>
      <c r="B2443" s="635"/>
      <c r="O2443" s="660"/>
      <c r="R2443" s="660"/>
    </row>
    <row r="2444" spans="1:18" x14ac:dyDescent="0.25">
      <c r="A2444" s="658"/>
      <c r="B2444" s="635"/>
      <c r="O2444" s="660"/>
      <c r="R2444" s="660"/>
    </row>
    <row r="2445" spans="1:18" x14ac:dyDescent="0.25">
      <c r="A2445" s="658"/>
      <c r="B2445" s="635"/>
      <c r="O2445" s="660"/>
      <c r="R2445" s="660"/>
    </row>
    <row r="2446" spans="1:18" x14ac:dyDescent="0.25">
      <c r="A2446" s="658"/>
      <c r="B2446" s="635"/>
      <c r="O2446" s="660"/>
      <c r="R2446" s="660"/>
    </row>
    <row r="2447" spans="1:18" x14ac:dyDescent="0.25">
      <c r="A2447" s="658"/>
      <c r="B2447" s="635"/>
      <c r="O2447" s="660"/>
      <c r="R2447" s="660"/>
    </row>
    <row r="2448" spans="1:18" x14ac:dyDescent="0.25">
      <c r="A2448" s="658"/>
      <c r="B2448" s="635"/>
      <c r="O2448" s="660"/>
      <c r="R2448" s="660"/>
    </row>
    <row r="2449" spans="1:18" x14ac:dyDescent="0.25">
      <c r="A2449" s="658"/>
      <c r="B2449" s="635"/>
      <c r="O2449" s="660"/>
      <c r="R2449" s="660"/>
    </row>
    <row r="2450" spans="1:18" x14ac:dyDescent="0.25">
      <c r="A2450" s="658"/>
      <c r="B2450" s="635"/>
      <c r="O2450" s="660"/>
      <c r="R2450" s="660"/>
    </row>
    <row r="2451" spans="1:18" x14ac:dyDescent="0.25">
      <c r="A2451" s="658"/>
      <c r="B2451" s="635"/>
      <c r="O2451" s="660"/>
      <c r="R2451" s="660"/>
    </row>
    <row r="2452" spans="1:18" x14ac:dyDescent="0.25">
      <c r="A2452" s="658"/>
      <c r="B2452" s="635"/>
      <c r="O2452" s="660"/>
      <c r="R2452" s="660"/>
    </row>
    <row r="2453" spans="1:18" x14ac:dyDescent="0.25">
      <c r="A2453" s="658"/>
      <c r="B2453" s="635"/>
      <c r="O2453" s="660"/>
      <c r="R2453" s="660"/>
    </row>
    <row r="2454" spans="1:18" x14ac:dyDescent="0.25">
      <c r="A2454" s="658"/>
      <c r="B2454" s="635"/>
      <c r="O2454" s="660"/>
      <c r="R2454" s="660"/>
    </row>
    <row r="2455" spans="1:18" x14ac:dyDescent="0.25">
      <c r="A2455" s="658"/>
      <c r="B2455" s="635"/>
      <c r="O2455" s="660"/>
      <c r="R2455" s="660"/>
    </row>
    <row r="2456" spans="1:18" x14ac:dyDescent="0.25">
      <c r="A2456" s="658"/>
      <c r="B2456" s="635"/>
      <c r="O2456" s="660"/>
      <c r="R2456" s="660"/>
    </row>
    <row r="2457" spans="1:18" x14ac:dyDescent="0.25">
      <c r="A2457" s="658"/>
      <c r="B2457" s="635"/>
      <c r="O2457" s="660"/>
      <c r="R2457" s="660"/>
    </row>
    <row r="2458" spans="1:18" x14ac:dyDescent="0.25">
      <c r="A2458" s="658"/>
      <c r="B2458" s="635"/>
      <c r="O2458" s="660"/>
      <c r="R2458" s="660"/>
    </row>
    <row r="2459" spans="1:18" x14ac:dyDescent="0.25">
      <c r="A2459" s="658"/>
      <c r="B2459" s="635"/>
      <c r="O2459" s="660"/>
      <c r="R2459" s="660"/>
    </row>
    <row r="2460" spans="1:18" x14ac:dyDescent="0.25">
      <c r="A2460" s="658"/>
      <c r="B2460" s="635"/>
      <c r="O2460" s="660"/>
      <c r="R2460" s="660"/>
    </row>
    <row r="2461" spans="1:18" x14ac:dyDescent="0.25">
      <c r="A2461" s="658"/>
      <c r="B2461" s="635"/>
      <c r="O2461" s="660"/>
      <c r="R2461" s="660"/>
    </row>
    <row r="2462" spans="1:18" x14ac:dyDescent="0.25">
      <c r="A2462" s="658"/>
      <c r="B2462" s="635"/>
      <c r="O2462" s="660"/>
      <c r="R2462" s="660"/>
    </row>
    <row r="2463" spans="1:18" x14ac:dyDescent="0.25">
      <c r="A2463" s="658"/>
      <c r="B2463" s="635"/>
      <c r="O2463" s="660"/>
      <c r="R2463" s="660"/>
    </row>
    <row r="2464" spans="1:18" x14ac:dyDescent="0.25">
      <c r="A2464" s="658"/>
      <c r="B2464" s="635"/>
      <c r="O2464" s="660"/>
      <c r="R2464" s="660"/>
    </row>
    <row r="2465" spans="1:18" x14ac:dyDescent="0.25">
      <c r="A2465" s="658"/>
      <c r="B2465" s="635"/>
      <c r="O2465" s="660"/>
      <c r="R2465" s="660"/>
    </row>
    <row r="2466" spans="1:18" x14ac:dyDescent="0.25">
      <c r="A2466" s="658"/>
      <c r="B2466" s="635"/>
      <c r="O2466" s="660"/>
      <c r="R2466" s="660"/>
    </row>
    <row r="2467" spans="1:18" x14ac:dyDescent="0.25">
      <c r="A2467" s="658"/>
      <c r="B2467" s="635"/>
      <c r="O2467" s="660"/>
      <c r="R2467" s="660"/>
    </row>
    <row r="2468" spans="1:18" x14ac:dyDescent="0.25">
      <c r="A2468" s="658"/>
      <c r="B2468" s="635"/>
      <c r="O2468" s="660"/>
      <c r="R2468" s="660"/>
    </row>
    <row r="2469" spans="1:18" x14ac:dyDescent="0.25">
      <c r="A2469" s="658"/>
      <c r="B2469" s="635"/>
      <c r="O2469" s="660"/>
      <c r="R2469" s="660"/>
    </row>
    <row r="2470" spans="1:18" x14ac:dyDescent="0.25">
      <c r="A2470" s="658"/>
      <c r="B2470" s="635"/>
      <c r="O2470" s="660"/>
      <c r="R2470" s="660"/>
    </row>
    <row r="2471" spans="1:18" x14ac:dyDescent="0.25">
      <c r="A2471" s="658"/>
      <c r="B2471" s="635"/>
      <c r="O2471" s="660"/>
      <c r="R2471" s="660"/>
    </row>
    <row r="2472" spans="1:18" x14ac:dyDescent="0.25">
      <c r="A2472" s="658"/>
      <c r="B2472" s="635"/>
      <c r="O2472" s="660"/>
      <c r="R2472" s="660"/>
    </row>
    <row r="2473" spans="1:18" x14ac:dyDescent="0.25">
      <c r="A2473" s="658"/>
      <c r="B2473" s="635"/>
      <c r="O2473" s="660"/>
      <c r="R2473" s="660"/>
    </row>
    <row r="2474" spans="1:18" x14ac:dyDescent="0.25">
      <c r="A2474" s="658"/>
      <c r="B2474" s="635"/>
      <c r="O2474" s="660"/>
      <c r="R2474" s="660"/>
    </row>
    <row r="2475" spans="1:18" x14ac:dyDescent="0.25">
      <c r="A2475" s="658"/>
      <c r="B2475" s="635"/>
      <c r="O2475" s="660"/>
      <c r="R2475" s="660"/>
    </row>
    <row r="2476" spans="1:18" x14ac:dyDescent="0.25">
      <c r="A2476" s="658"/>
      <c r="B2476" s="635"/>
      <c r="O2476" s="660"/>
      <c r="R2476" s="660"/>
    </row>
    <row r="2477" spans="1:18" x14ac:dyDescent="0.25">
      <c r="A2477" s="658"/>
      <c r="B2477" s="635"/>
      <c r="O2477" s="660"/>
      <c r="R2477" s="660"/>
    </row>
    <row r="2478" spans="1:18" x14ac:dyDescent="0.25">
      <c r="A2478" s="658"/>
      <c r="B2478" s="635"/>
      <c r="O2478" s="660"/>
      <c r="R2478" s="660"/>
    </row>
    <row r="2479" spans="1:18" x14ac:dyDescent="0.25">
      <c r="A2479" s="658"/>
      <c r="B2479" s="635"/>
      <c r="O2479" s="660"/>
      <c r="R2479" s="660"/>
    </row>
    <row r="2480" spans="1:18" x14ac:dyDescent="0.25">
      <c r="A2480" s="658"/>
      <c r="B2480" s="635"/>
      <c r="O2480" s="660"/>
      <c r="R2480" s="660"/>
    </row>
    <row r="2481" spans="1:18" x14ac:dyDescent="0.25">
      <c r="A2481" s="658"/>
      <c r="B2481" s="635"/>
      <c r="O2481" s="660"/>
      <c r="R2481" s="660"/>
    </row>
    <row r="2482" spans="1:18" x14ac:dyDescent="0.25">
      <c r="A2482" s="658"/>
      <c r="B2482" s="635"/>
      <c r="O2482" s="660"/>
      <c r="R2482" s="660"/>
    </row>
    <row r="2483" spans="1:18" x14ac:dyDescent="0.25">
      <c r="A2483" s="658"/>
      <c r="B2483" s="635"/>
      <c r="O2483" s="660"/>
      <c r="R2483" s="660"/>
    </row>
    <row r="2484" spans="1:18" x14ac:dyDescent="0.25">
      <c r="A2484" s="658"/>
      <c r="B2484" s="635"/>
      <c r="O2484" s="660"/>
      <c r="R2484" s="660"/>
    </row>
    <row r="2485" spans="1:18" x14ac:dyDescent="0.25">
      <c r="A2485" s="658"/>
      <c r="B2485" s="635"/>
      <c r="O2485" s="660"/>
      <c r="R2485" s="660"/>
    </row>
    <row r="2486" spans="1:18" x14ac:dyDescent="0.25">
      <c r="A2486" s="658"/>
      <c r="B2486" s="635"/>
      <c r="O2486" s="660"/>
      <c r="R2486" s="660"/>
    </row>
    <row r="2487" spans="1:18" x14ac:dyDescent="0.25">
      <c r="A2487" s="658"/>
      <c r="B2487" s="635"/>
      <c r="O2487" s="660"/>
      <c r="R2487" s="660"/>
    </row>
    <row r="2488" spans="1:18" x14ac:dyDescent="0.25">
      <c r="A2488" s="658"/>
      <c r="B2488" s="635"/>
      <c r="O2488" s="660"/>
      <c r="R2488" s="660"/>
    </row>
    <row r="2489" spans="1:18" x14ac:dyDescent="0.25">
      <c r="A2489" s="658"/>
      <c r="B2489" s="635"/>
      <c r="O2489" s="660"/>
      <c r="R2489" s="660"/>
    </row>
    <row r="2490" spans="1:18" x14ac:dyDescent="0.25">
      <c r="A2490" s="658"/>
      <c r="B2490" s="635"/>
      <c r="O2490" s="660"/>
      <c r="R2490" s="660"/>
    </row>
    <row r="2491" spans="1:18" x14ac:dyDescent="0.25">
      <c r="A2491" s="658"/>
      <c r="B2491" s="635"/>
      <c r="O2491" s="660"/>
      <c r="R2491" s="660"/>
    </row>
    <row r="2492" spans="1:18" x14ac:dyDescent="0.25">
      <c r="A2492" s="658"/>
      <c r="B2492" s="635"/>
      <c r="O2492" s="660"/>
      <c r="R2492" s="660"/>
    </row>
    <row r="2493" spans="1:18" x14ac:dyDescent="0.25">
      <c r="A2493" s="658"/>
      <c r="B2493" s="635"/>
      <c r="O2493" s="660"/>
      <c r="R2493" s="660"/>
    </row>
    <row r="2494" spans="1:18" x14ac:dyDescent="0.25">
      <c r="A2494" s="658"/>
      <c r="B2494" s="635"/>
      <c r="O2494" s="660"/>
      <c r="R2494" s="660"/>
    </row>
    <row r="2495" spans="1:18" x14ac:dyDescent="0.25">
      <c r="A2495" s="658"/>
      <c r="B2495" s="635"/>
      <c r="O2495" s="660"/>
      <c r="R2495" s="660"/>
    </row>
    <row r="2496" spans="1:18" x14ac:dyDescent="0.25">
      <c r="A2496" s="658"/>
      <c r="B2496" s="635"/>
      <c r="O2496" s="660"/>
      <c r="R2496" s="660"/>
    </row>
    <row r="2497" spans="1:18" x14ac:dyDescent="0.25">
      <c r="A2497" s="658"/>
      <c r="B2497" s="635"/>
      <c r="O2497" s="660"/>
      <c r="R2497" s="660"/>
    </row>
    <row r="2498" spans="1:18" x14ac:dyDescent="0.25">
      <c r="A2498" s="658"/>
      <c r="B2498" s="635"/>
      <c r="O2498" s="660"/>
      <c r="R2498" s="660"/>
    </row>
    <row r="2499" spans="1:18" x14ac:dyDescent="0.25">
      <c r="A2499" s="658"/>
      <c r="B2499" s="635"/>
      <c r="O2499" s="660"/>
      <c r="R2499" s="660"/>
    </row>
    <row r="2500" spans="1:18" x14ac:dyDescent="0.25">
      <c r="A2500" s="658"/>
      <c r="B2500" s="635"/>
      <c r="O2500" s="660"/>
      <c r="R2500" s="660"/>
    </row>
    <row r="2501" spans="1:18" x14ac:dyDescent="0.25">
      <c r="A2501" s="658"/>
      <c r="B2501" s="635"/>
      <c r="O2501" s="660"/>
      <c r="R2501" s="660"/>
    </row>
    <row r="2502" spans="1:18" x14ac:dyDescent="0.25">
      <c r="A2502" s="658"/>
      <c r="B2502" s="635"/>
      <c r="O2502" s="660"/>
      <c r="R2502" s="660"/>
    </row>
    <row r="2503" spans="1:18" x14ac:dyDescent="0.25">
      <c r="A2503" s="658"/>
      <c r="B2503" s="635"/>
      <c r="O2503" s="660"/>
      <c r="R2503" s="660"/>
    </row>
    <row r="2504" spans="1:18" x14ac:dyDescent="0.25">
      <c r="A2504" s="658"/>
      <c r="B2504" s="635"/>
      <c r="O2504" s="660"/>
      <c r="R2504" s="660"/>
    </row>
    <row r="2505" spans="1:18" x14ac:dyDescent="0.25">
      <c r="A2505" s="658"/>
      <c r="B2505" s="635"/>
      <c r="O2505" s="660"/>
      <c r="R2505" s="660"/>
    </row>
    <row r="2506" spans="1:18" x14ac:dyDescent="0.25">
      <c r="A2506" s="658"/>
      <c r="B2506" s="635"/>
      <c r="O2506" s="660"/>
      <c r="R2506" s="660"/>
    </row>
    <row r="2507" spans="1:18" x14ac:dyDescent="0.25">
      <c r="A2507" s="658"/>
      <c r="B2507" s="635"/>
      <c r="O2507" s="660"/>
      <c r="R2507" s="660"/>
    </row>
    <row r="2508" spans="1:18" x14ac:dyDescent="0.25">
      <c r="A2508" s="658"/>
      <c r="B2508" s="635"/>
      <c r="O2508" s="660"/>
      <c r="R2508" s="660"/>
    </row>
    <row r="2509" spans="1:18" x14ac:dyDescent="0.25">
      <c r="A2509" s="658"/>
      <c r="B2509" s="635"/>
      <c r="O2509" s="660"/>
      <c r="R2509" s="660"/>
    </row>
    <row r="2510" spans="1:18" x14ac:dyDescent="0.25">
      <c r="A2510" s="658"/>
      <c r="B2510" s="635"/>
      <c r="O2510" s="660"/>
      <c r="R2510" s="660"/>
    </row>
    <row r="2511" spans="1:18" x14ac:dyDescent="0.25">
      <c r="A2511" s="658"/>
      <c r="B2511" s="635"/>
      <c r="O2511" s="660"/>
      <c r="R2511" s="660"/>
    </row>
    <row r="2512" spans="1:18" x14ac:dyDescent="0.25">
      <c r="A2512" s="658"/>
      <c r="B2512" s="635"/>
      <c r="O2512" s="660"/>
      <c r="R2512" s="660"/>
    </row>
    <row r="2513" spans="1:18" x14ac:dyDescent="0.25">
      <c r="A2513" s="658"/>
      <c r="B2513" s="635"/>
      <c r="O2513" s="660"/>
      <c r="R2513" s="660"/>
    </row>
    <row r="2514" spans="1:18" x14ac:dyDescent="0.25">
      <c r="A2514" s="658"/>
      <c r="B2514" s="635"/>
      <c r="O2514" s="660"/>
      <c r="R2514" s="660"/>
    </row>
    <row r="2515" spans="1:18" x14ac:dyDescent="0.25">
      <c r="A2515" s="658"/>
      <c r="B2515" s="635"/>
      <c r="O2515" s="660"/>
      <c r="R2515" s="660"/>
    </row>
    <row r="2516" spans="1:18" x14ac:dyDescent="0.25">
      <c r="A2516" s="658"/>
      <c r="B2516" s="635"/>
      <c r="O2516" s="660"/>
      <c r="R2516" s="660"/>
    </row>
    <row r="2517" spans="1:18" x14ac:dyDescent="0.25">
      <c r="A2517" s="658"/>
      <c r="B2517" s="635"/>
      <c r="O2517" s="660"/>
      <c r="R2517" s="660"/>
    </row>
    <row r="2518" spans="1:18" x14ac:dyDescent="0.25">
      <c r="A2518" s="658"/>
      <c r="B2518" s="635"/>
      <c r="O2518" s="660"/>
      <c r="R2518" s="660"/>
    </row>
    <row r="2519" spans="1:18" x14ac:dyDescent="0.25">
      <c r="A2519" s="658"/>
      <c r="B2519" s="635"/>
      <c r="O2519" s="660"/>
      <c r="R2519" s="660"/>
    </row>
    <row r="2520" spans="1:18" x14ac:dyDescent="0.25">
      <c r="A2520" s="658"/>
      <c r="B2520" s="635"/>
      <c r="O2520" s="660"/>
      <c r="R2520" s="660"/>
    </row>
    <row r="2521" spans="1:18" x14ac:dyDescent="0.25">
      <c r="A2521" s="658"/>
      <c r="B2521" s="635"/>
      <c r="O2521" s="660"/>
      <c r="R2521" s="660"/>
    </row>
    <row r="2522" spans="1:18" x14ac:dyDescent="0.25">
      <c r="A2522" s="658"/>
      <c r="B2522" s="635"/>
      <c r="O2522" s="660"/>
      <c r="R2522" s="660"/>
    </row>
    <row r="2523" spans="1:18" x14ac:dyDescent="0.25">
      <c r="A2523" s="658"/>
      <c r="B2523" s="635"/>
      <c r="O2523" s="660"/>
      <c r="R2523" s="660"/>
    </row>
    <row r="2524" spans="1:18" x14ac:dyDescent="0.25">
      <c r="A2524" s="658"/>
      <c r="B2524" s="635"/>
      <c r="O2524" s="660"/>
      <c r="R2524" s="660"/>
    </row>
    <row r="2525" spans="1:18" x14ac:dyDescent="0.25">
      <c r="A2525" s="658"/>
      <c r="B2525" s="635"/>
      <c r="O2525" s="660"/>
      <c r="R2525" s="660"/>
    </row>
    <row r="2526" spans="1:18" x14ac:dyDescent="0.25">
      <c r="A2526" s="658"/>
      <c r="B2526" s="635"/>
      <c r="O2526" s="660"/>
      <c r="R2526" s="660"/>
    </row>
    <row r="2527" spans="1:18" x14ac:dyDescent="0.25">
      <c r="A2527" s="658"/>
      <c r="B2527" s="635"/>
      <c r="O2527" s="660"/>
      <c r="R2527" s="660"/>
    </row>
    <row r="2528" spans="1:18" x14ac:dyDescent="0.25">
      <c r="A2528" s="658"/>
      <c r="B2528" s="635"/>
      <c r="O2528" s="660"/>
      <c r="R2528" s="660"/>
    </row>
    <row r="2529" spans="1:18" x14ac:dyDescent="0.25">
      <c r="A2529" s="658"/>
      <c r="B2529" s="635"/>
      <c r="O2529" s="660"/>
      <c r="R2529" s="660"/>
    </row>
    <row r="2530" spans="1:18" x14ac:dyDescent="0.25">
      <c r="A2530" s="658"/>
      <c r="B2530" s="635"/>
      <c r="O2530" s="660"/>
      <c r="R2530" s="660"/>
    </row>
    <row r="2531" spans="1:18" x14ac:dyDescent="0.25">
      <c r="A2531" s="658"/>
      <c r="B2531" s="635"/>
      <c r="O2531" s="660"/>
      <c r="R2531" s="660"/>
    </row>
    <row r="2532" spans="1:18" x14ac:dyDescent="0.25">
      <c r="A2532" s="658"/>
      <c r="B2532" s="635"/>
      <c r="O2532" s="660"/>
      <c r="R2532" s="660"/>
    </row>
    <row r="2533" spans="1:18" x14ac:dyDescent="0.25">
      <c r="A2533" s="658"/>
      <c r="B2533" s="635"/>
      <c r="O2533" s="660"/>
      <c r="R2533" s="660"/>
    </row>
    <row r="2534" spans="1:18" x14ac:dyDescent="0.25">
      <c r="A2534" s="658"/>
      <c r="B2534" s="635"/>
      <c r="O2534" s="660"/>
      <c r="R2534" s="660"/>
    </row>
    <row r="2535" spans="1:18" x14ac:dyDescent="0.25">
      <c r="A2535" s="658"/>
      <c r="B2535" s="635"/>
      <c r="O2535" s="660"/>
      <c r="R2535" s="660"/>
    </row>
    <row r="2536" spans="1:18" x14ac:dyDescent="0.25">
      <c r="A2536" s="658"/>
      <c r="B2536" s="635"/>
      <c r="O2536" s="660"/>
      <c r="R2536" s="660"/>
    </row>
    <row r="2537" spans="1:18" x14ac:dyDescent="0.25">
      <c r="A2537" s="658"/>
      <c r="B2537" s="635"/>
      <c r="O2537" s="660"/>
      <c r="R2537" s="660"/>
    </row>
    <row r="2538" spans="1:18" x14ac:dyDescent="0.25">
      <c r="A2538" s="658"/>
      <c r="B2538" s="635"/>
      <c r="O2538" s="660"/>
      <c r="R2538" s="660"/>
    </row>
    <row r="2539" spans="1:18" x14ac:dyDescent="0.25">
      <c r="A2539" s="658"/>
      <c r="B2539" s="635"/>
      <c r="O2539" s="660"/>
      <c r="R2539" s="660"/>
    </row>
    <row r="2540" spans="1:18" x14ac:dyDescent="0.25">
      <c r="A2540" s="658"/>
      <c r="B2540" s="635"/>
      <c r="O2540" s="660"/>
      <c r="R2540" s="660"/>
    </row>
    <row r="2541" spans="1:18" x14ac:dyDescent="0.25">
      <c r="A2541" s="658"/>
      <c r="B2541" s="635"/>
      <c r="O2541" s="660"/>
      <c r="R2541" s="660"/>
    </row>
    <row r="2542" spans="1:18" x14ac:dyDescent="0.25">
      <c r="A2542" s="658"/>
      <c r="B2542" s="635"/>
      <c r="O2542" s="660"/>
      <c r="R2542" s="660"/>
    </row>
    <row r="2543" spans="1:18" x14ac:dyDescent="0.25">
      <c r="A2543" s="658"/>
      <c r="B2543" s="635"/>
      <c r="O2543" s="660"/>
      <c r="R2543" s="660"/>
    </row>
    <row r="2544" spans="1:18" x14ac:dyDescent="0.25">
      <c r="A2544" s="658"/>
      <c r="B2544" s="635"/>
      <c r="O2544" s="660"/>
      <c r="R2544" s="660"/>
    </row>
    <row r="2545" spans="1:18" x14ac:dyDescent="0.25">
      <c r="A2545" s="658"/>
      <c r="B2545" s="635"/>
      <c r="O2545" s="660"/>
      <c r="R2545" s="660"/>
    </row>
    <row r="2546" spans="1:18" x14ac:dyDescent="0.25">
      <c r="A2546" s="658"/>
      <c r="B2546" s="635"/>
      <c r="O2546" s="660"/>
      <c r="R2546" s="660"/>
    </row>
    <row r="2547" spans="1:18" x14ac:dyDescent="0.25">
      <c r="A2547" s="658"/>
      <c r="B2547" s="635"/>
      <c r="O2547" s="660"/>
      <c r="R2547" s="660"/>
    </row>
    <row r="2548" spans="1:18" x14ac:dyDescent="0.25">
      <c r="A2548" s="658"/>
      <c r="B2548" s="635"/>
      <c r="O2548" s="660"/>
      <c r="R2548" s="660"/>
    </row>
    <row r="2549" spans="1:18" x14ac:dyDescent="0.25">
      <c r="A2549" s="658"/>
      <c r="B2549" s="635"/>
      <c r="O2549" s="660"/>
      <c r="R2549" s="660"/>
    </row>
    <row r="2550" spans="1:18" x14ac:dyDescent="0.25">
      <c r="A2550" s="658"/>
      <c r="B2550" s="635"/>
      <c r="O2550" s="660"/>
      <c r="R2550" s="660"/>
    </row>
    <row r="2551" spans="1:18" x14ac:dyDescent="0.25">
      <c r="A2551" s="658"/>
      <c r="B2551" s="635"/>
      <c r="O2551" s="660"/>
      <c r="R2551" s="660"/>
    </row>
    <row r="2552" spans="1:18" x14ac:dyDescent="0.25">
      <c r="A2552" s="658"/>
      <c r="B2552" s="635"/>
      <c r="O2552" s="660"/>
      <c r="R2552" s="660"/>
    </row>
    <row r="2553" spans="1:18" x14ac:dyDescent="0.25">
      <c r="A2553" s="658"/>
      <c r="B2553" s="635"/>
      <c r="O2553" s="660"/>
      <c r="R2553" s="660"/>
    </row>
    <row r="2554" spans="1:18" x14ac:dyDescent="0.25">
      <c r="A2554" s="658"/>
      <c r="B2554" s="635"/>
      <c r="O2554" s="660"/>
      <c r="R2554" s="660"/>
    </row>
    <row r="2555" spans="1:18" x14ac:dyDescent="0.25">
      <c r="A2555" s="658"/>
      <c r="B2555" s="635"/>
      <c r="O2555" s="660"/>
      <c r="R2555" s="660"/>
    </row>
    <row r="2556" spans="1:18" x14ac:dyDescent="0.25">
      <c r="A2556" s="658"/>
      <c r="B2556" s="635"/>
      <c r="O2556" s="660"/>
      <c r="R2556" s="660"/>
    </row>
    <row r="2557" spans="1:18" x14ac:dyDescent="0.25">
      <c r="A2557" s="658"/>
      <c r="B2557" s="635"/>
      <c r="O2557" s="660"/>
      <c r="R2557" s="660"/>
    </row>
    <row r="2558" spans="1:18" x14ac:dyDescent="0.25">
      <c r="A2558" s="658"/>
      <c r="B2558" s="635"/>
      <c r="O2558" s="660"/>
      <c r="R2558" s="660"/>
    </row>
    <row r="2559" spans="1:18" x14ac:dyDescent="0.25">
      <c r="A2559" s="658"/>
      <c r="B2559" s="635"/>
      <c r="O2559" s="660"/>
      <c r="R2559" s="660"/>
    </row>
    <row r="2560" spans="1:18" x14ac:dyDescent="0.25">
      <c r="A2560" s="658"/>
      <c r="B2560" s="635"/>
      <c r="O2560" s="660"/>
      <c r="R2560" s="660"/>
    </row>
    <row r="2561" spans="1:18" x14ac:dyDescent="0.25">
      <c r="A2561" s="658"/>
      <c r="B2561" s="635"/>
      <c r="O2561" s="660"/>
      <c r="R2561" s="660"/>
    </row>
    <row r="2562" spans="1:18" x14ac:dyDescent="0.25">
      <c r="A2562" s="658"/>
      <c r="B2562" s="635"/>
      <c r="O2562" s="660"/>
      <c r="R2562" s="660"/>
    </row>
    <row r="2563" spans="1:18" x14ac:dyDescent="0.25">
      <c r="A2563" s="658"/>
      <c r="B2563" s="635"/>
      <c r="O2563" s="660"/>
      <c r="R2563" s="660"/>
    </row>
    <row r="2564" spans="1:18" x14ac:dyDescent="0.25">
      <c r="A2564" s="658"/>
      <c r="B2564" s="635"/>
      <c r="O2564" s="660"/>
      <c r="R2564" s="660"/>
    </row>
    <row r="2565" spans="1:18" x14ac:dyDescent="0.25">
      <c r="A2565" s="658"/>
      <c r="B2565" s="635"/>
      <c r="O2565" s="660"/>
      <c r="R2565" s="660"/>
    </row>
    <row r="2566" spans="1:18" x14ac:dyDescent="0.25">
      <c r="A2566" s="658"/>
      <c r="B2566" s="635"/>
      <c r="O2566" s="660"/>
      <c r="R2566" s="660"/>
    </row>
    <row r="2567" spans="1:18" x14ac:dyDescent="0.25">
      <c r="A2567" s="658"/>
      <c r="B2567" s="635"/>
      <c r="O2567" s="660"/>
      <c r="R2567" s="660"/>
    </row>
    <row r="2568" spans="1:18" x14ac:dyDescent="0.25">
      <c r="A2568" s="658"/>
      <c r="B2568" s="635"/>
      <c r="O2568" s="660"/>
      <c r="R2568" s="660"/>
    </row>
    <row r="2569" spans="1:18" x14ac:dyDescent="0.25">
      <c r="A2569" s="658"/>
      <c r="B2569" s="635"/>
      <c r="O2569" s="660"/>
      <c r="R2569" s="660"/>
    </row>
    <row r="2570" spans="1:18" x14ac:dyDescent="0.25">
      <c r="A2570" s="658"/>
      <c r="B2570" s="635"/>
      <c r="O2570" s="660"/>
      <c r="R2570" s="660"/>
    </row>
    <row r="2571" spans="1:18" x14ac:dyDescent="0.25">
      <c r="A2571" s="658"/>
      <c r="B2571" s="635"/>
      <c r="O2571" s="660"/>
      <c r="R2571" s="660"/>
    </row>
    <row r="2572" spans="1:18" x14ac:dyDescent="0.25">
      <c r="A2572" s="658"/>
      <c r="B2572" s="635"/>
      <c r="O2572" s="660"/>
      <c r="R2572" s="660"/>
    </row>
    <row r="2573" spans="1:18" x14ac:dyDescent="0.25">
      <c r="A2573" s="658"/>
      <c r="B2573" s="635"/>
      <c r="O2573" s="660"/>
      <c r="R2573" s="660"/>
    </row>
    <row r="2574" spans="1:18" x14ac:dyDescent="0.25">
      <c r="A2574" s="658"/>
      <c r="B2574" s="635"/>
      <c r="O2574" s="660"/>
      <c r="R2574" s="660"/>
    </row>
    <row r="2575" spans="1:18" x14ac:dyDescent="0.25">
      <c r="A2575" s="658"/>
      <c r="B2575" s="635"/>
      <c r="O2575" s="660"/>
      <c r="R2575" s="660"/>
    </row>
    <row r="2576" spans="1:18" x14ac:dyDescent="0.25">
      <c r="A2576" s="658"/>
      <c r="B2576" s="635"/>
      <c r="O2576" s="660"/>
      <c r="R2576" s="660"/>
    </row>
    <row r="2577" spans="1:18" x14ac:dyDescent="0.25">
      <c r="A2577" s="658"/>
      <c r="B2577" s="635"/>
      <c r="O2577" s="660"/>
      <c r="R2577" s="660"/>
    </row>
    <row r="2578" spans="1:18" x14ac:dyDescent="0.25">
      <c r="A2578" s="658"/>
      <c r="B2578" s="635"/>
      <c r="O2578" s="660"/>
      <c r="R2578" s="660"/>
    </row>
    <row r="2579" spans="1:18" x14ac:dyDescent="0.25">
      <c r="A2579" s="658"/>
      <c r="B2579" s="635"/>
      <c r="O2579" s="660"/>
      <c r="R2579" s="660"/>
    </row>
    <row r="2580" spans="1:18" x14ac:dyDescent="0.25">
      <c r="A2580" s="658"/>
      <c r="B2580" s="635"/>
      <c r="O2580" s="660"/>
      <c r="R2580" s="660"/>
    </row>
    <row r="2581" spans="1:18" x14ac:dyDescent="0.25">
      <c r="A2581" s="658"/>
      <c r="B2581" s="635"/>
      <c r="O2581" s="660"/>
      <c r="R2581" s="660"/>
    </row>
    <row r="2582" spans="1:18" x14ac:dyDescent="0.25">
      <c r="A2582" s="658"/>
      <c r="B2582" s="635"/>
      <c r="O2582" s="660"/>
      <c r="R2582" s="660"/>
    </row>
    <row r="2583" spans="1:18" x14ac:dyDescent="0.25">
      <c r="A2583" s="658"/>
      <c r="B2583" s="635"/>
      <c r="O2583" s="660"/>
      <c r="R2583" s="660"/>
    </row>
    <row r="2584" spans="1:18" x14ac:dyDescent="0.25">
      <c r="A2584" s="658"/>
      <c r="B2584" s="635"/>
      <c r="O2584" s="660"/>
      <c r="R2584" s="660"/>
    </row>
    <row r="2585" spans="1:18" x14ac:dyDescent="0.25">
      <c r="A2585" s="658"/>
      <c r="B2585" s="635"/>
      <c r="O2585" s="660"/>
      <c r="R2585" s="660"/>
    </row>
    <row r="2586" spans="1:18" x14ac:dyDescent="0.25">
      <c r="A2586" s="658"/>
      <c r="B2586" s="635"/>
      <c r="O2586" s="660"/>
      <c r="R2586" s="660"/>
    </row>
    <row r="2587" spans="1:18" x14ac:dyDescent="0.25">
      <c r="A2587" s="658"/>
      <c r="B2587" s="635"/>
      <c r="O2587" s="660"/>
      <c r="R2587" s="660"/>
    </row>
    <row r="2588" spans="1:18" x14ac:dyDescent="0.25">
      <c r="A2588" s="658"/>
      <c r="B2588" s="635"/>
      <c r="O2588" s="660"/>
      <c r="R2588" s="660"/>
    </row>
    <row r="2589" spans="1:18" x14ac:dyDescent="0.25">
      <c r="A2589" s="658"/>
      <c r="B2589" s="635"/>
      <c r="O2589" s="660"/>
      <c r="R2589" s="660"/>
    </row>
    <row r="2590" spans="1:18" x14ac:dyDescent="0.25">
      <c r="A2590" s="658"/>
      <c r="B2590" s="635"/>
      <c r="O2590" s="660"/>
      <c r="R2590" s="660"/>
    </row>
    <row r="2591" spans="1:18" x14ac:dyDescent="0.25">
      <c r="A2591" s="658"/>
      <c r="B2591" s="635"/>
      <c r="O2591" s="660"/>
      <c r="R2591" s="660"/>
    </row>
    <row r="2592" spans="1:18" x14ac:dyDescent="0.25">
      <c r="A2592" s="658"/>
      <c r="B2592" s="635"/>
      <c r="O2592" s="660"/>
      <c r="R2592" s="660"/>
    </row>
    <row r="2593" spans="1:18" x14ac:dyDescent="0.25">
      <c r="A2593" s="658"/>
      <c r="B2593" s="635"/>
      <c r="O2593" s="660"/>
      <c r="R2593" s="660"/>
    </row>
    <row r="2594" spans="1:18" x14ac:dyDescent="0.25">
      <c r="A2594" s="658"/>
      <c r="B2594" s="635"/>
      <c r="O2594" s="660"/>
      <c r="R2594" s="660"/>
    </row>
    <row r="2595" spans="1:18" x14ac:dyDescent="0.25">
      <c r="A2595" s="658"/>
      <c r="B2595" s="635"/>
      <c r="O2595" s="660"/>
      <c r="R2595" s="660"/>
    </row>
    <row r="2596" spans="1:18" x14ac:dyDescent="0.25">
      <c r="A2596" s="658"/>
      <c r="B2596" s="635"/>
      <c r="O2596" s="660"/>
      <c r="R2596" s="660"/>
    </row>
    <row r="2597" spans="1:18" x14ac:dyDescent="0.25">
      <c r="A2597" s="658"/>
      <c r="B2597" s="635"/>
      <c r="O2597" s="660"/>
      <c r="R2597" s="660"/>
    </row>
    <row r="2598" spans="1:18" x14ac:dyDescent="0.25">
      <c r="A2598" s="658"/>
      <c r="B2598" s="635"/>
      <c r="O2598" s="660"/>
      <c r="R2598" s="660"/>
    </row>
    <row r="2599" spans="1:18" x14ac:dyDescent="0.25">
      <c r="A2599" s="658"/>
      <c r="B2599" s="635"/>
      <c r="O2599" s="660"/>
      <c r="R2599" s="660"/>
    </row>
    <row r="2600" spans="1:18" x14ac:dyDescent="0.25">
      <c r="A2600" s="658"/>
      <c r="B2600" s="635"/>
      <c r="O2600" s="660"/>
      <c r="R2600" s="660"/>
    </row>
    <row r="2601" spans="1:18" x14ac:dyDescent="0.25">
      <c r="A2601" s="658"/>
      <c r="B2601" s="635"/>
      <c r="O2601" s="660"/>
      <c r="R2601" s="660"/>
    </row>
    <row r="2602" spans="1:18" x14ac:dyDescent="0.25">
      <c r="A2602" s="658"/>
      <c r="B2602" s="635"/>
      <c r="O2602" s="660"/>
      <c r="R2602" s="660"/>
    </row>
    <row r="2603" spans="1:18" x14ac:dyDescent="0.25">
      <c r="A2603" s="658"/>
      <c r="B2603" s="635"/>
      <c r="O2603" s="660"/>
      <c r="R2603" s="660"/>
    </row>
    <row r="2604" spans="1:18" x14ac:dyDescent="0.25">
      <c r="A2604" s="658"/>
      <c r="B2604" s="635"/>
      <c r="O2604" s="660"/>
      <c r="R2604" s="660"/>
    </row>
    <row r="2605" spans="1:18" x14ac:dyDescent="0.25">
      <c r="A2605" s="658"/>
      <c r="B2605" s="635"/>
      <c r="O2605" s="660"/>
      <c r="R2605" s="660"/>
    </row>
    <row r="2606" spans="1:18" x14ac:dyDescent="0.25">
      <c r="A2606" s="658"/>
      <c r="B2606" s="635"/>
      <c r="O2606" s="660"/>
      <c r="R2606" s="660"/>
    </row>
    <row r="2607" spans="1:18" x14ac:dyDescent="0.25">
      <c r="A2607" s="658"/>
      <c r="B2607" s="635"/>
      <c r="O2607" s="660"/>
      <c r="R2607" s="660"/>
    </row>
    <row r="2608" spans="1:18" x14ac:dyDescent="0.25">
      <c r="A2608" s="658"/>
      <c r="B2608" s="635"/>
      <c r="O2608" s="660"/>
      <c r="R2608" s="660"/>
    </row>
    <row r="2609" spans="1:18" x14ac:dyDescent="0.25">
      <c r="A2609" s="658"/>
      <c r="B2609" s="635"/>
      <c r="O2609" s="660"/>
      <c r="R2609" s="660"/>
    </row>
    <row r="2610" spans="1:18" x14ac:dyDescent="0.25">
      <c r="A2610" s="658"/>
      <c r="B2610" s="635"/>
      <c r="O2610" s="660"/>
      <c r="R2610" s="660"/>
    </row>
    <row r="2611" spans="1:18" x14ac:dyDescent="0.25">
      <c r="A2611" s="658"/>
      <c r="B2611" s="635"/>
      <c r="O2611" s="660"/>
      <c r="R2611" s="660"/>
    </row>
    <row r="2612" spans="1:18" x14ac:dyDescent="0.25">
      <c r="A2612" s="658"/>
      <c r="B2612" s="635"/>
      <c r="O2612" s="660"/>
      <c r="R2612" s="660"/>
    </row>
    <row r="2613" spans="1:18" x14ac:dyDescent="0.25">
      <c r="A2613" s="658"/>
      <c r="B2613" s="635"/>
      <c r="O2613" s="660"/>
      <c r="R2613" s="660"/>
    </row>
    <row r="2614" spans="1:18" x14ac:dyDescent="0.25">
      <c r="A2614" s="658"/>
      <c r="B2614" s="635"/>
      <c r="O2614" s="660"/>
      <c r="R2614" s="660"/>
    </row>
    <row r="2615" spans="1:18" x14ac:dyDescent="0.25">
      <c r="A2615" s="658"/>
      <c r="B2615" s="635"/>
      <c r="O2615" s="660"/>
      <c r="R2615" s="660"/>
    </row>
    <row r="2616" spans="1:18" x14ac:dyDescent="0.25">
      <c r="A2616" s="658"/>
      <c r="B2616" s="635"/>
      <c r="O2616" s="660"/>
      <c r="R2616" s="660"/>
    </row>
    <row r="2617" spans="1:18" x14ac:dyDescent="0.25">
      <c r="A2617" s="658"/>
      <c r="B2617" s="635"/>
      <c r="O2617" s="660"/>
      <c r="R2617" s="660"/>
    </row>
    <row r="2618" spans="1:18" x14ac:dyDescent="0.25">
      <c r="A2618" s="658"/>
      <c r="B2618" s="635"/>
      <c r="O2618" s="660"/>
      <c r="R2618" s="660"/>
    </row>
    <row r="2619" spans="1:18" x14ac:dyDescent="0.25">
      <c r="A2619" s="658"/>
      <c r="B2619" s="635"/>
      <c r="O2619" s="660"/>
      <c r="R2619" s="660"/>
    </row>
    <row r="2620" spans="1:18" x14ac:dyDescent="0.25">
      <c r="A2620" s="658"/>
      <c r="B2620" s="635"/>
      <c r="O2620" s="660"/>
      <c r="R2620" s="660"/>
    </row>
    <row r="2621" spans="1:18" x14ac:dyDescent="0.25">
      <c r="A2621" s="658"/>
      <c r="B2621" s="635"/>
      <c r="O2621" s="660"/>
      <c r="R2621" s="660"/>
    </row>
    <row r="2622" spans="1:18" x14ac:dyDescent="0.25">
      <c r="A2622" s="658"/>
      <c r="B2622" s="635"/>
      <c r="O2622" s="660"/>
      <c r="R2622" s="660"/>
    </row>
    <row r="2623" spans="1:18" x14ac:dyDescent="0.25">
      <c r="A2623" s="658"/>
      <c r="B2623" s="635"/>
      <c r="O2623" s="660"/>
      <c r="R2623" s="660"/>
    </row>
    <row r="2624" spans="1:18" x14ac:dyDescent="0.25">
      <c r="A2624" s="658"/>
      <c r="B2624" s="635"/>
      <c r="O2624" s="660"/>
      <c r="R2624" s="660"/>
    </row>
    <row r="2625" spans="1:18" x14ac:dyDescent="0.25">
      <c r="A2625" s="658"/>
      <c r="B2625" s="635"/>
      <c r="O2625" s="660"/>
      <c r="R2625" s="660"/>
    </row>
    <row r="2626" spans="1:18" x14ac:dyDescent="0.25">
      <c r="A2626" s="658"/>
      <c r="B2626" s="635"/>
      <c r="O2626" s="660"/>
      <c r="R2626" s="660"/>
    </row>
    <row r="2627" spans="1:18" x14ac:dyDescent="0.25">
      <c r="A2627" s="658"/>
      <c r="B2627" s="635"/>
      <c r="O2627" s="660"/>
      <c r="R2627" s="660"/>
    </row>
    <row r="2628" spans="1:18" x14ac:dyDescent="0.25">
      <c r="A2628" s="658"/>
      <c r="B2628" s="635"/>
      <c r="O2628" s="660"/>
      <c r="R2628" s="660"/>
    </row>
    <row r="2629" spans="1:18" x14ac:dyDescent="0.25">
      <c r="A2629" s="658"/>
      <c r="B2629" s="635"/>
      <c r="O2629" s="660"/>
      <c r="R2629" s="660"/>
    </row>
    <row r="2630" spans="1:18" x14ac:dyDescent="0.25">
      <c r="A2630" s="658"/>
      <c r="B2630" s="635"/>
      <c r="O2630" s="660"/>
      <c r="R2630" s="660"/>
    </row>
    <row r="2631" spans="1:18" x14ac:dyDescent="0.25">
      <c r="A2631" s="658"/>
      <c r="B2631" s="635"/>
      <c r="O2631" s="660"/>
      <c r="R2631" s="660"/>
    </row>
    <row r="2632" spans="1:18" x14ac:dyDescent="0.25">
      <c r="A2632" s="658"/>
      <c r="B2632" s="635"/>
      <c r="O2632" s="660"/>
      <c r="R2632" s="660"/>
    </row>
    <row r="2633" spans="1:18" x14ac:dyDescent="0.25">
      <c r="A2633" s="658"/>
      <c r="B2633" s="635"/>
      <c r="O2633" s="660"/>
      <c r="R2633" s="660"/>
    </row>
    <row r="2634" spans="1:18" x14ac:dyDescent="0.25">
      <c r="A2634" s="658"/>
      <c r="B2634" s="635"/>
      <c r="O2634" s="660"/>
      <c r="R2634" s="660"/>
    </row>
    <row r="2635" spans="1:18" x14ac:dyDescent="0.25">
      <c r="A2635" s="658"/>
      <c r="B2635" s="635"/>
      <c r="O2635" s="660"/>
      <c r="R2635" s="660"/>
    </row>
    <row r="2636" spans="1:18" x14ac:dyDescent="0.25">
      <c r="A2636" s="658"/>
      <c r="B2636" s="635"/>
      <c r="O2636" s="660"/>
      <c r="R2636" s="660"/>
    </row>
    <row r="2637" spans="1:18" x14ac:dyDescent="0.25">
      <c r="A2637" s="658"/>
      <c r="B2637" s="635"/>
      <c r="O2637" s="660"/>
      <c r="R2637" s="660"/>
    </row>
    <row r="2638" spans="1:18" x14ac:dyDescent="0.25">
      <c r="A2638" s="658"/>
      <c r="B2638" s="635"/>
      <c r="O2638" s="660"/>
      <c r="R2638" s="660"/>
    </row>
    <row r="2639" spans="1:18" x14ac:dyDescent="0.25">
      <c r="A2639" s="658"/>
      <c r="B2639" s="635"/>
      <c r="O2639" s="660"/>
      <c r="R2639" s="660"/>
    </row>
    <row r="2640" spans="1:18" x14ac:dyDescent="0.25">
      <c r="A2640" s="658"/>
      <c r="B2640" s="635"/>
      <c r="O2640" s="660"/>
      <c r="R2640" s="660"/>
    </row>
    <row r="2641" spans="1:18" x14ac:dyDescent="0.25">
      <c r="A2641" s="658"/>
      <c r="B2641" s="635"/>
      <c r="O2641" s="660"/>
      <c r="R2641" s="660"/>
    </row>
    <row r="2642" spans="1:18" x14ac:dyDescent="0.25">
      <c r="A2642" s="658"/>
      <c r="B2642" s="635"/>
      <c r="O2642" s="660"/>
      <c r="R2642" s="660"/>
    </row>
    <row r="2643" spans="1:18" x14ac:dyDescent="0.25">
      <c r="A2643" s="658"/>
      <c r="B2643" s="635"/>
      <c r="O2643" s="660"/>
      <c r="R2643" s="660"/>
    </row>
    <row r="2644" spans="1:18" x14ac:dyDescent="0.25">
      <c r="A2644" s="658"/>
      <c r="B2644" s="635"/>
      <c r="O2644" s="660"/>
      <c r="R2644" s="660"/>
    </row>
    <row r="2645" spans="1:18" x14ac:dyDescent="0.25">
      <c r="A2645" s="658"/>
      <c r="B2645" s="635"/>
      <c r="O2645" s="660"/>
      <c r="R2645" s="660"/>
    </row>
    <row r="2646" spans="1:18" x14ac:dyDescent="0.25">
      <c r="A2646" s="658"/>
      <c r="B2646" s="635"/>
      <c r="O2646" s="660"/>
      <c r="R2646" s="660"/>
    </row>
    <row r="2647" spans="1:18" x14ac:dyDescent="0.25">
      <c r="A2647" s="658"/>
      <c r="B2647" s="635"/>
      <c r="O2647" s="660"/>
      <c r="R2647" s="660"/>
    </row>
    <row r="2648" spans="1:18" x14ac:dyDescent="0.25">
      <c r="A2648" s="658"/>
      <c r="B2648" s="635"/>
      <c r="O2648" s="660"/>
      <c r="R2648" s="660"/>
    </row>
    <row r="2649" spans="1:18" x14ac:dyDescent="0.25">
      <c r="A2649" s="658"/>
      <c r="B2649" s="635"/>
      <c r="O2649" s="660"/>
      <c r="R2649" s="660"/>
    </row>
    <row r="2650" spans="1:18" x14ac:dyDescent="0.25">
      <c r="A2650" s="658"/>
      <c r="B2650" s="635"/>
      <c r="O2650" s="660"/>
      <c r="R2650" s="660"/>
    </row>
    <row r="2651" spans="1:18" x14ac:dyDescent="0.25">
      <c r="A2651" s="658"/>
      <c r="B2651" s="635"/>
      <c r="O2651" s="660"/>
      <c r="R2651" s="660"/>
    </row>
    <row r="2652" spans="1:18" x14ac:dyDescent="0.25">
      <c r="A2652" s="658"/>
      <c r="B2652" s="635"/>
      <c r="O2652" s="660"/>
      <c r="R2652" s="660"/>
    </row>
    <row r="2653" spans="1:18" x14ac:dyDescent="0.25">
      <c r="A2653" s="658"/>
      <c r="B2653" s="635"/>
      <c r="O2653" s="660"/>
      <c r="R2653" s="660"/>
    </row>
    <row r="2654" spans="1:18" x14ac:dyDescent="0.25">
      <c r="A2654" s="658"/>
      <c r="B2654" s="635"/>
      <c r="O2654" s="660"/>
      <c r="R2654" s="660"/>
    </row>
    <row r="2655" spans="1:18" x14ac:dyDescent="0.25">
      <c r="A2655" s="658"/>
      <c r="B2655" s="635"/>
      <c r="O2655" s="660"/>
      <c r="R2655" s="660"/>
    </row>
    <row r="2656" spans="1:18" x14ac:dyDescent="0.25">
      <c r="A2656" s="658"/>
      <c r="B2656" s="635"/>
      <c r="O2656" s="660"/>
      <c r="R2656" s="660"/>
    </row>
    <row r="2657" spans="1:18" x14ac:dyDescent="0.25">
      <c r="A2657" s="658"/>
      <c r="B2657" s="635"/>
      <c r="O2657" s="660"/>
      <c r="R2657" s="660"/>
    </row>
    <row r="2658" spans="1:18" x14ac:dyDescent="0.25">
      <c r="A2658" s="658"/>
      <c r="B2658" s="635"/>
      <c r="O2658" s="660"/>
      <c r="R2658" s="660"/>
    </row>
    <row r="2659" spans="1:18" x14ac:dyDescent="0.25">
      <c r="A2659" s="658"/>
      <c r="B2659" s="635"/>
      <c r="O2659" s="660"/>
      <c r="R2659" s="660"/>
    </row>
    <row r="2660" spans="1:18" x14ac:dyDescent="0.25">
      <c r="A2660" s="658"/>
      <c r="B2660" s="635"/>
      <c r="O2660" s="660"/>
      <c r="R2660" s="660"/>
    </row>
    <row r="2661" spans="1:18" x14ac:dyDescent="0.25">
      <c r="A2661" s="658"/>
      <c r="B2661" s="635"/>
      <c r="O2661" s="660"/>
      <c r="R2661" s="660"/>
    </row>
    <row r="2662" spans="1:18" x14ac:dyDescent="0.25">
      <c r="A2662" s="658"/>
      <c r="B2662" s="635"/>
      <c r="O2662" s="660"/>
      <c r="R2662" s="660"/>
    </row>
    <row r="2663" spans="1:18" x14ac:dyDescent="0.25">
      <c r="A2663" s="658"/>
      <c r="B2663" s="635"/>
      <c r="O2663" s="660"/>
      <c r="R2663" s="660"/>
    </row>
    <row r="2664" spans="1:18" x14ac:dyDescent="0.25">
      <c r="A2664" s="658"/>
      <c r="B2664" s="635"/>
      <c r="O2664" s="660"/>
      <c r="R2664" s="660"/>
    </row>
    <row r="2665" spans="1:18" x14ac:dyDescent="0.25">
      <c r="A2665" s="658"/>
      <c r="B2665" s="635"/>
      <c r="O2665" s="660"/>
      <c r="R2665" s="660"/>
    </row>
    <row r="2666" spans="1:18" x14ac:dyDescent="0.25">
      <c r="A2666" s="658"/>
      <c r="B2666" s="635"/>
      <c r="O2666" s="660"/>
      <c r="R2666" s="660"/>
    </row>
    <row r="2667" spans="1:18" x14ac:dyDescent="0.25">
      <c r="A2667" s="658"/>
      <c r="B2667" s="635"/>
      <c r="O2667" s="660"/>
      <c r="R2667" s="660"/>
    </row>
    <row r="2668" spans="1:18" x14ac:dyDescent="0.25">
      <c r="A2668" s="658"/>
      <c r="B2668" s="635"/>
      <c r="O2668" s="660"/>
      <c r="R2668" s="660"/>
    </row>
    <row r="2669" spans="1:18" x14ac:dyDescent="0.25">
      <c r="A2669" s="658"/>
      <c r="B2669" s="635"/>
      <c r="O2669" s="660"/>
      <c r="R2669" s="660"/>
    </row>
    <row r="2670" spans="1:18" x14ac:dyDescent="0.25">
      <c r="A2670" s="658"/>
      <c r="B2670" s="635"/>
      <c r="O2670" s="660"/>
      <c r="R2670" s="660"/>
    </row>
    <row r="2671" spans="1:18" x14ac:dyDescent="0.25">
      <c r="A2671" s="658"/>
      <c r="B2671" s="635"/>
      <c r="O2671" s="660"/>
      <c r="R2671" s="660"/>
    </row>
    <row r="2672" spans="1:18" x14ac:dyDescent="0.25">
      <c r="A2672" s="658"/>
      <c r="B2672" s="635"/>
      <c r="O2672" s="660"/>
      <c r="R2672" s="660"/>
    </row>
    <row r="2673" spans="1:18" x14ac:dyDescent="0.25">
      <c r="A2673" s="658"/>
      <c r="B2673" s="635"/>
      <c r="O2673" s="660"/>
      <c r="R2673" s="660"/>
    </row>
    <row r="2674" spans="1:18" x14ac:dyDescent="0.25">
      <c r="A2674" s="658"/>
      <c r="B2674" s="635"/>
      <c r="O2674" s="660"/>
      <c r="R2674" s="660"/>
    </row>
    <row r="2675" spans="1:18" x14ac:dyDescent="0.25">
      <c r="A2675" s="658"/>
      <c r="B2675" s="635"/>
      <c r="O2675" s="660"/>
      <c r="R2675" s="660"/>
    </row>
    <row r="2676" spans="1:18" x14ac:dyDescent="0.25">
      <c r="A2676" s="658"/>
      <c r="B2676" s="635"/>
      <c r="O2676" s="660"/>
      <c r="R2676" s="660"/>
    </row>
    <row r="2677" spans="1:18" x14ac:dyDescent="0.25">
      <c r="A2677" s="658"/>
      <c r="B2677" s="635"/>
      <c r="O2677" s="660"/>
      <c r="R2677" s="660"/>
    </row>
    <row r="2678" spans="1:18" x14ac:dyDescent="0.25">
      <c r="A2678" s="658"/>
      <c r="B2678" s="635"/>
      <c r="O2678" s="660"/>
      <c r="R2678" s="660"/>
    </row>
    <row r="2679" spans="1:18" x14ac:dyDescent="0.25">
      <c r="A2679" s="658"/>
      <c r="B2679" s="635"/>
      <c r="O2679" s="660"/>
      <c r="R2679" s="660"/>
    </row>
    <row r="2680" spans="1:18" x14ac:dyDescent="0.25">
      <c r="A2680" s="658"/>
      <c r="B2680" s="635"/>
      <c r="O2680" s="660"/>
      <c r="R2680" s="660"/>
    </row>
    <row r="2681" spans="1:18" x14ac:dyDescent="0.25">
      <c r="A2681" s="658"/>
      <c r="B2681" s="635"/>
      <c r="O2681" s="660"/>
      <c r="R2681" s="660"/>
    </row>
    <row r="2682" spans="1:18" x14ac:dyDescent="0.25">
      <c r="A2682" s="658"/>
      <c r="B2682" s="635"/>
      <c r="O2682" s="660"/>
      <c r="R2682" s="660"/>
    </row>
    <row r="2683" spans="1:18" x14ac:dyDescent="0.25">
      <c r="A2683" s="658"/>
      <c r="B2683" s="635"/>
      <c r="O2683" s="660"/>
      <c r="R2683" s="660"/>
    </row>
    <row r="2684" spans="1:18" x14ac:dyDescent="0.25">
      <c r="A2684" s="658"/>
      <c r="B2684" s="635"/>
      <c r="O2684" s="660"/>
      <c r="R2684" s="660"/>
    </row>
    <row r="2685" spans="1:18" x14ac:dyDescent="0.25">
      <c r="A2685" s="658"/>
      <c r="B2685" s="635"/>
      <c r="O2685" s="660"/>
      <c r="R2685" s="660"/>
    </row>
    <row r="2686" spans="1:18" x14ac:dyDescent="0.25">
      <c r="A2686" s="658"/>
      <c r="B2686" s="635"/>
      <c r="O2686" s="660"/>
      <c r="R2686" s="660"/>
    </row>
    <row r="2687" spans="1:18" x14ac:dyDescent="0.25">
      <c r="A2687" s="658"/>
      <c r="B2687" s="635"/>
      <c r="O2687" s="660"/>
      <c r="R2687" s="660"/>
    </row>
    <row r="2688" spans="1:18" x14ac:dyDescent="0.25">
      <c r="A2688" s="658"/>
      <c r="B2688" s="635"/>
      <c r="O2688" s="660"/>
      <c r="R2688" s="660"/>
    </row>
    <row r="2689" spans="1:18" x14ac:dyDescent="0.25">
      <c r="A2689" s="658"/>
      <c r="B2689" s="635"/>
      <c r="O2689" s="660"/>
      <c r="R2689" s="660"/>
    </row>
    <row r="2690" spans="1:18" x14ac:dyDescent="0.25">
      <c r="A2690" s="658"/>
      <c r="B2690" s="635"/>
      <c r="O2690" s="660"/>
      <c r="R2690" s="660"/>
    </row>
    <row r="2691" spans="1:18" x14ac:dyDescent="0.25">
      <c r="A2691" s="658"/>
      <c r="B2691" s="635"/>
      <c r="O2691" s="660"/>
      <c r="R2691" s="660"/>
    </row>
    <row r="2692" spans="1:18" x14ac:dyDescent="0.25">
      <c r="A2692" s="658"/>
      <c r="B2692" s="635"/>
      <c r="O2692" s="660"/>
      <c r="R2692" s="660"/>
    </row>
    <row r="2693" spans="1:18" x14ac:dyDescent="0.25">
      <c r="A2693" s="658"/>
      <c r="B2693" s="635"/>
      <c r="O2693" s="660"/>
      <c r="R2693" s="660"/>
    </row>
    <row r="2694" spans="1:18" x14ac:dyDescent="0.25">
      <c r="A2694" s="658"/>
      <c r="B2694" s="635"/>
      <c r="O2694" s="660"/>
      <c r="R2694" s="660"/>
    </row>
    <row r="2695" spans="1:18" x14ac:dyDescent="0.25">
      <c r="A2695" s="658"/>
      <c r="B2695" s="635"/>
      <c r="O2695" s="660"/>
      <c r="R2695" s="660"/>
    </row>
    <row r="2696" spans="1:18" x14ac:dyDescent="0.25">
      <c r="A2696" s="658"/>
      <c r="B2696" s="635"/>
      <c r="O2696" s="660"/>
      <c r="R2696" s="660"/>
    </row>
    <row r="2697" spans="1:18" x14ac:dyDescent="0.25">
      <c r="A2697" s="658"/>
      <c r="B2697" s="635"/>
      <c r="O2697" s="660"/>
      <c r="R2697" s="660"/>
    </row>
    <row r="2698" spans="1:18" x14ac:dyDescent="0.25">
      <c r="A2698" s="658"/>
      <c r="B2698" s="635"/>
      <c r="O2698" s="660"/>
      <c r="R2698" s="660"/>
    </row>
    <row r="2699" spans="1:18" x14ac:dyDescent="0.25">
      <c r="A2699" s="658"/>
      <c r="B2699" s="635"/>
      <c r="O2699" s="660"/>
      <c r="R2699" s="660"/>
    </row>
    <row r="2700" spans="1:18" x14ac:dyDescent="0.25">
      <c r="A2700" s="658"/>
      <c r="B2700" s="635"/>
      <c r="O2700" s="660"/>
      <c r="R2700" s="660"/>
    </row>
    <row r="2701" spans="1:18" x14ac:dyDescent="0.25">
      <c r="A2701" s="658"/>
      <c r="B2701" s="635"/>
      <c r="O2701" s="660"/>
      <c r="R2701" s="660"/>
    </row>
    <row r="2702" spans="1:18" x14ac:dyDescent="0.25">
      <c r="A2702" s="658"/>
      <c r="B2702" s="635"/>
      <c r="O2702" s="660"/>
      <c r="R2702" s="660"/>
    </row>
    <row r="2703" spans="1:18" x14ac:dyDescent="0.25">
      <c r="A2703" s="658"/>
      <c r="B2703" s="635"/>
      <c r="O2703" s="660"/>
      <c r="R2703" s="660"/>
    </row>
    <row r="2704" spans="1:18" x14ac:dyDescent="0.25">
      <c r="A2704" s="658"/>
      <c r="B2704" s="635"/>
      <c r="O2704" s="660"/>
      <c r="R2704" s="660"/>
    </row>
    <row r="2705" spans="1:18" x14ac:dyDescent="0.25">
      <c r="A2705" s="658"/>
      <c r="B2705" s="635"/>
      <c r="O2705" s="660"/>
      <c r="R2705" s="660"/>
    </row>
    <row r="2706" spans="1:18" x14ac:dyDescent="0.25">
      <c r="A2706" s="658"/>
      <c r="B2706" s="635"/>
      <c r="O2706" s="660"/>
      <c r="R2706" s="660"/>
    </row>
    <row r="2707" spans="1:18" x14ac:dyDescent="0.25">
      <c r="A2707" s="658"/>
      <c r="B2707" s="635"/>
      <c r="O2707" s="660"/>
      <c r="R2707" s="660"/>
    </row>
    <row r="2708" spans="1:18" x14ac:dyDescent="0.25">
      <c r="A2708" s="658"/>
      <c r="B2708" s="635"/>
      <c r="O2708" s="660"/>
      <c r="R2708" s="660"/>
    </row>
    <row r="2709" spans="1:18" x14ac:dyDescent="0.25">
      <c r="A2709" s="658"/>
      <c r="B2709" s="635"/>
      <c r="O2709" s="660"/>
      <c r="R2709" s="660"/>
    </row>
    <row r="2710" spans="1:18" x14ac:dyDescent="0.25">
      <c r="A2710" s="658"/>
      <c r="B2710" s="635"/>
      <c r="O2710" s="660"/>
      <c r="R2710" s="660"/>
    </row>
    <row r="2711" spans="1:18" x14ac:dyDescent="0.25">
      <c r="A2711" s="658"/>
      <c r="B2711" s="635"/>
      <c r="O2711" s="660"/>
      <c r="R2711" s="660"/>
    </row>
    <row r="2712" spans="1:18" x14ac:dyDescent="0.25">
      <c r="A2712" s="658"/>
      <c r="B2712" s="635"/>
      <c r="O2712" s="660"/>
      <c r="R2712" s="660"/>
    </row>
    <row r="2713" spans="1:18" x14ac:dyDescent="0.25">
      <c r="A2713" s="658"/>
      <c r="B2713" s="635"/>
      <c r="O2713" s="660"/>
      <c r="R2713" s="660"/>
    </row>
    <row r="2714" spans="1:18" x14ac:dyDescent="0.25">
      <c r="A2714" s="658"/>
      <c r="B2714" s="635"/>
      <c r="O2714" s="660"/>
      <c r="R2714" s="660"/>
    </row>
    <row r="2715" spans="1:18" x14ac:dyDescent="0.25">
      <c r="A2715" s="658"/>
      <c r="B2715" s="635"/>
      <c r="O2715" s="660"/>
      <c r="R2715" s="660"/>
    </row>
    <row r="2716" spans="1:18" x14ac:dyDescent="0.25">
      <c r="A2716" s="658"/>
      <c r="B2716" s="635"/>
      <c r="O2716" s="660"/>
      <c r="R2716" s="660"/>
    </row>
    <row r="2717" spans="1:18" x14ac:dyDescent="0.25">
      <c r="A2717" s="658"/>
      <c r="B2717" s="635"/>
      <c r="O2717" s="660"/>
      <c r="R2717" s="660"/>
    </row>
    <row r="2718" spans="1:18" x14ac:dyDescent="0.25">
      <c r="A2718" s="658"/>
      <c r="B2718" s="635"/>
      <c r="O2718" s="660"/>
      <c r="R2718" s="660"/>
    </row>
    <row r="2719" spans="1:18" x14ac:dyDescent="0.25">
      <c r="A2719" s="658"/>
      <c r="B2719" s="635"/>
      <c r="O2719" s="660"/>
      <c r="R2719" s="660"/>
    </row>
    <row r="2720" spans="1:18" x14ac:dyDescent="0.25">
      <c r="A2720" s="658"/>
      <c r="B2720" s="635"/>
      <c r="O2720" s="660"/>
      <c r="R2720" s="660"/>
    </row>
    <row r="2721" spans="1:18" x14ac:dyDescent="0.25">
      <c r="A2721" s="658"/>
      <c r="B2721" s="635"/>
      <c r="O2721" s="660"/>
      <c r="R2721" s="660"/>
    </row>
    <row r="2722" spans="1:18" x14ac:dyDescent="0.25">
      <c r="A2722" s="658"/>
      <c r="B2722" s="635"/>
      <c r="O2722" s="660"/>
      <c r="R2722" s="660"/>
    </row>
    <row r="2723" spans="1:18" x14ac:dyDescent="0.25">
      <c r="A2723" s="658"/>
      <c r="B2723" s="635"/>
      <c r="O2723" s="660"/>
      <c r="R2723" s="660"/>
    </row>
    <row r="2724" spans="1:18" x14ac:dyDescent="0.25">
      <c r="A2724" s="658"/>
      <c r="B2724" s="635"/>
      <c r="O2724" s="660"/>
      <c r="R2724" s="660"/>
    </row>
    <row r="2725" spans="1:18" x14ac:dyDescent="0.25">
      <c r="A2725" s="658"/>
      <c r="B2725" s="635"/>
      <c r="O2725" s="660"/>
      <c r="R2725" s="660"/>
    </row>
    <row r="2726" spans="1:18" x14ac:dyDescent="0.25">
      <c r="A2726" s="658"/>
      <c r="B2726" s="635"/>
      <c r="O2726" s="660"/>
      <c r="R2726" s="660"/>
    </row>
    <row r="2727" spans="1:18" x14ac:dyDescent="0.25">
      <c r="A2727" s="658"/>
      <c r="B2727" s="635"/>
      <c r="O2727" s="660"/>
      <c r="R2727" s="660"/>
    </row>
    <row r="2728" spans="1:18" x14ac:dyDescent="0.25">
      <c r="A2728" s="658"/>
      <c r="B2728" s="635"/>
      <c r="O2728" s="660"/>
      <c r="R2728" s="660"/>
    </row>
    <row r="2729" spans="1:18" x14ac:dyDescent="0.25">
      <c r="A2729" s="658"/>
      <c r="B2729" s="635"/>
      <c r="O2729" s="660"/>
      <c r="R2729" s="660"/>
    </row>
    <row r="2730" spans="1:18" x14ac:dyDescent="0.25">
      <c r="A2730" s="658"/>
      <c r="B2730" s="635"/>
      <c r="O2730" s="660"/>
      <c r="R2730" s="660"/>
    </row>
    <row r="2731" spans="1:18" x14ac:dyDescent="0.25">
      <c r="A2731" s="658"/>
      <c r="B2731" s="635"/>
      <c r="O2731" s="660"/>
      <c r="R2731" s="660"/>
    </row>
    <row r="2732" spans="1:18" x14ac:dyDescent="0.25">
      <c r="A2732" s="658"/>
      <c r="B2732" s="635"/>
      <c r="O2732" s="660"/>
      <c r="R2732" s="660"/>
    </row>
    <row r="2733" spans="1:18" x14ac:dyDescent="0.25">
      <c r="A2733" s="658"/>
      <c r="B2733" s="635"/>
      <c r="O2733" s="660"/>
      <c r="R2733" s="660"/>
    </row>
    <row r="2734" spans="1:18" x14ac:dyDescent="0.25">
      <c r="A2734" s="658"/>
      <c r="B2734" s="635"/>
      <c r="O2734" s="660"/>
      <c r="R2734" s="660"/>
    </row>
    <row r="2735" spans="1:18" x14ac:dyDescent="0.25">
      <c r="A2735" s="658"/>
      <c r="B2735" s="635"/>
      <c r="O2735" s="660"/>
      <c r="R2735" s="660"/>
    </row>
    <row r="2736" spans="1:18" x14ac:dyDescent="0.25">
      <c r="A2736" s="658"/>
      <c r="B2736" s="635"/>
      <c r="O2736" s="660"/>
      <c r="R2736" s="660"/>
    </row>
    <row r="2737" spans="1:18" x14ac:dyDescent="0.25">
      <c r="A2737" s="658"/>
      <c r="B2737" s="635"/>
      <c r="O2737" s="660"/>
      <c r="R2737" s="660"/>
    </row>
    <row r="2738" spans="1:18" x14ac:dyDescent="0.25">
      <c r="A2738" s="658"/>
      <c r="B2738" s="635"/>
      <c r="O2738" s="660"/>
      <c r="R2738" s="660"/>
    </row>
    <row r="2739" spans="1:18" x14ac:dyDescent="0.25">
      <c r="A2739" s="658"/>
      <c r="B2739" s="635"/>
      <c r="O2739" s="660"/>
      <c r="R2739" s="660"/>
    </row>
    <row r="2740" spans="1:18" x14ac:dyDescent="0.25">
      <c r="A2740" s="658"/>
      <c r="B2740" s="635"/>
      <c r="O2740" s="660"/>
      <c r="R2740" s="660"/>
    </row>
    <row r="2741" spans="1:18" x14ac:dyDescent="0.25">
      <c r="A2741" s="658"/>
      <c r="B2741" s="635"/>
      <c r="O2741" s="660"/>
      <c r="R2741" s="660"/>
    </row>
    <row r="2742" spans="1:18" x14ac:dyDescent="0.25">
      <c r="A2742" s="658"/>
      <c r="B2742" s="635"/>
      <c r="O2742" s="660"/>
      <c r="R2742" s="660"/>
    </row>
    <row r="2743" spans="1:18" x14ac:dyDescent="0.25">
      <c r="A2743" s="658"/>
      <c r="B2743" s="635"/>
      <c r="O2743" s="660"/>
      <c r="R2743" s="660"/>
    </row>
    <row r="2744" spans="1:18" x14ac:dyDescent="0.25">
      <c r="A2744" s="658"/>
      <c r="B2744" s="635"/>
      <c r="O2744" s="660"/>
      <c r="R2744" s="660"/>
    </row>
    <row r="2745" spans="1:18" x14ac:dyDescent="0.25">
      <c r="A2745" s="658"/>
      <c r="B2745" s="635"/>
      <c r="O2745" s="660"/>
      <c r="R2745" s="660"/>
    </row>
    <row r="2746" spans="1:18" x14ac:dyDescent="0.25">
      <c r="A2746" s="658"/>
      <c r="B2746" s="635"/>
      <c r="O2746" s="660"/>
      <c r="R2746" s="660"/>
    </row>
    <row r="2747" spans="1:18" x14ac:dyDescent="0.25">
      <c r="A2747" s="658"/>
      <c r="B2747" s="635"/>
      <c r="O2747" s="660"/>
      <c r="R2747" s="660"/>
    </row>
    <row r="2748" spans="1:18" x14ac:dyDescent="0.25">
      <c r="A2748" s="658"/>
      <c r="B2748" s="635"/>
      <c r="O2748" s="660"/>
      <c r="R2748" s="660"/>
    </row>
    <row r="2749" spans="1:18" x14ac:dyDescent="0.25">
      <c r="A2749" s="658"/>
      <c r="B2749" s="635"/>
      <c r="O2749" s="660"/>
      <c r="R2749" s="660"/>
    </row>
    <row r="2750" spans="1:18" x14ac:dyDescent="0.25">
      <c r="A2750" s="658"/>
      <c r="B2750" s="635"/>
      <c r="O2750" s="660"/>
      <c r="R2750" s="660"/>
    </row>
    <row r="2751" spans="1:18" x14ac:dyDescent="0.25">
      <c r="A2751" s="658"/>
      <c r="B2751" s="635"/>
      <c r="O2751" s="660"/>
      <c r="R2751" s="660"/>
    </row>
    <row r="2752" spans="1:18" x14ac:dyDescent="0.25">
      <c r="A2752" s="658"/>
      <c r="B2752" s="635"/>
      <c r="O2752" s="660"/>
      <c r="R2752" s="660"/>
    </row>
    <row r="2753" spans="1:18" x14ac:dyDescent="0.25">
      <c r="A2753" s="658"/>
      <c r="B2753" s="635"/>
      <c r="O2753" s="660"/>
      <c r="R2753" s="660"/>
    </row>
    <row r="2754" spans="1:18" x14ac:dyDescent="0.25">
      <c r="A2754" s="658"/>
      <c r="B2754" s="635"/>
      <c r="O2754" s="660"/>
      <c r="R2754" s="660"/>
    </row>
    <row r="2755" spans="1:18" x14ac:dyDescent="0.25">
      <c r="A2755" s="658"/>
      <c r="B2755" s="635"/>
      <c r="O2755" s="660"/>
      <c r="R2755" s="660"/>
    </row>
    <row r="2756" spans="1:18" x14ac:dyDescent="0.25">
      <c r="A2756" s="658"/>
      <c r="B2756" s="635"/>
      <c r="O2756" s="660"/>
      <c r="R2756" s="660"/>
    </row>
    <row r="2757" spans="1:18" x14ac:dyDescent="0.25">
      <c r="A2757" s="658"/>
      <c r="B2757" s="635"/>
      <c r="O2757" s="660"/>
      <c r="R2757" s="660"/>
    </row>
    <row r="2758" spans="1:18" x14ac:dyDescent="0.25">
      <c r="A2758" s="658"/>
      <c r="B2758" s="635"/>
      <c r="O2758" s="660"/>
      <c r="R2758" s="660"/>
    </row>
    <row r="2759" spans="1:18" x14ac:dyDescent="0.25">
      <c r="A2759" s="658"/>
      <c r="B2759" s="635"/>
      <c r="O2759" s="660"/>
      <c r="R2759" s="660"/>
    </row>
    <row r="2760" spans="1:18" x14ac:dyDescent="0.25">
      <c r="A2760" s="658"/>
      <c r="B2760" s="635"/>
      <c r="O2760" s="660"/>
      <c r="R2760" s="660"/>
    </row>
    <row r="2761" spans="1:18" x14ac:dyDescent="0.25">
      <c r="A2761" s="658"/>
      <c r="B2761" s="635"/>
      <c r="O2761" s="660"/>
      <c r="R2761" s="660"/>
    </row>
    <row r="2762" spans="1:18" x14ac:dyDescent="0.25">
      <c r="A2762" s="658"/>
      <c r="B2762" s="635"/>
      <c r="O2762" s="660"/>
      <c r="R2762" s="660"/>
    </row>
    <row r="2763" spans="1:18" x14ac:dyDescent="0.25">
      <c r="A2763" s="658"/>
      <c r="B2763" s="635"/>
      <c r="O2763" s="660"/>
      <c r="R2763" s="660"/>
    </row>
    <row r="2764" spans="1:18" x14ac:dyDescent="0.25">
      <c r="A2764" s="658"/>
      <c r="B2764" s="635"/>
      <c r="O2764" s="660"/>
      <c r="R2764" s="660"/>
    </row>
    <row r="2765" spans="1:18" x14ac:dyDescent="0.25">
      <c r="A2765" s="658"/>
      <c r="B2765" s="635"/>
      <c r="O2765" s="660"/>
      <c r="R2765" s="660"/>
    </row>
    <row r="2766" spans="1:18" x14ac:dyDescent="0.25">
      <c r="A2766" s="658"/>
      <c r="B2766" s="635"/>
      <c r="O2766" s="660"/>
      <c r="R2766" s="660"/>
    </row>
    <row r="2767" spans="1:18" x14ac:dyDescent="0.25">
      <c r="A2767" s="658"/>
      <c r="B2767" s="635"/>
      <c r="O2767" s="660"/>
      <c r="R2767" s="660"/>
    </row>
    <row r="2768" spans="1:18" x14ac:dyDescent="0.25">
      <c r="A2768" s="658"/>
      <c r="B2768" s="635"/>
      <c r="O2768" s="660"/>
      <c r="R2768" s="660"/>
    </row>
    <row r="2769" spans="1:18" x14ac:dyDescent="0.25">
      <c r="A2769" s="658"/>
      <c r="B2769" s="635"/>
      <c r="O2769" s="660"/>
      <c r="R2769" s="660"/>
    </row>
    <row r="2770" spans="1:18" x14ac:dyDescent="0.25">
      <c r="A2770" s="658"/>
      <c r="B2770" s="635"/>
      <c r="O2770" s="660"/>
      <c r="R2770" s="660"/>
    </row>
    <row r="2771" spans="1:18" x14ac:dyDescent="0.25">
      <c r="A2771" s="658"/>
      <c r="B2771" s="635"/>
      <c r="O2771" s="660"/>
      <c r="R2771" s="660"/>
    </row>
    <row r="2772" spans="1:18" x14ac:dyDescent="0.25">
      <c r="A2772" s="658"/>
      <c r="B2772" s="635"/>
      <c r="O2772" s="660"/>
      <c r="R2772" s="660"/>
    </row>
    <row r="2773" spans="1:18" x14ac:dyDescent="0.25">
      <c r="A2773" s="658"/>
      <c r="B2773" s="635"/>
      <c r="O2773" s="660"/>
      <c r="R2773" s="660"/>
    </row>
    <row r="2774" spans="1:18" x14ac:dyDescent="0.25">
      <c r="A2774" s="658"/>
      <c r="B2774" s="635"/>
      <c r="O2774" s="660"/>
      <c r="R2774" s="660"/>
    </row>
    <row r="2775" spans="1:18" x14ac:dyDescent="0.25">
      <c r="A2775" s="658"/>
      <c r="B2775" s="635"/>
      <c r="O2775" s="660"/>
      <c r="R2775" s="660"/>
    </row>
    <row r="2776" spans="1:18" x14ac:dyDescent="0.25">
      <c r="A2776" s="658"/>
      <c r="B2776" s="635"/>
      <c r="O2776" s="660"/>
      <c r="R2776" s="660"/>
    </row>
    <row r="2777" spans="1:18" x14ac:dyDescent="0.25">
      <c r="A2777" s="658"/>
      <c r="B2777" s="635"/>
      <c r="O2777" s="660"/>
      <c r="R2777" s="660"/>
    </row>
    <row r="2778" spans="1:18" x14ac:dyDescent="0.25">
      <c r="A2778" s="658"/>
      <c r="B2778" s="635"/>
      <c r="O2778" s="660"/>
      <c r="R2778" s="660"/>
    </row>
    <row r="2779" spans="1:18" x14ac:dyDescent="0.25">
      <c r="A2779" s="658"/>
      <c r="B2779" s="635"/>
      <c r="O2779" s="660"/>
      <c r="R2779" s="660"/>
    </row>
    <row r="2780" spans="1:18" x14ac:dyDescent="0.25">
      <c r="A2780" s="658"/>
      <c r="B2780" s="635"/>
      <c r="O2780" s="660"/>
      <c r="R2780" s="660"/>
    </row>
    <row r="2781" spans="1:18" x14ac:dyDescent="0.25">
      <c r="A2781" s="658"/>
      <c r="B2781" s="635"/>
      <c r="O2781" s="660"/>
      <c r="R2781" s="660"/>
    </row>
    <row r="2782" spans="1:18" x14ac:dyDescent="0.25">
      <c r="A2782" s="658"/>
      <c r="B2782" s="635"/>
      <c r="O2782" s="660"/>
      <c r="R2782" s="660"/>
    </row>
    <row r="2783" spans="1:18" x14ac:dyDescent="0.25">
      <c r="A2783" s="658"/>
      <c r="B2783" s="635"/>
      <c r="O2783" s="660"/>
      <c r="R2783" s="660"/>
    </row>
    <row r="2784" spans="1:18" x14ac:dyDescent="0.25">
      <c r="A2784" s="658"/>
      <c r="B2784" s="635"/>
      <c r="O2784" s="660"/>
      <c r="R2784" s="660"/>
    </row>
    <row r="2785" spans="1:18" x14ac:dyDescent="0.25">
      <c r="A2785" s="658"/>
      <c r="B2785" s="635"/>
      <c r="O2785" s="660"/>
      <c r="R2785" s="660"/>
    </row>
    <row r="2786" spans="1:18" x14ac:dyDescent="0.25">
      <c r="A2786" s="658"/>
      <c r="B2786" s="635"/>
      <c r="O2786" s="660"/>
      <c r="R2786" s="660"/>
    </row>
    <row r="2787" spans="1:18" x14ac:dyDescent="0.25">
      <c r="A2787" s="658"/>
      <c r="B2787" s="635"/>
      <c r="O2787" s="660"/>
      <c r="R2787" s="660"/>
    </row>
    <row r="2788" spans="1:18" x14ac:dyDescent="0.25">
      <c r="A2788" s="658"/>
      <c r="B2788" s="635"/>
      <c r="O2788" s="660"/>
      <c r="R2788" s="660"/>
    </row>
    <row r="2789" spans="1:18" x14ac:dyDescent="0.25">
      <c r="A2789" s="658"/>
      <c r="B2789" s="635"/>
      <c r="O2789" s="660"/>
      <c r="R2789" s="660"/>
    </row>
    <row r="2790" spans="1:18" x14ac:dyDescent="0.25">
      <c r="A2790" s="658"/>
      <c r="B2790" s="635"/>
      <c r="O2790" s="660"/>
      <c r="R2790" s="660"/>
    </row>
    <row r="2791" spans="1:18" x14ac:dyDescent="0.25">
      <c r="A2791" s="658"/>
      <c r="B2791" s="635"/>
      <c r="O2791" s="660"/>
      <c r="R2791" s="660"/>
    </row>
    <row r="2792" spans="1:18" x14ac:dyDescent="0.25">
      <c r="A2792" s="658"/>
      <c r="B2792" s="635"/>
      <c r="O2792" s="660"/>
      <c r="R2792" s="660"/>
    </row>
    <row r="2793" spans="1:18" x14ac:dyDescent="0.25">
      <c r="A2793" s="658"/>
      <c r="B2793" s="635"/>
      <c r="O2793" s="660"/>
      <c r="R2793" s="660"/>
    </row>
    <row r="2794" spans="1:18" x14ac:dyDescent="0.25">
      <c r="A2794" s="658"/>
      <c r="B2794" s="635"/>
      <c r="O2794" s="660"/>
      <c r="R2794" s="660"/>
    </row>
    <row r="2795" spans="1:18" x14ac:dyDescent="0.25">
      <c r="A2795" s="658"/>
      <c r="B2795" s="635"/>
      <c r="O2795" s="660"/>
      <c r="R2795" s="660"/>
    </row>
    <row r="2796" spans="1:18" x14ac:dyDescent="0.25">
      <c r="A2796" s="658"/>
      <c r="B2796" s="635"/>
      <c r="O2796" s="660"/>
      <c r="R2796" s="660"/>
    </row>
    <row r="2797" spans="1:18" x14ac:dyDescent="0.25">
      <c r="A2797" s="658"/>
      <c r="B2797" s="635"/>
      <c r="O2797" s="660"/>
      <c r="R2797" s="660"/>
    </row>
    <row r="2798" spans="1:18" x14ac:dyDescent="0.25">
      <c r="A2798" s="658"/>
      <c r="B2798" s="635"/>
      <c r="O2798" s="660"/>
      <c r="R2798" s="660"/>
    </row>
    <row r="2799" spans="1:18" x14ac:dyDescent="0.25">
      <c r="A2799" s="658"/>
      <c r="B2799" s="635"/>
      <c r="O2799" s="660"/>
      <c r="R2799" s="660"/>
    </row>
    <row r="2800" spans="1:18" x14ac:dyDescent="0.25">
      <c r="A2800" s="658"/>
      <c r="B2800" s="635"/>
      <c r="O2800" s="660"/>
      <c r="R2800" s="660"/>
    </row>
    <row r="2801" spans="1:18" x14ac:dyDescent="0.25">
      <c r="A2801" s="658"/>
      <c r="B2801" s="635"/>
      <c r="O2801" s="660"/>
      <c r="R2801" s="660"/>
    </row>
    <row r="2802" spans="1:18" x14ac:dyDescent="0.25">
      <c r="A2802" s="658"/>
      <c r="B2802" s="635"/>
      <c r="O2802" s="660"/>
      <c r="R2802" s="660"/>
    </row>
    <row r="2803" spans="1:18" x14ac:dyDescent="0.25">
      <c r="A2803" s="658"/>
      <c r="B2803" s="635"/>
      <c r="O2803" s="660"/>
      <c r="R2803" s="660"/>
    </row>
    <row r="2804" spans="1:18" x14ac:dyDescent="0.25">
      <c r="A2804" s="658"/>
      <c r="B2804" s="635"/>
      <c r="O2804" s="660"/>
      <c r="R2804" s="660"/>
    </row>
    <row r="2805" spans="1:18" x14ac:dyDescent="0.25">
      <c r="A2805" s="658"/>
      <c r="B2805" s="635"/>
      <c r="O2805" s="660"/>
      <c r="R2805" s="660"/>
    </row>
    <row r="2806" spans="1:18" x14ac:dyDescent="0.25">
      <c r="A2806" s="658"/>
      <c r="B2806" s="635"/>
      <c r="O2806" s="660"/>
      <c r="R2806" s="660"/>
    </row>
    <row r="2807" spans="1:18" x14ac:dyDescent="0.25">
      <c r="A2807" s="658"/>
      <c r="B2807" s="635"/>
      <c r="O2807" s="660"/>
      <c r="R2807" s="660"/>
    </row>
    <row r="2808" spans="1:18" x14ac:dyDescent="0.25">
      <c r="A2808" s="658"/>
      <c r="B2808" s="635"/>
      <c r="O2808" s="660"/>
      <c r="R2808" s="660"/>
    </row>
    <row r="2809" spans="1:18" x14ac:dyDescent="0.25">
      <c r="A2809" s="658"/>
      <c r="B2809" s="635"/>
      <c r="O2809" s="660"/>
      <c r="R2809" s="660"/>
    </row>
    <row r="2810" spans="1:18" x14ac:dyDescent="0.25">
      <c r="A2810" s="658"/>
      <c r="B2810" s="635"/>
      <c r="O2810" s="660"/>
      <c r="R2810" s="660"/>
    </row>
    <row r="2811" spans="1:18" x14ac:dyDescent="0.25">
      <c r="A2811" s="658"/>
      <c r="B2811" s="635"/>
      <c r="O2811" s="660"/>
      <c r="R2811" s="660"/>
    </row>
    <row r="2812" spans="1:18" x14ac:dyDescent="0.25">
      <c r="A2812" s="658"/>
      <c r="B2812" s="635"/>
      <c r="O2812" s="660"/>
      <c r="R2812" s="660"/>
    </row>
    <row r="2813" spans="1:18" x14ac:dyDescent="0.25">
      <c r="A2813" s="658"/>
      <c r="B2813" s="635"/>
      <c r="O2813" s="660"/>
      <c r="R2813" s="660"/>
    </row>
    <row r="2814" spans="1:18" x14ac:dyDescent="0.25">
      <c r="A2814" s="658"/>
      <c r="B2814" s="635"/>
      <c r="O2814" s="660"/>
      <c r="R2814" s="660"/>
    </row>
    <row r="2815" spans="1:18" x14ac:dyDescent="0.25">
      <c r="A2815" s="658"/>
      <c r="B2815" s="635"/>
      <c r="O2815" s="660"/>
      <c r="R2815" s="660"/>
    </row>
    <row r="2816" spans="1:18" x14ac:dyDescent="0.25">
      <c r="A2816" s="658"/>
      <c r="B2816" s="635"/>
      <c r="O2816" s="660"/>
      <c r="R2816" s="660"/>
    </row>
    <row r="2817" spans="1:18" x14ac:dyDescent="0.25">
      <c r="A2817" s="658"/>
      <c r="B2817" s="635"/>
      <c r="O2817" s="660"/>
      <c r="R2817" s="660"/>
    </row>
    <row r="2818" spans="1:18" x14ac:dyDescent="0.25">
      <c r="A2818" s="658"/>
      <c r="B2818" s="635"/>
      <c r="O2818" s="660"/>
      <c r="R2818" s="660"/>
    </row>
    <row r="2819" spans="1:18" x14ac:dyDescent="0.25">
      <c r="A2819" s="658"/>
      <c r="B2819" s="635"/>
      <c r="O2819" s="660"/>
      <c r="R2819" s="660"/>
    </row>
    <row r="2820" spans="1:18" x14ac:dyDescent="0.25">
      <c r="A2820" s="658"/>
      <c r="B2820" s="635"/>
      <c r="O2820" s="660"/>
      <c r="R2820" s="660"/>
    </row>
    <row r="2821" spans="1:18" x14ac:dyDescent="0.25">
      <c r="A2821" s="658"/>
      <c r="B2821" s="635"/>
      <c r="O2821" s="660"/>
      <c r="R2821" s="660"/>
    </row>
    <row r="2822" spans="1:18" x14ac:dyDescent="0.25">
      <c r="A2822" s="658"/>
      <c r="B2822" s="635"/>
      <c r="O2822" s="660"/>
      <c r="R2822" s="660"/>
    </row>
    <row r="2823" spans="1:18" x14ac:dyDescent="0.25">
      <c r="A2823" s="658"/>
      <c r="B2823" s="635"/>
      <c r="O2823" s="660"/>
      <c r="R2823" s="660"/>
    </row>
    <row r="2824" spans="1:18" x14ac:dyDescent="0.25">
      <c r="A2824" s="658"/>
      <c r="B2824" s="635"/>
      <c r="O2824" s="660"/>
      <c r="R2824" s="660"/>
    </row>
    <row r="2825" spans="1:18" x14ac:dyDescent="0.25">
      <c r="A2825" s="658"/>
      <c r="B2825" s="635"/>
      <c r="O2825" s="660"/>
      <c r="R2825" s="660"/>
    </row>
    <row r="2826" spans="1:18" x14ac:dyDescent="0.25">
      <c r="A2826" s="658"/>
      <c r="B2826" s="635"/>
      <c r="O2826" s="660"/>
      <c r="R2826" s="660"/>
    </row>
    <row r="2827" spans="1:18" x14ac:dyDescent="0.25">
      <c r="A2827" s="658"/>
      <c r="B2827" s="635"/>
      <c r="O2827" s="660"/>
      <c r="R2827" s="660"/>
    </row>
    <row r="2828" spans="1:18" x14ac:dyDescent="0.25">
      <c r="A2828" s="658"/>
      <c r="B2828" s="635"/>
      <c r="O2828" s="660"/>
      <c r="R2828" s="660"/>
    </row>
    <row r="2829" spans="1:18" x14ac:dyDescent="0.25">
      <c r="A2829" s="658"/>
      <c r="B2829" s="635"/>
      <c r="O2829" s="660"/>
      <c r="R2829" s="660"/>
    </row>
    <row r="2830" spans="1:18" x14ac:dyDescent="0.25">
      <c r="A2830" s="658"/>
      <c r="B2830" s="635"/>
      <c r="O2830" s="660"/>
      <c r="R2830" s="660"/>
    </row>
    <row r="2831" spans="1:18" x14ac:dyDescent="0.25">
      <c r="A2831" s="658"/>
      <c r="B2831" s="635"/>
      <c r="O2831" s="660"/>
      <c r="R2831" s="660"/>
    </row>
    <row r="2832" spans="1:18" x14ac:dyDescent="0.25">
      <c r="A2832" s="658"/>
      <c r="B2832" s="635"/>
      <c r="O2832" s="660"/>
      <c r="R2832" s="660"/>
    </row>
    <row r="2833" spans="1:18" x14ac:dyDescent="0.25">
      <c r="A2833" s="658"/>
      <c r="B2833" s="635"/>
      <c r="O2833" s="660"/>
      <c r="R2833" s="660"/>
    </row>
    <row r="2834" spans="1:18" x14ac:dyDescent="0.25">
      <c r="A2834" s="658"/>
      <c r="B2834" s="635"/>
      <c r="O2834" s="660"/>
      <c r="R2834" s="660"/>
    </row>
    <row r="2835" spans="1:18" x14ac:dyDescent="0.25">
      <c r="A2835" s="658"/>
      <c r="B2835" s="635"/>
      <c r="O2835" s="660"/>
      <c r="R2835" s="660"/>
    </row>
    <row r="2836" spans="1:18" x14ac:dyDescent="0.25">
      <c r="A2836" s="658"/>
      <c r="B2836" s="635"/>
      <c r="O2836" s="660"/>
      <c r="R2836" s="660"/>
    </row>
    <row r="2837" spans="1:18" x14ac:dyDescent="0.25">
      <c r="A2837" s="658"/>
      <c r="B2837" s="635"/>
      <c r="O2837" s="660"/>
      <c r="R2837" s="660"/>
    </row>
    <row r="2838" spans="1:18" x14ac:dyDescent="0.25">
      <c r="A2838" s="658"/>
      <c r="B2838" s="635"/>
      <c r="O2838" s="660"/>
      <c r="R2838" s="660"/>
    </row>
    <row r="2839" spans="1:18" x14ac:dyDescent="0.25">
      <c r="A2839" s="658"/>
      <c r="B2839" s="635"/>
      <c r="O2839" s="660"/>
      <c r="R2839" s="660"/>
    </row>
    <row r="2840" spans="1:18" x14ac:dyDescent="0.25">
      <c r="A2840" s="658"/>
      <c r="B2840" s="635"/>
      <c r="O2840" s="660"/>
      <c r="R2840" s="660"/>
    </row>
    <row r="2841" spans="1:18" x14ac:dyDescent="0.25">
      <c r="A2841" s="658"/>
      <c r="B2841" s="635"/>
      <c r="O2841" s="660"/>
      <c r="R2841" s="660"/>
    </row>
    <row r="2842" spans="1:18" x14ac:dyDescent="0.25">
      <c r="A2842" s="658"/>
      <c r="B2842" s="635"/>
      <c r="O2842" s="660"/>
      <c r="R2842" s="660"/>
    </row>
    <row r="2843" spans="1:18" x14ac:dyDescent="0.25">
      <c r="A2843" s="658"/>
      <c r="B2843" s="635"/>
      <c r="O2843" s="660"/>
      <c r="R2843" s="660"/>
    </row>
    <row r="2844" spans="1:18" x14ac:dyDescent="0.25">
      <c r="A2844" s="658"/>
      <c r="B2844" s="635"/>
      <c r="O2844" s="660"/>
      <c r="R2844" s="660"/>
    </row>
    <row r="2845" spans="1:18" x14ac:dyDescent="0.25">
      <c r="A2845" s="658"/>
      <c r="B2845" s="635"/>
      <c r="O2845" s="660"/>
      <c r="R2845" s="660"/>
    </row>
    <row r="2846" spans="1:18" x14ac:dyDescent="0.25">
      <c r="A2846" s="658"/>
      <c r="B2846" s="635"/>
      <c r="O2846" s="660"/>
      <c r="R2846" s="660"/>
    </row>
    <row r="2847" spans="1:18" x14ac:dyDescent="0.25">
      <c r="A2847" s="658"/>
      <c r="B2847" s="635"/>
      <c r="O2847" s="660"/>
      <c r="R2847" s="660"/>
    </row>
    <row r="2848" spans="1:18" x14ac:dyDescent="0.25">
      <c r="A2848" s="658"/>
      <c r="B2848" s="635"/>
      <c r="O2848" s="660"/>
      <c r="R2848" s="660"/>
    </row>
    <row r="2849" spans="1:18" x14ac:dyDescent="0.25">
      <c r="A2849" s="658"/>
      <c r="B2849" s="635"/>
      <c r="O2849" s="660"/>
      <c r="R2849" s="660"/>
    </row>
    <row r="2850" spans="1:18" x14ac:dyDescent="0.25">
      <c r="A2850" s="658"/>
      <c r="B2850" s="635"/>
      <c r="O2850" s="660"/>
      <c r="R2850" s="660"/>
    </row>
    <row r="2851" spans="1:18" x14ac:dyDescent="0.25">
      <c r="A2851" s="658"/>
      <c r="B2851" s="635"/>
      <c r="O2851" s="660"/>
      <c r="R2851" s="660"/>
    </row>
    <row r="2852" spans="1:18" x14ac:dyDescent="0.25">
      <c r="A2852" s="658"/>
      <c r="B2852" s="635"/>
      <c r="O2852" s="660"/>
      <c r="R2852" s="660"/>
    </row>
    <row r="2853" spans="1:18" x14ac:dyDescent="0.25">
      <c r="A2853" s="658"/>
      <c r="B2853" s="635"/>
      <c r="O2853" s="660"/>
      <c r="R2853" s="660"/>
    </row>
    <row r="2854" spans="1:18" x14ac:dyDescent="0.25">
      <c r="A2854" s="658"/>
      <c r="B2854" s="635"/>
      <c r="O2854" s="660"/>
      <c r="R2854" s="660"/>
    </row>
    <row r="2855" spans="1:18" x14ac:dyDescent="0.25">
      <c r="A2855" s="658"/>
      <c r="B2855" s="635"/>
      <c r="O2855" s="660"/>
      <c r="R2855" s="660"/>
    </row>
    <row r="2856" spans="1:18" x14ac:dyDescent="0.25">
      <c r="A2856" s="658"/>
      <c r="B2856" s="635"/>
      <c r="O2856" s="660"/>
      <c r="R2856" s="660"/>
    </row>
    <row r="2857" spans="1:18" x14ac:dyDescent="0.25">
      <c r="A2857" s="658"/>
      <c r="B2857" s="635"/>
      <c r="O2857" s="660"/>
      <c r="R2857" s="660"/>
    </row>
    <row r="2858" spans="1:18" x14ac:dyDescent="0.25">
      <c r="A2858" s="658"/>
      <c r="B2858" s="635"/>
      <c r="O2858" s="660"/>
      <c r="R2858" s="660"/>
    </row>
    <row r="2859" spans="1:18" x14ac:dyDescent="0.25">
      <c r="A2859" s="658"/>
      <c r="B2859" s="635"/>
      <c r="O2859" s="660"/>
      <c r="R2859" s="660"/>
    </row>
    <row r="2860" spans="1:18" x14ac:dyDescent="0.25">
      <c r="A2860" s="658"/>
      <c r="B2860" s="635"/>
      <c r="O2860" s="660"/>
      <c r="R2860" s="660"/>
    </row>
    <row r="2861" spans="1:18" x14ac:dyDescent="0.25">
      <c r="A2861" s="658"/>
      <c r="B2861" s="635"/>
      <c r="O2861" s="660"/>
      <c r="R2861" s="660"/>
    </row>
    <row r="2862" spans="1:18" x14ac:dyDescent="0.25">
      <c r="A2862" s="658"/>
      <c r="B2862" s="635"/>
      <c r="O2862" s="660"/>
      <c r="R2862" s="660"/>
    </row>
    <row r="2863" spans="1:18" x14ac:dyDescent="0.25">
      <c r="A2863" s="658"/>
      <c r="B2863" s="635"/>
      <c r="O2863" s="660"/>
      <c r="R2863" s="660"/>
    </row>
    <row r="2864" spans="1:18" x14ac:dyDescent="0.25">
      <c r="A2864" s="658"/>
      <c r="B2864" s="635"/>
      <c r="O2864" s="660"/>
      <c r="R2864" s="660"/>
    </row>
    <row r="2865" spans="1:18" x14ac:dyDescent="0.25">
      <c r="A2865" s="658"/>
      <c r="B2865" s="635"/>
      <c r="O2865" s="660"/>
      <c r="R2865" s="660"/>
    </row>
    <row r="2866" spans="1:18" x14ac:dyDescent="0.25">
      <c r="A2866" s="658"/>
      <c r="B2866" s="635"/>
      <c r="O2866" s="660"/>
      <c r="R2866" s="660"/>
    </row>
    <row r="2867" spans="1:18" x14ac:dyDescent="0.25">
      <c r="A2867" s="658"/>
      <c r="B2867" s="635"/>
      <c r="O2867" s="660"/>
      <c r="R2867" s="660"/>
    </row>
    <row r="2868" spans="1:18" x14ac:dyDescent="0.25">
      <c r="A2868" s="658"/>
      <c r="B2868" s="635"/>
      <c r="O2868" s="660"/>
      <c r="R2868" s="660"/>
    </row>
    <row r="2869" spans="1:18" x14ac:dyDescent="0.25">
      <c r="A2869" s="658"/>
      <c r="B2869" s="635"/>
      <c r="O2869" s="660"/>
      <c r="R2869" s="660"/>
    </row>
    <row r="2870" spans="1:18" x14ac:dyDescent="0.25">
      <c r="A2870" s="658"/>
      <c r="B2870" s="635"/>
      <c r="O2870" s="660"/>
      <c r="R2870" s="660"/>
    </row>
    <row r="2871" spans="1:18" x14ac:dyDescent="0.25">
      <c r="A2871" s="658"/>
      <c r="B2871" s="635"/>
      <c r="O2871" s="660"/>
      <c r="R2871" s="660"/>
    </row>
    <row r="2872" spans="1:18" x14ac:dyDescent="0.25">
      <c r="A2872" s="658"/>
      <c r="B2872" s="635"/>
      <c r="O2872" s="660"/>
      <c r="R2872" s="660"/>
    </row>
    <row r="2873" spans="1:18" x14ac:dyDescent="0.25">
      <c r="A2873" s="658"/>
      <c r="B2873" s="635"/>
      <c r="O2873" s="660"/>
      <c r="R2873" s="660"/>
    </row>
    <row r="2874" spans="1:18" x14ac:dyDescent="0.25">
      <c r="A2874" s="658"/>
      <c r="B2874" s="635"/>
      <c r="O2874" s="660"/>
      <c r="R2874" s="660"/>
    </row>
    <row r="2875" spans="1:18" x14ac:dyDescent="0.25">
      <c r="A2875" s="658"/>
      <c r="B2875" s="635"/>
      <c r="O2875" s="660"/>
      <c r="R2875" s="660"/>
    </row>
    <row r="2876" spans="1:18" x14ac:dyDescent="0.25">
      <c r="A2876" s="658"/>
      <c r="B2876" s="635"/>
      <c r="O2876" s="660"/>
      <c r="R2876" s="660"/>
    </row>
    <row r="2877" spans="1:18" x14ac:dyDescent="0.25">
      <c r="A2877" s="658"/>
      <c r="B2877" s="635"/>
      <c r="O2877" s="660"/>
      <c r="R2877" s="660"/>
    </row>
    <row r="2878" spans="1:18" x14ac:dyDescent="0.25">
      <c r="A2878" s="658"/>
      <c r="B2878" s="635"/>
      <c r="O2878" s="660"/>
      <c r="R2878" s="660"/>
    </row>
    <row r="2879" spans="1:18" x14ac:dyDescent="0.25">
      <c r="A2879" s="658"/>
      <c r="B2879" s="635"/>
      <c r="O2879" s="660"/>
      <c r="R2879" s="660"/>
    </row>
    <row r="2880" spans="1:18" x14ac:dyDescent="0.25">
      <c r="A2880" s="658"/>
      <c r="B2880" s="635"/>
      <c r="O2880" s="660"/>
      <c r="R2880" s="660"/>
    </row>
    <row r="2881" spans="1:18" x14ac:dyDescent="0.25">
      <c r="A2881" s="658"/>
      <c r="B2881" s="635"/>
      <c r="O2881" s="660"/>
      <c r="R2881" s="660"/>
    </row>
    <row r="2882" spans="1:18" x14ac:dyDescent="0.25">
      <c r="A2882" s="658"/>
      <c r="B2882" s="635"/>
      <c r="O2882" s="660"/>
      <c r="R2882" s="660"/>
    </row>
    <row r="2883" spans="1:18" x14ac:dyDescent="0.25">
      <c r="A2883" s="658"/>
      <c r="B2883" s="635"/>
      <c r="O2883" s="660"/>
      <c r="R2883" s="660"/>
    </row>
    <row r="2884" spans="1:18" x14ac:dyDescent="0.25">
      <c r="A2884" s="658"/>
      <c r="B2884" s="635"/>
      <c r="O2884" s="660"/>
      <c r="R2884" s="660"/>
    </row>
    <row r="2885" spans="1:18" x14ac:dyDescent="0.25">
      <c r="A2885" s="658"/>
      <c r="B2885" s="635"/>
      <c r="O2885" s="660"/>
      <c r="R2885" s="660"/>
    </row>
    <row r="2886" spans="1:18" x14ac:dyDescent="0.25">
      <c r="A2886" s="658"/>
      <c r="B2886" s="635"/>
      <c r="O2886" s="660"/>
      <c r="R2886" s="660"/>
    </row>
    <row r="2887" spans="1:18" x14ac:dyDescent="0.25">
      <c r="A2887" s="658"/>
      <c r="B2887" s="635"/>
      <c r="O2887" s="660"/>
      <c r="R2887" s="660"/>
    </row>
    <row r="2888" spans="1:18" x14ac:dyDescent="0.25">
      <c r="A2888" s="658"/>
      <c r="B2888" s="635"/>
      <c r="O2888" s="660"/>
      <c r="R2888" s="660"/>
    </row>
    <row r="2889" spans="1:18" x14ac:dyDescent="0.25">
      <c r="A2889" s="658"/>
      <c r="B2889" s="635"/>
      <c r="O2889" s="660"/>
      <c r="R2889" s="660"/>
    </row>
    <row r="2890" spans="1:18" x14ac:dyDescent="0.25">
      <c r="A2890" s="658"/>
      <c r="B2890" s="635"/>
      <c r="O2890" s="660"/>
      <c r="R2890" s="660"/>
    </row>
    <row r="2891" spans="1:18" x14ac:dyDescent="0.25">
      <c r="A2891" s="658"/>
      <c r="B2891" s="635"/>
      <c r="O2891" s="660"/>
      <c r="R2891" s="660"/>
    </row>
    <row r="2892" spans="1:18" x14ac:dyDescent="0.25">
      <c r="A2892" s="658"/>
      <c r="B2892" s="635"/>
      <c r="O2892" s="660"/>
      <c r="R2892" s="660"/>
    </row>
    <row r="2893" spans="1:18" x14ac:dyDescent="0.25">
      <c r="A2893" s="658"/>
      <c r="B2893" s="635"/>
      <c r="O2893" s="660"/>
      <c r="R2893" s="660"/>
    </row>
    <row r="2894" spans="1:18" x14ac:dyDescent="0.25">
      <c r="A2894" s="658"/>
      <c r="B2894" s="635"/>
      <c r="O2894" s="660"/>
      <c r="R2894" s="660"/>
    </row>
    <row r="2895" spans="1:18" x14ac:dyDescent="0.25">
      <c r="A2895" s="658"/>
      <c r="B2895" s="635"/>
      <c r="O2895" s="660"/>
      <c r="R2895" s="660"/>
    </row>
    <row r="2896" spans="1:18" x14ac:dyDescent="0.25">
      <c r="A2896" s="658"/>
      <c r="B2896" s="635"/>
      <c r="O2896" s="660"/>
      <c r="R2896" s="660"/>
    </row>
    <row r="2897" spans="1:18" x14ac:dyDescent="0.25">
      <c r="A2897" s="658"/>
      <c r="B2897" s="635"/>
      <c r="O2897" s="660"/>
      <c r="R2897" s="660"/>
    </row>
    <row r="2898" spans="1:18" x14ac:dyDescent="0.25">
      <c r="A2898" s="658"/>
      <c r="B2898" s="635"/>
      <c r="O2898" s="660"/>
      <c r="R2898" s="660"/>
    </row>
    <row r="2899" spans="1:18" x14ac:dyDescent="0.25">
      <c r="A2899" s="658"/>
      <c r="B2899" s="635"/>
      <c r="O2899" s="660"/>
      <c r="R2899" s="660"/>
    </row>
    <row r="2900" spans="1:18" x14ac:dyDescent="0.25">
      <c r="A2900" s="658"/>
      <c r="B2900" s="635"/>
      <c r="O2900" s="660"/>
      <c r="R2900" s="660"/>
    </row>
    <row r="2901" spans="1:18" x14ac:dyDescent="0.25">
      <c r="A2901" s="658"/>
      <c r="B2901" s="635"/>
      <c r="O2901" s="660"/>
      <c r="R2901" s="660"/>
    </row>
    <row r="2902" spans="1:18" x14ac:dyDescent="0.25">
      <c r="A2902" s="658"/>
      <c r="B2902" s="635"/>
      <c r="O2902" s="660"/>
      <c r="R2902" s="660"/>
    </row>
    <row r="2903" spans="1:18" x14ac:dyDescent="0.25">
      <c r="A2903" s="658"/>
      <c r="B2903" s="635"/>
      <c r="O2903" s="660"/>
      <c r="R2903" s="660"/>
    </row>
    <row r="2904" spans="1:18" x14ac:dyDescent="0.25">
      <c r="A2904" s="658"/>
      <c r="B2904" s="635"/>
      <c r="O2904" s="660"/>
      <c r="R2904" s="660"/>
    </row>
    <row r="2905" spans="1:18" x14ac:dyDescent="0.25">
      <c r="A2905" s="658"/>
      <c r="B2905" s="635"/>
      <c r="O2905" s="660"/>
      <c r="R2905" s="660"/>
    </row>
    <row r="2906" spans="1:18" x14ac:dyDescent="0.25">
      <c r="A2906" s="658"/>
      <c r="B2906" s="635"/>
      <c r="O2906" s="660"/>
      <c r="R2906" s="660"/>
    </row>
    <row r="2907" spans="1:18" x14ac:dyDescent="0.25">
      <c r="A2907" s="658"/>
      <c r="B2907" s="635"/>
      <c r="O2907" s="660"/>
      <c r="R2907" s="660"/>
    </row>
    <row r="2908" spans="1:18" x14ac:dyDescent="0.25">
      <c r="A2908" s="658"/>
      <c r="B2908" s="635"/>
      <c r="O2908" s="660"/>
      <c r="R2908" s="660"/>
    </row>
    <row r="2909" spans="1:18" x14ac:dyDescent="0.25">
      <c r="A2909" s="658"/>
      <c r="B2909" s="635"/>
      <c r="O2909" s="660"/>
      <c r="R2909" s="660"/>
    </row>
    <row r="2910" spans="1:18" x14ac:dyDescent="0.25">
      <c r="A2910" s="658"/>
      <c r="B2910" s="635"/>
      <c r="O2910" s="660"/>
      <c r="R2910" s="660"/>
    </row>
    <row r="2911" spans="1:18" x14ac:dyDescent="0.25">
      <c r="A2911" s="658"/>
      <c r="B2911" s="635"/>
      <c r="O2911" s="660"/>
      <c r="R2911" s="660"/>
    </row>
    <row r="2912" spans="1:18" x14ac:dyDescent="0.25">
      <c r="A2912" s="658"/>
      <c r="B2912" s="635"/>
      <c r="O2912" s="660"/>
      <c r="R2912" s="660"/>
    </row>
    <row r="2913" spans="1:18" x14ac:dyDescent="0.25">
      <c r="A2913" s="658"/>
      <c r="B2913" s="635"/>
      <c r="O2913" s="660"/>
      <c r="R2913" s="660"/>
    </row>
    <row r="2914" spans="1:18" x14ac:dyDescent="0.25">
      <c r="A2914" s="658"/>
      <c r="B2914" s="635"/>
      <c r="O2914" s="660"/>
      <c r="R2914" s="660"/>
    </row>
    <row r="2915" spans="1:18" x14ac:dyDescent="0.25">
      <c r="A2915" s="658"/>
      <c r="B2915" s="635"/>
      <c r="O2915" s="660"/>
      <c r="R2915" s="660"/>
    </row>
    <row r="2916" spans="1:18" x14ac:dyDescent="0.25">
      <c r="A2916" s="658"/>
      <c r="B2916" s="635"/>
      <c r="O2916" s="660"/>
      <c r="R2916" s="660"/>
    </row>
    <row r="2917" spans="1:18" x14ac:dyDescent="0.25">
      <c r="A2917" s="658"/>
      <c r="B2917" s="635"/>
      <c r="O2917" s="660"/>
      <c r="R2917" s="660"/>
    </row>
    <row r="2918" spans="1:18" x14ac:dyDescent="0.25">
      <c r="A2918" s="658"/>
      <c r="B2918" s="635"/>
      <c r="O2918" s="660"/>
      <c r="R2918" s="660"/>
    </row>
    <row r="2919" spans="1:18" x14ac:dyDescent="0.25">
      <c r="A2919" s="658"/>
      <c r="B2919" s="635"/>
      <c r="O2919" s="660"/>
      <c r="R2919" s="660"/>
    </row>
    <row r="2920" spans="1:18" x14ac:dyDescent="0.25">
      <c r="A2920" s="658"/>
      <c r="B2920" s="635"/>
      <c r="O2920" s="660"/>
      <c r="R2920" s="660"/>
    </row>
    <row r="2921" spans="1:18" x14ac:dyDescent="0.25">
      <c r="A2921" s="658"/>
      <c r="B2921" s="635"/>
      <c r="O2921" s="660"/>
      <c r="R2921" s="660"/>
    </row>
    <row r="2922" spans="1:18" x14ac:dyDescent="0.25">
      <c r="A2922" s="658"/>
      <c r="B2922" s="635"/>
      <c r="O2922" s="660"/>
      <c r="R2922" s="660"/>
    </row>
    <row r="2923" spans="1:18" x14ac:dyDescent="0.25">
      <c r="A2923" s="658"/>
      <c r="B2923" s="635"/>
      <c r="O2923" s="660"/>
      <c r="R2923" s="660"/>
    </row>
    <row r="2924" spans="1:18" x14ac:dyDescent="0.25">
      <c r="A2924" s="658"/>
      <c r="B2924" s="635"/>
      <c r="O2924" s="660"/>
      <c r="R2924" s="660"/>
    </row>
    <row r="2925" spans="1:18" x14ac:dyDescent="0.25">
      <c r="A2925" s="658"/>
      <c r="B2925" s="635"/>
      <c r="O2925" s="660"/>
      <c r="R2925" s="660"/>
    </row>
    <row r="2926" spans="1:18" x14ac:dyDescent="0.25">
      <c r="A2926" s="658"/>
      <c r="B2926" s="635"/>
      <c r="O2926" s="660"/>
      <c r="R2926" s="660"/>
    </row>
    <row r="2927" spans="1:18" x14ac:dyDescent="0.25">
      <c r="A2927" s="658"/>
      <c r="B2927" s="635"/>
      <c r="O2927" s="660"/>
      <c r="R2927" s="660"/>
    </row>
    <row r="2928" spans="1:18" x14ac:dyDescent="0.25">
      <c r="A2928" s="658"/>
      <c r="B2928" s="635"/>
      <c r="O2928" s="660"/>
      <c r="R2928" s="660"/>
    </row>
    <row r="2929" spans="1:18" x14ac:dyDescent="0.25">
      <c r="A2929" s="658"/>
      <c r="B2929" s="635"/>
      <c r="O2929" s="660"/>
      <c r="R2929" s="660"/>
    </row>
    <row r="2930" spans="1:18" x14ac:dyDescent="0.25">
      <c r="A2930" s="658"/>
      <c r="B2930" s="635"/>
      <c r="O2930" s="660"/>
      <c r="R2930" s="660"/>
    </row>
    <row r="2931" spans="1:18" x14ac:dyDescent="0.25">
      <c r="A2931" s="658"/>
      <c r="B2931" s="635"/>
      <c r="O2931" s="660"/>
      <c r="R2931" s="660"/>
    </row>
    <row r="2932" spans="1:18" x14ac:dyDescent="0.25">
      <c r="A2932" s="658"/>
      <c r="B2932" s="635"/>
      <c r="O2932" s="660"/>
      <c r="R2932" s="660"/>
    </row>
    <row r="2933" spans="1:18" x14ac:dyDescent="0.25">
      <c r="A2933" s="658"/>
      <c r="B2933" s="635"/>
      <c r="O2933" s="660"/>
      <c r="R2933" s="660"/>
    </row>
    <row r="2934" spans="1:18" x14ac:dyDescent="0.25">
      <c r="A2934" s="658"/>
      <c r="B2934" s="635"/>
      <c r="O2934" s="660"/>
      <c r="R2934" s="660"/>
    </row>
    <row r="2935" spans="1:18" x14ac:dyDescent="0.25">
      <c r="A2935" s="658"/>
      <c r="B2935" s="635"/>
      <c r="O2935" s="660"/>
      <c r="R2935" s="660"/>
    </row>
    <row r="2936" spans="1:18" x14ac:dyDescent="0.25">
      <c r="A2936" s="658"/>
      <c r="B2936" s="635"/>
      <c r="O2936" s="660"/>
      <c r="R2936" s="660"/>
    </row>
    <row r="2937" spans="1:18" x14ac:dyDescent="0.25">
      <c r="A2937" s="658"/>
      <c r="B2937" s="635"/>
      <c r="O2937" s="660"/>
      <c r="R2937" s="660"/>
    </row>
    <row r="2938" spans="1:18" x14ac:dyDescent="0.25">
      <c r="A2938" s="658"/>
      <c r="B2938" s="635"/>
      <c r="O2938" s="660"/>
      <c r="R2938" s="660"/>
    </row>
    <row r="2939" spans="1:18" x14ac:dyDescent="0.25">
      <c r="A2939" s="658"/>
      <c r="B2939" s="635"/>
      <c r="O2939" s="660"/>
      <c r="R2939" s="660"/>
    </row>
    <row r="2940" spans="1:18" x14ac:dyDescent="0.25">
      <c r="A2940" s="658"/>
      <c r="B2940" s="635"/>
      <c r="O2940" s="660"/>
      <c r="R2940" s="660"/>
    </row>
    <row r="2941" spans="1:18" x14ac:dyDescent="0.25">
      <c r="A2941" s="658"/>
      <c r="B2941" s="635"/>
      <c r="O2941" s="660"/>
      <c r="R2941" s="660"/>
    </row>
    <row r="2942" spans="1:18" x14ac:dyDescent="0.25">
      <c r="A2942" s="658"/>
      <c r="B2942" s="635"/>
      <c r="O2942" s="660"/>
      <c r="R2942" s="660"/>
    </row>
    <row r="2943" spans="1:18" x14ac:dyDescent="0.25">
      <c r="A2943" s="658"/>
      <c r="B2943" s="635"/>
      <c r="O2943" s="660"/>
      <c r="R2943" s="660"/>
    </row>
    <row r="2944" spans="1:18" x14ac:dyDescent="0.25">
      <c r="A2944" s="658"/>
      <c r="B2944" s="635"/>
      <c r="O2944" s="660"/>
      <c r="R2944" s="660"/>
    </row>
    <row r="2945" spans="1:18" x14ac:dyDescent="0.25">
      <c r="A2945" s="658"/>
      <c r="B2945" s="635"/>
      <c r="O2945" s="660"/>
      <c r="R2945" s="660"/>
    </row>
    <row r="2946" spans="1:18" x14ac:dyDescent="0.25">
      <c r="A2946" s="658"/>
      <c r="B2946" s="635"/>
      <c r="O2946" s="660"/>
      <c r="R2946" s="660"/>
    </row>
    <row r="2947" spans="1:18" x14ac:dyDescent="0.25">
      <c r="A2947" s="658"/>
      <c r="B2947" s="635"/>
      <c r="O2947" s="660"/>
      <c r="R2947" s="660"/>
    </row>
    <row r="2948" spans="1:18" x14ac:dyDescent="0.25">
      <c r="A2948" s="658"/>
      <c r="B2948" s="635"/>
      <c r="O2948" s="660"/>
      <c r="R2948" s="660"/>
    </row>
    <row r="2949" spans="1:18" x14ac:dyDescent="0.25">
      <c r="A2949" s="658"/>
      <c r="B2949" s="635"/>
      <c r="O2949" s="660"/>
      <c r="R2949" s="660"/>
    </row>
    <row r="2950" spans="1:18" x14ac:dyDescent="0.25">
      <c r="A2950" s="658"/>
      <c r="B2950" s="635"/>
      <c r="O2950" s="660"/>
      <c r="R2950" s="660"/>
    </row>
    <row r="2951" spans="1:18" x14ac:dyDescent="0.25">
      <c r="A2951" s="658"/>
      <c r="B2951" s="635"/>
      <c r="O2951" s="660"/>
      <c r="R2951" s="660"/>
    </row>
    <row r="2952" spans="1:18" x14ac:dyDescent="0.25">
      <c r="A2952" s="658"/>
      <c r="B2952" s="635"/>
      <c r="O2952" s="660"/>
      <c r="R2952" s="660"/>
    </row>
    <row r="2953" spans="1:18" x14ac:dyDescent="0.25">
      <c r="A2953" s="658"/>
      <c r="B2953" s="635"/>
      <c r="O2953" s="660"/>
      <c r="R2953" s="660"/>
    </row>
    <row r="2954" spans="1:18" x14ac:dyDescent="0.25">
      <c r="A2954" s="658"/>
      <c r="B2954" s="635"/>
      <c r="O2954" s="660"/>
      <c r="R2954" s="660"/>
    </row>
    <row r="2955" spans="1:18" x14ac:dyDescent="0.25">
      <c r="A2955" s="658"/>
      <c r="B2955" s="635"/>
      <c r="O2955" s="660"/>
      <c r="R2955" s="660"/>
    </row>
    <row r="2956" spans="1:18" x14ac:dyDescent="0.25">
      <c r="A2956" s="658"/>
      <c r="B2956" s="635"/>
      <c r="O2956" s="660"/>
      <c r="R2956" s="660"/>
    </row>
    <row r="2957" spans="1:18" x14ac:dyDescent="0.25">
      <c r="A2957" s="658"/>
      <c r="B2957" s="635"/>
      <c r="O2957" s="660"/>
      <c r="R2957" s="660"/>
    </row>
    <row r="2958" spans="1:18" x14ac:dyDescent="0.25">
      <c r="A2958" s="658"/>
      <c r="B2958" s="635"/>
      <c r="O2958" s="660"/>
      <c r="R2958" s="660"/>
    </row>
    <row r="2959" spans="1:18" x14ac:dyDescent="0.25">
      <c r="A2959" s="658"/>
      <c r="B2959" s="635"/>
      <c r="O2959" s="660"/>
      <c r="R2959" s="660"/>
    </row>
    <row r="2960" spans="1:18" x14ac:dyDescent="0.25">
      <c r="A2960" s="658"/>
      <c r="B2960" s="635"/>
      <c r="O2960" s="660"/>
      <c r="R2960" s="660"/>
    </row>
    <row r="2961" spans="1:18" x14ac:dyDescent="0.25">
      <c r="A2961" s="658"/>
      <c r="B2961" s="635"/>
      <c r="O2961" s="660"/>
      <c r="R2961" s="660"/>
    </row>
    <row r="2962" spans="1:18" x14ac:dyDescent="0.25">
      <c r="A2962" s="658"/>
      <c r="B2962" s="635"/>
      <c r="O2962" s="660"/>
      <c r="R2962" s="660"/>
    </row>
    <row r="2963" spans="1:18" x14ac:dyDescent="0.25">
      <c r="A2963" s="658"/>
      <c r="B2963" s="635"/>
      <c r="O2963" s="660"/>
      <c r="R2963" s="660"/>
    </row>
    <row r="2964" spans="1:18" x14ac:dyDescent="0.25">
      <c r="A2964" s="658"/>
      <c r="B2964" s="635"/>
      <c r="O2964" s="660"/>
      <c r="R2964" s="660"/>
    </row>
    <row r="2965" spans="1:18" x14ac:dyDescent="0.25">
      <c r="A2965" s="658"/>
      <c r="B2965" s="635"/>
      <c r="O2965" s="660"/>
      <c r="R2965" s="660"/>
    </row>
    <row r="2966" spans="1:18" x14ac:dyDescent="0.25">
      <c r="A2966" s="658"/>
      <c r="B2966" s="635"/>
      <c r="O2966" s="660"/>
      <c r="R2966" s="660"/>
    </row>
    <row r="2967" spans="1:18" x14ac:dyDescent="0.25">
      <c r="A2967" s="658"/>
      <c r="B2967" s="635"/>
      <c r="O2967" s="660"/>
      <c r="R2967" s="660"/>
    </row>
    <row r="2968" spans="1:18" x14ac:dyDescent="0.25">
      <c r="A2968" s="658"/>
      <c r="B2968" s="635"/>
      <c r="O2968" s="660"/>
      <c r="R2968" s="660"/>
    </row>
    <row r="2969" spans="1:18" x14ac:dyDescent="0.25">
      <c r="A2969" s="658"/>
      <c r="B2969" s="635"/>
      <c r="O2969" s="660"/>
      <c r="R2969" s="660"/>
    </row>
    <row r="2970" spans="1:18" x14ac:dyDescent="0.25">
      <c r="A2970" s="658"/>
      <c r="B2970" s="635"/>
      <c r="O2970" s="660"/>
      <c r="R2970" s="660"/>
    </row>
    <row r="2971" spans="1:18" x14ac:dyDescent="0.25">
      <c r="A2971" s="658"/>
      <c r="B2971" s="635"/>
      <c r="O2971" s="660"/>
      <c r="R2971" s="660"/>
    </row>
    <row r="2972" spans="1:18" x14ac:dyDescent="0.25">
      <c r="A2972" s="658"/>
      <c r="B2972" s="635"/>
      <c r="O2972" s="660"/>
      <c r="R2972" s="660"/>
    </row>
    <row r="2973" spans="1:18" x14ac:dyDescent="0.25">
      <c r="A2973" s="658"/>
      <c r="B2973" s="635"/>
      <c r="O2973" s="660"/>
      <c r="R2973" s="660"/>
    </row>
    <row r="2974" spans="1:18" x14ac:dyDescent="0.25">
      <c r="A2974" s="658"/>
      <c r="B2974" s="635"/>
      <c r="O2974" s="660"/>
      <c r="R2974" s="660"/>
    </row>
    <row r="2975" spans="1:18" x14ac:dyDescent="0.25">
      <c r="A2975" s="658"/>
      <c r="B2975" s="635"/>
      <c r="O2975" s="660"/>
      <c r="R2975" s="660"/>
    </row>
    <row r="2976" spans="1:18" x14ac:dyDescent="0.25">
      <c r="A2976" s="658"/>
      <c r="B2976" s="635"/>
      <c r="O2976" s="660"/>
      <c r="R2976" s="660"/>
    </row>
    <row r="2977" spans="1:18" x14ac:dyDescent="0.25">
      <c r="A2977" s="658"/>
      <c r="B2977" s="635"/>
      <c r="O2977" s="660"/>
      <c r="R2977" s="660"/>
    </row>
    <row r="2978" spans="1:18" x14ac:dyDescent="0.25">
      <c r="A2978" s="658"/>
      <c r="B2978" s="635"/>
      <c r="O2978" s="660"/>
      <c r="R2978" s="660"/>
    </row>
    <row r="2979" spans="1:18" x14ac:dyDescent="0.25">
      <c r="A2979" s="658"/>
      <c r="B2979" s="635"/>
      <c r="O2979" s="660"/>
      <c r="R2979" s="660"/>
    </row>
    <row r="2980" spans="1:18" x14ac:dyDescent="0.25">
      <c r="A2980" s="658"/>
      <c r="B2980" s="635"/>
      <c r="O2980" s="660"/>
      <c r="R2980" s="660"/>
    </row>
    <row r="2981" spans="1:18" x14ac:dyDescent="0.25">
      <c r="A2981" s="658"/>
      <c r="B2981" s="635"/>
      <c r="O2981" s="660"/>
      <c r="R2981" s="660"/>
    </row>
    <row r="2982" spans="1:18" x14ac:dyDescent="0.25">
      <c r="A2982" s="658"/>
      <c r="B2982" s="635"/>
      <c r="O2982" s="660"/>
      <c r="R2982" s="660"/>
    </row>
    <row r="2983" spans="1:18" x14ac:dyDescent="0.25">
      <c r="A2983" s="658"/>
      <c r="B2983" s="635"/>
      <c r="O2983" s="660"/>
      <c r="R2983" s="660"/>
    </row>
    <row r="2984" spans="1:18" x14ac:dyDescent="0.25">
      <c r="A2984" s="658"/>
      <c r="B2984" s="635"/>
      <c r="O2984" s="660"/>
      <c r="R2984" s="660"/>
    </row>
    <row r="2985" spans="1:18" x14ac:dyDescent="0.25">
      <c r="A2985" s="658"/>
      <c r="B2985" s="635"/>
      <c r="O2985" s="660"/>
      <c r="R2985" s="660"/>
    </row>
    <row r="2986" spans="1:18" x14ac:dyDescent="0.25">
      <c r="A2986" s="658"/>
      <c r="B2986" s="635"/>
      <c r="O2986" s="660"/>
      <c r="R2986" s="660"/>
    </row>
    <row r="2987" spans="1:18" x14ac:dyDescent="0.25">
      <c r="A2987" s="658"/>
      <c r="B2987" s="635"/>
      <c r="O2987" s="660"/>
      <c r="R2987" s="660"/>
    </row>
    <row r="2988" spans="1:18" x14ac:dyDescent="0.25">
      <c r="A2988" s="658"/>
      <c r="B2988" s="635"/>
      <c r="O2988" s="660"/>
      <c r="R2988" s="660"/>
    </row>
    <row r="2989" spans="1:18" x14ac:dyDescent="0.25">
      <c r="A2989" s="658"/>
      <c r="B2989" s="635"/>
      <c r="O2989" s="660"/>
      <c r="R2989" s="660"/>
    </row>
    <row r="2990" spans="1:18" x14ac:dyDescent="0.25">
      <c r="A2990" s="658"/>
      <c r="B2990" s="635"/>
      <c r="O2990" s="660"/>
      <c r="R2990" s="660"/>
    </row>
    <row r="2991" spans="1:18" x14ac:dyDescent="0.25">
      <c r="A2991" s="658"/>
      <c r="B2991" s="635"/>
      <c r="O2991" s="660"/>
      <c r="R2991" s="660"/>
    </row>
    <row r="2992" spans="1:18" x14ac:dyDescent="0.25">
      <c r="A2992" s="658"/>
      <c r="B2992" s="635"/>
      <c r="O2992" s="660"/>
      <c r="R2992" s="660"/>
    </row>
    <row r="2993" spans="1:18" x14ac:dyDescent="0.25">
      <c r="A2993" s="658"/>
      <c r="B2993" s="635"/>
      <c r="O2993" s="660"/>
      <c r="R2993" s="660"/>
    </row>
    <row r="2994" spans="1:18" x14ac:dyDescent="0.25">
      <c r="A2994" s="658"/>
      <c r="B2994" s="635"/>
      <c r="O2994" s="660"/>
      <c r="R2994" s="660"/>
    </row>
    <row r="2995" spans="1:18" x14ac:dyDescent="0.25">
      <c r="A2995" s="658"/>
      <c r="B2995" s="635"/>
      <c r="O2995" s="660"/>
      <c r="R2995" s="660"/>
    </row>
    <row r="2996" spans="1:18" x14ac:dyDescent="0.25">
      <c r="A2996" s="658"/>
      <c r="B2996" s="635"/>
      <c r="O2996" s="660"/>
      <c r="R2996" s="660"/>
    </row>
    <row r="2997" spans="1:18" x14ac:dyDescent="0.25">
      <c r="A2997" s="658"/>
      <c r="B2997" s="635"/>
      <c r="O2997" s="660"/>
      <c r="R2997" s="660"/>
    </row>
    <row r="2998" spans="1:18" x14ac:dyDescent="0.25">
      <c r="A2998" s="658"/>
      <c r="B2998" s="635"/>
      <c r="O2998" s="660"/>
      <c r="R2998" s="660"/>
    </row>
    <row r="2999" spans="1:18" x14ac:dyDescent="0.25">
      <c r="A2999" s="658"/>
      <c r="B2999" s="635"/>
      <c r="O2999" s="660"/>
      <c r="R2999" s="660"/>
    </row>
    <row r="3000" spans="1:18" x14ac:dyDescent="0.25">
      <c r="A3000" s="658"/>
      <c r="B3000" s="635"/>
      <c r="O3000" s="660"/>
      <c r="R3000" s="660"/>
    </row>
    <row r="3001" spans="1:18" x14ac:dyDescent="0.25">
      <c r="A3001" s="658"/>
      <c r="B3001" s="635"/>
      <c r="O3001" s="660"/>
      <c r="R3001" s="660"/>
    </row>
    <row r="3002" spans="1:18" x14ac:dyDescent="0.25">
      <c r="A3002" s="658"/>
      <c r="B3002" s="635"/>
      <c r="O3002" s="660"/>
      <c r="R3002" s="660"/>
    </row>
    <row r="3003" spans="1:18" x14ac:dyDescent="0.25">
      <c r="A3003" s="658"/>
      <c r="B3003" s="635"/>
      <c r="O3003" s="660"/>
      <c r="R3003" s="660"/>
    </row>
    <row r="3004" spans="1:18" x14ac:dyDescent="0.25">
      <c r="A3004" s="658"/>
      <c r="B3004" s="635"/>
      <c r="O3004" s="660"/>
      <c r="R3004" s="660"/>
    </row>
    <row r="3005" spans="1:18" x14ac:dyDescent="0.25">
      <c r="A3005" s="658"/>
      <c r="B3005" s="635"/>
      <c r="O3005" s="660"/>
      <c r="R3005" s="660"/>
    </row>
    <row r="3006" spans="1:18" x14ac:dyDescent="0.25">
      <c r="A3006" s="658"/>
      <c r="B3006" s="635"/>
      <c r="O3006" s="660"/>
      <c r="R3006" s="660"/>
    </row>
    <row r="3007" spans="1:18" x14ac:dyDescent="0.25">
      <c r="A3007" s="658"/>
      <c r="B3007" s="635"/>
      <c r="O3007" s="660"/>
      <c r="R3007" s="660"/>
    </row>
    <row r="3008" spans="1:18" x14ac:dyDescent="0.25">
      <c r="A3008" s="658"/>
      <c r="B3008" s="635"/>
      <c r="O3008" s="660"/>
      <c r="R3008" s="660"/>
    </row>
    <row r="3009" spans="1:18" x14ac:dyDescent="0.25">
      <c r="A3009" s="658"/>
      <c r="B3009" s="635"/>
      <c r="O3009" s="660"/>
      <c r="R3009" s="660"/>
    </row>
    <row r="3010" spans="1:18" x14ac:dyDescent="0.25">
      <c r="A3010" s="658"/>
      <c r="B3010" s="635"/>
      <c r="O3010" s="660"/>
      <c r="R3010" s="660"/>
    </row>
    <row r="3011" spans="1:18" x14ac:dyDescent="0.25">
      <c r="A3011" s="658"/>
      <c r="B3011" s="635"/>
      <c r="O3011" s="660"/>
      <c r="R3011" s="660"/>
    </row>
    <row r="3012" spans="1:18" x14ac:dyDescent="0.25">
      <c r="A3012" s="658"/>
      <c r="B3012" s="635"/>
      <c r="O3012" s="660"/>
      <c r="R3012" s="660"/>
    </row>
    <row r="3013" spans="1:18" x14ac:dyDescent="0.25">
      <c r="A3013" s="658"/>
      <c r="B3013" s="635"/>
      <c r="O3013" s="660"/>
      <c r="R3013" s="660"/>
    </row>
    <row r="3014" spans="1:18" x14ac:dyDescent="0.25">
      <c r="A3014" s="658"/>
      <c r="B3014" s="635"/>
      <c r="O3014" s="660"/>
      <c r="R3014" s="660"/>
    </row>
    <row r="3015" spans="1:18" x14ac:dyDescent="0.25">
      <c r="A3015" s="658"/>
      <c r="B3015" s="635"/>
      <c r="O3015" s="660"/>
      <c r="R3015" s="660"/>
    </row>
    <row r="3016" spans="1:18" x14ac:dyDescent="0.25">
      <c r="A3016" s="658"/>
      <c r="B3016" s="635"/>
      <c r="O3016" s="660"/>
      <c r="R3016" s="660"/>
    </row>
    <row r="3017" spans="1:18" x14ac:dyDescent="0.25">
      <c r="A3017" s="658"/>
      <c r="B3017" s="635"/>
      <c r="O3017" s="660"/>
      <c r="R3017" s="660"/>
    </row>
    <row r="3018" spans="1:18" x14ac:dyDescent="0.25">
      <c r="A3018" s="658"/>
      <c r="B3018" s="635"/>
      <c r="O3018" s="660"/>
      <c r="R3018" s="660"/>
    </row>
    <row r="3019" spans="1:18" x14ac:dyDescent="0.25">
      <c r="A3019" s="658"/>
      <c r="B3019" s="635"/>
      <c r="O3019" s="660"/>
      <c r="R3019" s="660"/>
    </row>
    <row r="3020" spans="1:18" x14ac:dyDescent="0.25">
      <c r="A3020" s="658"/>
      <c r="B3020" s="635"/>
      <c r="O3020" s="660"/>
      <c r="R3020" s="660"/>
    </row>
    <row r="3021" spans="1:18" x14ac:dyDescent="0.25">
      <c r="A3021" s="658"/>
      <c r="B3021" s="635"/>
      <c r="O3021" s="660"/>
      <c r="R3021" s="660"/>
    </row>
    <row r="3022" spans="1:18" x14ac:dyDescent="0.25">
      <c r="A3022" s="658"/>
      <c r="B3022" s="635"/>
      <c r="O3022" s="660"/>
      <c r="R3022" s="660"/>
    </row>
    <row r="3023" spans="1:18" x14ac:dyDescent="0.25">
      <c r="A3023" s="658"/>
      <c r="B3023" s="635"/>
      <c r="O3023" s="660"/>
      <c r="R3023" s="660"/>
    </row>
    <row r="3024" spans="1:18" x14ac:dyDescent="0.25">
      <c r="A3024" s="658"/>
      <c r="B3024" s="635"/>
      <c r="O3024" s="660"/>
      <c r="R3024" s="660"/>
    </row>
    <row r="3025" spans="1:18" x14ac:dyDescent="0.25">
      <c r="A3025" s="658"/>
      <c r="B3025" s="635"/>
      <c r="O3025" s="660"/>
      <c r="R3025" s="660"/>
    </row>
    <row r="3026" spans="1:18" x14ac:dyDescent="0.25">
      <c r="A3026" s="658"/>
      <c r="B3026" s="635"/>
      <c r="O3026" s="660"/>
      <c r="R3026" s="660"/>
    </row>
    <row r="3027" spans="1:18" x14ac:dyDescent="0.25">
      <c r="A3027" s="658"/>
      <c r="B3027" s="635"/>
      <c r="O3027" s="660"/>
      <c r="R3027" s="660"/>
    </row>
    <row r="3028" spans="1:18" x14ac:dyDescent="0.25">
      <c r="A3028" s="658"/>
      <c r="B3028" s="635"/>
      <c r="O3028" s="660"/>
      <c r="R3028" s="660"/>
    </row>
    <row r="3029" spans="1:18" x14ac:dyDescent="0.25">
      <c r="A3029" s="658"/>
      <c r="B3029" s="635"/>
      <c r="O3029" s="660"/>
      <c r="R3029" s="660"/>
    </row>
    <row r="3030" spans="1:18" x14ac:dyDescent="0.25">
      <c r="A3030" s="658"/>
      <c r="B3030" s="635"/>
      <c r="O3030" s="660"/>
      <c r="R3030" s="660"/>
    </row>
    <row r="3031" spans="1:18" x14ac:dyDescent="0.25">
      <c r="A3031" s="658"/>
      <c r="B3031" s="635"/>
      <c r="O3031" s="660"/>
      <c r="R3031" s="660"/>
    </row>
    <row r="3032" spans="1:18" x14ac:dyDescent="0.25">
      <c r="A3032" s="658"/>
      <c r="B3032" s="635"/>
      <c r="O3032" s="660"/>
      <c r="R3032" s="660"/>
    </row>
    <row r="3033" spans="1:18" x14ac:dyDescent="0.25">
      <c r="A3033" s="658"/>
      <c r="B3033" s="635"/>
      <c r="O3033" s="660"/>
      <c r="R3033" s="660"/>
    </row>
    <row r="3034" spans="1:18" x14ac:dyDescent="0.25">
      <c r="A3034" s="658"/>
      <c r="B3034" s="635"/>
      <c r="O3034" s="660"/>
      <c r="R3034" s="660"/>
    </row>
    <row r="3035" spans="1:18" x14ac:dyDescent="0.25">
      <c r="A3035" s="658"/>
      <c r="B3035" s="635"/>
      <c r="O3035" s="660"/>
      <c r="R3035" s="660"/>
    </row>
    <row r="3036" spans="1:18" x14ac:dyDescent="0.25">
      <c r="A3036" s="658"/>
      <c r="B3036" s="635"/>
      <c r="O3036" s="660"/>
      <c r="R3036" s="660"/>
    </row>
    <row r="3037" spans="1:18" x14ac:dyDescent="0.25">
      <c r="A3037" s="658"/>
      <c r="B3037" s="635"/>
      <c r="O3037" s="660"/>
      <c r="R3037" s="660"/>
    </row>
    <row r="3038" spans="1:18" x14ac:dyDescent="0.25">
      <c r="A3038" s="658"/>
      <c r="B3038" s="635"/>
      <c r="O3038" s="660"/>
      <c r="R3038" s="660"/>
    </row>
    <row r="3039" spans="1:18" x14ac:dyDescent="0.25">
      <c r="A3039" s="658"/>
      <c r="B3039" s="635"/>
      <c r="O3039" s="660"/>
      <c r="R3039" s="660"/>
    </row>
    <row r="3040" spans="1:18" x14ac:dyDescent="0.25">
      <c r="A3040" s="658"/>
      <c r="B3040" s="635"/>
      <c r="O3040" s="660"/>
      <c r="R3040" s="660"/>
    </row>
    <row r="3041" spans="1:18" x14ac:dyDescent="0.25">
      <c r="A3041" s="658"/>
      <c r="B3041" s="635"/>
      <c r="O3041" s="660"/>
      <c r="R3041" s="660"/>
    </row>
    <row r="3042" spans="1:18" x14ac:dyDescent="0.25">
      <c r="A3042" s="658"/>
      <c r="B3042" s="635"/>
      <c r="O3042" s="660"/>
      <c r="R3042" s="660"/>
    </row>
    <row r="3043" spans="1:18" x14ac:dyDescent="0.25">
      <c r="A3043" s="658"/>
      <c r="B3043" s="635"/>
      <c r="O3043" s="660"/>
      <c r="R3043" s="660"/>
    </row>
    <row r="3044" spans="1:18" x14ac:dyDescent="0.25">
      <c r="A3044" s="658"/>
      <c r="B3044" s="635"/>
      <c r="O3044" s="660"/>
      <c r="R3044" s="660"/>
    </row>
    <row r="3045" spans="1:18" x14ac:dyDescent="0.25">
      <c r="A3045" s="658"/>
      <c r="B3045" s="635"/>
      <c r="O3045" s="660"/>
      <c r="R3045" s="660"/>
    </row>
    <row r="3046" spans="1:18" x14ac:dyDescent="0.25">
      <c r="A3046" s="658"/>
      <c r="B3046" s="635"/>
      <c r="O3046" s="660"/>
      <c r="R3046" s="660"/>
    </row>
    <row r="3047" spans="1:18" x14ac:dyDescent="0.25">
      <c r="A3047" s="658"/>
      <c r="B3047" s="635"/>
      <c r="O3047" s="660"/>
      <c r="R3047" s="660"/>
    </row>
    <row r="3048" spans="1:18" x14ac:dyDescent="0.25">
      <c r="A3048" s="658"/>
      <c r="B3048" s="635"/>
      <c r="O3048" s="660"/>
      <c r="R3048" s="660"/>
    </row>
    <row r="3049" spans="1:18" x14ac:dyDescent="0.25">
      <c r="A3049" s="658"/>
      <c r="B3049" s="635"/>
      <c r="O3049" s="660"/>
      <c r="R3049" s="660"/>
    </row>
    <row r="3050" spans="1:18" x14ac:dyDescent="0.25">
      <c r="A3050" s="658"/>
      <c r="B3050" s="635"/>
      <c r="O3050" s="660"/>
      <c r="R3050" s="660"/>
    </row>
    <row r="3051" spans="1:18" x14ac:dyDescent="0.25">
      <c r="A3051" s="658"/>
      <c r="B3051" s="635"/>
      <c r="O3051" s="660"/>
      <c r="R3051" s="660"/>
    </row>
    <row r="3052" spans="1:18" x14ac:dyDescent="0.25">
      <c r="A3052" s="658"/>
      <c r="B3052" s="635"/>
      <c r="O3052" s="660"/>
      <c r="R3052" s="660"/>
    </row>
    <row r="3053" spans="1:18" x14ac:dyDescent="0.25">
      <c r="A3053" s="658"/>
      <c r="B3053" s="635"/>
      <c r="O3053" s="660"/>
      <c r="R3053" s="660"/>
    </row>
    <row r="3054" spans="1:18" x14ac:dyDescent="0.25">
      <c r="A3054" s="658"/>
      <c r="B3054" s="635"/>
      <c r="O3054" s="660"/>
      <c r="R3054" s="660"/>
    </row>
    <row r="3055" spans="1:18" x14ac:dyDescent="0.25">
      <c r="A3055" s="658"/>
      <c r="B3055" s="635"/>
      <c r="O3055" s="660"/>
      <c r="R3055" s="660"/>
    </row>
    <row r="3056" spans="1:18" x14ac:dyDescent="0.25">
      <c r="A3056" s="658"/>
      <c r="B3056" s="635"/>
      <c r="O3056" s="660"/>
      <c r="R3056" s="660"/>
    </row>
    <row r="3057" spans="1:18" x14ac:dyDescent="0.25">
      <c r="A3057" s="658"/>
      <c r="B3057" s="635"/>
      <c r="O3057" s="660"/>
      <c r="R3057" s="660"/>
    </row>
    <row r="3058" spans="1:18" x14ac:dyDescent="0.25">
      <c r="A3058" s="658"/>
      <c r="B3058" s="635"/>
      <c r="O3058" s="660"/>
      <c r="R3058" s="660"/>
    </row>
    <row r="3059" spans="1:18" x14ac:dyDescent="0.25">
      <c r="A3059" s="658"/>
      <c r="B3059" s="635"/>
      <c r="O3059" s="660"/>
      <c r="R3059" s="660"/>
    </row>
    <row r="3060" spans="1:18" x14ac:dyDescent="0.25">
      <c r="A3060" s="658"/>
      <c r="B3060" s="635"/>
      <c r="O3060" s="660"/>
      <c r="R3060" s="660"/>
    </row>
    <row r="3061" spans="1:18" x14ac:dyDescent="0.25">
      <c r="A3061" s="658"/>
      <c r="B3061" s="635"/>
      <c r="O3061" s="660"/>
      <c r="R3061" s="660"/>
    </row>
    <row r="3062" spans="1:18" x14ac:dyDescent="0.25">
      <c r="A3062" s="658"/>
      <c r="B3062" s="635"/>
      <c r="O3062" s="660"/>
      <c r="R3062" s="660"/>
    </row>
    <row r="3063" spans="1:18" x14ac:dyDescent="0.25">
      <c r="A3063" s="658"/>
      <c r="B3063" s="635"/>
      <c r="O3063" s="660"/>
      <c r="R3063" s="660"/>
    </row>
    <row r="3064" spans="1:18" x14ac:dyDescent="0.25">
      <c r="A3064" s="658"/>
      <c r="B3064" s="635"/>
      <c r="O3064" s="660"/>
      <c r="R3064" s="660"/>
    </row>
    <row r="3065" spans="1:18" x14ac:dyDescent="0.25">
      <c r="A3065" s="658"/>
      <c r="B3065" s="635"/>
      <c r="O3065" s="660"/>
      <c r="R3065" s="660"/>
    </row>
    <row r="3066" spans="1:18" x14ac:dyDescent="0.25">
      <c r="A3066" s="658"/>
      <c r="B3066" s="635"/>
      <c r="O3066" s="660"/>
      <c r="R3066" s="660"/>
    </row>
    <row r="3067" spans="1:18" x14ac:dyDescent="0.25">
      <c r="A3067" s="658"/>
      <c r="B3067" s="635"/>
      <c r="O3067" s="660"/>
      <c r="R3067" s="660"/>
    </row>
    <row r="3068" spans="1:18" x14ac:dyDescent="0.25">
      <c r="A3068" s="658"/>
      <c r="B3068" s="635"/>
      <c r="O3068" s="660"/>
      <c r="R3068" s="660"/>
    </row>
    <row r="3069" spans="1:18" x14ac:dyDescent="0.25">
      <c r="A3069" s="658"/>
      <c r="B3069" s="635"/>
      <c r="O3069" s="660"/>
      <c r="R3069" s="660"/>
    </row>
    <row r="3070" spans="1:18" x14ac:dyDescent="0.25">
      <c r="A3070" s="658"/>
      <c r="B3070" s="635"/>
      <c r="O3070" s="660"/>
      <c r="R3070" s="660"/>
    </row>
    <row r="3071" spans="1:18" x14ac:dyDescent="0.25">
      <c r="A3071" s="658"/>
      <c r="B3071" s="635"/>
      <c r="O3071" s="660"/>
      <c r="R3071" s="660"/>
    </row>
    <row r="3072" spans="1:18" x14ac:dyDescent="0.25">
      <c r="A3072" s="658"/>
      <c r="B3072" s="635"/>
      <c r="O3072" s="660"/>
      <c r="R3072" s="660"/>
    </row>
    <row r="3073" spans="1:18" x14ac:dyDescent="0.25">
      <c r="A3073" s="658"/>
      <c r="B3073" s="635"/>
      <c r="O3073" s="660"/>
      <c r="R3073" s="660"/>
    </row>
    <row r="3074" spans="1:18" x14ac:dyDescent="0.25">
      <c r="A3074" s="658"/>
      <c r="B3074" s="635"/>
      <c r="O3074" s="660"/>
      <c r="R3074" s="660"/>
    </row>
    <row r="3075" spans="1:18" x14ac:dyDescent="0.25">
      <c r="A3075" s="658"/>
      <c r="B3075" s="635"/>
      <c r="O3075" s="660"/>
      <c r="R3075" s="660"/>
    </row>
    <row r="3076" spans="1:18" x14ac:dyDescent="0.25">
      <c r="A3076" s="658"/>
      <c r="B3076" s="635"/>
      <c r="O3076" s="660"/>
      <c r="R3076" s="660"/>
    </row>
    <row r="3077" spans="1:18" x14ac:dyDescent="0.25">
      <c r="A3077" s="658"/>
      <c r="B3077" s="635"/>
      <c r="O3077" s="660"/>
      <c r="R3077" s="660"/>
    </row>
    <row r="3078" spans="1:18" x14ac:dyDescent="0.25">
      <c r="A3078" s="658"/>
      <c r="B3078" s="635"/>
      <c r="O3078" s="660"/>
      <c r="R3078" s="660"/>
    </row>
    <row r="3079" spans="1:18" x14ac:dyDescent="0.25">
      <c r="A3079" s="658"/>
      <c r="B3079" s="635"/>
      <c r="O3079" s="660"/>
      <c r="R3079" s="660"/>
    </row>
    <row r="3080" spans="1:18" x14ac:dyDescent="0.25">
      <c r="A3080" s="658"/>
      <c r="B3080" s="635"/>
      <c r="O3080" s="660"/>
      <c r="R3080" s="660"/>
    </row>
    <row r="3081" spans="1:18" x14ac:dyDescent="0.25">
      <c r="A3081" s="658"/>
      <c r="B3081" s="635"/>
      <c r="O3081" s="660"/>
      <c r="R3081" s="660"/>
    </row>
    <row r="3082" spans="1:18" x14ac:dyDescent="0.25">
      <c r="A3082" s="658"/>
      <c r="B3082" s="635"/>
      <c r="O3082" s="660"/>
      <c r="R3082" s="660"/>
    </row>
    <row r="3083" spans="1:18" x14ac:dyDescent="0.25">
      <c r="A3083" s="658"/>
      <c r="B3083" s="635"/>
      <c r="O3083" s="660"/>
      <c r="R3083" s="660"/>
    </row>
    <row r="3084" spans="1:18" x14ac:dyDescent="0.25">
      <c r="A3084" s="658"/>
      <c r="B3084" s="635"/>
      <c r="O3084" s="660"/>
      <c r="R3084" s="660"/>
    </row>
    <row r="3085" spans="1:18" x14ac:dyDescent="0.25">
      <c r="A3085" s="658"/>
      <c r="B3085" s="635"/>
      <c r="O3085" s="660"/>
      <c r="R3085" s="660"/>
    </row>
    <row r="3086" spans="1:18" x14ac:dyDescent="0.25">
      <c r="A3086" s="658"/>
      <c r="B3086" s="635"/>
      <c r="O3086" s="660"/>
      <c r="R3086" s="660"/>
    </row>
    <row r="3087" spans="1:18" x14ac:dyDescent="0.25">
      <c r="A3087" s="658"/>
      <c r="B3087" s="635"/>
      <c r="O3087" s="660"/>
      <c r="R3087" s="660"/>
    </row>
    <row r="3088" spans="1:18" x14ac:dyDescent="0.25">
      <c r="A3088" s="658"/>
      <c r="B3088" s="635"/>
      <c r="O3088" s="660"/>
      <c r="R3088" s="660"/>
    </row>
    <row r="3089" spans="1:18" x14ac:dyDescent="0.25">
      <c r="A3089" s="658"/>
      <c r="B3089" s="635"/>
      <c r="O3089" s="660"/>
      <c r="R3089" s="660"/>
    </row>
    <row r="3090" spans="1:18" x14ac:dyDescent="0.25">
      <c r="A3090" s="658"/>
      <c r="B3090" s="635"/>
      <c r="O3090" s="660"/>
      <c r="R3090" s="660"/>
    </row>
    <row r="3091" spans="1:18" x14ac:dyDescent="0.25">
      <c r="A3091" s="658"/>
      <c r="B3091" s="635"/>
      <c r="O3091" s="660"/>
      <c r="R3091" s="660"/>
    </row>
    <row r="3092" spans="1:18" x14ac:dyDescent="0.25">
      <c r="A3092" s="658"/>
      <c r="B3092" s="635"/>
      <c r="O3092" s="660"/>
      <c r="R3092" s="660"/>
    </row>
    <row r="3093" spans="1:18" x14ac:dyDescent="0.25">
      <c r="A3093" s="658"/>
      <c r="B3093" s="635"/>
      <c r="O3093" s="660"/>
      <c r="R3093" s="660"/>
    </row>
    <row r="3094" spans="1:18" x14ac:dyDescent="0.25">
      <c r="A3094" s="658"/>
      <c r="B3094" s="635"/>
      <c r="O3094" s="660"/>
      <c r="R3094" s="660"/>
    </row>
    <row r="3095" spans="1:18" x14ac:dyDescent="0.25">
      <c r="A3095" s="658"/>
      <c r="B3095" s="635"/>
      <c r="O3095" s="660"/>
      <c r="R3095" s="660"/>
    </row>
    <row r="3096" spans="1:18" x14ac:dyDescent="0.25">
      <c r="A3096" s="658"/>
      <c r="B3096" s="635"/>
      <c r="O3096" s="660"/>
      <c r="R3096" s="660"/>
    </row>
    <row r="3097" spans="1:18" x14ac:dyDescent="0.25">
      <c r="A3097" s="658"/>
      <c r="B3097" s="635"/>
      <c r="O3097" s="660"/>
      <c r="R3097" s="660"/>
    </row>
    <row r="3098" spans="1:18" x14ac:dyDescent="0.25">
      <c r="A3098" s="658"/>
      <c r="B3098" s="635"/>
      <c r="O3098" s="660"/>
      <c r="R3098" s="660"/>
    </row>
    <row r="3099" spans="1:18" x14ac:dyDescent="0.25">
      <c r="A3099" s="658"/>
      <c r="B3099" s="635"/>
      <c r="O3099" s="660"/>
      <c r="R3099" s="660"/>
    </row>
    <row r="3100" spans="1:18" x14ac:dyDescent="0.25">
      <c r="A3100" s="658"/>
      <c r="B3100" s="635"/>
      <c r="O3100" s="660"/>
      <c r="R3100" s="660"/>
    </row>
    <row r="3101" spans="1:18" x14ac:dyDescent="0.25">
      <c r="A3101" s="658"/>
      <c r="B3101" s="635"/>
      <c r="O3101" s="660"/>
      <c r="R3101" s="660"/>
    </row>
    <row r="3102" spans="1:18" x14ac:dyDescent="0.25">
      <c r="A3102" s="658"/>
      <c r="B3102" s="635"/>
      <c r="O3102" s="660"/>
      <c r="R3102" s="660"/>
    </row>
    <row r="3103" spans="1:18" x14ac:dyDescent="0.25">
      <c r="A3103" s="658"/>
      <c r="B3103" s="635"/>
      <c r="O3103" s="660"/>
      <c r="R3103" s="660"/>
    </row>
    <row r="3104" spans="1:18" x14ac:dyDescent="0.25">
      <c r="A3104" s="658"/>
      <c r="B3104" s="635"/>
      <c r="O3104" s="660"/>
      <c r="R3104" s="660"/>
    </row>
    <row r="3105" spans="1:18" x14ac:dyDescent="0.25">
      <c r="A3105" s="658"/>
      <c r="B3105" s="635"/>
      <c r="O3105" s="660"/>
      <c r="R3105" s="660"/>
    </row>
    <row r="3106" spans="1:18" x14ac:dyDescent="0.25">
      <c r="A3106" s="658"/>
      <c r="B3106" s="635"/>
      <c r="O3106" s="660"/>
      <c r="R3106" s="660"/>
    </row>
    <row r="3107" spans="1:18" x14ac:dyDescent="0.25">
      <c r="A3107" s="658"/>
      <c r="B3107" s="635"/>
      <c r="O3107" s="660"/>
      <c r="R3107" s="660"/>
    </row>
    <row r="3108" spans="1:18" x14ac:dyDescent="0.25">
      <c r="A3108" s="658"/>
      <c r="B3108" s="635"/>
      <c r="O3108" s="660"/>
      <c r="R3108" s="660"/>
    </row>
    <row r="3109" spans="1:18" x14ac:dyDescent="0.25">
      <c r="A3109" s="658"/>
      <c r="B3109" s="635"/>
      <c r="O3109" s="660"/>
      <c r="R3109" s="660"/>
    </row>
    <row r="3110" spans="1:18" x14ac:dyDescent="0.25">
      <c r="A3110" s="658"/>
      <c r="B3110" s="635"/>
      <c r="O3110" s="660"/>
      <c r="R3110" s="660"/>
    </row>
    <row r="3111" spans="1:18" x14ac:dyDescent="0.25">
      <c r="A3111" s="658"/>
      <c r="B3111" s="635"/>
      <c r="O3111" s="660"/>
      <c r="R3111" s="660"/>
    </row>
    <row r="3112" spans="1:18" x14ac:dyDescent="0.25">
      <c r="A3112" s="658"/>
      <c r="B3112" s="635"/>
      <c r="O3112" s="660"/>
      <c r="R3112" s="660"/>
    </row>
    <row r="3113" spans="1:18" x14ac:dyDescent="0.25">
      <c r="A3113" s="658"/>
      <c r="B3113" s="635"/>
      <c r="O3113" s="660"/>
      <c r="R3113" s="660"/>
    </row>
    <row r="3114" spans="1:18" x14ac:dyDescent="0.25">
      <c r="A3114" s="658"/>
      <c r="B3114" s="635"/>
      <c r="O3114" s="660"/>
      <c r="R3114" s="660"/>
    </row>
    <row r="3115" spans="1:18" x14ac:dyDescent="0.25">
      <c r="A3115" s="658"/>
      <c r="B3115" s="635"/>
      <c r="O3115" s="660"/>
      <c r="R3115" s="660"/>
    </row>
    <row r="3116" spans="1:18" x14ac:dyDescent="0.25">
      <c r="A3116" s="658"/>
      <c r="B3116" s="635"/>
      <c r="O3116" s="660"/>
      <c r="R3116" s="660"/>
    </row>
    <row r="3117" spans="1:18" x14ac:dyDescent="0.25">
      <c r="A3117" s="658"/>
      <c r="B3117" s="635"/>
      <c r="O3117" s="660"/>
      <c r="R3117" s="660"/>
    </row>
    <row r="3118" spans="1:18" x14ac:dyDescent="0.25">
      <c r="A3118" s="658"/>
      <c r="B3118" s="635"/>
      <c r="O3118" s="660"/>
      <c r="R3118" s="660"/>
    </row>
    <row r="3119" spans="1:18" x14ac:dyDescent="0.25">
      <c r="A3119" s="658"/>
      <c r="B3119" s="635"/>
      <c r="O3119" s="660"/>
      <c r="R3119" s="660"/>
    </row>
    <row r="3120" spans="1:18" x14ac:dyDescent="0.25">
      <c r="A3120" s="658"/>
      <c r="B3120" s="635"/>
      <c r="O3120" s="660"/>
      <c r="R3120" s="660"/>
    </row>
    <row r="3121" spans="1:18" x14ac:dyDescent="0.25">
      <c r="A3121" s="658"/>
      <c r="B3121" s="635"/>
      <c r="O3121" s="660"/>
      <c r="R3121" s="660"/>
    </row>
    <row r="3122" spans="1:18" x14ac:dyDescent="0.25">
      <c r="A3122" s="658"/>
      <c r="B3122" s="635"/>
      <c r="O3122" s="660"/>
      <c r="R3122" s="660"/>
    </row>
    <row r="3123" spans="1:18" x14ac:dyDescent="0.25">
      <c r="A3123" s="658"/>
      <c r="B3123" s="635"/>
      <c r="O3123" s="660"/>
      <c r="R3123" s="660"/>
    </row>
    <row r="3124" spans="1:18" x14ac:dyDescent="0.25">
      <c r="A3124" s="658"/>
      <c r="B3124" s="635"/>
      <c r="O3124" s="660"/>
      <c r="R3124" s="660"/>
    </row>
    <row r="3125" spans="1:18" x14ac:dyDescent="0.25">
      <c r="A3125" s="658"/>
      <c r="B3125" s="635"/>
      <c r="O3125" s="660"/>
      <c r="R3125" s="660"/>
    </row>
    <row r="3126" spans="1:18" x14ac:dyDescent="0.25">
      <c r="A3126" s="658"/>
      <c r="B3126" s="635"/>
      <c r="O3126" s="660"/>
      <c r="R3126" s="660"/>
    </row>
    <row r="3127" spans="1:18" x14ac:dyDescent="0.25">
      <c r="A3127" s="658"/>
      <c r="B3127" s="635"/>
      <c r="O3127" s="660"/>
      <c r="R3127" s="660"/>
    </row>
    <row r="3128" spans="1:18" x14ac:dyDescent="0.25">
      <c r="A3128" s="658"/>
      <c r="B3128" s="635"/>
      <c r="O3128" s="660"/>
      <c r="R3128" s="660"/>
    </row>
    <row r="3129" spans="1:18" x14ac:dyDescent="0.25">
      <c r="A3129" s="658"/>
      <c r="B3129" s="635"/>
      <c r="O3129" s="660"/>
      <c r="R3129" s="660"/>
    </row>
    <row r="3130" spans="1:18" x14ac:dyDescent="0.25">
      <c r="A3130" s="658"/>
      <c r="B3130" s="635"/>
      <c r="O3130" s="660"/>
      <c r="R3130" s="660"/>
    </row>
    <row r="3131" spans="1:18" x14ac:dyDescent="0.25">
      <c r="A3131" s="658"/>
      <c r="B3131" s="635"/>
      <c r="O3131" s="660"/>
      <c r="R3131" s="660"/>
    </row>
    <row r="3132" spans="1:18" x14ac:dyDescent="0.25">
      <c r="A3132" s="658"/>
      <c r="B3132" s="635"/>
      <c r="O3132" s="660"/>
      <c r="R3132" s="660"/>
    </row>
    <row r="3133" spans="1:18" x14ac:dyDescent="0.25">
      <c r="A3133" s="658"/>
      <c r="B3133" s="635"/>
      <c r="O3133" s="660"/>
      <c r="R3133" s="660"/>
    </row>
    <row r="3134" spans="1:18" x14ac:dyDescent="0.25">
      <c r="A3134" s="658"/>
      <c r="B3134" s="635"/>
      <c r="O3134" s="660"/>
      <c r="R3134" s="660"/>
    </row>
    <row r="3135" spans="1:18" x14ac:dyDescent="0.25">
      <c r="A3135" s="658"/>
      <c r="B3135" s="635"/>
      <c r="O3135" s="660"/>
      <c r="R3135" s="660"/>
    </row>
    <row r="3136" spans="1:18" x14ac:dyDescent="0.25">
      <c r="A3136" s="658"/>
      <c r="B3136" s="635"/>
      <c r="O3136" s="660"/>
      <c r="R3136" s="660"/>
    </row>
    <row r="3137" spans="1:18" x14ac:dyDescent="0.25">
      <c r="A3137" s="658"/>
      <c r="B3137" s="635"/>
      <c r="O3137" s="660"/>
      <c r="R3137" s="660"/>
    </row>
    <row r="3138" spans="1:18" x14ac:dyDescent="0.25">
      <c r="A3138" s="658"/>
      <c r="B3138" s="635"/>
      <c r="O3138" s="660"/>
      <c r="R3138" s="660"/>
    </row>
    <row r="3139" spans="1:18" x14ac:dyDescent="0.25">
      <c r="A3139" s="658"/>
      <c r="B3139" s="635"/>
      <c r="O3139" s="660"/>
      <c r="R3139" s="660"/>
    </row>
    <row r="3140" spans="1:18" x14ac:dyDescent="0.25">
      <c r="A3140" s="658"/>
      <c r="B3140" s="635"/>
      <c r="O3140" s="660"/>
      <c r="R3140" s="660"/>
    </row>
    <row r="3141" spans="1:18" x14ac:dyDescent="0.25">
      <c r="A3141" s="658"/>
      <c r="B3141" s="635"/>
      <c r="O3141" s="660"/>
      <c r="R3141" s="660"/>
    </row>
    <row r="3142" spans="1:18" x14ac:dyDescent="0.25">
      <c r="A3142" s="658"/>
      <c r="B3142" s="635"/>
      <c r="O3142" s="660"/>
      <c r="R3142" s="660"/>
    </row>
    <row r="3143" spans="1:18" x14ac:dyDescent="0.25">
      <c r="A3143" s="658"/>
      <c r="B3143" s="635"/>
      <c r="O3143" s="660"/>
      <c r="R3143" s="660"/>
    </row>
    <row r="3144" spans="1:18" x14ac:dyDescent="0.25">
      <c r="A3144" s="658"/>
      <c r="B3144" s="635"/>
      <c r="O3144" s="660"/>
      <c r="R3144" s="660"/>
    </row>
    <row r="3145" spans="1:18" x14ac:dyDescent="0.25">
      <c r="A3145" s="658"/>
      <c r="B3145" s="635"/>
      <c r="O3145" s="660"/>
      <c r="R3145" s="660"/>
    </row>
    <row r="3146" spans="1:18" x14ac:dyDescent="0.25">
      <c r="A3146" s="658"/>
      <c r="B3146" s="635"/>
      <c r="O3146" s="660"/>
      <c r="R3146" s="660"/>
    </row>
    <row r="3147" spans="1:18" x14ac:dyDescent="0.25">
      <c r="A3147" s="658"/>
      <c r="B3147" s="635"/>
      <c r="O3147" s="660"/>
      <c r="R3147" s="660"/>
    </row>
    <row r="3148" spans="1:18" x14ac:dyDescent="0.25">
      <c r="A3148" s="658"/>
      <c r="B3148" s="635"/>
      <c r="O3148" s="660"/>
      <c r="R3148" s="660"/>
    </row>
    <row r="3149" spans="1:18" x14ac:dyDescent="0.25">
      <c r="A3149" s="658"/>
      <c r="B3149" s="635"/>
      <c r="O3149" s="660"/>
      <c r="R3149" s="660"/>
    </row>
    <row r="3150" spans="1:18" x14ac:dyDescent="0.25">
      <c r="A3150" s="658"/>
      <c r="B3150" s="635"/>
      <c r="O3150" s="660"/>
      <c r="R3150" s="660"/>
    </row>
    <row r="3151" spans="1:18" x14ac:dyDescent="0.25">
      <c r="A3151" s="658"/>
      <c r="B3151" s="635"/>
      <c r="O3151" s="660"/>
      <c r="R3151" s="660"/>
    </row>
    <row r="3152" spans="1:18" x14ac:dyDescent="0.25">
      <c r="A3152" s="658"/>
      <c r="B3152" s="635"/>
      <c r="O3152" s="660"/>
      <c r="R3152" s="660"/>
    </row>
    <row r="3153" spans="1:18" x14ac:dyDescent="0.25">
      <c r="A3153" s="658"/>
      <c r="B3153" s="635"/>
      <c r="O3153" s="660"/>
      <c r="R3153" s="660"/>
    </row>
    <row r="3154" spans="1:18" x14ac:dyDescent="0.25">
      <c r="A3154" s="658"/>
      <c r="B3154" s="635"/>
      <c r="O3154" s="660"/>
      <c r="R3154" s="660"/>
    </row>
    <row r="3155" spans="1:18" x14ac:dyDescent="0.25">
      <c r="A3155" s="658"/>
      <c r="B3155" s="635"/>
      <c r="O3155" s="660"/>
      <c r="R3155" s="660"/>
    </row>
    <row r="3156" spans="1:18" x14ac:dyDescent="0.25">
      <c r="A3156" s="658"/>
      <c r="B3156" s="635"/>
      <c r="O3156" s="660"/>
      <c r="R3156" s="660"/>
    </row>
    <row r="3157" spans="1:18" x14ac:dyDescent="0.25">
      <c r="A3157" s="658"/>
      <c r="B3157" s="635"/>
      <c r="O3157" s="660"/>
      <c r="R3157" s="660"/>
    </row>
    <row r="3158" spans="1:18" x14ac:dyDescent="0.25">
      <c r="A3158" s="658"/>
      <c r="B3158" s="635"/>
      <c r="O3158" s="660"/>
      <c r="R3158" s="660"/>
    </row>
    <row r="3159" spans="1:18" x14ac:dyDescent="0.25">
      <c r="A3159" s="658"/>
      <c r="B3159" s="635"/>
      <c r="O3159" s="660"/>
      <c r="R3159" s="660"/>
    </row>
    <row r="3160" spans="1:18" x14ac:dyDescent="0.25">
      <c r="A3160" s="658"/>
      <c r="B3160" s="635"/>
      <c r="O3160" s="660"/>
      <c r="R3160" s="660"/>
    </row>
    <row r="3161" spans="1:18" x14ac:dyDescent="0.25">
      <c r="A3161" s="658"/>
      <c r="B3161" s="635"/>
      <c r="O3161" s="660"/>
      <c r="R3161" s="660"/>
    </row>
    <row r="3162" spans="1:18" x14ac:dyDescent="0.25">
      <c r="A3162" s="658"/>
      <c r="B3162" s="635"/>
      <c r="O3162" s="660"/>
      <c r="R3162" s="660"/>
    </row>
    <row r="3163" spans="1:18" x14ac:dyDescent="0.25">
      <c r="A3163" s="658"/>
      <c r="B3163" s="635"/>
      <c r="O3163" s="660"/>
      <c r="R3163" s="660"/>
    </row>
    <row r="3164" spans="1:18" x14ac:dyDescent="0.25">
      <c r="A3164" s="658"/>
      <c r="B3164" s="635"/>
      <c r="O3164" s="660"/>
      <c r="R3164" s="660"/>
    </row>
    <row r="3165" spans="1:18" x14ac:dyDescent="0.25">
      <c r="A3165" s="658"/>
      <c r="B3165" s="635"/>
      <c r="O3165" s="660"/>
      <c r="R3165" s="660"/>
    </row>
    <row r="3166" spans="1:18" x14ac:dyDescent="0.25">
      <c r="A3166" s="658"/>
      <c r="B3166" s="635"/>
      <c r="O3166" s="660"/>
      <c r="R3166" s="660"/>
    </row>
    <row r="3167" spans="1:18" x14ac:dyDescent="0.25">
      <c r="A3167" s="658"/>
      <c r="B3167" s="635"/>
      <c r="O3167" s="660"/>
      <c r="R3167" s="660"/>
    </row>
    <row r="3168" spans="1:18" x14ac:dyDescent="0.25">
      <c r="A3168" s="658"/>
      <c r="B3168" s="635"/>
      <c r="O3168" s="660"/>
      <c r="R3168" s="660"/>
    </row>
    <row r="3169" spans="1:18" x14ac:dyDescent="0.25">
      <c r="A3169" s="658"/>
      <c r="B3169" s="635"/>
      <c r="O3169" s="660"/>
      <c r="R3169" s="660"/>
    </row>
    <row r="3170" spans="1:18" x14ac:dyDescent="0.25">
      <c r="A3170" s="658"/>
      <c r="B3170" s="635"/>
      <c r="O3170" s="660"/>
      <c r="R3170" s="660"/>
    </row>
    <row r="3171" spans="1:18" x14ac:dyDescent="0.25">
      <c r="A3171" s="658"/>
      <c r="B3171" s="635"/>
      <c r="O3171" s="660"/>
      <c r="R3171" s="660"/>
    </row>
    <row r="3172" spans="1:18" x14ac:dyDescent="0.25">
      <c r="A3172" s="658"/>
      <c r="B3172" s="635"/>
      <c r="O3172" s="660"/>
      <c r="R3172" s="660"/>
    </row>
    <row r="3173" spans="1:18" x14ac:dyDescent="0.25">
      <c r="A3173" s="658"/>
      <c r="B3173" s="635"/>
      <c r="O3173" s="660"/>
      <c r="R3173" s="660"/>
    </row>
    <row r="3174" spans="1:18" x14ac:dyDescent="0.25">
      <c r="A3174" s="658"/>
      <c r="B3174" s="635"/>
      <c r="O3174" s="660"/>
      <c r="R3174" s="660"/>
    </row>
    <row r="3175" spans="1:18" x14ac:dyDescent="0.25">
      <c r="A3175" s="658"/>
      <c r="B3175" s="635"/>
      <c r="O3175" s="660"/>
      <c r="R3175" s="660"/>
    </row>
    <row r="3176" spans="1:18" x14ac:dyDescent="0.25">
      <c r="A3176" s="658"/>
      <c r="B3176" s="635"/>
      <c r="O3176" s="660"/>
      <c r="R3176" s="660"/>
    </row>
    <row r="3177" spans="1:18" x14ac:dyDescent="0.25">
      <c r="A3177" s="658"/>
      <c r="B3177" s="635"/>
      <c r="O3177" s="660"/>
      <c r="R3177" s="660"/>
    </row>
    <row r="3178" spans="1:18" x14ac:dyDescent="0.25">
      <c r="A3178" s="658"/>
      <c r="B3178" s="635"/>
      <c r="O3178" s="660"/>
      <c r="R3178" s="660"/>
    </row>
    <row r="3179" spans="1:18" x14ac:dyDescent="0.25">
      <c r="A3179" s="658"/>
      <c r="B3179" s="635"/>
      <c r="O3179" s="660"/>
      <c r="R3179" s="660"/>
    </row>
    <row r="3180" spans="1:18" x14ac:dyDescent="0.25">
      <c r="A3180" s="658"/>
      <c r="B3180" s="635"/>
      <c r="O3180" s="660"/>
      <c r="R3180" s="660"/>
    </row>
    <row r="3181" spans="1:18" x14ac:dyDescent="0.25">
      <c r="A3181" s="658"/>
      <c r="B3181" s="635"/>
      <c r="O3181" s="660"/>
      <c r="R3181" s="660"/>
    </row>
    <row r="3182" spans="1:18" x14ac:dyDescent="0.25">
      <c r="A3182" s="658"/>
      <c r="B3182" s="635"/>
      <c r="O3182" s="660"/>
      <c r="R3182" s="660"/>
    </row>
    <row r="3183" spans="1:18" x14ac:dyDescent="0.25">
      <c r="A3183" s="658"/>
      <c r="B3183" s="635"/>
      <c r="O3183" s="660"/>
      <c r="R3183" s="660"/>
    </row>
    <row r="3184" spans="1:18" x14ac:dyDescent="0.25">
      <c r="A3184" s="658"/>
      <c r="B3184" s="635"/>
      <c r="O3184" s="660"/>
      <c r="R3184" s="660"/>
    </row>
    <row r="3185" spans="1:18" x14ac:dyDescent="0.25">
      <c r="A3185" s="658"/>
      <c r="B3185" s="635"/>
      <c r="O3185" s="660"/>
      <c r="R3185" s="660"/>
    </row>
    <row r="3186" spans="1:18" x14ac:dyDescent="0.25">
      <c r="A3186" s="658"/>
      <c r="B3186" s="635"/>
      <c r="O3186" s="660"/>
      <c r="R3186" s="660"/>
    </row>
    <row r="3187" spans="1:18" x14ac:dyDescent="0.25">
      <c r="A3187" s="658"/>
      <c r="B3187" s="635"/>
      <c r="O3187" s="660"/>
      <c r="R3187" s="660"/>
    </row>
    <row r="3188" spans="1:18" x14ac:dyDescent="0.25">
      <c r="A3188" s="658"/>
      <c r="B3188" s="635"/>
      <c r="O3188" s="660"/>
      <c r="R3188" s="660"/>
    </row>
    <row r="3189" spans="1:18" x14ac:dyDescent="0.25">
      <c r="A3189" s="658"/>
      <c r="B3189" s="635"/>
      <c r="O3189" s="660"/>
      <c r="R3189" s="660"/>
    </row>
    <row r="3190" spans="1:18" x14ac:dyDescent="0.25">
      <c r="A3190" s="658"/>
      <c r="B3190" s="635"/>
      <c r="O3190" s="660"/>
      <c r="R3190" s="660"/>
    </row>
    <row r="3191" spans="1:18" x14ac:dyDescent="0.25">
      <c r="A3191" s="658"/>
      <c r="B3191" s="635"/>
      <c r="O3191" s="660"/>
      <c r="R3191" s="660"/>
    </row>
    <row r="3192" spans="1:18" x14ac:dyDescent="0.25">
      <c r="A3192" s="658"/>
      <c r="B3192" s="635"/>
      <c r="O3192" s="660"/>
      <c r="R3192" s="660"/>
    </row>
    <row r="3193" spans="1:18" x14ac:dyDescent="0.25">
      <c r="A3193" s="658"/>
      <c r="B3193" s="635"/>
      <c r="O3193" s="660"/>
      <c r="R3193" s="660"/>
    </row>
    <row r="3194" spans="1:18" x14ac:dyDescent="0.25">
      <c r="A3194" s="658"/>
      <c r="B3194" s="635"/>
      <c r="O3194" s="660"/>
      <c r="R3194" s="660"/>
    </row>
    <row r="3195" spans="1:18" x14ac:dyDescent="0.25">
      <c r="A3195" s="658"/>
      <c r="B3195" s="635"/>
      <c r="O3195" s="660"/>
      <c r="R3195" s="660"/>
    </row>
    <row r="3196" spans="1:18" x14ac:dyDescent="0.25">
      <c r="A3196" s="658"/>
      <c r="B3196" s="635"/>
      <c r="O3196" s="660"/>
      <c r="R3196" s="660"/>
    </row>
    <row r="3197" spans="1:18" x14ac:dyDescent="0.25">
      <c r="A3197" s="658"/>
      <c r="B3197" s="635"/>
      <c r="O3197" s="660"/>
      <c r="R3197" s="660"/>
    </row>
    <row r="3198" spans="1:18" x14ac:dyDescent="0.25">
      <c r="A3198" s="658"/>
      <c r="B3198" s="635"/>
      <c r="O3198" s="660"/>
      <c r="R3198" s="660"/>
    </row>
    <row r="3199" spans="1:18" x14ac:dyDescent="0.25">
      <c r="A3199" s="658"/>
      <c r="B3199" s="635"/>
      <c r="O3199" s="660"/>
      <c r="R3199" s="660"/>
    </row>
    <row r="3200" spans="1:18" x14ac:dyDescent="0.25">
      <c r="A3200" s="658"/>
      <c r="B3200" s="635"/>
      <c r="O3200" s="660"/>
      <c r="R3200" s="660"/>
    </row>
    <row r="3201" spans="1:18" x14ac:dyDescent="0.25">
      <c r="A3201" s="658"/>
      <c r="B3201" s="635"/>
      <c r="O3201" s="660"/>
      <c r="R3201" s="660"/>
    </row>
    <row r="3202" spans="1:18" x14ac:dyDescent="0.25">
      <c r="A3202" s="658"/>
      <c r="B3202" s="635"/>
      <c r="O3202" s="660"/>
      <c r="R3202" s="660"/>
    </row>
    <row r="3203" spans="1:18" x14ac:dyDescent="0.25">
      <c r="A3203" s="658"/>
      <c r="B3203" s="635"/>
      <c r="O3203" s="660"/>
      <c r="R3203" s="660"/>
    </row>
    <row r="3204" spans="1:18" x14ac:dyDescent="0.25">
      <c r="A3204" s="658"/>
      <c r="B3204" s="635"/>
      <c r="O3204" s="660"/>
      <c r="R3204" s="660"/>
    </row>
    <row r="3205" spans="1:18" x14ac:dyDescent="0.25">
      <c r="A3205" s="658"/>
      <c r="B3205" s="635"/>
      <c r="O3205" s="660"/>
      <c r="R3205" s="660"/>
    </row>
    <row r="3206" spans="1:18" x14ac:dyDescent="0.25">
      <c r="A3206" s="658"/>
      <c r="B3206" s="635"/>
      <c r="O3206" s="660"/>
      <c r="R3206" s="660"/>
    </row>
    <row r="3207" spans="1:18" x14ac:dyDescent="0.25">
      <c r="A3207" s="658"/>
      <c r="B3207" s="635"/>
      <c r="O3207" s="660"/>
      <c r="R3207" s="660"/>
    </row>
    <row r="3208" spans="1:18" x14ac:dyDescent="0.25">
      <c r="A3208" s="658"/>
      <c r="B3208" s="635"/>
      <c r="O3208" s="660"/>
      <c r="R3208" s="660"/>
    </row>
    <row r="3209" spans="1:18" x14ac:dyDescent="0.25">
      <c r="A3209" s="658"/>
      <c r="B3209" s="635"/>
      <c r="O3209" s="660"/>
      <c r="R3209" s="660"/>
    </row>
    <row r="3210" spans="1:18" x14ac:dyDescent="0.25">
      <c r="A3210" s="658"/>
      <c r="B3210" s="635"/>
      <c r="O3210" s="660"/>
      <c r="R3210" s="660"/>
    </row>
    <row r="3211" spans="1:18" x14ac:dyDescent="0.25">
      <c r="A3211" s="658"/>
      <c r="B3211" s="635"/>
      <c r="O3211" s="660"/>
      <c r="R3211" s="660"/>
    </row>
    <row r="3212" spans="1:18" x14ac:dyDescent="0.25">
      <c r="A3212" s="658"/>
      <c r="B3212" s="635"/>
      <c r="O3212" s="660"/>
      <c r="R3212" s="660"/>
    </row>
    <row r="3213" spans="1:18" x14ac:dyDescent="0.25">
      <c r="A3213" s="658"/>
      <c r="B3213" s="635"/>
      <c r="O3213" s="660"/>
      <c r="R3213" s="660"/>
    </row>
    <row r="3214" spans="1:18" x14ac:dyDescent="0.25">
      <c r="A3214" s="658"/>
      <c r="B3214" s="635"/>
      <c r="O3214" s="660"/>
      <c r="R3214" s="660"/>
    </row>
    <row r="3215" spans="1:18" x14ac:dyDescent="0.25">
      <c r="A3215" s="658"/>
      <c r="B3215" s="635"/>
      <c r="O3215" s="660"/>
      <c r="R3215" s="660"/>
    </row>
    <row r="3216" spans="1:18" x14ac:dyDescent="0.25">
      <c r="A3216" s="658"/>
      <c r="B3216" s="635"/>
      <c r="O3216" s="660"/>
      <c r="R3216" s="660"/>
    </row>
    <row r="3217" spans="1:18" x14ac:dyDescent="0.25">
      <c r="A3217" s="658"/>
      <c r="B3217" s="635"/>
      <c r="O3217" s="660"/>
      <c r="R3217" s="660"/>
    </row>
    <row r="3218" spans="1:18" x14ac:dyDescent="0.25">
      <c r="A3218" s="658"/>
      <c r="B3218" s="635"/>
      <c r="O3218" s="660"/>
      <c r="R3218" s="660"/>
    </row>
    <row r="3219" spans="1:18" x14ac:dyDescent="0.25">
      <c r="A3219" s="658"/>
      <c r="B3219" s="635"/>
      <c r="O3219" s="660"/>
      <c r="R3219" s="660"/>
    </row>
    <row r="3220" spans="1:18" x14ac:dyDescent="0.25">
      <c r="A3220" s="658"/>
      <c r="B3220" s="635"/>
      <c r="O3220" s="660"/>
      <c r="R3220" s="660"/>
    </row>
    <row r="3221" spans="1:18" x14ac:dyDescent="0.25">
      <c r="A3221" s="658"/>
      <c r="B3221" s="635"/>
      <c r="O3221" s="660"/>
      <c r="R3221" s="660"/>
    </row>
    <row r="3222" spans="1:18" x14ac:dyDescent="0.25">
      <c r="A3222" s="658"/>
      <c r="B3222" s="635"/>
      <c r="O3222" s="660"/>
      <c r="R3222" s="660"/>
    </row>
    <row r="3223" spans="1:18" x14ac:dyDescent="0.25">
      <c r="A3223" s="658"/>
      <c r="B3223" s="635"/>
      <c r="O3223" s="660"/>
      <c r="R3223" s="660"/>
    </row>
    <row r="3224" spans="1:18" x14ac:dyDescent="0.25">
      <c r="A3224" s="658"/>
      <c r="B3224" s="635"/>
      <c r="O3224" s="660"/>
      <c r="R3224" s="660"/>
    </row>
    <row r="3225" spans="1:18" x14ac:dyDescent="0.25">
      <c r="A3225" s="658"/>
      <c r="B3225" s="635"/>
      <c r="O3225" s="660"/>
      <c r="R3225" s="660"/>
    </row>
    <row r="3226" spans="1:18" x14ac:dyDescent="0.25">
      <c r="A3226" s="658"/>
      <c r="B3226" s="635"/>
      <c r="O3226" s="660"/>
      <c r="R3226" s="660"/>
    </row>
    <row r="3227" spans="1:18" x14ac:dyDescent="0.25">
      <c r="A3227" s="658"/>
      <c r="B3227" s="635"/>
      <c r="O3227" s="660"/>
      <c r="R3227" s="660"/>
    </row>
    <row r="3228" spans="1:18" x14ac:dyDescent="0.25">
      <c r="A3228" s="658"/>
      <c r="B3228" s="635"/>
      <c r="O3228" s="660"/>
      <c r="R3228" s="660"/>
    </row>
    <row r="3229" spans="1:18" x14ac:dyDescent="0.25">
      <c r="A3229" s="658"/>
      <c r="B3229" s="635"/>
      <c r="O3229" s="660"/>
      <c r="R3229" s="660"/>
    </row>
    <row r="3230" spans="1:18" x14ac:dyDescent="0.25">
      <c r="A3230" s="658"/>
      <c r="B3230" s="635"/>
      <c r="O3230" s="660"/>
      <c r="R3230" s="660"/>
    </row>
    <row r="3231" spans="1:18" x14ac:dyDescent="0.25">
      <c r="A3231" s="658"/>
      <c r="B3231" s="635"/>
      <c r="O3231" s="660"/>
      <c r="R3231" s="660"/>
    </row>
    <row r="3232" spans="1:18" x14ac:dyDescent="0.25">
      <c r="A3232" s="658"/>
      <c r="B3232" s="635"/>
      <c r="O3232" s="660"/>
      <c r="R3232" s="660"/>
    </row>
    <row r="3233" spans="1:18" x14ac:dyDescent="0.25">
      <c r="A3233" s="658"/>
      <c r="B3233" s="635"/>
      <c r="O3233" s="660"/>
      <c r="R3233" s="660"/>
    </row>
    <row r="3234" spans="1:18" x14ac:dyDescent="0.25">
      <c r="A3234" s="658"/>
      <c r="B3234" s="635"/>
      <c r="O3234" s="660"/>
      <c r="R3234" s="660"/>
    </row>
    <row r="3235" spans="1:18" x14ac:dyDescent="0.25">
      <c r="A3235" s="658"/>
      <c r="B3235" s="635"/>
      <c r="O3235" s="660"/>
      <c r="R3235" s="660"/>
    </row>
    <row r="3236" spans="1:18" x14ac:dyDescent="0.25">
      <c r="A3236" s="658"/>
      <c r="B3236" s="635"/>
      <c r="O3236" s="660"/>
      <c r="R3236" s="660"/>
    </row>
    <row r="3237" spans="1:18" x14ac:dyDescent="0.25">
      <c r="A3237" s="658"/>
      <c r="B3237" s="635"/>
      <c r="O3237" s="660"/>
      <c r="R3237" s="660"/>
    </row>
    <row r="3238" spans="1:18" x14ac:dyDescent="0.25">
      <c r="A3238" s="658"/>
      <c r="B3238" s="635"/>
      <c r="O3238" s="660"/>
      <c r="R3238" s="660"/>
    </row>
    <row r="3239" spans="1:18" x14ac:dyDescent="0.25">
      <c r="A3239" s="658"/>
      <c r="B3239" s="635"/>
      <c r="O3239" s="660"/>
      <c r="R3239" s="660"/>
    </row>
    <row r="3240" spans="1:18" x14ac:dyDescent="0.25">
      <c r="A3240" s="658"/>
      <c r="B3240" s="635"/>
      <c r="O3240" s="660"/>
      <c r="R3240" s="660"/>
    </row>
    <row r="3241" spans="1:18" x14ac:dyDescent="0.25">
      <c r="A3241" s="658"/>
      <c r="B3241" s="635"/>
      <c r="O3241" s="660"/>
      <c r="R3241" s="660"/>
    </row>
    <row r="3242" spans="1:18" x14ac:dyDescent="0.25">
      <c r="A3242" s="658"/>
      <c r="B3242" s="635"/>
      <c r="O3242" s="660"/>
      <c r="R3242" s="660"/>
    </row>
    <row r="3243" spans="1:18" x14ac:dyDescent="0.25">
      <c r="A3243" s="658"/>
      <c r="B3243" s="635"/>
      <c r="O3243" s="660"/>
      <c r="R3243" s="660"/>
    </row>
    <row r="3244" spans="1:18" x14ac:dyDescent="0.25">
      <c r="A3244" s="658"/>
      <c r="B3244" s="635"/>
      <c r="O3244" s="660"/>
      <c r="R3244" s="660"/>
    </row>
    <row r="3245" spans="1:18" x14ac:dyDescent="0.25">
      <c r="A3245" s="658"/>
      <c r="B3245" s="635"/>
      <c r="O3245" s="660"/>
      <c r="R3245" s="660"/>
    </row>
    <row r="3246" spans="1:18" x14ac:dyDescent="0.25">
      <c r="A3246" s="658"/>
      <c r="B3246" s="635"/>
      <c r="O3246" s="660"/>
      <c r="R3246" s="660"/>
    </row>
    <row r="3247" spans="1:18" x14ac:dyDescent="0.25">
      <c r="A3247" s="658"/>
      <c r="B3247" s="635"/>
      <c r="O3247" s="660"/>
      <c r="R3247" s="660"/>
    </row>
    <row r="3248" spans="1:18" x14ac:dyDescent="0.25">
      <c r="A3248" s="658"/>
      <c r="B3248" s="635"/>
      <c r="O3248" s="660"/>
      <c r="R3248" s="660"/>
    </row>
    <row r="3249" spans="1:18" x14ac:dyDescent="0.25">
      <c r="A3249" s="658"/>
      <c r="B3249" s="635"/>
      <c r="O3249" s="660"/>
      <c r="R3249" s="660"/>
    </row>
    <row r="3250" spans="1:18" x14ac:dyDescent="0.25">
      <c r="A3250" s="658"/>
      <c r="B3250" s="635"/>
      <c r="O3250" s="660"/>
      <c r="R3250" s="660"/>
    </row>
    <row r="3251" spans="1:18" x14ac:dyDescent="0.25">
      <c r="A3251" s="658"/>
      <c r="B3251" s="635"/>
      <c r="O3251" s="660"/>
      <c r="R3251" s="660"/>
    </row>
    <row r="3252" spans="1:18" x14ac:dyDescent="0.25">
      <c r="A3252" s="658"/>
      <c r="B3252" s="635"/>
      <c r="O3252" s="660"/>
      <c r="R3252" s="660"/>
    </row>
    <row r="3253" spans="1:18" x14ac:dyDescent="0.25">
      <c r="A3253" s="658"/>
      <c r="B3253" s="635"/>
      <c r="O3253" s="660"/>
      <c r="R3253" s="660"/>
    </row>
    <row r="3254" spans="1:18" x14ac:dyDescent="0.25">
      <c r="A3254" s="658"/>
      <c r="B3254" s="635"/>
      <c r="O3254" s="660"/>
      <c r="R3254" s="660"/>
    </row>
    <row r="3255" spans="1:18" x14ac:dyDescent="0.25">
      <c r="A3255" s="658"/>
      <c r="B3255" s="635"/>
      <c r="O3255" s="660"/>
      <c r="R3255" s="660"/>
    </row>
    <row r="3256" spans="1:18" x14ac:dyDescent="0.25">
      <c r="A3256" s="658"/>
      <c r="B3256" s="635"/>
      <c r="O3256" s="660"/>
      <c r="R3256" s="660"/>
    </row>
    <row r="3257" spans="1:18" x14ac:dyDescent="0.25">
      <c r="A3257" s="658"/>
      <c r="B3257" s="635"/>
      <c r="O3257" s="660"/>
      <c r="R3257" s="660"/>
    </row>
    <row r="3258" spans="1:18" x14ac:dyDescent="0.25">
      <c r="A3258" s="658"/>
      <c r="B3258" s="635"/>
      <c r="O3258" s="660"/>
      <c r="R3258" s="660"/>
    </row>
    <row r="3259" spans="1:18" x14ac:dyDescent="0.25">
      <c r="A3259" s="658"/>
      <c r="B3259" s="635"/>
      <c r="O3259" s="660"/>
      <c r="R3259" s="660"/>
    </row>
    <row r="3260" spans="1:18" x14ac:dyDescent="0.25">
      <c r="A3260" s="658"/>
      <c r="B3260" s="635"/>
      <c r="O3260" s="660"/>
      <c r="R3260" s="660"/>
    </row>
    <row r="3261" spans="1:18" x14ac:dyDescent="0.25">
      <c r="A3261" s="658"/>
      <c r="B3261" s="635"/>
      <c r="O3261" s="660"/>
      <c r="R3261" s="660"/>
    </row>
    <row r="3262" spans="1:18" x14ac:dyDescent="0.25">
      <c r="A3262" s="658"/>
      <c r="B3262" s="635"/>
      <c r="O3262" s="660"/>
      <c r="R3262" s="660"/>
    </row>
    <row r="3263" spans="1:18" x14ac:dyDescent="0.25">
      <c r="A3263" s="658"/>
      <c r="B3263" s="635"/>
      <c r="O3263" s="660"/>
      <c r="R3263" s="660"/>
    </row>
    <row r="3264" spans="1:18" x14ac:dyDescent="0.25">
      <c r="A3264" s="658"/>
      <c r="B3264" s="635"/>
      <c r="O3264" s="660"/>
      <c r="R3264" s="660"/>
    </row>
    <row r="3265" spans="1:18" x14ac:dyDescent="0.25">
      <c r="A3265" s="658"/>
      <c r="B3265" s="635"/>
      <c r="O3265" s="660"/>
      <c r="R3265" s="660"/>
    </row>
    <row r="3266" spans="1:18" x14ac:dyDescent="0.25">
      <c r="A3266" s="658"/>
      <c r="B3266" s="635"/>
      <c r="O3266" s="660"/>
      <c r="R3266" s="660"/>
    </row>
    <row r="3267" spans="1:18" x14ac:dyDescent="0.25">
      <c r="A3267" s="658"/>
      <c r="B3267" s="635"/>
      <c r="O3267" s="660"/>
      <c r="R3267" s="660"/>
    </row>
    <row r="3268" spans="1:18" x14ac:dyDescent="0.25">
      <c r="A3268" s="658"/>
      <c r="B3268" s="635"/>
      <c r="O3268" s="660"/>
      <c r="R3268" s="660"/>
    </row>
    <row r="3269" spans="1:18" x14ac:dyDescent="0.25">
      <c r="A3269" s="658"/>
      <c r="B3269" s="635"/>
      <c r="O3269" s="660"/>
      <c r="R3269" s="660"/>
    </row>
    <row r="3270" spans="1:18" x14ac:dyDescent="0.25">
      <c r="A3270" s="658"/>
      <c r="B3270" s="635"/>
      <c r="O3270" s="660"/>
      <c r="R3270" s="660"/>
    </row>
    <row r="3271" spans="1:18" x14ac:dyDescent="0.25">
      <c r="A3271" s="658"/>
      <c r="B3271" s="635"/>
      <c r="O3271" s="660"/>
      <c r="R3271" s="660"/>
    </row>
    <row r="3272" spans="1:18" x14ac:dyDescent="0.25">
      <c r="A3272" s="658"/>
      <c r="B3272" s="635"/>
      <c r="O3272" s="660"/>
      <c r="R3272" s="660"/>
    </row>
    <row r="3273" spans="1:18" x14ac:dyDescent="0.25">
      <c r="A3273" s="658"/>
      <c r="B3273" s="635"/>
      <c r="O3273" s="660"/>
      <c r="R3273" s="660"/>
    </row>
    <row r="3274" spans="1:18" x14ac:dyDescent="0.25">
      <c r="A3274" s="658"/>
      <c r="B3274" s="635"/>
      <c r="O3274" s="660"/>
      <c r="R3274" s="660"/>
    </row>
    <row r="3275" spans="1:18" x14ac:dyDescent="0.25">
      <c r="A3275" s="658"/>
      <c r="B3275" s="635"/>
      <c r="O3275" s="660"/>
      <c r="R3275" s="660"/>
    </row>
    <row r="3276" spans="1:18" x14ac:dyDescent="0.25">
      <c r="A3276" s="658"/>
      <c r="B3276" s="635"/>
      <c r="O3276" s="660"/>
      <c r="R3276" s="660"/>
    </row>
    <row r="3277" spans="1:18" x14ac:dyDescent="0.25">
      <c r="A3277" s="658"/>
      <c r="B3277" s="635"/>
      <c r="O3277" s="660"/>
      <c r="R3277" s="660"/>
    </row>
    <row r="3278" spans="1:18" x14ac:dyDescent="0.25">
      <c r="A3278" s="658"/>
      <c r="B3278" s="635"/>
      <c r="O3278" s="660"/>
      <c r="R3278" s="660"/>
    </row>
    <row r="3279" spans="1:18" x14ac:dyDescent="0.25">
      <c r="A3279" s="658"/>
      <c r="B3279" s="635"/>
      <c r="O3279" s="660"/>
      <c r="R3279" s="660"/>
    </row>
    <row r="3280" spans="1:18" x14ac:dyDescent="0.25">
      <c r="A3280" s="658"/>
      <c r="B3280" s="635"/>
      <c r="O3280" s="660"/>
      <c r="R3280" s="660"/>
    </row>
    <row r="3281" spans="1:18" x14ac:dyDescent="0.25">
      <c r="A3281" s="658"/>
      <c r="B3281" s="635"/>
      <c r="O3281" s="660"/>
      <c r="R3281" s="660"/>
    </row>
    <row r="3282" spans="1:18" x14ac:dyDescent="0.25">
      <c r="A3282" s="658"/>
      <c r="B3282" s="635"/>
      <c r="O3282" s="660"/>
      <c r="R3282" s="660"/>
    </row>
    <row r="3283" spans="1:18" x14ac:dyDescent="0.25">
      <c r="A3283" s="658"/>
      <c r="B3283" s="635"/>
      <c r="O3283" s="660"/>
      <c r="R3283" s="660"/>
    </row>
    <row r="3284" spans="1:18" x14ac:dyDescent="0.25">
      <c r="A3284" s="658"/>
      <c r="B3284" s="635"/>
      <c r="O3284" s="660"/>
      <c r="R3284" s="660"/>
    </row>
    <row r="3285" spans="1:18" x14ac:dyDescent="0.25">
      <c r="A3285" s="658"/>
      <c r="B3285" s="635"/>
      <c r="O3285" s="660"/>
      <c r="R3285" s="660"/>
    </row>
    <row r="3286" spans="1:18" x14ac:dyDescent="0.25">
      <c r="A3286" s="658"/>
      <c r="B3286" s="635"/>
      <c r="O3286" s="660"/>
      <c r="R3286" s="660"/>
    </row>
    <row r="3287" spans="1:18" x14ac:dyDescent="0.25">
      <c r="A3287" s="658"/>
      <c r="B3287" s="635"/>
      <c r="O3287" s="660"/>
      <c r="R3287" s="660"/>
    </row>
    <row r="3288" spans="1:18" x14ac:dyDescent="0.25">
      <c r="A3288" s="658"/>
      <c r="B3288" s="635"/>
      <c r="O3288" s="660"/>
      <c r="R3288" s="660"/>
    </row>
    <row r="3289" spans="1:18" x14ac:dyDescent="0.25">
      <c r="A3289" s="658"/>
      <c r="B3289" s="635"/>
      <c r="O3289" s="660"/>
      <c r="R3289" s="660"/>
    </row>
    <row r="3290" spans="1:18" x14ac:dyDescent="0.25">
      <c r="A3290" s="658"/>
      <c r="B3290" s="635"/>
      <c r="O3290" s="660"/>
      <c r="R3290" s="660"/>
    </row>
    <row r="3291" spans="1:18" x14ac:dyDescent="0.25">
      <c r="A3291" s="658"/>
      <c r="B3291" s="635"/>
      <c r="O3291" s="660"/>
      <c r="R3291" s="660"/>
    </row>
    <row r="3292" spans="1:18" x14ac:dyDescent="0.25">
      <c r="A3292" s="658"/>
      <c r="B3292" s="635"/>
      <c r="O3292" s="660"/>
      <c r="R3292" s="660"/>
    </row>
    <row r="3293" spans="1:18" x14ac:dyDescent="0.25">
      <c r="A3293" s="658"/>
      <c r="B3293" s="635"/>
      <c r="O3293" s="660"/>
      <c r="R3293" s="660"/>
    </row>
    <row r="3294" spans="1:18" x14ac:dyDescent="0.25">
      <c r="A3294" s="658"/>
      <c r="B3294" s="635"/>
      <c r="O3294" s="660"/>
      <c r="R3294" s="660"/>
    </row>
    <row r="3295" spans="1:18" x14ac:dyDescent="0.25">
      <c r="A3295" s="658"/>
      <c r="B3295" s="635"/>
      <c r="O3295" s="660"/>
      <c r="R3295" s="660"/>
    </row>
    <row r="3296" spans="1:18" x14ac:dyDescent="0.25">
      <c r="A3296" s="658"/>
      <c r="B3296" s="635"/>
      <c r="O3296" s="660"/>
      <c r="R3296" s="660"/>
    </row>
    <row r="3297" spans="1:18" x14ac:dyDescent="0.25">
      <c r="A3297" s="658"/>
      <c r="B3297" s="635"/>
      <c r="O3297" s="660"/>
      <c r="R3297" s="660"/>
    </row>
    <row r="3298" spans="1:18" x14ac:dyDescent="0.25">
      <c r="A3298" s="658"/>
      <c r="B3298" s="635"/>
      <c r="O3298" s="660"/>
      <c r="R3298" s="660"/>
    </row>
    <row r="3299" spans="1:18" x14ac:dyDescent="0.25">
      <c r="A3299" s="658"/>
      <c r="B3299" s="635"/>
      <c r="O3299" s="660"/>
      <c r="R3299" s="660"/>
    </row>
    <row r="3300" spans="1:18" x14ac:dyDescent="0.25">
      <c r="A3300" s="658"/>
      <c r="B3300" s="635"/>
      <c r="O3300" s="660"/>
      <c r="R3300" s="660"/>
    </row>
    <row r="3301" spans="1:18" x14ac:dyDescent="0.25">
      <c r="A3301" s="658"/>
      <c r="B3301" s="635"/>
      <c r="O3301" s="660"/>
      <c r="R3301" s="660"/>
    </row>
    <row r="3302" spans="1:18" x14ac:dyDescent="0.25">
      <c r="A3302" s="658"/>
      <c r="B3302" s="635"/>
      <c r="O3302" s="660"/>
      <c r="R3302" s="660"/>
    </row>
    <row r="3303" spans="1:18" x14ac:dyDescent="0.25">
      <c r="A3303" s="658"/>
      <c r="B3303" s="635"/>
      <c r="O3303" s="660"/>
      <c r="R3303" s="660"/>
    </row>
    <row r="3304" spans="1:18" x14ac:dyDescent="0.25">
      <c r="A3304" s="658"/>
      <c r="B3304" s="635"/>
      <c r="O3304" s="660"/>
      <c r="R3304" s="660"/>
    </row>
    <row r="3305" spans="1:18" x14ac:dyDescent="0.25">
      <c r="A3305" s="658"/>
      <c r="B3305" s="635"/>
      <c r="O3305" s="660"/>
      <c r="R3305" s="660"/>
    </row>
    <row r="3306" spans="1:18" x14ac:dyDescent="0.25">
      <c r="A3306" s="658"/>
      <c r="B3306" s="635"/>
      <c r="O3306" s="660"/>
      <c r="R3306" s="660"/>
    </row>
    <row r="3307" spans="1:18" x14ac:dyDescent="0.25">
      <c r="A3307" s="658"/>
      <c r="B3307" s="635"/>
      <c r="O3307" s="660"/>
      <c r="R3307" s="660"/>
    </row>
    <row r="3308" spans="1:18" x14ac:dyDescent="0.25">
      <c r="A3308" s="658"/>
      <c r="B3308" s="635"/>
      <c r="O3308" s="660"/>
      <c r="R3308" s="660"/>
    </row>
    <row r="3309" spans="1:18" x14ac:dyDescent="0.25">
      <c r="A3309" s="658"/>
      <c r="B3309" s="635"/>
      <c r="O3309" s="660"/>
      <c r="R3309" s="660"/>
    </row>
    <row r="3310" spans="1:18" x14ac:dyDescent="0.25">
      <c r="A3310" s="658"/>
      <c r="B3310" s="635"/>
      <c r="O3310" s="660"/>
      <c r="R3310" s="660"/>
    </row>
    <row r="3311" spans="1:18" x14ac:dyDescent="0.25">
      <c r="A3311" s="658"/>
      <c r="B3311" s="635"/>
      <c r="O3311" s="660"/>
      <c r="R3311" s="660"/>
    </row>
    <row r="3312" spans="1:18" x14ac:dyDescent="0.25">
      <c r="A3312" s="658"/>
      <c r="B3312" s="635"/>
      <c r="O3312" s="660"/>
      <c r="R3312" s="660"/>
    </row>
    <row r="3313" spans="1:18" x14ac:dyDescent="0.25">
      <c r="A3313" s="658"/>
      <c r="B3313" s="635"/>
      <c r="O3313" s="660"/>
      <c r="R3313" s="660"/>
    </row>
    <row r="3314" spans="1:18" x14ac:dyDescent="0.25">
      <c r="A3314" s="658"/>
      <c r="B3314" s="635"/>
      <c r="O3314" s="660"/>
      <c r="R3314" s="660"/>
    </row>
    <row r="3315" spans="1:18" x14ac:dyDescent="0.25">
      <c r="A3315" s="658"/>
      <c r="B3315" s="635"/>
      <c r="O3315" s="660"/>
      <c r="R3315" s="660"/>
    </row>
    <row r="3316" spans="1:18" x14ac:dyDescent="0.25">
      <c r="A3316" s="658"/>
      <c r="B3316" s="635"/>
      <c r="O3316" s="660"/>
      <c r="R3316" s="660"/>
    </row>
    <row r="3317" spans="1:18" x14ac:dyDescent="0.25">
      <c r="A3317" s="658"/>
      <c r="B3317" s="635"/>
      <c r="O3317" s="660"/>
      <c r="R3317" s="660"/>
    </row>
    <row r="3318" spans="1:18" x14ac:dyDescent="0.25">
      <c r="A3318" s="658"/>
      <c r="B3318" s="635"/>
      <c r="O3318" s="660"/>
      <c r="R3318" s="660"/>
    </row>
    <row r="3319" spans="1:18" x14ac:dyDescent="0.25">
      <c r="A3319" s="658"/>
      <c r="B3319" s="635"/>
      <c r="O3319" s="660"/>
      <c r="R3319" s="660"/>
    </row>
    <row r="3320" spans="1:18" x14ac:dyDescent="0.25">
      <c r="A3320" s="658"/>
      <c r="B3320" s="635"/>
      <c r="O3320" s="660"/>
      <c r="R3320" s="660"/>
    </row>
    <row r="3321" spans="1:18" x14ac:dyDescent="0.25">
      <c r="A3321" s="658"/>
      <c r="B3321" s="635"/>
      <c r="O3321" s="660"/>
      <c r="R3321" s="660"/>
    </row>
    <row r="3322" spans="1:18" x14ac:dyDescent="0.25">
      <c r="A3322" s="658"/>
      <c r="B3322" s="635"/>
      <c r="O3322" s="660"/>
      <c r="R3322" s="660"/>
    </row>
    <row r="3323" spans="1:18" x14ac:dyDescent="0.25">
      <c r="A3323" s="658"/>
      <c r="B3323" s="635"/>
      <c r="O3323" s="660"/>
      <c r="R3323" s="660"/>
    </row>
    <row r="3324" spans="1:18" x14ac:dyDescent="0.25">
      <c r="A3324" s="658"/>
      <c r="B3324" s="635"/>
      <c r="O3324" s="660"/>
      <c r="R3324" s="660"/>
    </row>
    <row r="3325" spans="1:18" x14ac:dyDescent="0.25">
      <c r="A3325" s="658"/>
      <c r="B3325" s="635"/>
      <c r="O3325" s="660"/>
      <c r="R3325" s="660"/>
    </row>
    <row r="3326" spans="1:18" x14ac:dyDescent="0.25">
      <c r="A3326" s="658"/>
      <c r="B3326" s="635"/>
      <c r="O3326" s="660"/>
      <c r="R3326" s="660"/>
    </row>
    <row r="3327" spans="1:18" x14ac:dyDescent="0.25">
      <c r="A3327" s="658"/>
      <c r="B3327" s="635"/>
      <c r="O3327" s="660"/>
      <c r="R3327" s="660"/>
    </row>
    <row r="3328" spans="1:18" x14ac:dyDescent="0.25">
      <c r="A3328" s="658"/>
      <c r="B3328" s="635"/>
      <c r="O3328" s="660"/>
      <c r="R3328" s="660"/>
    </row>
    <row r="3329" spans="1:18" x14ac:dyDescent="0.25">
      <c r="A3329" s="658"/>
      <c r="B3329" s="635"/>
      <c r="O3329" s="660"/>
      <c r="R3329" s="660"/>
    </row>
    <row r="3330" spans="1:18" x14ac:dyDescent="0.25">
      <c r="A3330" s="658"/>
      <c r="B3330" s="635"/>
      <c r="O3330" s="660"/>
      <c r="R3330" s="660"/>
    </row>
    <row r="3331" spans="1:18" x14ac:dyDescent="0.25">
      <c r="A3331" s="658"/>
      <c r="B3331" s="635"/>
      <c r="O3331" s="660"/>
      <c r="R3331" s="660"/>
    </row>
    <row r="3332" spans="1:18" x14ac:dyDescent="0.25">
      <c r="A3332" s="658"/>
      <c r="B3332" s="635"/>
      <c r="O3332" s="660"/>
      <c r="R3332" s="660"/>
    </row>
    <row r="3333" spans="1:18" x14ac:dyDescent="0.25">
      <c r="A3333" s="658"/>
      <c r="B3333" s="635"/>
      <c r="O3333" s="660"/>
      <c r="R3333" s="660"/>
    </row>
    <row r="3334" spans="1:18" x14ac:dyDescent="0.25">
      <c r="A3334" s="658"/>
      <c r="B3334" s="635"/>
      <c r="O3334" s="660"/>
      <c r="R3334" s="660"/>
    </row>
    <row r="3335" spans="1:18" x14ac:dyDescent="0.25">
      <c r="A3335" s="658"/>
      <c r="B3335" s="635"/>
      <c r="O3335" s="660"/>
      <c r="R3335" s="660"/>
    </row>
    <row r="3336" spans="1:18" x14ac:dyDescent="0.25">
      <c r="A3336" s="658"/>
      <c r="B3336" s="635"/>
      <c r="O3336" s="660"/>
      <c r="R3336" s="660"/>
    </row>
    <row r="3337" spans="1:18" x14ac:dyDescent="0.25">
      <c r="A3337" s="658"/>
      <c r="B3337" s="635"/>
      <c r="O3337" s="660"/>
      <c r="R3337" s="660"/>
    </row>
    <row r="3338" spans="1:18" x14ac:dyDescent="0.25">
      <c r="A3338" s="658"/>
      <c r="B3338" s="635"/>
      <c r="O3338" s="660"/>
      <c r="R3338" s="660"/>
    </row>
    <row r="3339" spans="1:18" x14ac:dyDescent="0.25">
      <c r="A3339" s="658"/>
      <c r="B3339" s="635"/>
      <c r="O3339" s="660"/>
      <c r="R3339" s="660"/>
    </row>
    <row r="3340" spans="1:18" x14ac:dyDescent="0.25">
      <c r="A3340" s="658"/>
      <c r="B3340" s="635"/>
      <c r="O3340" s="660"/>
      <c r="R3340" s="660"/>
    </row>
    <row r="3341" spans="1:18" x14ac:dyDescent="0.25">
      <c r="A3341" s="658"/>
      <c r="B3341" s="635"/>
      <c r="O3341" s="660"/>
      <c r="R3341" s="660"/>
    </row>
    <row r="3342" spans="1:18" x14ac:dyDescent="0.25">
      <c r="A3342" s="658"/>
      <c r="B3342" s="635"/>
      <c r="O3342" s="660"/>
      <c r="R3342" s="660"/>
    </row>
    <row r="3343" spans="1:18" x14ac:dyDescent="0.25">
      <c r="A3343" s="658"/>
      <c r="B3343" s="635"/>
      <c r="O3343" s="660"/>
      <c r="R3343" s="660"/>
    </row>
    <row r="3344" spans="1:18" x14ac:dyDescent="0.25">
      <c r="A3344" s="658"/>
      <c r="B3344" s="635"/>
      <c r="O3344" s="660"/>
      <c r="R3344" s="660"/>
    </row>
    <row r="3345" spans="1:18" x14ac:dyDescent="0.25">
      <c r="A3345" s="658"/>
      <c r="B3345" s="635"/>
      <c r="O3345" s="660"/>
      <c r="R3345" s="660"/>
    </row>
    <row r="3346" spans="1:18" x14ac:dyDescent="0.25">
      <c r="A3346" s="658"/>
      <c r="B3346" s="635"/>
      <c r="O3346" s="660"/>
      <c r="R3346" s="660"/>
    </row>
    <row r="3347" spans="1:18" x14ac:dyDescent="0.25">
      <c r="A3347" s="658"/>
      <c r="B3347" s="635"/>
      <c r="O3347" s="660"/>
      <c r="R3347" s="660"/>
    </row>
    <row r="3348" spans="1:18" x14ac:dyDescent="0.25">
      <c r="A3348" s="658"/>
      <c r="B3348" s="635"/>
      <c r="O3348" s="660"/>
      <c r="R3348" s="660"/>
    </row>
    <row r="3349" spans="1:18" x14ac:dyDescent="0.25">
      <c r="A3349" s="658"/>
      <c r="B3349" s="635"/>
      <c r="O3349" s="660"/>
      <c r="R3349" s="660"/>
    </row>
    <row r="3350" spans="1:18" x14ac:dyDescent="0.25">
      <c r="A3350" s="658"/>
      <c r="B3350" s="635"/>
      <c r="O3350" s="660"/>
      <c r="R3350" s="660"/>
    </row>
    <row r="3351" spans="1:18" x14ac:dyDescent="0.25">
      <c r="A3351" s="658"/>
      <c r="B3351" s="635"/>
      <c r="O3351" s="660"/>
      <c r="R3351" s="660"/>
    </row>
    <row r="3352" spans="1:18" x14ac:dyDescent="0.25">
      <c r="A3352" s="658"/>
      <c r="B3352" s="635"/>
      <c r="O3352" s="660"/>
      <c r="R3352" s="660"/>
    </row>
    <row r="3353" spans="1:18" x14ac:dyDescent="0.25">
      <c r="A3353" s="658"/>
      <c r="B3353" s="635"/>
      <c r="O3353" s="660"/>
      <c r="R3353" s="660"/>
    </row>
    <row r="3354" spans="1:18" x14ac:dyDescent="0.25">
      <c r="A3354" s="658"/>
      <c r="B3354" s="635"/>
      <c r="O3354" s="660"/>
      <c r="R3354" s="660"/>
    </row>
    <row r="3355" spans="1:18" x14ac:dyDescent="0.25">
      <c r="A3355" s="658"/>
      <c r="B3355" s="635"/>
      <c r="O3355" s="660"/>
      <c r="R3355" s="660"/>
    </row>
    <row r="3356" spans="1:18" x14ac:dyDescent="0.25">
      <c r="A3356" s="658"/>
      <c r="B3356" s="635"/>
      <c r="O3356" s="660"/>
      <c r="R3356" s="660"/>
    </row>
    <row r="3357" spans="1:18" x14ac:dyDescent="0.25">
      <c r="A3357" s="658"/>
      <c r="B3357" s="635"/>
      <c r="O3357" s="660"/>
      <c r="R3357" s="660"/>
    </row>
    <row r="3358" spans="1:18" x14ac:dyDescent="0.25">
      <c r="A3358" s="658"/>
      <c r="B3358" s="635"/>
      <c r="O3358" s="660"/>
      <c r="R3358" s="660"/>
    </row>
    <row r="3359" spans="1:18" x14ac:dyDescent="0.25">
      <c r="A3359" s="658"/>
      <c r="B3359" s="635"/>
      <c r="O3359" s="660"/>
      <c r="R3359" s="660"/>
    </row>
    <row r="3360" spans="1:18" x14ac:dyDescent="0.25">
      <c r="A3360" s="658"/>
      <c r="B3360" s="635"/>
      <c r="O3360" s="660"/>
      <c r="R3360" s="660"/>
    </row>
    <row r="3361" spans="1:18" x14ac:dyDescent="0.25">
      <c r="A3361" s="658"/>
      <c r="B3361" s="635"/>
      <c r="O3361" s="660"/>
      <c r="R3361" s="660"/>
    </row>
    <row r="3362" spans="1:18" x14ac:dyDescent="0.25">
      <c r="A3362" s="658"/>
      <c r="B3362" s="635"/>
      <c r="O3362" s="660"/>
      <c r="R3362" s="660"/>
    </row>
    <row r="3363" spans="1:18" x14ac:dyDescent="0.25">
      <c r="A3363" s="658"/>
      <c r="B3363" s="635"/>
      <c r="O3363" s="660"/>
      <c r="R3363" s="660"/>
    </row>
    <row r="3364" spans="1:18" x14ac:dyDescent="0.25">
      <c r="A3364" s="658"/>
      <c r="B3364" s="635"/>
      <c r="O3364" s="660"/>
      <c r="R3364" s="660"/>
    </row>
    <row r="3365" spans="1:18" x14ac:dyDescent="0.25">
      <c r="A3365" s="658"/>
      <c r="B3365" s="635"/>
      <c r="O3365" s="660"/>
      <c r="R3365" s="660"/>
    </row>
    <row r="3366" spans="1:18" x14ac:dyDescent="0.25">
      <c r="A3366" s="658"/>
      <c r="B3366" s="635"/>
      <c r="O3366" s="660"/>
      <c r="R3366" s="660"/>
    </row>
    <row r="3367" spans="1:18" x14ac:dyDescent="0.25">
      <c r="A3367" s="658"/>
      <c r="B3367" s="635"/>
      <c r="O3367" s="660"/>
      <c r="R3367" s="660"/>
    </row>
    <row r="3368" spans="1:18" x14ac:dyDescent="0.25">
      <c r="A3368" s="658"/>
      <c r="B3368" s="635"/>
      <c r="O3368" s="660"/>
      <c r="R3368" s="660"/>
    </row>
    <row r="3369" spans="1:18" x14ac:dyDescent="0.25">
      <c r="A3369" s="658"/>
      <c r="B3369" s="635"/>
      <c r="O3369" s="660"/>
      <c r="R3369" s="660"/>
    </row>
    <row r="3370" spans="1:18" x14ac:dyDescent="0.25">
      <c r="A3370" s="658"/>
      <c r="B3370" s="635"/>
      <c r="O3370" s="660"/>
      <c r="R3370" s="660"/>
    </row>
    <row r="3371" spans="1:18" x14ac:dyDescent="0.25">
      <c r="A3371" s="658"/>
      <c r="B3371" s="635"/>
      <c r="O3371" s="660"/>
      <c r="R3371" s="660"/>
    </row>
    <row r="3372" spans="1:18" x14ac:dyDescent="0.25">
      <c r="A3372" s="658"/>
      <c r="B3372" s="635"/>
      <c r="O3372" s="660"/>
      <c r="R3372" s="660"/>
    </row>
    <row r="3373" spans="1:18" x14ac:dyDescent="0.25">
      <c r="A3373" s="658"/>
      <c r="B3373" s="635"/>
      <c r="O3373" s="660"/>
      <c r="R3373" s="660"/>
    </row>
    <row r="3374" spans="1:18" x14ac:dyDescent="0.25">
      <c r="A3374" s="658"/>
      <c r="B3374" s="635"/>
      <c r="O3374" s="660"/>
      <c r="R3374" s="660"/>
    </row>
    <row r="3375" spans="1:18" x14ac:dyDescent="0.25">
      <c r="A3375" s="658"/>
      <c r="B3375" s="635"/>
      <c r="O3375" s="660"/>
      <c r="R3375" s="660"/>
    </row>
    <row r="3376" spans="1:18" x14ac:dyDescent="0.25">
      <c r="A3376" s="658"/>
      <c r="B3376" s="635"/>
      <c r="O3376" s="660"/>
      <c r="R3376" s="660"/>
    </row>
    <row r="3377" spans="1:18" x14ac:dyDescent="0.25">
      <c r="A3377" s="658"/>
      <c r="B3377" s="635"/>
      <c r="O3377" s="660"/>
      <c r="R3377" s="660"/>
    </row>
    <row r="3378" spans="1:18" x14ac:dyDescent="0.25">
      <c r="A3378" s="658"/>
      <c r="B3378" s="635"/>
      <c r="O3378" s="660"/>
      <c r="R3378" s="660"/>
    </row>
    <row r="3379" spans="1:18" x14ac:dyDescent="0.25">
      <c r="A3379" s="658"/>
      <c r="B3379" s="635"/>
      <c r="O3379" s="660"/>
      <c r="R3379" s="660"/>
    </row>
    <row r="3380" spans="1:18" x14ac:dyDescent="0.25">
      <c r="A3380" s="658"/>
      <c r="B3380" s="635"/>
      <c r="O3380" s="660"/>
      <c r="R3380" s="660"/>
    </row>
    <row r="3381" spans="1:18" x14ac:dyDescent="0.25">
      <c r="A3381" s="658"/>
      <c r="B3381" s="635"/>
      <c r="O3381" s="660"/>
      <c r="R3381" s="660"/>
    </row>
    <row r="3382" spans="1:18" x14ac:dyDescent="0.25">
      <c r="A3382" s="658"/>
      <c r="B3382" s="635"/>
      <c r="O3382" s="660"/>
      <c r="R3382" s="660"/>
    </row>
    <row r="3383" spans="1:18" x14ac:dyDescent="0.25">
      <c r="A3383" s="658"/>
      <c r="B3383" s="635"/>
      <c r="O3383" s="660"/>
      <c r="R3383" s="660"/>
    </row>
    <row r="3384" spans="1:18" x14ac:dyDescent="0.25">
      <c r="A3384" s="658"/>
      <c r="B3384" s="635"/>
      <c r="O3384" s="660"/>
      <c r="R3384" s="660"/>
    </row>
    <row r="3385" spans="1:18" x14ac:dyDescent="0.25">
      <c r="A3385" s="658"/>
      <c r="B3385" s="635"/>
      <c r="O3385" s="660"/>
      <c r="R3385" s="660"/>
    </row>
    <row r="3386" spans="1:18" x14ac:dyDescent="0.25">
      <c r="A3386" s="658"/>
      <c r="B3386" s="635"/>
      <c r="O3386" s="660"/>
      <c r="R3386" s="660"/>
    </row>
    <row r="3387" spans="1:18" x14ac:dyDescent="0.25">
      <c r="A3387" s="658"/>
      <c r="B3387" s="635"/>
      <c r="O3387" s="660"/>
      <c r="R3387" s="660"/>
    </row>
    <row r="3388" spans="1:18" x14ac:dyDescent="0.25">
      <c r="A3388" s="658"/>
      <c r="B3388" s="635"/>
      <c r="O3388" s="660"/>
      <c r="R3388" s="660"/>
    </row>
    <row r="3389" spans="1:18" x14ac:dyDescent="0.25">
      <c r="A3389" s="658"/>
      <c r="B3389" s="635"/>
      <c r="O3389" s="660"/>
      <c r="R3389" s="660"/>
    </row>
    <row r="3390" spans="1:18" x14ac:dyDescent="0.25">
      <c r="A3390" s="658"/>
      <c r="B3390" s="635"/>
      <c r="O3390" s="660"/>
      <c r="R3390" s="660"/>
    </row>
    <row r="3391" spans="1:18" x14ac:dyDescent="0.25">
      <c r="A3391" s="658"/>
      <c r="B3391" s="635"/>
      <c r="O3391" s="660"/>
      <c r="R3391" s="660"/>
    </row>
    <row r="3392" spans="1:18" x14ac:dyDescent="0.25">
      <c r="A3392" s="658"/>
      <c r="B3392" s="635"/>
      <c r="O3392" s="660"/>
      <c r="R3392" s="660"/>
    </row>
    <row r="3393" spans="1:18" x14ac:dyDescent="0.25">
      <c r="A3393" s="658"/>
      <c r="B3393" s="635"/>
      <c r="O3393" s="660"/>
      <c r="R3393" s="660"/>
    </row>
    <row r="3394" spans="1:18" x14ac:dyDescent="0.25">
      <c r="A3394" s="658"/>
      <c r="B3394" s="635"/>
      <c r="O3394" s="660"/>
      <c r="R3394" s="660"/>
    </row>
    <row r="3395" spans="1:18" x14ac:dyDescent="0.25">
      <c r="A3395" s="658"/>
      <c r="B3395" s="635"/>
      <c r="O3395" s="660"/>
      <c r="R3395" s="660"/>
    </row>
    <row r="3396" spans="1:18" x14ac:dyDescent="0.25">
      <c r="A3396" s="658"/>
      <c r="B3396" s="635"/>
      <c r="O3396" s="660"/>
      <c r="R3396" s="660"/>
    </row>
    <row r="3397" spans="1:18" x14ac:dyDescent="0.25">
      <c r="A3397" s="658"/>
      <c r="B3397" s="635"/>
      <c r="O3397" s="660"/>
      <c r="R3397" s="660"/>
    </row>
    <row r="3398" spans="1:18" x14ac:dyDescent="0.25">
      <c r="A3398" s="658"/>
      <c r="B3398" s="635"/>
      <c r="O3398" s="660"/>
      <c r="R3398" s="660"/>
    </row>
    <row r="3399" spans="1:18" x14ac:dyDescent="0.25">
      <c r="A3399" s="658"/>
      <c r="B3399" s="635"/>
      <c r="O3399" s="660"/>
      <c r="R3399" s="660"/>
    </row>
    <row r="3400" spans="1:18" x14ac:dyDescent="0.25">
      <c r="A3400" s="658"/>
      <c r="B3400" s="635"/>
      <c r="O3400" s="660"/>
      <c r="R3400" s="660"/>
    </row>
    <row r="3401" spans="1:18" x14ac:dyDescent="0.25">
      <c r="A3401" s="658"/>
      <c r="B3401" s="635"/>
      <c r="O3401" s="660"/>
      <c r="R3401" s="660"/>
    </row>
    <row r="3402" spans="1:18" x14ac:dyDescent="0.25">
      <c r="A3402" s="658"/>
      <c r="B3402" s="635"/>
      <c r="O3402" s="660"/>
      <c r="R3402" s="660"/>
    </row>
    <row r="3403" spans="1:18" x14ac:dyDescent="0.25">
      <c r="A3403" s="658"/>
      <c r="B3403" s="635"/>
      <c r="O3403" s="660"/>
      <c r="R3403" s="660"/>
    </row>
    <row r="3404" spans="1:18" x14ac:dyDescent="0.25">
      <c r="A3404" s="658"/>
      <c r="B3404" s="635"/>
      <c r="O3404" s="660"/>
      <c r="R3404" s="660"/>
    </row>
    <row r="3405" spans="1:18" x14ac:dyDescent="0.25">
      <c r="A3405" s="658"/>
      <c r="B3405" s="635"/>
      <c r="O3405" s="660"/>
      <c r="R3405" s="660"/>
    </row>
    <row r="3406" spans="1:18" x14ac:dyDescent="0.25">
      <c r="A3406" s="658"/>
      <c r="B3406" s="635"/>
      <c r="O3406" s="660"/>
      <c r="R3406" s="660"/>
    </row>
    <row r="3407" spans="1:18" x14ac:dyDescent="0.25">
      <c r="A3407" s="658"/>
      <c r="B3407" s="635"/>
      <c r="O3407" s="660"/>
      <c r="R3407" s="660"/>
    </row>
    <row r="3408" spans="1:18" x14ac:dyDescent="0.25">
      <c r="A3408" s="658"/>
      <c r="B3408" s="635"/>
      <c r="O3408" s="660"/>
      <c r="R3408" s="660"/>
    </row>
    <row r="3409" spans="1:18" x14ac:dyDescent="0.25">
      <c r="A3409" s="658"/>
      <c r="B3409" s="635"/>
      <c r="O3409" s="660"/>
      <c r="R3409" s="660"/>
    </row>
    <row r="3410" spans="1:18" x14ac:dyDescent="0.25">
      <c r="A3410" s="658"/>
      <c r="B3410" s="635"/>
      <c r="O3410" s="660"/>
      <c r="R3410" s="660"/>
    </row>
    <row r="3411" spans="1:18" x14ac:dyDescent="0.25">
      <c r="A3411" s="658"/>
      <c r="B3411" s="635"/>
      <c r="O3411" s="660"/>
      <c r="R3411" s="660"/>
    </row>
    <row r="3412" spans="1:18" x14ac:dyDescent="0.25">
      <c r="A3412" s="658"/>
      <c r="B3412" s="635"/>
      <c r="O3412" s="660"/>
      <c r="R3412" s="660"/>
    </row>
    <row r="3413" spans="1:18" x14ac:dyDescent="0.25">
      <c r="A3413" s="658"/>
      <c r="B3413" s="635"/>
      <c r="O3413" s="660"/>
      <c r="R3413" s="660"/>
    </row>
    <row r="3414" spans="1:18" x14ac:dyDescent="0.25">
      <c r="A3414" s="658"/>
      <c r="B3414" s="635"/>
      <c r="O3414" s="660"/>
      <c r="R3414" s="660"/>
    </row>
    <row r="3415" spans="1:18" x14ac:dyDescent="0.25">
      <c r="A3415" s="658"/>
      <c r="B3415" s="635"/>
      <c r="O3415" s="660"/>
      <c r="R3415" s="660"/>
    </row>
    <row r="3416" spans="1:18" x14ac:dyDescent="0.25">
      <c r="A3416" s="658"/>
      <c r="B3416" s="635"/>
      <c r="O3416" s="660"/>
      <c r="R3416" s="660"/>
    </row>
    <row r="3417" spans="1:18" x14ac:dyDescent="0.25">
      <c r="A3417" s="658"/>
      <c r="B3417" s="635"/>
      <c r="O3417" s="660"/>
      <c r="R3417" s="660"/>
    </row>
    <row r="3418" spans="1:18" x14ac:dyDescent="0.25">
      <c r="A3418" s="658"/>
      <c r="B3418" s="635"/>
      <c r="O3418" s="660"/>
      <c r="R3418" s="660"/>
    </row>
    <row r="3419" spans="1:18" x14ac:dyDescent="0.25">
      <c r="A3419" s="658"/>
      <c r="B3419" s="635"/>
      <c r="O3419" s="660"/>
      <c r="R3419" s="660"/>
    </row>
    <row r="3420" spans="1:18" x14ac:dyDescent="0.25">
      <c r="A3420" s="658"/>
      <c r="B3420" s="635"/>
      <c r="O3420" s="660"/>
      <c r="R3420" s="660"/>
    </row>
    <row r="3421" spans="1:18" x14ac:dyDescent="0.25">
      <c r="A3421" s="658"/>
      <c r="B3421" s="635"/>
      <c r="O3421" s="660"/>
      <c r="R3421" s="660"/>
    </row>
    <row r="3422" spans="1:18" x14ac:dyDescent="0.25">
      <c r="A3422" s="658"/>
      <c r="B3422" s="635"/>
      <c r="O3422" s="660"/>
      <c r="R3422" s="660"/>
    </row>
    <row r="3423" spans="1:18" x14ac:dyDescent="0.25">
      <c r="A3423" s="658"/>
      <c r="B3423" s="635"/>
      <c r="O3423" s="660"/>
      <c r="R3423" s="660"/>
    </row>
    <row r="3424" spans="1:18" x14ac:dyDescent="0.25">
      <c r="A3424" s="658"/>
      <c r="B3424" s="635"/>
      <c r="O3424" s="660"/>
      <c r="R3424" s="660"/>
    </row>
    <row r="3425" spans="1:18" x14ac:dyDescent="0.25">
      <c r="A3425" s="658"/>
      <c r="B3425" s="635"/>
      <c r="O3425" s="660"/>
      <c r="R3425" s="660"/>
    </row>
    <row r="3426" spans="1:18" x14ac:dyDescent="0.25">
      <c r="A3426" s="658"/>
      <c r="B3426" s="635"/>
      <c r="O3426" s="660"/>
      <c r="R3426" s="660"/>
    </row>
    <row r="3427" spans="1:18" x14ac:dyDescent="0.25">
      <c r="A3427" s="658"/>
      <c r="B3427" s="635"/>
      <c r="O3427" s="660"/>
      <c r="R3427" s="660"/>
    </row>
    <row r="3428" spans="1:18" x14ac:dyDescent="0.25">
      <c r="A3428" s="658"/>
      <c r="B3428" s="635"/>
      <c r="O3428" s="660"/>
      <c r="R3428" s="660"/>
    </row>
    <row r="3429" spans="1:18" x14ac:dyDescent="0.25">
      <c r="A3429" s="658"/>
      <c r="B3429" s="635"/>
      <c r="O3429" s="660"/>
      <c r="R3429" s="660"/>
    </row>
    <row r="3430" spans="1:18" x14ac:dyDescent="0.25">
      <c r="A3430" s="658"/>
      <c r="B3430" s="635"/>
      <c r="O3430" s="660"/>
      <c r="R3430" s="660"/>
    </row>
    <row r="3431" spans="1:18" x14ac:dyDescent="0.25">
      <c r="A3431" s="658"/>
      <c r="B3431" s="635"/>
      <c r="O3431" s="660"/>
      <c r="R3431" s="660"/>
    </row>
    <row r="3432" spans="1:18" x14ac:dyDescent="0.25">
      <c r="A3432" s="658"/>
      <c r="B3432" s="635"/>
      <c r="O3432" s="660"/>
      <c r="R3432" s="660"/>
    </row>
    <row r="3433" spans="1:18" x14ac:dyDescent="0.25">
      <c r="A3433" s="658"/>
      <c r="B3433" s="635"/>
      <c r="O3433" s="660"/>
      <c r="R3433" s="660"/>
    </row>
    <row r="3434" spans="1:18" x14ac:dyDescent="0.25">
      <c r="A3434" s="658"/>
      <c r="B3434" s="635"/>
      <c r="O3434" s="660"/>
      <c r="R3434" s="660"/>
    </row>
    <row r="3435" spans="1:18" x14ac:dyDescent="0.25">
      <c r="A3435" s="658"/>
      <c r="B3435" s="635"/>
      <c r="O3435" s="660"/>
      <c r="R3435" s="660"/>
    </row>
    <row r="3436" spans="1:18" x14ac:dyDescent="0.25">
      <c r="A3436" s="658"/>
      <c r="B3436" s="635"/>
      <c r="O3436" s="660"/>
      <c r="R3436" s="660"/>
    </row>
    <row r="3437" spans="1:18" x14ac:dyDescent="0.25">
      <c r="A3437" s="658"/>
      <c r="B3437" s="635"/>
      <c r="O3437" s="660"/>
      <c r="R3437" s="660"/>
    </row>
    <row r="3438" spans="1:18" x14ac:dyDescent="0.25">
      <c r="A3438" s="658"/>
      <c r="B3438" s="635"/>
      <c r="O3438" s="660"/>
      <c r="R3438" s="660"/>
    </row>
    <row r="3439" spans="1:18" x14ac:dyDescent="0.25">
      <c r="A3439" s="658"/>
      <c r="B3439" s="635"/>
      <c r="O3439" s="660"/>
      <c r="R3439" s="660"/>
    </row>
    <row r="3440" spans="1:18" x14ac:dyDescent="0.25">
      <c r="A3440" s="658"/>
      <c r="B3440" s="635"/>
      <c r="O3440" s="660"/>
      <c r="R3440" s="660"/>
    </row>
    <row r="3441" spans="1:18" x14ac:dyDescent="0.25">
      <c r="A3441" s="658"/>
      <c r="B3441" s="635"/>
      <c r="O3441" s="660"/>
      <c r="R3441" s="660"/>
    </row>
    <row r="3442" spans="1:18" x14ac:dyDescent="0.25">
      <c r="A3442" s="658"/>
      <c r="B3442" s="635"/>
      <c r="O3442" s="660"/>
      <c r="R3442" s="660"/>
    </row>
    <row r="3443" spans="1:18" x14ac:dyDescent="0.25">
      <c r="A3443" s="658"/>
      <c r="B3443" s="635"/>
      <c r="O3443" s="660"/>
      <c r="R3443" s="660"/>
    </row>
    <row r="3444" spans="1:18" x14ac:dyDescent="0.25">
      <c r="A3444" s="658"/>
      <c r="B3444" s="635"/>
      <c r="O3444" s="660"/>
      <c r="R3444" s="660"/>
    </row>
    <row r="3445" spans="1:18" x14ac:dyDescent="0.25">
      <c r="A3445" s="658"/>
      <c r="B3445" s="635"/>
      <c r="O3445" s="660"/>
      <c r="R3445" s="660"/>
    </row>
    <row r="3446" spans="1:18" x14ac:dyDescent="0.25">
      <c r="A3446" s="658"/>
      <c r="B3446" s="635"/>
      <c r="O3446" s="660"/>
      <c r="R3446" s="660"/>
    </row>
    <row r="3447" spans="1:18" x14ac:dyDescent="0.25">
      <c r="A3447" s="658"/>
      <c r="B3447" s="635"/>
      <c r="O3447" s="660"/>
      <c r="R3447" s="660"/>
    </row>
    <row r="3448" spans="1:18" x14ac:dyDescent="0.25">
      <c r="A3448" s="658"/>
      <c r="B3448" s="635"/>
      <c r="O3448" s="660"/>
      <c r="R3448" s="660"/>
    </row>
    <row r="3449" spans="1:18" x14ac:dyDescent="0.25">
      <c r="A3449" s="658"/>
      <c r="B3449" s="635"/>
      <c r="O3449" s="660"/>
      <c r="R3449" s="660"/>
    </row>
    <row r="3450" spans="1:18" x14ac:dyDescent="0.25">
      <c r="A3450" s="658"/>
      <c r="B3450" s="635"/>
      <c r="O3450" s="660"/>
      <c r="R3450" s="660"/>
    </row>
    <row r="3451" spans="1:18" x14ac:dyDescent="0.25">
      <c r="A3451" s="658"/>
      <c r="B3451" s="635"/>
      <c r="O3451" s="660"/>
      <c r="R3451" s="660"/>
    </row>
    <row r="3452" spans="1:18" x14ac:dyDescent="0.25">
      <c r="A3452" s="658"/>
      <c r="B3452" s="635"/>
      <c r="O3452" s="660"/>
      <c r="R3452" s="660"/>
    </row>
    <row r="3453" spans="1:18" x14ac:dyDescent="0.25">
      <c r="A3453" s="658"/>
      <c r="B3453" s="635"/>
      <c r="O3453" s="660"/>
      <c r="R3453" s="660"/>
    </row>
    <row r="3454" spans="1:18" x14ac:dyDescent="0.25">
      <c r="A3454" s="658"/>
      <c r="B3454" s="635"/>
      <c r="O3454" s="660"/>
      <c r="R3454" s="660"/>
    </row>
    <row r="3455" spans="1:18" x14ac:dyDescent="0.25">
      <c r="A3455" s="658"/>
      <c r="B3455" s="635"/>
      <c r="O3455" s="660"/>
      <c r="R3455" s="660"/>
    </row>
    <row r="3456" spans="1:18" x14ac:dyDescent="0.25">
      <c r="A3456" s="658"/>
      <c r="B3456" s="635"/>
      <c r="O3456" s="660"/>
      <c r="R3456" s="660"/>
    </row>
    <row r="3457" spans="1:18" x14ac:dyDescent="0.25">
      <c r="A3457" s="658"/>
      <c r="B3457" s="635"/>
      <c r="O3457" s="660"/>
      <c r="R3457" s="660"/>
    </row>
    <row r="3458" spans="1:18" x14ac:dyDescent="0.25">
      <c r="A3458" s="658"/>
      <c r="B3458" s="635"/>
      <c r="O3458" s="660"/>
      <c r="R3458" s="660"/>
    </row>
    <row r="3459" spans="1:18" x14ac:dyDescent="0.25">
      <c r="A3459" s="658"/>
      <c r="B3459" s="635"/>
      <c r="O3459" s="660"/>
      <c r="R3459" s="660"/>
    </row>
    <row r="3460" spans="1:18" x14ac:dyDescent="0.25">
      <c r="A3460" s="658"/>
      <c r="B3460" s="635"/>
      <c r="O3460" s="660"/>
      <c r="R3460" s="660"/>
    </row>
    <row r="3461" spans="1:18" x14ac:dyDescent="0.25">
      <c r="A3461" s="658"/>
      <c r="B3461" s="635"/>
      <c r="O3461" s="660"/>
      <c r="R3461" s="660"/>
    </row>
    <row r="3462" spans="1:18" x14ac:dyDescent="0.25">
      <c r="A3462" s="658"/>
      <c r="B3462" s="635"/>
      <c r="O3462" s="660"/>
      <c r="R3462" s="660"/>
    </row>
    <row r="3463" spans="1:18" x14ac:dyDescent="0.25">
      <c r="A3463" s="658"/>
      <c r="B3463" s="635"/>
      <c r="O3463" s="660"/>
      <c r="R3463" s="660"/>
    </row>
    <row r="3464" spans="1:18" x14ac:dyDescent="0.25">
      <c r="A3464" s="658"/>
      <c r="B3464" s="635"/>
      <c r="O3464" s="660"/>
      <c r="R3464" s="660"/>
    </row>
    <row r="3465" spans="1:18" x14ac:dyDescent="0.25">
      <c r="A3465" s="658"/>
      <c r="B3465" s="635"/>
      <c r="O3465" s="660"/>
      <c r="R3465" s="660"/>
    </row>
    <row r="3466" spans="1:18" x14ac:dyDescent="0.25">
      <c r="A3466" s="658"/>
      <c r="B3466" s="635"/>
      <c r="O3466" s="660"/>
      <c r="R3466" s="660"/>
    </row>
    <row r="3467" spans="1:18" x14ac:dyDescent="0.25">
      <c r="A3467" s="658"/>
      <c r="B3467" s="635"/>
      <c r="O3467" s="660"/>
      <c r="R3467" s="660"/>
    </row>
    <row r="3468" spans="1:18" x14ac:dyDescent="0.25">
      <c r="A3468" s="658"/>
      <c r="B3468" s="635"/>
      <c r="O3468" s="660"/>
      <c r="R3468" s="660"/>
    </row>
    <row r="3469" spans="1:18" x14ac:dyDescent="0.25">
      <c r="A3469" s="658"/>
      <c r="B3469" s="635"/>
      <c r="O3469" s="660"/>
      <c r="R3469" s="660"/>
    </row>
    <row r="3470" spans="1:18" x14ac:dyDescent="0.25">
      <c r="A3470" s="658"/>
      <c r="B3470" s="635"/>
      <c r="O3470" s="660"/>
      <c r="R3470" s="660"/>
    </row>
    <row r="3471" spans="1:18" x14ac:dyDescent="0.25">
      <c r="A3471" s="658"/>
      <c r="B3471" s="635"/>
      <c r="O3471" s="660"/>
      <c r="R3471" s="660"/>
    </row>
    <row r="3472" spans="1:18" x14ac:dyDescent="0.25">
      <c r="A3472" s="658"/>
      <c r="B3472" s="635"/>
      <c r="O3472" s="660"/>
      <c r="R3472" s="660"/>
    </row>
    <row r="3473" spans="1:18" x14ac:dyDescent="0.25">
      <c r="A3473" s="658"/>
      <c r="B3473" s="635"/>
      <c r="O3473" s="660"/>
      <c r="R3473" s="660"/>
    </row>
    <row r="3474" spans="1:18" x14ac:dyDescent="0.25">
      <c r="A3474" s="658"/>
      <c r="B3474" s="635"/>
      <c r="O3474" s="660"/>
      <c r="R3474" s="660"/>
    </row>
    <row r="3475" spans="1:18" x14ac:dyDescent="0.25">
      <c r="A3475" s="658"/>
      <c r="B3475" s="635"/>
      <c r="O3475" s="660"/>
      <c r="R3475" s="660"/>
    </row>
    <row r="3476" spans="1:18" x14ac:dyDescent="0.25">
      <c r="A3476" s="658"/>
      <c r="B3476" s="635"/>
      <c r="O3476" s="660"/>
      <c r="R3476" s="660"/>
    </row>
    <row r="3477" spans="1:18" x14ac:dyDescent="0.25">
      <c r="A3477" s="658"/>
      <c r="B3477" s="635"/>
      <c r="O3477" s="660"/>
      <c r="R3477" s="660"/>
    </row>
    <row r="3478" spans="1:18" x14ac:dyDescent="0.25">
      <c r="A3478" s="658"/>
      <c r="B3478" s="635"/>
      <c r="O3478" s="660"/>
      <c r="R3478" s="660"/>
    </row>
    <row r="3479" spans="1:18" x14ac:dyDescent="0.25">
      <c r="A3479" s="658"/>
      <c r="B3479" s="635"/>
      <c r="O3479" s="660"/>
      <c r="R3479" s="660"/>
    </row>
    <row r="3480" spans="1:18" x14ac:dyDescent="0.25">
      <c r="A3480" s="658"/>
      <c r="B3480" s="635"/>
      <c r="O3480" s="660"/>
      <c r="R3480" s="660"/>
    </row>
    <row r="3481" spans="1:18" x14ac:dyDescent="0.25">
      <c r="A3481" s="658"/>
      <c r="B3481" s="635"/>
      <c r="O3481" s="660"/>
      <c r="R3481" s="660"/>
    </row>
    <row r="3482" spans="1:18" x14ac:dyDescent="0.25">
      <c r="A3482" s="658"/>
      <c r="B3482" s="635"/>
      <c r="O3482" s="660"/>
      <c r="R3482" s="660"/>
    </row>
    <row r="3483" spans="1:18" x14ac:dyDescent="0.25">
      <c r="A3483" s="658"/>
      <c r="B3483" s="635"/>
      <c r="O3483" s="660"/>
      <c r="R3483" s="660"/>
    </row>
    <row r="3484" spans="1:18" x14ac:dyDescent="0.25">
      <c r="A3484" s="658"/>
      <c r="B3484" s="635"/>
      <c r="O3484" s="660"/>
      <c r="R3484" s="660"/>
    </row>
    <row r="3485" spans="1:18" x14ac:dyDescent="0.25">
      <c r="A3485" s="658"/>
      <c r="B3485" s="635"/>
      <c r="O3485" s="660"/>
      <c r="R3485" s="660"/>
    </row>
    <row r="3486" spans="1:18" x14ac:dyDescent="0.25">
      <c r="A3486" s="658"/>
      <c r="B3486" s="635"/>
      <c r="O3486" s="660"/>
      <c r="R3486" s="660"/>
    </row>
    <row r="3487" spans="1:18" x14ac:dyDescent="0.25">
      <c r="A3487" s="658"/>
      <c r="B3487" s="635"/>
      <c r="O3487" s="660"/>
      <c r="R3487" s="660"/>
    </row>
    <row r="3488" spans="1:18" x14ac:dyDescent="0.25">
      <c r="A3488" s="658"/>
      <c r="B3488" s="635"/>
      <c r="O3488" s="660"/>
      <c r="R3488" s="660"/>
    </row>
    <row r="3489" spans="1:18" x14ac:dyDescent="0.25">
      <c r="A3489" s="658"/>
      <c r="B3489" s="635"/>
      <c r="O3489" s="660"/>
      <c r="R3489" s="660"/>
    </row>
    <row r="3490" spans="1:18" x14ac:dyDescent="0.25">
      <c r="A3490" s="658"/>
      <c r="B3490" s="635"/>
      <c r="O3490" s="660"/>
      <c r="R3490" s="660"/>
    </row>
    <row r="3491" spans="1:18" x14ac:dyDescent="0.25">
      <c r="A3491" s="658"/>
      <c r="B3491" s="635"/>
      <c r="O3491" s="660"/>
      <c r="R3491" s="660"/>
    </row>
    <row r="3492" spans="1:18" x14ac:dyDescent="0.25">
      <c r="A3492" s="658"/>
      <c r="B3492" s="635"/>
      <c r="O3492" s="660"/>
      <c r="R3492" s="660"/>
    </row>
    <row r="3493" spans="1:18" x14ac:dyDescent="0.25">
      <c r="A3493" s="658"/>
      <c r="B3493" s="635"/>
      <c r="O3493" s="660"/>
      <c r="R3493" s="660"/>
    </row>
    <row r="3494" spans="1:18" x14ac:dyDescent="0.25">
      <c r="A3494" s="658"/>
      <c r="B3494" s="635"/>
      <c r="O3494" s="660"/>
      <c r="R3494" s="660"/>
    </row>
    <row r="3495" spans="1:18" x14ac:dyDescent="0.25">
      <c r="A3495" s="658"/>
      <c r="B3495" s="635"/>
      <c r="O3495" s="660"/>
      <c r="R3495" s="660"/>
    </row>
    <row r="3496" spans="1:18" x14ac:dyDescent="0.25">
      <c r="A3496" s="658"/>
      <c r="B3496" s="635"/>
      <c r="O3496" s="660"/>
      <c r="R3496" s="660"/>
    </row>
    <row r="3497" spans="1:18" x14ac:dyDescent="0.25">
      <c r="A3497" s="658"/>
      <c r="B3497" s="635"/>
      <c r="O3497" s="660"/>
      <c r="R3497" s="660"/>
    </row>
    <row r="3498" spans="1:18" x14ac:dyDescent="0.25">
      <c r="A3498" s="658"/>
      <c r="B3498" s="635"/>
      <c r="O3498" s="660"/>
      <c r="R3498" s="660"/>
    </row>
    <row r="3499" spans="1:18" x14ac:dyDescent="0.25">
      <c r="A3499" s="658"/>
      <c r="B3499" s="635"/>
      <c r="O3499" s="660"/>
      <c r="R3499" s="660"/>
    </row>
    <row r="3500" spans="1:18" x14ac:dyDescent="0.25">
      <c r="A3500" s="658"/>
      <c r="B3500" s="635"/>
      <c r="O3500" s="660"/>
      <c r="R3500" s="660"/>
    </row>
    <row r="3501" spans="1:18" x14ac:dyDescent="0.25">
      <c r="A3501" s="658"/>
      <c r="B3501" s="635"/>
      <c r="O3501" s="660"/>
      <c r="R3501" s="660"/>
    </row>
    <row r="3502" spans="1:18" x14ac:dyDescent="0.25">
      <c r="A3502" s="658"/>
      <c r="B3502" s="635"/>
      <c r="O3502" s="660"/>
      <c r="R3502" s="660"/>
    </row>
    <row r="3503" spans="1:18" x14ac:dyDescent="0.25">
      <c r="A3503" s="658"/>
      <c r="B3503" s="635"/>
      <c r="O3503" s="660"/>
      <c r="R3503" s="660"/>
    </row>
    <row r="3504" spans="1:18" x14ac:dyDescent="0.25">
      <c r="A3504" s="658"/>
      <c r="B3504" s="635"/>
      <c r="O3504" s="660"/>
      <c r="R3504" s="660"/>
    </row>
    <row r="3505" spans="1:18" x14ac:dyDescent="0.25">
      <c r="A3505" s="658"/>
      <c r="B3505" s="635"/>
      <c r="O3505" s="660"/>
      <c r="R3505" s="660"/>
    </row>
    <row r="3506" spans="1:18" x14ac:dyDescent="0.25">
      <c r="A3506" s="658"/>
      <c r="B3506" s="635"/>
      <c r="O3506" s="660"/>
      <c r="R3506" s="660"/>
    </row>
    <row r="3507" spans="1:18" x14ac:dyDescent="0.25">
      <c r="A3507" s="658"/>
      <c r="B3507" s="635"/>
      <c r="O3507" s="660"/>
      <c r="R3507" s="660"/>
    </row>
    <row r="3508" spans="1:18" x14ac:dyDescent="0.25">
      <c r="A3508" s="658"/>
      <c r="B3508" s="635"/>
      <c r="O3508" s="660"/>
      <c r="R3508" s="660"/>
    </row>
    <row r="3509" spans="1:18" x14ac:dyDescent="0.25">
      <c r="A3509" s="658"/>
      <c r="B3509" s="635"/>
      <c r="O3509" s="660"/>
      <c r="R3509" s="660"/>
    </row>
    <row r="3510" spans="1:18" x14ac:dyDescent="0.25">
      <c r="A3510" s="658"/>
      <c r="B3510" s="635"/>
      <c r="O3510" s="660"/>
      <c r="R3510" s="660"/>
    </row>
    <row r="3511" spans="1:18" x14ac:dyDescent="0.25">
      <c r="A3511" s="658"/>
      <c r="B3511" s="635"/>
      <c r="O3511" s="660"/>
      <c r="R3511" s="660"/>
    </row>
    <row r="3512" spans="1:18" x14ac:dyDescent="0.25">
      <c r="A3512" s="658"/>
      <c r="B3512" s="635"/>
      <c r="O3512" s="660"/>
      <c r="R3512" s="660"/>
    </row>
    <row r="3513" spans="1:18" x14ac:dyDescent="0.25">
      <c r="A3513" s="658"/>
      <c r="B3513" s="635"/>
      <c r="O3513" s="660"/>
      <c r="R3513" s="660"/>
    </row>
    <row r="3514" spans="1:18" x14ac:dyDescent="0.25">
      <c r="A3514" s="658"/>
      <c r="B3514" s="635"/>
      <c r="O3514" s="660"/>
      <c r="R3514" s="660"/>
    </row>
    <row r="3515" spans="1:18" x14ac:dyDescent="0.25">
      <c r="A3515" s="658"/>
      <c r="B3515" s="635"/>
      <c r="O3515" s="660"/>
      <c r="R3515" s="660"/>
    </row>
    <row r="3516" spans="1:18" x14ac:dyDescent="0.25">
      <c r="A3516" s="658"/>
      <c r="B3516" s="635"/>
      <c r="O3516" s="660"/>
      <c r="R3516" s="660"/>
    </row>
    <row r="3517" spans="1:18" x14ac:dyDescent="0.25">
      <c r="A3517" s="658"/>
      <c r="B3517" s="635"/>
      <c r="O3517" s="660"/>
      <c r="R3517" s="660"/>
    </row>
    <row r="3518" spans="1:18" x14ac:dyDescent="0.25">
      <c r="A3518" s="658"/>
      <c r="B3518" s="635"/>
      <c r="O3518" s="660"/>
      <c r="R3518" s="660"/>
    </row>
    <row r="3519" spans="1:18" x14ac:dyDescent="0.25">
      <c r="A3519" s="658"/>
      <c r="B3519" s="635"/>
      <c r="O3519" s="660"/>
      <c r="R3519" s="660"/>
    </row>
    <row r="3520" spans="1:18" x14ac:dyDescent="0.25">
      <c r="A3520" s="658"/>
      <c r="B3520" s="635"/>
      <c r="O3520" s="660"/>
      <c r="R3520" s="660"/>
    </row>
    <row r="3521" spans="1:18" x14ac:dyDescent="0.25">
      <c r="A3521" s="658"/>
      <c r="B3521" s="635"/>
      <c r="O3521" s="660"/>
      <c r="R3521" s="660"/>
    </row>
    <row r="3522" spans="1:18" x14ac:dyDescent="0.25">
      <c r="A3522" s="658"/>
      <c r="B3522" s="635"/>
      <c r="O3522" s="660"/>
      <c r="R3522" s="660"/>
    </row>
    <row r="3523" spans="1:18" x14ac:dyDescent="0.25">
      <c r="A3523" s="658"/>
      <c r="B3523" s="635"/>
      <c r="O3523" s="660"/>
      <c r="R3523" s="660"/>
    </row>
    <row r="3524" spans="1:18" x14ac:dyDescent="0.25">
      <c r="A3524" s="658"/>
      <c r="B3524" s="635"/>
      <c r="O3524" s="660"/>
      <c r="R3524" s="660"/>
    </row>
    <row r="3525" spans="1:18" x14ac:dyDescent="0.25">
      <c r="A3525" s="658"/>
      <c r="B3525" s="635"/>
      <c r="O3525" s="660"/>
      <c r="R3525" s="660"/>
    </row>
    <row r="3526" spans="1:18" x14ac:dyDescent="0.25">
      <c r="A3526" s="658"/>
      <c r="B3526" s="635"/>
      <c r="O3526" s="660"/>
      <c r="R3526" s="660"/>
    </row>
    <row r="3527" spans="1:18" x14ac:dyDescent="0.25">
      <c r="A3527" s="658"/>
      <c r="B3527" s="635"/>
      <c r="O3527" s="660"/>
      <c r="R3527" s="660"/>
    </row>
    <row r="3528" spans="1:18" x14ac:dyDescent="0.25">
      <c r="A3528" s="658"/>
      <c r="B3528" s="635"/>
      <c r="O3528" s="660"/>
      <c r="R3528" s="660"/>
    </row>
    <row r="3529" spans="1:18" x14ac:dyDescent="0.25">
      <c r="A3529" s="658"/>
      <c r="B3529" s="635"/>
      <c r="O3529" s="660"/>
      <c r="R3529" s="660"/>
    </row>
    <row r="3530" spans="1:18" x14ac:dyDescent="0.25">
      <c r="A3530" s="658"/>
      <c r="B3530" s="635"/>
      <c r="O3530" s="660"/>
      <c r="R3530" s="660"/>
    </row>
    <row r="3531" spans="1:18" x14ac:dyDescent="0.25">
      <c r="A3531" s="658"/>
      <c r="B3531" s="635"/>
      <c r="O3531" s="660"/>
      <c r="R3531" s="660"/>
    </row>
    <row r="3532" spans="1:18" x14ac:dyDescent="0.25">
      <c r="A3532" s="658"/>
      <c r="B3532" s="635"/>
      <c r="O3532" s="660"/>
      <c r="R3532" s="660"/>
    </row>
    <row r="3533" spans="1:18" x14ac:dyDescent="0.25">
      <c r="A3533" s="658"/>
      <c r="B3533" s="635"/>
      <c r="O3533" s="660"/>
      <c r="R3533" s="660"/>
    </row>
    <row r="3534" spans="1:18" x14ac:dyDescent="0.25">
      <c r="A3534" s="658"/>
      <c r="B3534" s="635"/>
      <c r="O3534" s="660"/>
      <c r="R3534" s="660"/>
    </row>
    <row r="3535" spans="1:18" x14ac:dyDescent="0.25">
      <c r="A3535" s="658"/>
      <c r="B3535" s="635"/>
      <c r="O3535" s="660"/>
      <c r="R3535" s="660"/>
    </row>
    <row r="3536" spans="1:18" x14ac:dyDescent="0.25">
      <c r="A3536" s="658"/>
      <c r="B3536" s="635"/>
      <c r="O3536" s="660"/>
      <c r="R3536" s="660"/>
    </row>
    <row r="3537" spans="1:18" x14ac:dyDescent="0.25">
      <c r="A3537" s="658"/>
      <c r="B3537" s="635"/>
      <c r="O3537" s="660"/>
      <c r="R3537" s="660"/>
    </row>
    <row r="3538" spans="1:18" x14ac:dyDescent="0.25">
      <c r="A3538" s="658"/>
      <c r="B3538" s="635"/>
      <c r="O3538" s="660"/>
      <c r="R3538" s="660"/>
    </row>
    <row r="3539" spans="1:18" x14ac:dyDescent="0.25">
      <c r="A3539" s="658"/>
      <c r="B3539" s="635"/>
      <c r="O3539" s="660"/>
      <c r="R3539" s="660"/>
    </row>
    <row r="3540" spans="1:18" x14ac:dyDescent="0.25">
      <c r="A3540" s="658"/>
      <c r="B3540" s="635"/>
      <c r="O3540" s="660"/>
      <c r="R3540" s="660"/>
    </row>
    <row r="3541" spans="1:18" x14ac:dyDescent="0.25">
      <c r="A3541" s="658"/>
      <c r="B3541" s="635"/>
      <c r="O3541" s="660"/>
      <c r="R3541" s="660"/>
    </row>
    <row r="3542" spans="1:18" x14ac:dyDescent="0.25">
      <c r="A3542" s="658"/>
      <c r="B3542" s="635"/>
      <c r="O3542" s="660"/>
      <c r="R3542" s="660"/>
    </row>
    <row r="3543" spans="1:18" x14ac:dyDescent="0.25">
      <c r="A3543" s="658"/>
      <c r="B3543" s="635"/>
      <c r="O3543" s="660"/>
      <c r="R3543" s="660"/>
    </row>
    <row r="3544" spans="1:18" x14ac:dyDescent="0.25">
      <c r="A3544" s="658"/>
      <c r="B3544" s="635"/>
      <c r="O3544" s="660"/>
      <c r="R3544" s="660"/>
    </row>
    <row r="3545" spans="1:18" x14ac:dyDescent="0.25">
      <c r="A3545" s="658"/>
      <c r="B3545" s="635"/>
      <c r="O3545" s="660"/>
      <c r="R3545" s="660"/>
    </row>
    <row r="3546" spans="1:18" x14ac:dyDescent="0.25">
      <c r="A3546" s="658"/>
      <c r="B3546" s="635"/>
      <c r="O3546" s="660"/>
      <c r="R3546" s="660"/>
    </row>
    <row r="3547" spans="1:18" x14ac:dyDescent="0.25">
      <c r="A3547" s="658"/>
      <c r="B3547" s="635"/>
      <c r="O3547" s="660"/>
      <c r="R3547" s="660"/>
    </row>
    <row r="3548" spans="1:18" x14ac:dyDescent="0.25">
      <c r="A3548" s="658"/>
      <c r="B3548" s="635"/>
      <c r="O3548" s="660"/>
      <c r="R3548" s="660"/>
    </row>
    <row r="3549" spans="1:18" x14ac:dyDescent="0.25">
      <c r="A3549" s="658"/>
      <c r="B3549" s="635"/>
      <c r="O3549" s="660"/>
      <c r="R3549" s="660"/>
    </row>
    <row r="3550" spans="1:18" x14ac:dyDescent="0.25">
      <c r="A3550" s="658"/>
      <c r="B3550" s="635"/>
      <c r="O3550" s="660"/>
      <c r="R3550" s="660"/>
    </row>
    <row r="3551" spans="1:18" x14ac:dyDescent="0.25">
      <c r="A3551" s="658"/>
      <c r="B3551" s="635"/>
      <c r="O3551" s="660"/>
      <c r="R3551" s="660"/>
    </row>
    <row r="3552" spans="1:18" x14ac:dyDescent="0.25">
      <c r="A3552" s="658"/>
      <c r="B3552" s="635"/>
      <c r="O3552" s="660"/>
      <c r="R3552" s="660"/>
    </row>
    <row r="3553" spans="1:18" x14ac:dyDescent="0.25">
      <c r="A3553" s="658"/>
      <c r="B3553" s="635"/>
      <c r="O3553" s="660"/>
      <c r="R3553" s="660"/>
    </row>
    <row r="3554" spans="1:18" x14ac:dyDescent="0.25">
      <c r="A3554" s="658"/>
      <c r="B3554" s="635"/>
      <c r="O3554" s="660"/>
      <c r="R3554" s="660"/>
    </row>
    <row r="3555" spans="1:18" x14ac:dyDescent="0.25">
      <c r="A3555" s="658"/>
      <c r="B3555" s="635"/>
      <c r="O3555" s="660"/>
      <c r="R3555" s="660"/>
    </row>
    <row r="3556" spans="1:18" x14ac:dyDescent="0.25">
      <c r="A3556" s="658"/>
      <c r="B3556" s="635"/>
      <c r="O3556" s="660"/>
      <c r="R3556" s="660"/>
    </row>
    <row r="3557" spans="1:18" x14ac:dyDescent="0.25">
      <c r="A3557" s="658"/>
      <c r="B3557" s="635"/>
      <c r="O3557" s="660"/>
      <c r="R3557" s="660"/>
    </row>
    <row r="3558" spans="1:18" x14ac:dyDescent="0.25">
      <c r="A3558" s="658"/>
      <c r="B3558" s="635"/>
      <c r="O3558" s="660"/>
      <c r="R3558" s="660"/>
    </row>
    <row r="3559" spans="1:18" x14ac:dyDescent="0.25">
      <c r="A3559" s="658"/>
      <c r="B3559" s="635"/>
      <c r="O3559" s="660"/>
      <c r="R3559" s="660"/>
    </row>
    <row r="3560" spans="1:18" x14ac:dyDescent="0.25">
      <c r="A3560" s="658"/>
      <c r="B3560" s="635"/>
      <c r="O3560" s="660"/>
      <c r="R3560" s="660"/>
    </row>
    <row r="3561" spans="1:18" x14ac:dyDescent="0.25">
      <c r="A3561" s="658"/>
      <c r="B3561" s="635"/>
      <c r="O3561" s="660"/>
      <c r="R3561" s="660"/>
    </row>
    <row r="3562" spans="1:18" x14ac:dyDescent="0.25">
      <c r="A3562" s="658"/>
      <c r="B3562" s="635"/>
      <c r="O3562" s="660"/>
      <c r="R3562" s="660"/>
    </row>
    <row r="3563" spans="1:18" x14ac:dyDescent="0.25">
      <c r="A3563" s="658"/>
      <c r="B3563" s="635"/>
      <c r="O3563" s="660"/>
      <c r="R3563" s="660"/>
    </row>
    <row r="3564" spans="1:18" x14ac:dyDescent="0.25">
      <c r="A3564" s="658"/>
      <c r="B3564" s="635"/>
      <c r="O3564" s="660"/>
      <c r="R3564" s="660"/>
    </row>
    <row r="3565" spans="1:18" x14ac:dyDescent="0.25">
      <c r="A3565" s="658"/>
      <c r="B3565" s="635"/>
      <c r="O3565" s="660"/>
      <c r="R3565" s="660"/>
    </row>
    <row r="3566" spans="1:18" x14ac:dyDescent="0.25">
      <c r="A3566" s="658"/>
      <c r="B3566" s="635"/>
      <c r="O3566" s="660"/>
      <c r="R3566" s="660"/>
    </row>
    <row r="3567" spans="1:18" x14ac:dyDescent="0.25">
      <c r="A3567" s="658"/>
      <c r="B3567" s="635"/>
      <c r="O3567" s="660"/>
      <c r="R3567" s="660"/>
    </row>
    <row r="3568" spans="1:18" x14ac:dyDescent="0.25">
      <c r="A3568" s="658"/>
      <c r="B3568" s="635"/>
      <c r="O3568" s="660"/>
      <c r="R3568" s="660"/>
    </row>
    <row r="3569" spans="1:18" x14ac:dyDescent="0.25">
      <c r="A3569" s="658"/>
      <c r="B3569" s="635"/>
      <c r="O3569" s="660"/>
      <c r="R3569" s="660"/>
    </row>
    <row r="3570" spans="1:18" x14ac:dyDescent="0.25">
      <c r="A3570" s="658"/>
      <c r="B3570" s="635"/>
      <c r="O3570" s="660"/>
      <c r="R3570" s="660"/>
    </row>
    <row r="3571" spans="1:18" x14ac:dyDescent="0.25">
      <c r="A3571" s="658"/>
      <c r="B3571" s="635"/>
      <c r="O3571" s="660"/>
      <c r="R3571" s="660"/>
    </row>
    <row r="3572" spans="1:18" x14ac:dyDescent="0.25">
      <c r="A3572" s="658"/>
      <c r="B3572" s="635"/>
      <c r="O3572" s="660"/>
      <c r="R3572" s="660"/>
    </row>
    <row r="3573" spans="1:18" x14ac:dyDescent="0.25">
      <c r="A3573" s="658"/>
      <c r="B3573" s="635"/>
      <c r="O3573" s="660"/>
      <c r="R3573" s="660"/>
    </row>
    <row r="3574" spans="1:18" x14ac:dyDescent="0.25">
      <c r="A3574" s="658"/>
      <c r="B3574" s="635"/>
      <c r="O3574" s="660"/>
      <c r="R3574" s="660"/>
    </row>
    <row r="3575" spans="1:18" x14ac:dyDescent="0.25">
      <c r="A3575" s="658"/>
      <c r="B3575" s="635"/>
      <c r="O3575" s="660"/>
      <c r="R3575" s="660"/>
    </row>
    <row r="3576" spans="1:18" x14ac:dyDescent="0.25">
      <c r="A3576" s="658"/>
      <c r="B3576" s="635"/>
      <c r="O3576" s="660"/>
      <c r="R3576" s="660"/>
    </row>
    <row r="3577" spans="1:18" x14ac:dyDescent="0.25">
      <c r="A3577" s="658"/>
      <c r="B3577" s="635"/>
      <c r="O3577" s="660"/>
      <c r="R3577" s="660"/>
    </row>
    <row r="3578" spans="1:18" x14ac:dyDescent="0.25">
      <c r="A3578" s="658"/>
      <c r="B3578" s="635"/>
      <c r="O3578" s="660"/>
      <c r="R3578" s="660"/>
    </row>
    <row r="3579" spans="1:18" x14ac:dyDescent="0.25">
      <c r="A3579" s="658"/>
      <c r="B3579" s="635"/>
      <c r="O3579" s="660"/>
      <c r="R3579" s="660"/>
    </row>
    <row r="3580" spans="1:18" x14ac:dyDescent="0.25">
      <c r="A3580" s="658"/>
      <c r="B3580" s="635"/>
      <c r="O3580" s="660"/>
      <c r="R3580" s="660"/>
    </row>
    <row r="3581" spans="1:18" x14ac:dyDescent="0.25">
      <c r="A3581" s="658"/>
      <c r="B3581" s="635"/>
      <c r="O3581" s="660"/>
      <c r="R3581" s="660"/>
    </row>
    <row r="3582" spans="1:18" x14ac:dyDescent="0.25">
      <c r="A3582" s="658"/>
      <c r="B3582" s="635"/>
      <c r="O3582" s="660"/>
      <c r="R3582" s="660"/>
    </row>
    <row r="3583" spans="1:18" x14ac:dyDescent="0.25">
      <c r="A3583" s="658"/>
      <c r="B3583" s="635"/>
      <c r="O3583" s="660"/>
      <c r="R3583" s="660"/>
    </row>
    <row r="3584" spans="1:18" x14ac:dyDescent="0.25">
      <c r="A3584" s="658"/>
      <c r="B3584" s="635"/>
      <c r="O3584" s="660"/>
      <c r="R3584" s="660"/>
    </row>
    <row r="3585" spans="1:18" x14ac:dyDescent="0.25">
      <c r="A3585" s="658"/>
      <c r="B3585" s="635"/>
      <c r="O3585" s="660"/>
      <c r="R3585" s="660"/>
    </row>
    <row r="3586" spans="1:18" x14ac:dyDescent="0.25">
      <c r="A3586" s="658"/>
      <c r="B3586" s="635"/>
      <c r="O3586" s="660"/>
      <c r="R3586" s="660"/>
    </row>
    <row r="3587" spans="1:18" x14ac:dyDescent="0.25">
      <c r="A3587" s="658"/>
      <c r="B3587" s="635"/>
      <c r="O3587" s="660"/>
      <c r="R3587" s="660"/>
    </row>
    <row r="3588" spans="1:18" x14ac:dyDescent="0.25">
      <c r="A3588" s="658"/>
      <c r="B3588" s="635"/>
      <c r="O3588" s="660"/>
      <c r="R3588" s="660"/>
    </row>
    <row r="3589" spans="1:18" x14ac:dyDescent="0.25">
      <c r="A3589" s="658"/>
      <c r="B3589" s="635"/>
      <c r="O3589" s="660"/>
      <c r="R3589" s="660"/>
    </row>
    <row r="3590" spans="1:18" x14ac:dyDescent="0.25">
      <c r="A3590" s="658"/>
      <c r="B3590" s="635"/>
      <c r="O3590" s="660"/>
      <c r="R3590" s="660"/>
    </row>
    <row r="3591" spans="1:18" x14ac:dyDescent="0.25">
      <c r="A3591" s="658"/>
      <c r="B3591" s="635"/>
      <c r="O3591" s="660"/>
      <c r="R3591" s="660"/>
    </row>
    <row r="3592" spans="1:18" x14ac:dyDescent="0.25">
      <c r="A3592" s="658"/>
      <c r="B3592" s="635"/>
      <c r="O3592" s="660"/>
      <c r="R3592" s="660"/>
    </row>
    <row r="3593" spans="1:18" x14ac:dyDescent="0.25">
      <c r="A3593" s="658"/>
      <c r="B3593" s="635"/>
      <c r="O3593" s="660"/>
      <c r="R3593" s="660"/>
    </row>
    <row r="3594" spans="1:18" x14ac:dyDescent="0.25">
      <c r="A3594" s="658"/>
      <c r="B3594" s="635"/>
      <c r="O3594" s="660"/>
      <c r="R3594" s="660"/>
    </row>
    <row r="3595" spans="1:18" x14ac:dyDescent="0.25">
      <c r="A3595" s="658"/>
      <c r="B3595" s="635"/>
      <c r="O3595" s="660"/>
      <c r="R3595" s="660"/>
    </row>
    <row r="3596" spans="1:18" x14ac:dyDescent="0.25">
      <c r="A3596" s="658"/>
      <c r="B3596" s="635"/>
      <c r="O3596" s="660"/>
      <c r="R3596" s="660"/>
    </row>
    <row r="3597" spans="1:18" x14ac:dyDescent="0.25">
      <c r="A3597" s="658"/>
      <c r="B3597" s="635"/>
      <c r="O3597" s="660"/>
      <c r="R3597" s="660"/>
    </row>
    <row r="3598" spans="1:18" x14ac:dyDescent="0.25">
      <c r="A3598" s="658"/>
      <c r="B3598" s="635"/>
      <c r="O3598" s="660"/>
      <c r="R3598" s="660"/>
    </row>
    <row r="3599" spans="1:18" x14ac:dyDescent="0.25">
      <c r="A3599" s="658"/>
      <c r="B3599" s="635"/>
      <c r="O3599" s="660"/>
      <c r="R3599" s="660"/>
    </row>
    <row r="3600" spans="1:18" x14ac:dyDescent="0.25">
      <c r="A3600" s="658"/>
      <c r="B3600" s="635"/>
      <c r="O3600" s="660"/>
      <c r="R3600" s="660"/>
    </row>
    <row r="3601" spans="1:18" x14ac:dyDescent="0.25">
      <c r="A3601" s="658"/>
      <c r="B3601" s="635"/>
      <c r="O3601" s="660"/>
      <c r="R3601" s="660"/>
    </row>
    <row r="3602" spans="1:18" x14ac:dyDescent="0.25">
      <c r="A3602" s="658"/>
      <c r="B3602" s="635"/>
      <c r="O3602" s="660"/>
      <c r="R3602" s="660"/>
    </row>
    <row r="3603" spans="1:18" x14ac:dyDescent="0.25">
      <c r="A3603" s="658"/>
      <c r="B3603" s="635"/>
      <c r="O3603" s="660"/>
      <c r="R3603" s="660"/>
    </row>
    <row r="3604" spans="1:18" x14ac:dyDescent="0.25">
      <c r="A3604" s="658"/>
      <c r="B3604" s="635"/>
      <c r="O3604" s="660"/>
      <c r="R3604" s="660"/>
    </row>
    <row r="3605" spans="1:18" x14ac:dyDescent="0.25">
      <c r="A3605" s="658"/>
      <c r="B3605" s="635"/>
      <c r="O3605" s="660"/>
      <c r="R3605" s="660"/>
    </row>
    <row r="3606" spans="1:18" x14ac:dyDescent="0.25">
      <c r="A3606" s="658"/>
      <c r="B3606" s="635"/>
      <c r="O3606" s="660"/>
      <c r="R3606" s="660"/>
    </row>
    <row r="3607" spans="1:18" x14ac:dyDescent="0.25">
      <c r="A3607" s="658"/>
      <c r="B3607" s="635"/>
      <c r="O3607" s="660"/>
      <c r="R3607" s="660"/>
    </row>
    <row r="3608" spans="1:18" x14ac:dyDescent="0.25">
      <c r="A3608" s="658"/>
      <c r="B3608" s="635"/>
      <c r="O3608" s="660"/>
      <c r="R3608" s="660"/>
    </row>
    <row r="3609" spans="1:18" x14ac:dyDescent="0.25">
      <c r="A3609" s="658"/>
      <c r="B3609" s="635"/>
      <c r="O3609" s="660"/>
      <c r="R3609" s="660"/>
    </row>
    <row r="3610" spans="1:18" x14ac:dyDescent="0.25">
      <c r="A3610" s="658"/>
      <c r="B3610" s="635"/>
      <c r="O3610" s="660"/>
      <c r="R3610" s="660"/>
    </row>
    <row r="3611" spans="1:18" x14ac:dyDescent="0.25">
      <c r="A3611" s="658"/>
      <c r="B3611" s="635"/>
      <c r="O3611" s="660"/>
      <c r="R3611" s="660"/>
    </row>
    <row r="3612" spans="1:18" x14ac:dyDescent="0.25">
      <c r="A3612" s="658"/>
      <c r="B3612" s="635"/>
      <c r="O3612" s="660"/>
      <c r="R3612" s="660"/>
    </row>
    <row r="3613" spans="1:18" x14ac:dyDescent="0.25">
      <c r="A3613" s="658"/>
      <c r="B3613" s="635"/>
      <c r="O3613" s="660"/>
      <c r="R3613" s="660"/>
    </row>
    <row r="3614" spans="1:18" x14ac:dyDescent="0.25">
      <c r="A3614" s="658"/>
      <c r="B3614" s="635"/>
      <c r="O3614" s="660"/>
      <c r="R3614" s="660"/>
    </row>
    <row r="3615" spans="1:18" x14ac:dyDescent="0.25">
      <c r="A3615" s="658"/>
      <c r="B3615" s="635"/>
      <c r="O3615" s="660"/>
      <c r="R3615" s="660"/>
    </row>
    <row r="3616" spans="1:18" x14ac:dyDescent="0.25">
      <c r="A3616" s="658"/>
      <c r="B3616" s="635"/>
      <c r="O3616" s="660"/>
      <c r="R3616" s="660"/>
    </row>
    <row r="3617" spans="1:18" x14ac:dyDescent="0.25">
      <c r="A3617" s="658"/>
      <c r="B3617" s="635"/>
      <c r="O3617" s="660"/>
      <c r="R3617" s="660"/>
    </row>
    <row r="3618" spans="1:18" x14ac:dyDescent="0.25">
      <c r="A3618" s="658"/>
      <c r="B3618" s="635"/>
      <c r="O3618" s="660"/>
      <c r="R3618" s="660"/>
    </row>
    <row r="3619" spans="1:18" x14ac:dyDescent="0.25">
      <c r="A3619" s="658"/>
      <c r="B3619" s="635"/>
      <c r="O3619" s="660"/>
      <c r="R3619" s="660"/>
    </row>
    <row r="3620" spans="1:18" x14ac:dyDescent="0.25">
      <c r="A3620" s="658"/>
      <c r="B3620" s="635"/>
      <c r="O3620" s="660"/>
      <c r="R3620" s="660"/>
    </row>
    <row r="3621" spans="1:18" x14ac:dyDescent="0.25">
      <c r="A3621" s="658"/>
      <c r="B3621" s="635"/>
      <c r="O3621" s="660"/>
      <c r="R3621" s="660"/>
    </row>
    <row r="3622" spans="1:18" x14ac:dyDescent="0.25">
      <c r="A3622" s="658"/>
      <c r="B3622" s="635"/>
      <c r="O3622" s="660"/>
      <c r="R3622" s="660"/>
    </row>
    <row r="3623" spans="1:18" x14ac:dyDescent="0.25">
      <c r="A3623" s="658"/>
      <c r="B3623" s="635"/>
      <c r="O3623" s="660"/>
      <c r="R3623" s="660"/>
    </row>
    <row r="3624" spans="1:18" x14ac:dyDescent="0.25">
      <c r="A3624" s="658"/>
      <c r="B3624" s="635"/>
      <c r="O3624" s="660"/>
      <c r="R3624" s="660"/>
    </row>
    <row r="3625" spans="1:18" x14ac:dyDescent="0.25">
      <c r="A3625" s="658"/>
      <c r="B3625" s="635"/>
      <c r="O3625" s="660"/>
      <c r="R3625" s="660"/>
    </row>
    <row r="3626" spans="1:18" x14ac:dyDescent="0.25">
      <c r="A3626" s="658"/>
      <c r="B3626" s="635"/>
      <c r="O3626" s="660"/>
      <c r="R3626" s="660"/>
    </row>
    <row r="3627" spans="1:18" x14ac:dyDescent="0.25">
      <c r="A3627" s="658"/>
      <c r="B3627" s="635"/>
      <c r="O3627" s="660"/>
      <c r="R3627" s="660"/>
    </row>
    <row r="3628" spans="1:18" x14ac:dyDescent="0.25">
      <c r="A3628" s="658"/>
      <c r="B3628" s="635"/>
      <c r="O3628" s="660"/>
      <c r="R3628" s="660"/>
    </row>
    <row r="3629" spans="1:18" x14ac:dyDescent="0.25">
      <c r="A3629" s="658"/>
      <c r="B3629" s="635"/>
      <c r="O3629" s="660"/>
      <c r="R3629" s="660"/>
    </row>
    <row r="3630" spans="1:18" x14ac:dyDescent="0.25">
      <c r="A3630" s="658"/>
      <c r="B3630" s="635"/>
      <c r="O3630" s="660"/>
      <c r="R3630" s="660"/>
    </row>
    <row r="3631" spans="1:18" x14ac:dyDescent="0.25">
      <c r="A3631" s="658"/>
      <c r="B3631" s="635"/>
      <c r="O3631" s="660"/>
      <c r="R3631" s="660"/>
    </row>
    <row r="3632" spans="1:18" x14ac:dyDescent="0.25">
      <c r="A3632" s="658"/>
      <c r="B3632" s="635"/>
      <c r="O3632" s="660"/>
      <c r="R3632" s="660"/>
    </row>
    <row r="3633" spans="1:18" x14ac:dyDescent="0.25">
      <c r="A3633" s="658"/>
      <c r="B3633" s="635"/>
      <c r="O3633" s="660"/>
      <c r="R3633" s="660"/>
    </row>
    <row r="3634" spans="1:18" x14ac:dyDescent="0.25">
      <c r="A3634" s="658"/>
      <c r="B3634" s="635"/>
      <c r="O3634" s="660"/>
      <c r="R3634" s="660"/>
    </row>
    <row r="3635" spans="1:18" x14ac:dyDescent="0.25">
      <c r="A3635" s="658"/>
      <c r="B3635" s="635"/>
      <c r="O3635" s="660"/>
      <c r="R3635" s="660"/>
    </row>
    <row r="3636" spans="1:18" x14ac:dyDescent="0.25">
      <c r="A3636" s="658"/>
      <c r="B3636" s="635"/>
      <c r="O3636" s="660"/>
      <c r="R3636" s="660"/>
    </row>
    <row r="3637" spans="1:18" x14ac:dyDescent="0.25">
      <c r="A3637" s="658"/>
      <c r="B3637" s="635"/>
      <c r="O3637" s="660"/>
      <c r="R3637" s="660"/>
    </row>
    <row r="3638" spans="1:18" x14ac:dyDescent="0.25">
      <c r="A3638" s="658"/>
      <c r="B3638" s="635"/>
      <c r="O3638" s="660"/>
      <c r="R3638" s="660"/>
    </row>
    <row r="3639" spans="1:18" x14ac:dyDescent="0.25">
      <c r="A3639" s="658"/>
      <c r="B3639" s="635"/>
      <c r="O3639" s="660"/>
      <c r="R3639" s="660"/>
    </row>
    <row r="3640" spans="1:18" x14ac:dyDescent="0.25">
      <c r="A3640" s="658"/>
      <c r="B3640" s="635"/>
      <c r="O3640" s="660"/>
      <c r="R3640" s="660"/>
    </row>
    <row r="3641" spans="1:18" x14ac:dyDescent="0.25">
      <c r="A3641" s="658"/>
      <c r="B3641" s="635"/>
      <c r="O3641" s="660"/>
      <c r="R3641" s="660"/>
    </row>
    <row r="3642" spans="1:18" x14ac:dyDescent="0.25">
      <c r="A3642" s="658"/>
      <c r="B3642" s="635"/>
      <c r="O3642" s="660"/>
      <c r="R3642" s="660"/>
    </row>
    <row r="3643" spans="1:18" x14ac:dyDescent="0.25">
      <c r="A3643" s="658"/>
      <c r="B3643" s="635"/>
      <c r="O3643" s="660"/>
      <c r="R3643" s="660"/>
    </row>
    <row r="3644" spans="1:18" x14ac:dyDescent="0.25">
      <c r="A3644" s="658"/>
      <c r="B3644" s="635"/>
      <c r="O3644" s="660"/>
      <c r="R3644" s="660"/>
    </row>
    <row r="3645" spans="1:18" x14ac:dyDescent="0.25">
      <c r="A3645" s="658"/>
      <c r="B3645" s="635"/>
      <c r="O3645" s="660"/>
      <c r="R3645" s="660"/>
    </row>
    <row r="3646" spans="1:18" x14ac:dyDescent="0.25">
      <c r="A3646" s="658"/>
      <c r="B3646" s="635"/>
      <c r="O3646" s="660"/>
      <c r="R3646" s="660"/>
    </row>
    <row r="3647" spans="1:18" x14ac:dyDescent="0.25">
      <c r="A3647" s="658"/>
      <c r="B3647" s="635"/>
      <c r="O3647" s="660"/>
      <c r="R3647" s="660"/>
    </row>
    <row r="3648" spans="1:18" x14ac:dyDescent="0.25">
      <c r="A3648" s="658"/>
      <c r="B3648" s="635"/>
      <c r="O3648" s="660"/>
      <c r="R3648" s="660"/>
    </row>
    <row r="3649" spans="1:18" x14ac:dyDescent="0.25">
      <c r="A3649" s="658"/>
      <c r="B3649" s="635"/>
      <c r="O3649" s="660"/>
      <c r="R3649" s="660"/>
    </row>
    <row r="3650" spans="1:18" x14ac:dyDescent="0.25">
      <c r="A3650" s="658"/>
      <c r="B3650" s="635"/>
      <c r="O3650" s="660"/>
      <c r="R3650" s="660"/>
    </row>
    <row r="3651" spans="1:18" x14ac:dyDescent="0.25">
      <c r="A3651" s="658"/>
      <c r="B3651" s="635"/>
      <c r="O3651" s="660"/>
      <c r="R3651" s="660"/>
    </row>
    <row r="3652" spans="1:18" x14ac:dyDescent="0.25">
      <c r="A3652" s="658"/>
      <c r="B3652" s="635"/>
      <c r="O3652" s="660"/>
      <c r="R3652" s="660"/>
    </row>
    <row r="3653" spans="1:18" x14ac:dyDescent="0.25">
      <c r="A3653" s="658"/>
      <c r="B3653" s="635"/>
      <c r="O3653" s="660"/>
      <c r="R3653" s="660"/>
    </row>
    <row r="3654" spans="1:18" x14ac:dyDescent="0.25">
      <c r="A3654" s="658"/>
      <c r="B3654" s="635"/>
      <c r="O3654" s="660"/>
      <c r="R3654" s="660"/>
    </row>
    <row r="3655" spans="1:18" x14ac:dyDescent="0.25">
      <c r="A3655" s="658"/>
      <c r="B3655" s="635"/>
      <c r="O3655" s="660"/>
      <c r="R3655" s="660"/>
    </row>
    <row r="3656" spans="1:18" x14ac:dyDescent="0.25">
      <c r="A3656" s="658"/>
      <c r="B3656" s="635"/>
      <c r="O3656" s="660"/>
      <c r="R3656" s="660"/>
    </row>
    <row r="3657" spans="1:18" x14ac:dyDescent="0.25">
      <c r="A3657" s="658"/>
      <c r="B3657" s="635"/>
      <c r="O3657" s="660"/>
      <c r="R3657" s="660"/>
    </row>
    <row r="3658" spans="1:18" x14ac:dyDescent="0.25">
      <c r="A3658" s="658"/>
      <c r="B3658" s="635"/>
      <c r="O3658" s="660"/>
      <c r="R3658" s="660"/>
    </row>
    <row r="3659" spans="1:18" x14ac:dyDescent="0.25">
      <c r="A3659" s="658"/>
      <c r="B3659" s="635"/>
      <c r="O3659" s="660"/>
      <c r="R3659" s="660"/>
    </row>
    <row r="3660" spans="1:18" x14ac:dyDescent="0.25">
      <c r="A3660" s="658"/>
      <c r="B3660" s="635"/>
      <c r="O3660" s="660"/>
      <c r="R3660" s="660"/>
    </row>
    <row r="3661" spans="1:18" x14ac:dyDescent="0.25">
      <c r="A3661" s="658"/>
      <c r="B3661" s="635"/>
      <c r="O3661" s="660"/>
      <c r="R3661" s="660"/>
    </row>
    <row r="3662" spans="1:18" x14ac:dyDescent="0.25">
      <c r="A3662" s="658"/>
      <c r="B3662" s="635"/>
      <c r="O3662" s="660"/>
      <c r="R3662" s="660"/>
    </row>
    <row r="3663" spans="1:18" x14ac:dyDescent="0.25">
      <c r="A3663" s="658"/>
      <c r="B3663" s="635"/>
      <c r="O3663" s="660"/>
      <c r="R3663" s="660"/>
    </row>
    <row r="3664" spans="1:18" x14ac:dyDescent="0.25">
      <c r="A3664" s="658"/>
      <c r="B3664" s="635"/>
      <c r="O3664" s="660"/>
      <c r="R3664" s="660"/>
    </row>
    <row r="3665" spans="1:18" x14ac:dyDescent="0.25">
      <c r="A3665" s="658"/>
      <c r="B3665" s="635"/>
      <c r="O3665" s="660"/>
      <c r="R3665" s="660"/>
    </row>
    <row r="3666" spans="1:18" x14ac:dyDescent="0.25">
      <c r="A3666" s="658"/>
      <c r="B3666" s="635"/>
      <c r="O3666" s="660"/>
      <c r="R3666" s="660"/>
    </row>
    <row r="3667" spans="1:18" x14ac:dyDescent="0.25">
      <c r="A3667" s="658"/>
      <c r="B3667" s="635"/>
      <c r="O3667" s="660"/>
      <c r="R3667" s="660"/>
    </row>
    <row r="3668" spans="1:18" x14ac:dyDescent="0.25">
      <c r="A3668" s="658"/>
      <c r="B3668" s="635"/>
      <c r="O3668" s="660"/>
      <c r="R3668" s="660"/>
    </row>
    <row r="3669" spans="1:18" x14ac:dyDescent="0.25">
      <c r="A3669" s="658"/>
      <c r="B3669" s="635"/>
      <c r="O3669" s="660"/>
      <c r="R3669" s="660"/>
    </row>
    <row r="3670" spans="1:18" x14ac:dyDescent="0.25">
      <c r="A3670" s="658"/>
      <c r="B3670" s="635"/>
      <c r="O3670" s="660"/>
      <c r="R3670" s="660"/>
    </row>
    <row r="3671" spans="1:18" x14ac:dyDescent="0.25">
      <c r="A3671" s="658"/>
      <c r="B3671" s="635"/>
      <c r="O3671" s="660"/>
      <c r="R3671" s="660"/>
    </row>
    <row r="3672" spans="1:18" x14ac:dyDescent="0.25">
      <c r="A3672" s="658"/>
      <c r="B3672" s="635"/>
      <c r="O3672" s="660"/>
      <c r="R3672" s="660"/>
    </row>
    <row r="3673" spans="1:18" x14ac:dyDescent="0.25">
      <c r="A3673" s="658"/>
      <c r="B3673" s="635"/>
      <c r="O3673" s="660"/>
      <c r="R3673" s="660"/>
    </row>
    <row r="3674" spans="1:18" x14ac:dyDescent="0.25">
      <c r="A3674" s="658"/>
      <c r="B3674" s="635"/>
      <c r="O3674" s="660"/>
      <c r="R3674" s="660"/>
    </row>
    <row r="3675" spans="1:18" x14ac:dyDescent="0.25">
      <c r="A3675" s="658"/>
      <c r="B3675" s="635"/>
      <c r="O3675" s="660"/>
      <c r="R3675" s="660"/>
    </row>
    <row r="3676" spans="1:18" x14ac:dyDescent="0.25">
      <c r="A3676" s="658"/>
      <c r="B3676" s="635"/>
      <c r="O3676" s="660"/>
      <c r="R3676" s="660"/>
    </row>
    <row r="3677" spans="1:18" x14ac:dyDescent="0.25">
      <c r="A3677" s="658"/>
      <c r="B3677" s="635"/>
      <c r="O3677" s="660"/>
      <c r="R3677" s="660"/>
    </row>
    <row r="3678" spans="1:18" x14ac:dyDescent="0.25">
      <c r="A3678" s="658"/>
      <c r="B3678" s="635"/>
      <c r="O3678" s="660"/>
      <c r="R3678" s="660"/>
    </row>
    <row r="3679" spans="1:18" x14ac:dyDescent="0.25">
      <c r="A3679" s="658"/>
      <c r="B3679" s="635"/>
      <c r="O3679" s="660"/>
      <c r="R3679" s="660"/>
    </row>
    <row r="3680" spans="1:18" x14ac:dyDescent="0.25">
      <c r="A3680" s="658"/>
      <c r="B3680" s="635"/>
      <c r="O3680" s="660"/>
      <c r="R3680" s="660"/>
    </row>
    <row r="3681" spans="1:18" x14ac:dyDescent="0.25">
      <c r="A3681" s="658"/>
      <c r="B3681" s="635"/>
      <c r="O3681" s="660"/>
      <c r="R3681" s="660"/>
    </row>
    <row r="3682" spans="1:18" x14ac:dyDescent="0.25">
      <c r="A3682" s="658"/>
      <c r="B3682" s="635"/>
      <c r="O3682" s="660"/>
      <c r="R3682" s="660"/>
    </row>
    <row r="3683" spans="1:18" x14ac:dyDescent="0.25">
      <c r="A3683" s="658"/>
      <c r="B3683" s="635"/>
      <c r="O3683" s="660"/>
      <c r="R3683" s="660"/>
    </row>
    <row r="3684" spans="1:18" x14ac:dyDescent="0.25">
      <c r="A3684" s="658"/>
      <c r="B3684" s="635"/>
      <c r="O3684" s="660"/>
      <c r="R3684" s="660"/>
    </row>
    <row r="3685" spans="1:18" x14ac:dyDescent="0.25">
      <c r="A3685" s="658"/>
      <c r="B3685" s="635"/>
      <c r="O3685" s="660"/>
      <c r="R3685" s="660"/>
    </row>
    <row r="3686" spans="1:18" x14ac:dyDescent="0.25">
      <c r="A3686" s="658"/>
      <c r="B3686" s="635"/>
      <c r="O3686" s="660"/>
      <c r="R3686" s="660"/>
    </row>
    <row r="3687" spans="1:18" x14ac:dyDescent="0.25">
      <c r="A3687" s="658"/>
      <c r="B3687" s="635"/>
      <c r="O3687" s="660"/>
      <c r="R3687" s="660"/>
    </row>
    <row r="3688" spans="1:18" x14ac:dyDescent="0.25">
      <c r="A3688" s="658"/>
      <c r="B3688" s="635"/>
      <c r="O3688" s="660"/>
      <c r="R3688" s="660"/>
    </row>
    <row r="3689" spans="1:18" x14ac:dyDescent="0.25">
      <c r="A3689" s="658"/>
      <c r="B3689" s="635"/>
      <c r="O3689" s="660"/>
      <c r="R3689" s="660"/>
    </row>
    <row r="3690" spans="1:18" x14ac:dyDescent="0.25">
      <c r="A3690" s="658"/>
      <c r="B3690" s="635"/>
      <c r="O3690" s="660"/>
      <c r="R3690" s="660"/>
    </row>
    <row r="3691" spans="1:18" x14ac:dyDescent="0.25">
      <c r="A3691" s="658"/>
      <c r="B3691" s="635"/>
      <c r="O3691" s="660"/>
      <c r="R3691" s="660"/>
    </row>
    <row r="3692" spans="1:18" x14ac:dyDescent="0.25">
      <c r="A3692" s="658"/>
      <c r="B3692" s="635"/>
      <c r="O3692" s="660"/>
      <c r="R3692" s="660"/>
    </row>
    <row r="3693" spans="1:18" x14ac:dyDescent="0.25">
      <c r="A3693" s="658"/>
      <c r="B3693" s="635"/>
      <c r="O3693" s="660"/>
      <c r="R3693" s="660"/>
    </row>
    <row r="3694" spans="1:18" x14ac:dyDescent="0.25">
      <c r="A3694" s="658"/>
      <c r="B3694" s="635"/>
      <c r="O3694" s="660"/>
      <c r="R3694" s="660"/>
    </row>
    <row r="3695" spans="1:18" x14ac:dyDescent="0.25">
      <c r="A3695" s="658"/>
      <c r="B3695" s="635"/>
      <c r="O3695" s="660"/>
      <c r="R3695" s="660"/>
    </row>
    <row r="3696" spans="1:18" x14ac:dyDescent="0.25">
      <c r="A3696" s="658"/>
      <c r="B3696" s="635"/>
      <c r="O3696" s="660"/>
      <c r="R3696" s="660"/>
    </row>
    <row r="3697" spans="1:18" x14ac:dyDescent="0.25">
      <c r="A3697" s="658"/>
      <c r="B3697" s="635"/>
      <c r="O3697" s="660"/>
      <c r="R3697" s="660"/>
    </row>
    <row r="3698" spans="1:18" x14ac:dyDescent="0.25">
      <c r="A3698" s="658"/>
      <c r="B3698" s="635"/>
      <c r="O3698" s="660"/>
      <c r="R3698" s="660"/>
    </row>
    <row r="3699" spans="1:18" x14ac:dyDescent="0.25">
      <c r="A3699" s="658"/>
      <c r="B3699" s="635"/>
      <c r="O3699" s="660"/>
      <c r="R3699" s="660"/>
    </row>
    <row r="3700" spans="1:18" x14ac:dyDescent="0.25">
      <c r="A3700" s="658"/>
      <c r="B3700" s="635"/>
      <c r="O3700" s="660"/>
      <c r="R3700" s="660"/>
    </row>
    <row r="3701" spans="1:18" x14ac:dyDescent="0.25">
      <c r="A3701" s="658"/>
      <c r="B3701" s="635"/>
      <c r="O3701" s="660"/>
      <c r="R3701" s="660"/>
    </row>
    <row r="3702" spans="1:18" x14ac:dyDescent="0.25">
      <c r="A3702" s="658"/>
      <c r="B3702" s="635"/>
      <c r="O3702" s="660"/>
      <c r="R3702" s="660"/>
    </row>
    <row r="3703" spans="1:18" x14ac:dyDescent="0.25">
      <c r="A3703" s="658"/>
      <c r="B3703" s="635"/>
      <c r="O3703" s="660"/>
      <c r="R3703" s="660"/>
    </row>
    <row r="3704" spans="1:18" x14ac:dyDescent="0.25">
      <c r="A3704" s="658"/>
      <c r="B3704" s="635"/>
      <c r="O3704" s="660"/>
      <c r="R3704" s="660"/>
    </row>
    <row r="3705" spans="1:18" x14ac:dyDescent="0.25">
      <c r="A3705" s="658"/>
      <c r="B3705" s="635"/>
      <c r="O3705" s="660"/>
      <c r="R3705" s="660"/>
    </row>
    <row r="3706" spans="1:18" x14ac:dyDescent="0.25">
      <c r="A3706" s="658"/>
      <c r="B3706" s="635"/>
      <c r="O3706" s="660"/>
      <c r="R3706" s="660"/>
    </row>
    <row r="3707" spans="1:18" x14ac:dyDescent="0.25">
      <c r="A3707" s="658"/>
      <c r="B3707" s="635"/>
      <c r="O3707" s="660"/>
      <c r="R3707" s="660"/>
    </row>
    <row r="3708" spans="1:18" x14ac:dyDescent="0.25">
      <c r="A3708" s="658"/>
      <c r="B3708" s="635"/>
      <c r="O3708" s="660"/>
      <c r="R3708" s="660"/>
    </row>
    <row r="3709" spans="1:18" x14ac:dyDescent="0.25">
      <c r="A3709" s="658"/>
      <c r="B3709" s="635"/>
      <c r="O3709" s="660"/>
      <c r="R3709" s="660"/>
    </row>
    <row r="3710" spans="1:18" x14ac:dyDescent="0.25">
      <c r="A3710" s="658"/>
      <c r="B3710" s="635"/>
      <c r="O3710" s="660"/>
      <c r="R3710" s="660"/>
    </row>
    <row r="3711" spans="1:18" x14ac:dyDescent="0.25">
      <c r="A3711" s="658"/>
      <c r="B3711" s="635"/>
      <c r="O3711" s="660"/>
      <c r="R3711" s="660"/>
    </row>
    <row r="3712" spans="1:18" x14ac:dyDescent="0.25">
      <c r="A3712" s="658"/>
      <c r="B3712" s="635"/>
      <c r="O3712" s="660"/>
      <c r="R3712" s="660"/>
    </row>
    <row r="3713" spans="1:18" x14ac:dyDescent="0.25">
      <c r="A3713" s="658"/>
      <c r="B3713" s="635"/>
      <c r="O3713" s="660"/>
      <c r="R3713" s="660"/>
    </row>
    <row r="3714" spans="1:18" x14ac:dyDescent="0.25">
      <c r="A3714" s="658"/>
      <c r="B3714" s="635"/>
      <c r="O3714" s="660"/>
      <c r="R3714" s="660"/>
    </row>
    <row r="3715" spans="1:18" x14ac:dyDescent="0.25">
      <c r="A3715" s="658"/>
      <c r="B3715" s="635"/>
      <c r="O3715" s="660"/>
      <c r="R3715" s="660"/>
    </row>
    <row r="3716" spans="1:18" x14ac:dyDescent="0.25">
      <c r="A3716" s="658"/>
      <c r="B3716" s="635"/>
      <c r="O3716" s="660"/>
      <c r="R3716" s="660"/>
    </row>
    <row r="3717" spans="1:18" x14ac:dyDescent="0.25">
      <c r="A3717" s="658"/>
      <c r="B3717" s="635"/>
      <c r="O3717" s="660"/>
      <c r="R3717" s="660"/>
    </row>
    <row r="3718" spans="1:18" x14ac:dyDescent="0.25">
      <c r="A3718" s="658"/>
      <c r="B3718" s="635"/>
      <c r="O3718" s="660"/>
      <c r="R3718" s="660"/>
    </row>
    <row r="3719" spans="1:18" x14ac:dyDescent="0.25">
      <c r="A3719" s="658"/>
      <c r="B3719" s="635"/>
      <c r="O3719" s="660"/>
      <c r="R3719" s="660"/>
    </row>
    <row r="3720" spans="1:18" x14ac:dyDescent="0.25">
      <c r="A3720" s="658"/>
      <c r="B3720" s="635"/>
      <c r="O3720" s="660"/>
      <c r="R3720" s="660"/>
    </row>
    <row r="3721" spans="1:18" x14ac:dyDescent="0.25">
      <c r="A3721" s="658"/>
      <c r="B3721" s="635"/>
      <c r="O3721" s="660"/>
      <c r="R3721" s="660"/>
    </row>
    <row r="3722" spans="1:18" x14ac:dyDescent="0.25">
      <c r="A3722" s="658"/>
      <c r="B3722" s="635"/>
      <c r="O3722" s="660"/>
      <c r="R3722" s="660"/>
    </row>
    <row r="3723" spans="1:18" x14ac:dyDescent="0.25">
      <c r="A3723" s="658"/>
      <c r="B3723" s="635"/>
      <c r="O3723" s="660"/>
      <c r="R3723" s="660"/>
    </row>
    <row r="3724" spans="1:18" x14ac:dyDescent="0.25">
      <c r="A3724" s="658"/>
      <c r="B3724" s="635"/>
      <c r="O3724" s="660"/>
      <c r="R3724" s="660"/>
    </row>
    <row r="3725" spans="1:18" x14ac:dyDescent="0.25">
      <c r="A3725" s="658"/>
      <c r="B3725" s="635"/>
      <c r="O3725" s="660"/>
      <c r="R3725" s="660"/>
    </row>
    <row r="3726" spans="1:18" x14ac:dyDescent="0.25">
      <c r="A3726" s="658"/>
      <c r="B3726" s="635"/>
      <c r="O3726" s="660"/>
      <c r="R3726" s="660"/>
    </row>
    <row r="3727" spans="1:18" x14ac:dyDescent="0.25">
      <c r="A3727" s="658"/>
      <c r="B3727" s="635"/>
      <c r="O3727" s="660"/>
      <c r="R3727" s="660"/>
    </row>
    <row r="3728" spans="1:18" x14ac:dyDescent="0.25">
      <c r="A3728" s="658"/>
      <c r="B3728" s="635"/>
      <c r="O3728" s="660"/>
      <c r="R3728" s="660"/>
    </row>
    <row r="3729" spans="1:18" x14ac:dyDescent="0.25">
      <c r="A3729" s="658"/>
      <c r="B3729" s="635"/>
      <c r="O3729" s="660"/>
      <c r="R3729" s="660"/>
    </row>
    <row r="3730" spans="1:18" x14ac:dyDescent="0.25">
      <c r="A3730" s="658"/>
      <c r="B3730" s="635"/>
      <c r="O3730" s="660"/>
      <c r="R3730" s="660"/>
    </row>
    <row r="3731" spans="1:18" x14ac:dyDescent="0.25">
      <c r="A3731" s="658"/>
      <c r="B3731" s="635"/>
      <c r="O3731" s="660"/>
      <c r="R3731" s="660"/>
    </row>
    <row r="3732" spans="1:18" x14ac:dyDescent="0.25">
      <c r="A3732" s="658"/>
      <c r="B3732" s="635"/>
      <c r="O3732" s="660"/>
      <c r="R3732" s="660"/>
    </row>
    <row r="3733" spans="1:18" x14ac:dyDescent="0.25">
      <c r="A3733" s="658"/>
      <c r="B3733" s="635"/>
      <c r="O3733" s="660"/>
      <c r="R3733" s="660"/>
    </row>
    <row r="3734" spans="1:18" x14ac:dyDescent="0.25">
      <c r="A3734" s="658"/>
      <c r="B3734" s="635"/>
      <c r="O3734" s="660"/>
      <c r="R3734" s="660"/>
    </row>
    <row r="3735" spans="1:18" x14ac:dyDescent="0.25">
      <c r="A3735" s="658"/>
      <c r="B3735" s="635"/>
      <c r="O3735" s="660"/>
      <c r="R3735" s="660"/>
    </row>
    <row r="3736" spans="1:18" x14ac:dyDescent="0.25">
      <c r="A3736" s="658"/>
      <c r="B3736" s="635"/>
      <c r="O3736" s="660"/>
      <c r="R3736" s="660"/>
    </row>
    <row r="3737" spans="1:18" x14ac:dyDescent="0.25">
      <c r="A3737" s="658"/>
      <c r="B3737" s="635"/>
      <c r="O3737" s="660"/>
      <c r="R3737" s="660"/>
    </row>
    <row r="3738" spans="1:18" x14ac:dyDescent="0.25">
      <c r="A3738" s="658"/>
      <c r="B3738" s="635"/>
      <c r="O3738" s="660"/>
      <c r="R3738" s="660"/>
    </row>
    <row r="3739" spans="1:18" x14ac:dyDescent="0.25">
      <c r="A3739" s="658"/>
      <c r="B3739" s="635"/>
      <c r="O3739" s="660"/>
      <c r="R3739" s="660"/>
    </row>
    <row r="3740" spans="1:18" x14ac:dyDescent="0.25">
      <c r="A3740" s="658"/>
      <c r="B3740" s="635"/>
      <c r="O3740" s="660"/>
      <c r="R3740" s="660"/>
    </row>
    <row r="3741" spans="1:18" x14ac:dyDescent="0.25">
      <c r="A3741" s="658"/>
      <c r="B3741" s="635"/>
      <c r="O3741" s="660"/>
      <c r="R3741" s="660"/>
    </row>
    <row r="3742" spans="1:18" x14ac:dyDescent="0.25">
      <c r="A3742" s="658"/>
      <c r="B3742" s="635"/>
      <c r="O3742" s="660"/>
      <c r="R3742" s="660"/>
    </row>
    <row r="3743" spans="1:18" x14ac:dyDescent="0.25">
      <c r="A3743" s="658"/>
      <c r="B3743" s="635"/>
      <c r="O3743" s="660"/>
      <c r="R3743" s="660"/>
    </row>
    <row r="3744" spans="1:18" x14ac:dyDescent="0.25">
      <c r="A3744" s="658"/>
      <c r="B3744" s="635"/>
      <c r="O3744" s="660"/>
      <c r="R3744" s="660"/>
    </row>
    <row r="3745" spans="1:18" x14ac:dyDescent="0.25">
      <c r="A3745" s="658"/>
      <c r="B3745" s="635"/>
      <c r="O3745" s="660"/>
      <c r="R3745" s="660"/>
    </row>
    <row r="3746" spans="1:18" x14ac:dyDescent="0.25">
      <c r="A3746" s="658"/>
      <c r="B3746" s="635"/>
      <c r="O3746" s="660"/>
      <c r="R3746" s="660"/>
    </row>
    <row r="3747" spans="1:18" x14ac:dyDescent="0.25">
      <c r="A3747" s="658"/>
      <c r="B3747" s="635"/>
      <c r="O3747" s="660"/>
      <c r="R3747" s="660"/>
    </row>
    <row r="3748" spans="1:18" x14ac:dyDescent="0.25">
      <c r="A3748" s="658"/>
      <c r="B3748" s="635"/>
      <c r="O3748" s="660"/>
      <c r="R3748" s="660"/>
    </row>
    <row r="3749" spans="1:18" x14ac:dyDescent="0.25">
      <c r="A3749" s="658"/>
      <c r="B3749" s="635"/>
      <c r="O3749" s="660"/>
      <c r="R3749" s="660"/>
    </row>
    <row r="3750" spans="1:18" x14ac:dyDescent="0.25">
      <c r="A3750" s="658"/>
      <c r="B3750" s="635"/>
      <c r="O3750" s="660"/>
      <c r="R3750" s="660"/>
    </row>
    <row r="3751" spans="1:18" x14ac:dyDescent="0.25">
      <c r="A3751" s="658"/>
      <c r="B3751" s="635"/>
      <c r="O3751" s="660"/>
      <c r="R3751" s="660"/>
    </row>
    <row r="3752" spans="1:18" x14ac:dyDescent="0.25">
      <c r="A3752" s="658"/>
      <c r="B3752" s="635"/>
      <c r="O3752" s="660"/>
      <c r="R3752" s="660"/>
    </row>
    <row r="3753" spans="1:18" x14ac:dyDescent="0.25">
      <c r="A3753" s="658"/>
      <c r="B3753" s="635"/>
      <c r="O3753" s="660"/>
      <c r="R3753" s="660"/>
    </row>
    <row r="3754" spans="1:18" x14ac:dyDescent="0.25">
      <c r="A3754" s="658"/>
      <c r="B3754" s="635"/>
      <c r="O3754" s="660"/>
      <c r="R3754" s="660"/>
    </row>
    <row r="3755" spans="1:18" x14ac:dyDescent="0.25">
      <c r="A3755" s="658"/>
      <c r="B3755" s="635"/>
      <c r="O3755" s="660"/>
      <c r="R3755" s="660"/>
    </row>
    <row r="3756" spans="1:18" x14ac:dyDescent="0.25">
      <c r="A3756" s="658"/>
      <c r="B3756" s="635"/>
      <c r="O3756" s="660"/>
      <c r="R3756" s="660"/>
    </row>
    <row r="3757" spans="1:18" x14ac:dyDescent="0.25">
      <c r="A3757" s="658"/>
      <c r="B3757" s="635"/>
      <c r="O3757" s="660"/>
      <c r="R3757" s="660"/>
    </row>
    <row r="3758" spans="1:18" x14ac:dyDescent="0.25">
      <c r="A3758" s="658"/>
      <c r="B3758" s="635"/>
      <c r="O3758" s="660"/>
      <c r="R3758" s="660"/>
    </row>
    <row r="3759" spans="1:18" x14ac:dyDescent="0.25">
      <c r="A3759" s="658"/>
      <c r="B3759" s="635"/>
      <c r="O3759" s="660"/>
      <c r="R3759" s="660"/>
    </row>
    <row r="3760" spans="1:18" x14ac:dyDescent="0.25">
      <c r="A3760" s="658"/>
      <c r="B3760" s="635"/>
      <c r="O3760" s="660"/>
      <c r="R3760" s="660"/>
    </row>
    <row r="3761" spans="1:18" x14ac:dyDescent="0.25">
      <c r="A3761" s="658"/>
      <c r="B3761" s="635"/>
      <c r="O3761" s="660"/>
      <c r="R3761" s="660"/>
    </row>
    <row r="3762" spans="1:18" x14ac:dyDescent="0.25">
      <c r="A3762" s="658"/>
      <c r="B3762" s="635"/>
      <c r="O3762" s="660"/>
      <c r="R3762" s="660"/>
    </row>
    <row r="3763" spans="1:18" x14ac:dyDescent="0.25">
      <c r="A3763" s="658"/>
      <c r="B3763" s="635"/>
      <c r="O3763" s="660"/>
      <c r="R3763" s="660"/>
    </row>
    <row r="3764" spans="1:18" x14ac:dyDescent="0.25">
      <c r="A3764" s="658"/>
      <c r="B3764" s="635"/>
      <c r="O3764" s="660"/>
      <c r="R3764" s="660"/>
    </row>
    <row r="3765" spans="1:18" x14ac:dyDescent="0.25">
      <c r="A3765" s="658"/>
      <c r="B3765" s="635"/>
      <c r="O3765" s="660"/>
      <c r="R3765" s="660"/>
    </row>
    <row r="3766" spans="1:18" x14ac:dyDescent="0.25">
      <c r="A3766" s="658"/>
      <c r="B3766" s="635"/>
      <c r="O3766" s="660"/>
      <c r="R3766" s="660"/>
    </row>
    <row r="3767" spans="1:18" x14ac:dyDescent="0.25">
      <c r="A3767" s="658"/>
      <c r="B3767" s="635"/>
      <c r="O3767" s="660"/>
      <c r="R3767" s="660"/>
    </row>
    <row r="3768" spans="1:18" x14ac:dyDescent="0.25">
      <c r="A3768" s="658"/>
      <c r="B3768" s="635"/>
      <c r="O3768" s="660"/>
      <c r="R3768" s="660"/>
    </row>
    <row r="3769" spans="1:18" x14ac:dyDescent="0.25">
      <c r="A3769" s="658"/>
      <c r="B3769" s="635"/>
      <c r="O3769" s="660"/>
      <c r="R3769" s="660"/>
    </row>
    <row r="3770" spans="1:18" x14ac:dyDescent="0.25">
      <c r="A3770" s="658"/>
      <c r="B3770" s="635"/>
      <c r="O3770" s="660"/>
      <c r="R3770" s="660"/>
    </row>
    <row r="3771" spans="1:18" x14ac:dyDescent="0.25">
      <c r="A3771" s="658"/>
      <c r="B3771" s="635"/>
      <c r="O3771" s="660"/>
      <c r="R3771" s="660"/>
    </row>
    <row r="3772" spans="1:18" x14ac:dyDescent="0.25">
      <c r="A3772" s="658"/>
      <c r="B3772" s="635"/>
      <c r="O3772" s="660"/>
      <c r="R3772" s="660"/>
    </row>
    <row r="3773" spans="1:18" x14ac:dyDescent="0.25">
      <c r="A3773" s="658"/>
      <c r="B3773" s="635"/>
      <c r="O3773" s="660"/>
      <c r="R3773" s="660"/>
    </row>
    <row r="3774" spans="1:18" x14ac:dyDescent="0.25">
      <c r="A3774" s="658"/>
      <c r="B3774" s="635"/>
      <c r="O3774" s="660"/>
      <c r="R3774" s="660"/>
    </row>
    <row r="3775" spans="1:18" x14ac:dyDescent="0.25">
      <c r="A3775" s="658"/>
      <c r="B3775" s="635"/>
      <c r="O3775" s="660"/>
      <c r="R3775" s="660"/>
    </row>
    <row r="3776" spans="1:18" x14ac:dyDescent="0.25">
      <c r="A3776" s="658"/>
      <c r="B3776" s="635"/>
      <c r="O3776" s="660"/>
      <c r="R3776" s="660"/>
    </row>
    <row r="3777" spans="1:18" x14ac:dyDescent="0.25">
      <c r="A3777" s="658"/>
      <c r="B3777" s="635"/>
      <c r="O3777" s="660"/>
      <c r="R3777" s="660"/>
    </row>
    <row r="3778" spans="1:18" x14ac:dyDescent="0.25">
      <c r="A3778" s="658"/>
      <c r="B3778" s="635"/>
      <c r="O3778" s="660"/>
      <c r="R3778" s="660"/>
    </row>
    <row r="3779" spans="1:18" x14ac:dyDescent="0.25">
      <c r="A3779" s="658"/>
      <c r="B3779" s="635"/>
      <c r="O3779" s="660"/>
      <c r="R3779" s="660"/>
    </row>
    <row r="3780" spans="1:18" x14ac:dyDescent="0.25">
      <c r="A3780" s="658"/>
      <c r="B3780" s="635"/>
      <c r="O3780" s="660"/>
      <c r="R3780" s="660"/>
    </row>
    <row r="3781" spans="1:18" x14ac:dyDescent="0.25">
      <c r="A3781" s="658"/>
      <c r="B3781" s="635"/>
      <c r="O3781" s="660"/>
      <c r="R3781" s="660"/>
    </row>
    <row r="3782" spans="1:18" x14ac:dyDescent="0.25">
      <c r="A3782" s="658"/>
      <c r="B3782" s="635"/>
      <c r="O3782" s="660"/>
      <c r="R3782" s="660"/>
    </row>
    <row r="3783" spans="1:18" x14ac:dyDescent="0.25">
      <c r="A3783" s="658"/>
      <c r="B3783" s="635"/>
      <c r="O3783" s="660"/>
      <c r="R3783" s="660"/>
    </row>
    <row r="3784" spans="1:18" x14ac:dyDescent="0.25">
      <c r="A3784" s="658"/>
      <c r="B3784" s="635"/>
      <c r="O3784" s="660"/>
      <c r="R3784" s="660"/>
    </row>
    <row r="3785" spans="1:18" x14ac:dyDescent="0.25">
      <c r="A3785" s="658"/>
      <c r="B3785" s="635"/>
      <c r="O3785" s="660"/>
      <c r="R3785" s="660"/>
    </row>
    <row r="3786" spans="1:18" x14ac:dyDescent="0.25">
      <c r="A3786" s="658"/>
      <c r="B3786" s="635"/>
      <c r="O3786" s="660"/>
      <c r="R3786" s="660"/>
    </row>
    <row r="3787" spans="1:18" x14ac:dyDescent="0.25">
      <c r="A3787" s="658"/>
      <c r="B3787" s="635"/>
      <c r="O3787" s="660"/>
      <c r="R3787" s="660"/>
    </row>
    <row r="3788" spans="1:18" x14ac:dyDescent="0.25">
      <c r="A3788" s="658"/>
      <c r="B3788" s="635"/>
      <c r="O3788" s="660"/>
      <c r="R3788" s="660"/>
    </row>
    <row r="3789" spans="1:18" x14ac:dyDescent="0.25">
      <c r="A3789" s="658"/>
      <c r="B3789" s="635"/>
      <c r="O3789" s="660"/>
      <c r="R3789" s="660"/>
    </row>
    <row r="3790" spans="1:18" x14ac:dyDescent="0.25">
      <c r="A3790" s="658"/>
      <c r="B3790" s="635"/>
      <c r="O3790" s="660"/>
      <c r="R3790" s="660"/>
    </row>
    <row r="3791" spans="1:18" x14ac:dyDescent="0.25">
      <c r="A3791" s="658"/>
      <c r="B3791" s="635"/>
      <c r="O3791" s="660"/>
      <c r="R3791" s="660"/>
    </row>
    <row r="3792" spans="1:18" x14ac:dyDescent="0.25">
      <c r="A3792" s="658"/>
      <c r="B3792" s="635"/>
      <c r="O3792" s="660"/>
      <c r="R3792" s="660"/>
    </row>
    <row r="3793" spans="1:18" x14ac:dyDescent="0.25">
      <c r="A3793" s="658"/>
      <c r="B3793" s="635"/>
      <c r="O3793" s="660"/>
      <c r="R3793" s="660"/>
    </row>
    <row r="3794" spans="1:18" x14ac:dyDescent="0.25">
      <c r="A3794" s="658"/>
      <c r="B3794" s="635"/>
      <c r="O3794" s="660"/>
      <c r="R3794" s="660"/>
    </row>
    <row r="3795" spans="1:18" x14ac:dyDescent="0.25">
      <c r="A3795" s="658"/>
      <c r="B3795" s="635"/>
      <c r="O3795" s="660"/>
      <c r="R3795" s="660"/>
    </row>
    <row r="3796" spans="1:18" x14ac:dyDescent="0.25">
      <c r="A3796" s="658"/>
      <c r="B3796" s="635"/>
      <c r="O3796" s="660"/>
      <c r="R3796" s="660"/>
    </row>
    <row r="3797" spans="1:18" x14ac:dyDescent="0.25">
      <c r="A3797" s="658"/>
      <c r="B3797" s="635"/>
      <c r="O3797" s="660"/>
      <c r="R3797" s="660"/>
    </row>
    <row r="3798" spans="1:18" x14ac:dyDescent="0.25">
      <c r="A3798" s="658"/>
      <c r="B3798" s="635"/>
      <c r="O3798" s="660"/>
      <c r="R3798" s="660"/>
    </row>
    <row r="3799" spans="1:18" x14ac:dyDescent="0.25">
      <c r="A3799" s="658"/>
      <c r="B3799" s="635"/>
      <c r="O3799" s="660"/>
      <c r="R3799" s="660"/>
    </row>
    <row r="3800" spans="1:18" x14ac:dyDescent="0.25">
      <c r="A3800" s="658"/>
      <c r="B3800" s="635"/>
      <c r="O3800" s="660"/>
      <c r="R3800" s="660"/>
    </row>
    <row r="3801" spans="1:18" x14ac:dyDescent="0.25">
      <c r="A3801" s="658"/>
      <c r="B3801" s="635"/>
      <c r="O3801" s="660"/>
      <c r="R3801" s="660"/>
    </row>
    <row r="3802" spans="1:18" x14ac:dyDescent="0.25">
      <c r="A3802" s="658"/>
      <c r="B3802" s="635"/>
      <c r="O3802" s="660"/>
      <c r="R3802" s="660"/>
    </row>
    <row r="3803" spans="1:18" x14ac:dyDescent="0.25">
      <c r="A3803" s="658"/>
      <c r="B3803" s="635"/>
      <c r="O3803" s="660"/>
      <c r="R3803" s="660"/>
    </row>
    <row r="3804" spans="1:18" x14ac:dyDescent="0.25">
      <c r="A3804" s="658"/>
      <c r="B3804" s="635"/>
      <c r="O3804" s="660"/>
      <c r="R3804" s="660"/>
    </row>
    <row r="3805" spans="1:18" x14ac:dyDescent="0.25">
      <c r="A3805" s="658"/>
      <c r="B3805" s="635"/>
      <c r="O3805" s="660"/>
      <c r="R3805" s="660"/>
    </row>
    <row r="3806" spans="1:18" x14ac:dyDescent="0.25">
      <c r="A3806" s="658"/>
      <c r="B3806" s="635"/>
      <c r="O3806" s="660"/>
      <c r="R3806" s="660"/>
    </row>
    <row r="3807" spans="1:18" x14ac:dyDescent="0.25">
      <c r="A3807" s="658"/>
      <c r="B3807" s="635"/>
      <c r="O3807" s="660"/>
      <c r="R3807" s="660"/>
    </row>
    <row r="3808" spans="1:18" x14ac:dyDescent="0.25">
      <c r="A3808" s="658"/>
      <c r="B3808" s="635"/>
      <c r="O3808" s="660"/>
      <c r="R3808" s="660"/>
    </row>
    <row r="3809" spans="1:18" x14ac:dyDescent="0.25">
      <c r="A3809" s="658"/>
      <c r="B3809" s="635"/>
      <c r="O3809" s="660"/>
      <c r="R3809" s="660"/>
    </row>
    <row r="3810" spans="1:18" x14ac:dyDescent="0.25">
      <c r="A3810" s="658"/>
      <c r="B3810" s="635"/>
      <c r="O3810" s="660"/>
      <c r="R3810" s="660"/>
    </row>
    <row r="3811" spans="1:18" x14ac:dyDescent="0.25">
      <c r="A3811" s="658"/>
      <c r="B3811" s="635"/>
      <c r="O3811" s="660"/>
      <c r="R3811" s="660"/>
    </row>
    <row r="3812" spans="1:18" x14ac:dyDescent="0.25">
      <c r="A3812" s="658"/>
      <c r="B3812" s="635"/>
      <c r="O3812" s="660"/>
      <c r="R3812" s="660"/>
    </row>
    <row r="3813" spans="1:18" x14ac:dyDescent="0.25">
      <c r="A3813" s="658"/>
      <c r="B3813" s="635"/>
      <c r="O3813" s="660"/>
      <c r="R3813" s="660"/>
    </row>
    <row r="3814" spans="1:18" x14ac:dyDescent="0.25">
      <c r="A3814" s="658"/>
      <c r="B3814" s="635"/>
      <c r="O3814" s="660"/>
      <c r="R3814" s="660"/>
    </row>
    <row r="3815" spans="1:18" x14ac:dyDescent="0.25">
      <c r="A3815" s="658"/>
      <c r="B3815" s="635"/>
      <c r="O3815" s="660"/>
      <c r="R3815" s="660"/>
    </row>
    <row r="3816" spans="1:18" x14ac:dyDescent="0.25">
      <c r="A3816" s="658"/>
      <c r="B3816" s="635"/>
      <c r="O3816" s="660"/>
      <c r="R3816" s="660"/>
    </row>
    <row r="3817" spans="1:18" x14ac:dyDescent="0.25">
      <c r="A3817" s="658"/>
      <c r="B3817" s="635"/>
      <c r="O3817" s="660"/>
      <c r="R3817" s="660"/>
    </row>
    <row r="3818" spans="1:18" x14ac:dyDescent="0.25">
      <c r="A3818" s="658"/>
      <c r="B3818" s="635"/>
      <c r="O3818" s="660"/>
      <c r="R3818" s="660"/>
    </row>
    <row r="3819" spans="1:18" x14ac:dyDescent="0.25">
      <c r="A3819" s="658"/>
      <c r="B3819" s="635"/>
      <c r="O3819" s="660"/>
      <c r="R3819" s="660"/>
    </row>
    <row r="3820" spans="1:18" x14ac:dyDescent="0.25">
      <c r="A3820" s="658"/>
      <c r="B3820" s="635"/>
      <c r="O3820" s="660"/>
      <c r="R3820" s="660"/>
    </row>
    <row r="3821" spans="1:18" x14ac:dyDescent="0.25">
      <c r="A3821" s="658"/>
      <c r="B3821" s="635"/>
      <c r="O3821" s="660"/>
      <c r="R3821" s="660"/>
    </row>
    <row r="3822" spans="1:18" x14ac:dyDescent="0.25">
      <c r="A3822" s="658"/>
      <c r="B3822" s="635"/>
      <c r="O3822" s="660"/>
      <c r="R3822" s="660"/>
    </row>
    <row r="3823" spans="1:18" x14ac:dyDescent="0.25">
      <c r="A3823" s="658"/>
      <c r="B3823" s="635"/>
      <c r="O3823" s="660"/>
      <c r="R3823" s="660"/>
    </row>
    <row r="3824" spans="1:18" x14ac:dyDescent="0.25">
      <c r="A3824" s="658"/>
      <c r="B3824" s="635"/>
      <c r="O3824" s="660"/>
      <c r="R3824" s="660"/>
    </row>
    <row r="3825" spans="1:18" x14ac:dyDescent="0.25">
      <c r="A3825" s="658"/>
      <c r="B3825" s="635"/>
      <c r="O3825" s="660"/>
      <c r="R3825" s="660"/>
    </row>
    <row r="3826" spans="1:18" x14ac:dyDescent="0.25">
      <c r="A3826" s="658"/>
      <c r="B3826" s="635"/>
      <c r="O3826" s="660"/>
      <c r="R3826" s="660"/>
    </row>
    <row r="3827" spans="1:18" x14ac:dyDescent="0.25">
      <c r="A3827" s="658"/>
      <c r="B3827" s="635"/>
      <c r="O3827" s="660"/>
      <c r="R3827" s="660"/>
    </row>
    <row r="3828" spans="1:18" x14ac:dyDescent="0.25">
      <c r="A3828" s="658"/>
      <c r="B3828" s="635"/>
      <c r="O3828" s="660"/>
      <c r="R3828" s="660"/>
    </row>
    <row r="3829" spans="1:18" x14ac:dyDescent="0.25">
      <c r="A3829" s="658"/>
      <c r="B3829" s="635"/>
      <c r="O3829" s="660"/>
      <c r="R3829" s="660"/>
    </row>
    <row r="3830" spans="1:18" x14ac:dyDescent="0.25">
      <c r="A3830" s="658"/>
      <c r="B3830" s="635"/>
      <c r="O3830" s="660"/>
      <c r="R3830" s="660"/>
    </row>
    <row r="3831" spans="1:18" x14ac:dyDescent="0.25">
      <c r="A3831" s="658"/>
      <c r="B3831" s="635"/>
      <c r="O3831" s="660"/>
      <c r="R3831" s="660"/>
    </row>
    <row r="3832" spans="1:18" x14ac:dyDescent="0.25">
      <c r="A3832" s="658"/>
      <c r="B3832" s="635"/>
      <c r="O3832" s="660"/>
      <c r="R3832" s="660"/>
    </row>
    <row r="3833" spans="1:18" x14ac:dyDescent="0.25">
      <c r="A3833" s="658"/>
      <c r="B3833" s="635"/>
      <c r="O3833" s="660"/>
      <c r="R3833" s="660"/>
    </row>
    <row r="3834" spans="1:18" x14ac:dyDescent="0.25">
      <c r="A3834" s="658"/>
      <c r="B3834" s="635"/>
      <c r="O3834" s="660"/>
      <c r="R3834" s="660"/>
    </row>
    <row r="3835" spans="1:18" x14ac:dyDescent="0.25">
      <c r="A3835" s="658"/>
      <c r="B3835" s="635"/>
      <c r="O3835" s="660"/>
      <c r="R3835" s="660"/>
    </row>
    <row r="3836" spans="1:18" x14ac:dyDescent="0.25">
      <c r="A3836" s="658"/>
      <c r="B3836" s="635"/>
      <c r="O3836" s="660"/>
      <c r="R3836" s="660"/>
    </row>
    <row r="3837" spans="1:18" x14ac:dyDescent="0.25">
      <c r="A3837" s="658"/>
      <c r="B3837" s="635"/>
      <c r="O3837" s="660"/>
      <c r="R3837" s="660"/>
    </row>
    <row r="3838" spans="1:18" x14ac:dyDescent="0.25">
      <c r="A3838" s="658"/>
      <c r="B3838" s="635"/>
      <c r="O3838" s="660"/>
      <c r="R3838" s="660"/>
    </row>
    <row r="3839" spans="1:18" x14ac:dyDescent="0.25">
      <c r="A3839" s="658"/>
      <c r="B3839" s="635"/>
      <c r="O3839" s="660"/>
      <c r="R3839" s="660"/>
    </row>
    <row r="3840" spans="1:18" x14ac:dyDescent="0.25">
      <c r="A3840" s="658"/>
      <c r="B3840" s="635"/>
      <c r="O3840" s="660"/>
      <c r="R3840" s="660"/>
    </row>
    <row r="3841" spans="1:18" x14ac:dyDescent="0.25">
      <c r="A3841" s="658"/>
      <c r="B3841" s="635"/>
      <c r="O3841" s="660"/>
      <c r="R3841" s="660"/>
    </row>
    <row r="3842" spans="1:18" x14ac:dyDescent="0.25">
      <c r="A3842" s="658"/>
      <c r="B3842" s="635"/>
      <c r="O3842" s="660"/>
      <c r="R3842" s="660"/>
    </row>
    <row r="3843" spans="1:18" x14ac:dyDescent="0.25">
      <c r="A3843" s="658"/>
      <c r="B3843" s="635"/>
      <c r="O3843" s="660"/>
      <c r="R3843" s="660"/>
    </row>
    <row r="3844" spans="1:18" x14ac:dyDescent="0.25">
      <c r="A3844" s="658"/>
      <c r="B3844" s="635"/>
      <c r="O3844" s="660"/>
      <c r="R3844" s="660"/>
    </row>
    <row r="3845" spans="1:18" x14ac:dyDescent="0.25">
      <c r="A3845" s="658"/>
      <c r="B3845" s="635"/>
      <c r="O3845" s="660"/>
      <c r="R3845" s="660"/>
    </row>
    <row r="3846" spans="1:18" x14ac:dyDescent="0.25">
      <c r="A3846" s="658"/>
      <c r="B3846" s="635"/>
      <c r="O3846" s="660"/>
      <c r="R3846" s="660"/>
    </row>
    <row r="3847" spans="1:18" x14ac:dyDescent="0.25">
      <c r="A3847" s="658"/>
      <c r="B3847" s="635"/>
      <c r="O3847" s="660"/>
      <c r="R3847" s="660"/>
    </row>
    <row r="3848" spans="1:18" x14ac:dyDescent="0.25">
      <c r="A3848" s="658"/>
      <c r="B3848" s="635"/>
      <c r="O3848" s="660"/>
      <c r="R3848" s="660"/>
    </row>
    <row r="3849" spans="1:18" x14ac:dyDescent="0.25">
      <c r="A3849" s="658"/>
      <c r="B3849" s="635"/>
      <c r="O3849" s="660"/>
      <c r="R3849" s="660"/>
    </row>
    <row r="3850" spans="1:18" x14ac:dyDescent="0.25">
      <c r="A3850" s="658"/>
      <c r="B3850" s="635"/>
      <c r="O3850" s="660"/>
      <c r="R3850" s="660"/>
    </row>
    <row r="3851" spans="1:18" x14ac:dyDescent="0.25">
      <c r="A3851" s="658"/>
      <c r="B3851" s="635"/>
      <c r="O3851" s="660"/>
      <c r="R3851" s="660"/>
    </row>
    <row r="3852" spans="1:18" x14ac:dyDescent="0.25">
      <c r="A3852" s="658"/>
      <c r="B3852" s="635"/>
      <c r="O3852" s="660"/>
      <c r="R3852" s="660"/>
    </row>
    <row r="3853" spans="1:18" x14ac:dyDescent="0.25">
      <c r="A3853" s="658"/>
      <c r="B3853" s="635"/>
      <c r="O3853" s="660"/>
      <c r="R3853" s="660"/>
    </row>
    <row r="3854" spans="1:18" x14ac:dyDescent="0.25">
      <c r="A3854" s="658"/>
      <c r="B3854" s="635"/>
      <c r="O3854" s="660"/>
      <c r="R3854" s="660"/>
    </row>
    <row r="3855" spans="1:18" x14ac:dyDescent="0.25">
      <c r="A3855" s="658"/>
      <c r="B3855" s="635"/>
      <c r="O3855" s="660"/>
      <c r="R3855" s="660"/>
    </row>
    <row r="3856" spans="1:18" x14ac:dyDescent="0.25">
      <c r="A3856" s="658"/>
      <c r="B3856" s="635"/>
      <c r="O3856" s="660"/>
      <c r="R3856" s="660"/>
    </row>
    <row r="3857" spans="1:18" x14ac:dyDescent="0.25">
      <c r="A3857" s="658"/>
      <c r="B3857" s="635"/>
      <c r="O3857" s="660"/>
      <c r="R3857" s="660"/>
    </row>
    <row r="3858" spans="1:18" x14ac:dyDescent="0.25">
      <c r="A3858" s="658"/>
      <c r="B3858" s="635"/>
      <c r="O3858" s="660"/>
      <c r="R3858" s="660"/>
    </row>
    <row r="3859" spans="1:18" x14ac:dyDescent="0.25">
      <c r="A3859" s="658"/>
      <c r="B3859" s="635"/>
      <c r="O3859" s="660"/>
      <c r="R3859" s="660"/>
    </row>
    <row r="3860" spans="1:18" x14ac:dyDescent="0.25">
      <c r="A3860" s="658"/>
      <c r="B3860" s="635"/>
      <c r="O3860" s="660"/>
      <c r="R3860" s="660"/>
    </row>
    <row r="3861" spans="1:18" x14ac:dyDescent="0.25">
      <c r="A3861" s="658"/>
      <c r="B3861" s="635"/>
      <c r="O3861" s="660"/>
      <c r="R3861" s="660"/>
    </row>
    <row r="3862" spans="1:18" x14ac:dyDescent="0.25">
      <c r="A3862" s="658"/>
      <c r="B3862" s="635"/>
      <c r="O3862" s="660"/>
      <c r="R3862" s="660"/>
    </row>
    <row r="3863" spans="1:18" x14ac:dyDescent="0.25">
      <c r="A3863" s="658"/>
      <c r="B3863" s="635"/>
      <c r="O3863" s="660"/>
      <c r="R3863" s="660"/>
    </row>
    <row r="3864" spans="1:18" x14ac:dyDescent="0.25">
      <c r="A3864" s="658"/>
      <c r="B3864" s="635"/>
      <c r="O3864" s="660"/>
      <c r="R3864" s="660"/>
    </row>
    <row r="3865" spans="1:18" x14ac:dyDescent="0.25">
      <c r="A3865" s="658"/>
      <c r="B3865" s="635"/>
      <c r="O3865" s="660"/>
      <c r="R3865" s="660"/>
    </row>
    <row r="3866" spans="1:18" x14ac:dyDescent="0.25">
      <c r="A3866" s="658"/>
      <c r="B3866" s="635"/>
      <c r="O3866" s="660"/>
      <c r="R3866" s="660"/>
    </row>
    <row r="3867" spans="1:18" x14ac:dyDescent="0.25">
      <c r="A3867" s="658"/>
      <c r="B3867" s="635"/>
      <c r="O3867" s="660"/>
      <c r="R3867" s="660"/>
    </row>
    <row r="3868" spans="1:18" x14ac:dyDescent="0.25">
      <c r="A3868" s="658"/>
      <c r="B3868" s="635"/>
      <c r="O3868" s="660"/>
      <c r="R3868" s="660"/>
    </row>
    <row r="3869" spans="1:18" x14ac:dyDescent="0.25">
      <c r="A3869" s="658"/>
      <c r="B3869" s="635"/>
      <c r="O3869" s="660"/>
      <c r="R3869" s="660"/>
    </row>
    <row r="3870" spans="1:18" x14ac:dyDescent="0.25">
      <c r="A3870" s="658"/>
      <c r="B3870" s="635"/>
      <c r="O3870" s="660"/>
      <c r="R3870" s="660"/>
    </row>
    <row r="3871" spans="1:18" x14ac:dyDescent="0.25">
      <c r="A3871" s="658"/>
      <c r="B3871" s="635"/>
      <c r="O3871" s="660"/>
      <c r="R3871" s="660"/>
    </row>
    <row r="3872" spans="1:18" x14ac:dyDescent="0.25">
      <c r="A3872" s="658"/>
      <c r="B3872" s="635"/>
      <c r="O3872" s="660"/>
      <c r="R3872" s="660"/>
    </row>
    <row r="3873" spans="1:18" x14ac:dyDescent="0.25">
      <c r="A3873" s="658"/>
      <c r="B3873" s="635"/>
      <c r="O3873" s="660"/>
      <c r="R3873" s="660"/>
    </row>
    <row r="3874" spans="1:18" x14ac:dyDescent="0.25">
      <c r="A3874" s="658"/>
      <c r="B3874" s="635"/>
      <c r="O3874" s="660"/>
      <c r="R3874" s="660"/>
    </row>
    <row r="3875" spans="1:18" x14ac:dyDescent="0.25">
      <c r="A3875" s="658"/>
      <c r="B3875" s="635"/>
      <c r="O3875" s="660"/>
      <c r="R3875" s="660"/>
    </row>
    <row r="3876" spans="1:18" x14ac:dyDescent="0.25">
      <c r="A3876" s="658"/>
      <c r="B3876" s="635"/>
      <c r="O3876" s="660"/>
      <c r="R3876" s="660"/>
    </row>
    <row r="3877" spans="1:18" x14ac:dyDescent="0.25">
      <c r="A3877" s="658"/>
      <c r="B3877" s="635"/>
      <c r="O3877" s="660"/>
      <c r="R3877" s="660"/>
    </row>
    <row r="3878" spans="1:18" x14ac:dyDescent="0.25">
      <c r="A3878" s="658"/>
      <c r="B3878" s="635"/>
      <c r="O3878" s="660"/>
      <c r="R3878" s="660"/>
    </row>
    <row r="3879" spans="1:18" x14ac:dyDescent="0.25">
      <c r="A3879" s="658"/>
      <c r="B3879" s="635"/>
      <c r="O3879" s="660"/>
      <c r="R3879" s="660"/>
    </row>
    <row r="3880" spans="1:18" x14ac:dyDescent="0.25">
      <c r="A3880" s="658"/>
      <c r="B3880" s="635"/>
      <c r="O3880" s="660"/>
      <c r="R3880" s="660"/>
    </row>
    <row r="3881" spans="1:18" x14ac:dyDescent="0.25">
      <c r="A3881" s="658"/>
      <c r="B3881" s="635"/>
      <c r="O3881" s="660"/>
      <c r="R3881" s="660"/>
    </row>
    <row r="3882" spans="1:18" x14ac:dyDescent="0.25">
      <c r="A3882" s="658"/>
      <c r="B3882" s="635"/>
      <c r="O3882" s="660"/>
      <c r="R3882" s="660"/>
    </row>
    <row r="3883" spans="1:18" x14ac:dyDescent="0.25">
      <c r="A3883" s="658"/>
      <c r="B3883" s="635"/>
      <c r="O3883" s="660"/>
      <c r="R3883" s="660"/>
    </row>
    <row r="3884" spans="1:18" x14ac:dyDescent="0.25">
      <c r="A3884" s="658"/>
      <c r="B3884" s="635"/>
      <c r="O3884" s="660"/>
      <c r="R3884" s="660"/>
    </row>
    <row r="3885" spans="1:18" x14ac:dyDescent="0.25">
      <c r="A3885" s="658"/>
      <c r="B3885" s="635"/>
      <c r="O3885" s="660"/>
      <c r="R3885" s="660"/>
    </row>
    <row r="3886" spans="1:18" x14ac:dyDescent="0.25">
      <c r="A3886" s="658"/>
      <c r="B3886" s="635"/>
      <c r="O3886" s="660"/>
      <c r="R3886" s="660"/>
    </row>
    <row r="3887" spans="1:18" x14ac:dyDescent="0.25">
      <c r="A3887" s="658"/>
      <c r="B3887" s="635"/>
      <c r="O3887" s="660"/>
      <c r="R3887" s="660"/>
    </row>
    <row r="3888" spans="1:18" x14ac:dyDescent="0.25">
      <c r="A3888" s="658"/>
      <c r="B3888" s="635"/>
      <c r="O3888" s="660"/>
      <c r="R3888" s="660"/>
    </row>
    <row r="3889" spans="1:18" x14ac:dyDescent="0.25">
      <c r="A3889" s="658"/>
      <c r="B3889" s="635"/>
      <c r="O3889" s="660"/>
      <c r="R3889" s="660"/>
    </row>
    <row r="3890" spans="1:18" x14ac:dyDescent="0.25">
      <c r="A3890" s="658"/>
      <c r="B3890" s="635"/>
      <c r="O3890" s="660"/>
      <c r="R3890" s="660"/>
    </row>
    <row r="3891" spans="1:18" x14ac:dyDescent="0.25">
      <c r="A3891" s="658"/>
      <c r="B3891" s="635"/>
      <c r="O3891" s="660"/>
      <c r="R3891" s="660"/>
    </row>
    <row r="3892" spans="1:18" x14ac:dyDescent="0.25">
      <c r="A3892" s="658"/>
      <c r="B3892" s="635"/>
      <c r="O3892" s="660"/>
      <c r="R3892" s="660"/>
    </row>
    <row r="3893" spans="1:18" x14ac:dyDescent="0.25">
      <c r="A3893" s="658"/>
      <c r="B3893" s="635"/>
      <c r="O3893" s="660"/>
      <c r="R3893" s="660"/>
    </row>
    <row r="3894" spans="1:18" x14ac:dyDescent="0.25">
      <c r="A3894" s="658"/>
      <c r="B3894" s="635"/>
      <c r="O3894" s="660"/>
      <c r="R3894" s="660"/>
    </row>
    <row r="3895" spans="1:18" x14ac:dyDescent="0.25">
      <c r="A3895" s="658"/>
      <c r="B3895" s="635"/>
      <c r="O3895" s="660"/>
      <c r="R3895" s="660"/>
    </row>
    <row r="3896" spans="1:18" x14ac:dyDescent="0.25">
      <c r="A3896" s="658"/>
      <c r="B3896" s="635"/>
      <c r="O3896" s="660"/>
      <c r="R3896" s="660"/>
    </row>
    <row r="3897" spans="1:18" x14ac:dyDescent="0.25">
      <c r="A3897" s="658"/>
      <c r="B3897" s="635"/>
      <c r="O3897" s="660"/>
      <c r="R3897" s="660"/>
    </row>
    <row r="3898" spans="1:18" x14ac:dyDescent="0.25">
      <c r="A3898" s="658"/>
      <c r="B3898" s="635"/>
      <c r="O3898" s="660"/>
      <c r="R3898" s="660"/>
    </row>
    <row r="3899" spans="1:18" x14ac:dyDescent="0.25">
      <c r="A3899" s="658"/>
      <c r="B3899" s="635"/>
      <c r="O3899" s="660"/>
      <c r="R3899" s="660"/>
    </row>
    <row r="3900" spans="1:18" x14ac:dyDescent="0.25">
      <c r="A3900" s="658"/>
      <c r="B3900" s="635"/>
      <c r="O3900" s="660"/>
      <c r="R3900" s="660"/>
    </row>
    <row r="3901" spans="1:18" x14ac:dyDescent="0.25">
      <c r="A3901" s="658"/>
      <c r="B3901" s="635"/>
      <c r="O3901" s="660"/>
      <c r="R3901" s="660"/>
    </row>
    <row r="3902" spans="1:18" x14ac:dyDescent="0.25">
      <c r="A3902" s="658"/>
      <c r="B3902" s="635"/>
      <c r="O3902" s="660"/>
      <c r="R3902" s="660"/>
    </row>
    <row r="3903" spans="1:18" x14ac:dyDescent="0.25">
      <c r="A3903" s="658"/>
      <c r="B3903" s="635"/>
      <c r="O3903" s="660"/>
      <c r="R3903" s="660"/>
    </row>
    <row r="3904" spans="1:18" x14ac:dyDescent="0.25">
      <c r="A3904" s="658"/>
      <c r="B3904" s="635"/>
      <c r="O3904" s="660"/>
      <c r="R3904" s="660"/>
    </row>
    <row r="3905" spans="1:18" x14ac:dyDescent="0.25">
      <c r="A3905" s="658"/>
      <c r="B3905" s="635"/>
      <c r="O3905" s="660"/>
      <c r="R3905" s="660"/>
    </row>
    <row r="3906" spans="1:18" x14ac:dyDescent="0.25">
      <c r="A3906" s="658"/>
      <c r="B3906" s="635"/>
      <c r="O3906" s="660"/>
      <c r="R3906" s="660"/>
    </row>
    <row r="3907" spans="1:18" x14ac:dyDescent="0.25">
      <c r="A3907" s="658"/>
      <c r="B3907" s="635"/>
      <c r="O3907" s="660"/>
      <c r="R3907" s="660"/>
    </row>
    <row r="3908" spans="1:18" x14ac:dyDescent="0.25">
      <c r="A3908" s="658"/>
      <c r="B3908" s="635"/>
      <c r="O3908" s="660"/>
      <c r="R3908" s="660"/>
    </row>
    <row r="3909" spans="1:18" x14ac:dyDescent="0.25">
      <c r="A3909" s="658"/>
      <c r="B3909" s="635"/>
      <c r="O3909" s="660"/>
      <c r="R3909" s="660"/>
    </row>
    <row r="3910" spans="1:18" x14ac:dyDescent="0.25">
      <c r="A3910" s="658"/>
      <c r="B3910" s="635"/>
      <c r="O3910" s="660"/>
      <c r="R3910" s="660"/>
    </row>
    <row r="3911" spans="1:18" x14ac:dyDescent="0.25">
      <c r="A3911" s="658"/>
      <c r="B3911" s="635"/>
      <c r="O3911" s="660"/>
      <c r="R3911" s="660"/>
    </row>
    <row r="3912" spans="1:18" x14ac:dyDescent="0.25">
      <c r="A3912" s="658"/>
      <c r="B3912" s="635"/>
      <c r="O3912" s="660"/>
      <c r="R3912" s="660"/>
    </row>
    <row r="3913" spans="1:18" x14ac:dyDescent="0.25">
      <c r="A3913" s="658"/>
      <c r="B3913" s="635"/>
      <c r="O3913" s="660"/>
      <c r="R3913" s="660"/>
    </row>
    <row r="3914" spans="1:18" x14ac:dyDescent="0.25">
      <c r="A3914" s="658"/>
      <c r="B3914" s="635"/>
      <c r="O3914" s="660"/>
      <c r="R3914" s="660"/>
    </row>
    <row r="3915" spans="1:18" x14ac:dyDescent="0.25">
      <c r="A3915" s="658"/>
      <c r="B3915" s="635"/>
      <c r="O3915" s="660"/>
      <c r="R3915" s="660"/>
    </row>
    <row r="3916" spans="1:18" x14ac:dyDescent="0.25">
      <c r="A3916" s="658"/>
      <c r="B3916" s="635"/>
      <c r="O3916" s="660"/>
      <c r="R3916" s="660"/>
    </row>
    <row r="3917" spans="1:18" x14ac:dyDescent="0.25">
      <c r="A3917" s="658"/>
      <c r="B3917" s="635"/>
      <c r="O3917" s="660"/>
      <c r="R3917" s="660"/>
    </row>
    <row r="3918" spans="1:18" x14ac:dyDescent="0.25">
      <c r="A3918" s="658"/>
      <c r="B3918" s="635"/>
      <c r="O3918" s="660"/>
      <c r="R3918" s="660"/>
    </row>
    <row r="3919" spans="1:18" x14ac:dyDescent="0.25">
      <c r="A3919" s="658"/>
      <c r="B3919" s="635"/>
      <c r="O3919" s="660"/>
      <c r="R3919" s="660"/>
    </row>
    <row r="3920" spans="1:18" x14ac:dyDescent="0.25">
      <c r="A3920" s="658"/>
      <c r="B3920" s="635"/>
      <c r="O3920" s="660"/>
      <c r="R3920" s="660"/>
    </row>
    <row r="3921" spans="1:18" x14ac:dyDescent="0.25">
      <c r="A3921" s="658"/>
      <c r="B3921" s="635"/>
      <c r="O3921" s="660"/>
      <c r="R3921" s="660"/>
    </row>
    <row r="3922" spans="1:18" x14ac:dyDescent="0.25">
      <c r="A3922" s="658"/>
      <c r="B3922" s="635"/>
      <c r="O3922" s="660"/>
      <c r="R3922" s="660"/>
    </row>
    <row r="3923" spans="1:18" x14ac:dyDescent="0.25">
      <c r="A3923" s="658"/>
      <c r="B3923" s="635"/>
      <c r="O3923" s="660"/>
      <c r="R3923" s="660"/>
    </row>
    <row r="3924" spans="1:18" x14ac:dyDescent="0.25">
      <c r="A3924" s="658"/>
      <c r="B3924" s="635"/>
      <c r="O3924" s="660"/>
      <c r="R3924" s="660"/>
    </row>
    <row r="3925" spans="1:18" x14ac:dyDescent="0.25">
      <c r="A3925" s="658"/>
      <c r="B3925" s="635"/>
      <c r="O3925" s="660"/>
      <c r="R3925" s="660"/>
    </row>
    <row r="3926" spans="1:18" x14ac:dyDescent="0.25">
      <c r="A3926" s="658"/>
      <c r="B3926" s="635"/>
      <c r="O3926" s="660"/>
      <c r="R3926" s="660"/>
    </row>
    <row r="3927" spans="1:18" x14ac:dyDescent="0.25">
      <c r="A3927" s="658"/>
      <c r="B3927" s="635"/>
      <c r="O3927" s="660"/>
      <c r="R3927" s="660"/>
    </row>
    <row r="3928" spans="1:18" x14ac:dyDescent="0.25">
      <c r="A3928" s="658"/>
      <c r="B3928" s="635"/>
      <c r="O3928" s="660"/>
      <c r="R3928" s="660"/>
    </row>
    <row r="3929" spans="1:18" x14ac:dyDescent="0.25">
      <c r="A3929" s="658"/>
      <c r="B3929" s="635"/>
      <c r="O3929" s="660"/>
      <c r="R3929" s="660"/>
    </row>
    <row r="3930" spans="1:18" x14ac:dyDescent="0.25">
      <c r="A3930" s="658"/>
      <c r="B3930" s="635"/>
      <c r="O3930" s="660"/>
      <c r="R3930" s="660"/>
    </row>
    <row r="3931" spans="1:18" x14ac:dyDescent="0.25">
      <c r="A3931" s="658"/>
      <c r="B3931" s="635"/>
      <c r="O3931" s="660"/>
      <c r="R3931" s="660"/>
    </row>
    <row r="3932" spans="1:18" x14ac:dyDescent="0.25">
      <c r="A3932" s="658"/>
      <c r="B3932" s="635"/>
      <c r="O3932" s="660"/>
      <c r="R3932" s="660"/>
    </row>
    <row r="3933" spans="1:18" x14ac:dyDescent="0.25">
      <c r="A3933" s="658"/>
      <c r="B3933" s="635"/>
      <c r="O3933" s="660"/>
      <c r="R3933" s="660"/>
    </row>
    <row r="3934" spans="1:18" x14ac:dyDescent="0.25">
      <c r="A3934" s="658"/>
      <c r="B3934" s="635"/>
      <c r="O3934" s="660"/>
      <c r="R3934" s="660"/>
    </row>
    <row r="3935" spans="1:18" x14ac:dyDescent="0.25">
      <c r="A3935" s="658"/>
      <c r="B3935" s="635"/>
      <c r="O3935" s="660"/>
      <c r="R3935" s="660"/>
    </row>
    <row r="3936" spans="1:18" x14ac:dyDescent="0.25">
      <c r="A3936" s="658"/>
      <c r="B3936" s="635"/>
      <c r="O3936" s="660"/>
      <c r="R3936" s="660"/>
    </row>
    <row r="3937" spans="1:18" x14ac:dyDescent="0.25">
      <c r="A3937" s="658"/>
      <c r="B3937" s="635"/>
      <c r="O3937" s="660"/>
      <c r="R3937" s="660"/>
    </row>
    <row r="3938" spans="1:18" x14ac:dyDescent="0.25">
      <c r="A3938" s="658"/>
      <c r="B3938" s="635"/>
      <c r="O3938" s="660"/>
      <c r="R3938" s="660"/>
    </row>
    <row r="3939" spans="1:18" x14ac:dyDescent="0.25">
      <c r="A3939" s="658"/>
      <c r="B3939" s="635"/>
      <c r="O3939" s="660"/>
      <c r="R3939" s="660"/>
    </row>
    <row r="3940" spans="1:18" x14ac:dyDescent="0.25">
      <c r="A3940" s="658"/>
      <c r="B3940" s="635"/>
      <c r="O3940" s="660"/>
      <c r="R3940" s="660"/>
    </row>
    <row r="3941" spans="1:18" x14ac:dyDescent="0.25">
      <c r="A3941" s="658"/>
      <c r="B3941" s="635"/>
      <c r="O3941" s="660"/>
      <c r="R3941" s="660"/>
    </row>
    <row r="3942" spans="1:18" x14ac:dyDescent="0.25">
      <c r="A3942" s="658"/>
      <c r="B3942" s="635"/>
      <c r="O3942" s="660"/>
      <c r="R3942" s="660"/>
    </row>
    <row r="3943" spans="1:18" x14ac:dyDescent="0.25">
      <c r="A3943" s="658"/>
      <c r="B3943" s="635"/>
      <c r="O3943" s="660"/>
      <c r="R3943" s="660"/>
    </row>
    <row r="3944" spans="1:18" x14ac:dyDescent="0.25">
      <c r="A3944" s="658"/>
      <c r="B3944" s="635"/>
      <c r="O3944" s="660"/>
      <c r="R3944" s="660"/>
    </row>
    <row r="3945" spans="1:18" x14ac:dyDescent="0.25">
      <c r="A3945" s="658"/>
      <c r="B3945" s="635"/>
      <c r="O3945" s="660"/>
      <c r="R3945" s="660"/>
    </row>
    <row r="3946" spans="1:18" x14ac:dyDescent="0.25">
      <c r="A3946" s="658"/>
      <c r="B3946" s="635"/>
      <c r="O3946" s="660"/>
      <c r="R3946" s="660"/>
    </row>
    <row r="3947" spans="1:18" x14ac:dyDescent="0.25">
      <c r="A3947" s="658"/>
      <c r="B3947" s="635"/>
      <c r="O3947" s="660"/>
      <c r="R3947" s="660"/>
    </row>
    <row r="3948" spans="1:18" x14ac:dyDescent="0.25">
      <c r="A3948" s="658"/>
      <c r="B3948" s="635"/>
      <c r="O3948" s="660"/>
      <c r="R3948" s="660"/>
    </row>
    <row r="3949" spans="1:18" x14ac:dyDescent="0.25">
      <c r="A3949" s="658"/>
      <c r="B3949" s="635"/>
      <c r="O3949" s="660"/>
      <c r="R3949" s="660"/>
    </row>
    <row r="3950" spans="1:18" x14ac:dyDescent="0.25">
      <c r="A3950" s="658"/>
      <c r="B3950" s="635"/>
      <c r="O3950" s="660"/>
      <c r="R3950" s="660"/>
    </row>
    <row r="3951" spans="1:18" x14ac:dyDescent="0.25">
      <c r="A3951" s="658"/>
      <c r="B3951" s="635"/>
      <c r="O3951" s="660"/>
      <c r="R3951" s="660"/>
    </row>
    <row r="3952" spans="1:18" x14ac:dyDescent="0.25">
      <c r="A3952" s="658"/>
      <c r="B3952" s="635"/>
      <c r="O3952" s="660"/>
      <c r="R3952" s="660"/>
    </row>
    <row r="3953" spans="1:18" x14ac:dyDescent="0.25">
      <c r="A3953" s="658"/>
      <c r="B3953" s="635"/>
      <c r="O3953" s="660"/>
      <c r="R3953" s="660"/>
    </row>
    <row r="3954" spans="1:18" x14ac:dyDescent="0.25">
      <c r="A3954" s="658"/>
      <c r="B3954" s="635"/>
      <c r="O3954" s="660"/>
      <c r="R3954" s="660"/>
    </row>
    <row r="3955" spans="1:18" x14ac:dyDescent="0.25">
      <c r="A3955" s="658"/>
      <c r="B3955" s="635"/>
      <c r="O3955" s="660"/>
      <c r="R3955" s="660"/>
    </row>
    <row r="3956" spans="1:18" x14ac:dyDescent="0.25">
      <c r="A3956" s="658"/>
      <c r="B3956" s="635"/>
      <c r="O3956" s="660"/>
      <c r="R3956" s="660"/>
    </row>
    <row r="3957" spans="1:18" x14ac:dyDescent="0.25">
      <c r="A3957" s="658"/>
      <c r="B3957" s="635"/>
      <c r="O3957" s="660"/>
      <c r="R3957" s="660"/>
    </row>
    <row r="3958" spans="1:18" x14ac:dyDescent="0.25">
      <c r="A3958" s="658"/>
      <c r="B3958" s="635"/>
      <c r="O3958" s="660"/>
      <c r="R3958" s="660"/>
    </row>
    <row r="3959" spans="1:18" x14ac:dyDescent="0.25">
      <c r="A3959" s="658"/>
      <c r="B3959" s="635"/>
      <c r="O3959" s="660"/>
      <c r="R3959" s="660"/>
    </row>
    <row r="3960" spans="1:18" x14ac:dyDescent="0.25">
      <c r="A3960" s="658"/>
      <c r="B3960" s="635"/>
      <c r="O3960" s="660"/>
      <c r="R3960" s="660"/>
    </row>
    <row r="3961" spans="1:18" x14ac:dyDescent="0.25">
      <c r="A3961" s="658"/>
      <c r="B3961" s="635"/>
      <c r="O3961" s="660"/>
      <c r="R3961" s="660"/>
    </row>
    <row r="3962" spans="1:18" x14ac:dyDescent="0.25">
      <c r="A3962" s="658"/>
      <c r="B3962" s="635"/>
      <c r="O3962" s="660"/>
      <c r="R3962" s="660"/>
    </row>
    <row r="3963" spans="1:18" x14ac:dyDescent="0.25">
      <c r="A3963" s="658"/>
      <c r="B3963" s="635"/>
      <c r="O3963" s="660"/>
      <c r="R3963" s="660"/>
    </row>
    <row r="3964" spans="1:18" x14ac:dyDescent="0.25">
      <c r="A3964" s="658"/>
      <c r="B3964" s="635"/>
      <c r="O3964" s="660"/>
      <c r="R3964" s="660"/>
    </row>
    <row r="3965" spans="1:18" x14ac:dyDescent="0.25">
      <c r="A3965" s="658"/>
      <c r="B3965" s="635"/>
      <c r="O3965" s="660"/>
      <c r="R3965" s="660"/>
    </row>
    <row r="3966" spans="1:18" x14ac:dyDescent="0.25">
      <c r="A3966" s="658"/>
      <c r="B3966" s="635"/>
      <c r="O3966" s="660"/>
      <c r="R3966" s="660"/>
    </row>
    <row r="3967" spans="1:18" x14ac:dyDescent="0.25">
      <c r="A3967" s="658"/>
      <c r="B3967" s="635"/>
      <c r="O3967" s="660"/>
      <c r="R3967" s="660"/>
    </row>
    <row r="3968" spans="1:18" x14ac:dyDescent="0.25">
      <c r="A3968" s="658"/>
      <c r="B3968" s="635"/>
      <c r="O3968" s="660"/>
      <c r="R3968" s="660"/>
    </row>
    <row r="3969" spans="1:18" x14ac:dyDescent="0.25">
      <c r="A3969" s="658"/>
      <c r="B3969" s="635"/>
      <c r="O3969" s="660"/>
      <c r="R3969" s="660"/>
    </row>
    <row r="3970" spans="1:18" x14ac:dyDescent="0.25">
      <c r="A3970" s="658"/>
      <c r="B3970" s="635"/>
      <c r="O3970" s="660"/>
      <c r="R3970" s="660"/>
    </row>
    <row r="3971" spans="1:18" x14ac:dyDescent="0.25">
      <c r="A3971" s="658"/>
      <c r="B3971" s="635"/>
      <c r="O3971" s="660"/>
      <c r="R3971" s="660"/>
    </row>
    <row r="3972" spans="1:18" x14ac:dyDescent="0.25">
      <c r="A3972" s="658"/>
      <c r="B3972" s="635"/>
      <c r="O3972" s="660"/>
      <c r="R3972" s="660"/>
    </row>
    <row r="3973" spans="1:18" x14ac:dyDescent="0.25">
      <c r="A3973" s="658"/>
      <c r="B3973" s="635"/>
      <c r="O3973" s="660"/>
      <c r="R3973" s="660"/>
    </row>
    <row r="3974" spans="1:18" x14ac:dyDescent="0.25">
      <c r="A3974" s="658"/>
      <c r="B3974" s="635"/>
      <c r="O3974" s="660"/>
      <c r="R3974" s="660"/>
    </row>
    <row r="3975" spans="1:18" x14ac:dyDescent="0.25">
      <c r="A3975" s="658"/>
      <c r="B3975" s="635"/>
      <c r="O3975" s="660"/>
      <c r="R3975" s="660"/>
    </row>
    <row r="3976" spans="1:18" x14ac:dyDescent="0.25">
      <c r="A3976" s="658"/>
      <c r="B3976" s="635"/>
      <c r="O3976" s="660"/>
      <c r="R3976" s="660"/>
    </row>
    <row r="3977" spans="1:18" x14ac:dyDescent="0.25">
      <c r="A3977" s="658"/>
      <c r="B3977" s="635"/>
      <c r="O3977" s="660"/>
      <c r="R3977" s="660"/>
    </row>
    <row r="3978" spans="1:18" x14ac:dyDescent="0.25">
      <c r="A3978" s="658"/>
      <c r="B3978" s="635"/>
      <c r="O3978" s="660"/>
      <c r="R3978" s="660"/>
    </row>
    <row r="3979" spans="1:18" x14ac:dyDescent="0.25">
      <c r="A3979" s="658"/>
      <c r="B3979" s="635"/>
      <c r="O3979" s="660"/>
      <c r="R3979" s="660"/>
    </row>
    <row r="3980" spans="1:18" x14ac:dyDescent="0.25">
      <c r="A3980" s="658"/>
      <c r="B3980" s="635"/>
      <c r="O3980" s="660"/>
      <c r="R3980" s="660"/>
    </row>
    <row r="3981" spans="1:18" x14ac:dyDescent="0.25">
      <c r="A3981" s="658"/>
      <c r="B3981" s="635"/>
      <c r="O3981" s="660"/>
      <c r="R3981" s="660"/>
    </row>
    <row r="3982" spans="1:18" x14ac:dyDescent="0.25">
      <c r="A3982" s="658"/>
      <c r="B3982" s="635"/>
      <c r="O3982" s="660"/>
      <c r="R3982" s="660"/>
    </row>
    <row r="3983" spans="1:18" x14ac:dyDescent="0.25">
      <c r="A3983" s="658"/>
      <c r="B3983" s="635"/>
      <c r="O3983" s="660"/>
      <c r="R3983" s="660"/>
    </row>
    <row r="3984" spans="1:18" x14ac:dyDescent="0.25">
      <c r="A3984" s="658"/>
      <c r="B3984" s="635"/>
      <c r="O3984" s="660"/>
      <c r="R3984" s="660"/>
    </row>
    <row r="3985" spans="1:18" x14ac:dyDescent="0.25">
      <c r="A3985" s="658"/>
      <c r="B3985" s="635"/>
      <c r="O3985" s="660"/>
      <c r="R3985" s="660"/>
    </row>
    <row r="3986" spans="1:18" x14ac:dyDescent="0.25">
      <c r="A3986" s="658"/>
      <c r="B3986" s="635"/>
      <c r="O3986" s="660"/>
      <c r="R3986" s="660"/>
    </row>
    <row r="3987" spans="1:18" x14ac:dyDescent="0.25">
      <c r="A3987" s="658"/>
      <c r="B3987" s="635"/>
      <c r="O3987" s="660"/>
      <c r="R3987" s="660"/>
    </row>
    <row r="3988" spans="1:18" x14ac:dyDescent="0.25">
      <c r="A3988" s="658"/>
      <c r="B3988" s="635"/>
      <c r="O3988" s="660"/>
      <c r="R3988" s="660"/>
    </row>
    <row r="3989" spans="1:18" x14ac:dyDescent="0.25">
      <c r="A3989" s="658"/>
      <c r="B3989" s="635"/>
      <c r="O3989" s="660"/>
      <c r="R3989" s="660"/>
    </row>
    <row r="3990" spans="1:18" x14ac:dyDescent="0.25">
      <c r="A3990" s="658"/>
      <c r="B3990" s="635"/>
      <c r="O3990" s="660"/>
      <c r="R3990" s="660"/>
    </row>
    <row r="3991" spans="1:18" x14ac:dyDescent="0.25">
      <c r="A3991" s="658"/>
      <c r="B3991" s="635"/>
      <c r="O3991" s="660"/>
      <c r="R3991" s="660"/>
    </row>
    <row r="3992" spans="1:18" x14ac:dyDescent="0.25">
      <c r="A3992" s="658"/>
      <c r="B3992" s="635"/>
      <c r="O3992" s="660"/>
      <c r="R3992" s="660"/>
    </row>
    <row r="3993" spans="1:18" x14ac:dyDescent="0.25">
      <c r="A3993" s="658"/>
      <c r="B3993" s="635"/>
      <c r="O3993" s="660"/>
      <c r="R3993" s="660"/>
    </row>
    <row r="3994" spans="1:18" x14ac:dyDescent="0.25">
      <c r="A3994" s="658"/>
      <c r="B3994" s="635"/>
      <c r="O3994" s="660"/>
      <c r="R3994" s="660"/>
    </row>
    <row r="3995" spans="1:18" x14ac:dyDescent="0.25">
      <c r="A3995" s="658"/>
      <c r="B3995" s="635"/>
      <c r="O3995" s="660"/>
      <c r="R3995" s="660"/>
    </row>
    <row r="3996" spans="1:18" x14ac:dyDescent="0.25">
      <c r="A3996" s="658"/>
      <c r="B3996" s="635"/>
      <c r="O3996" s="660"/>
      <c r="R3996" s="660"/>
    </row>
    <row r="3997" spans="1:18" x14ac:dyDescent="0.25">
      <c r="A3997" s="658"/>
      <c r="B3997" s="635"/>
      <c r="O3997" s="660"/>
      <c r="R3997" s="660"/>
    </row>
    <row r="3998" spans="1:18" x14ac:dyDescent="0.25">
      <c r="A3998" s="658"/>
      <c r="B3998" s="635"/>
      <c r="O3998" s="660"/>
      <c r="R3998" s="660"/>
    </row>
    <row r="3999" spans="1:18" x14ac:dyDescent="0.25">
      <c r="A3999" s="658"/>
      <c r="B3999" s="635"/>
      <c r="O3999" s="660"/>
      <c r="R3999" s="660"/>
    </row>
    <row r="4000" spans="1:18" x14ac:dyDescent="0.25">
      <c r="A4000" s="658"/>
      <c r="B4000" s="635"/>
      <c r="O4000" s="660"/>
      <c r="R4000" s="660"/>
    </row>
    <row r="4001" spans="1:18" x14ac:dyDescent="0.25">
      <c r="A4001" s="658"/>
      <c r="B4001" s="635"/>
      <c r="O4001" s="660"/>
      <c r="R4001" s="660"/>
    </row>
    <row r="4002" spans="1:18" x14ac:dyDescent="0.25">
      <c r="A4002" s="658"/>
      <c r="B4002" s="635"/>
      <c r="O4002" s="660"/>
      <c r="R4002" s="660"/>
    </row>
    <row r="4003" spans="1:18" x14ac:dyDescent="0.25">
      <c r="A4003" s="658"/>
      <c r="B4003" s="635"/>
      <c r="O4003" s="660"/>
      <c r="R4003" s="660"/>
    </row>
    <row r="4004" spans="1:18" x14ac:dyDescent="0.25">
      <c r="A4004" s="658"/>
      <c r="B4004" s="635"/>
      <c r="O4004" s="660"/>
      <c r="R4004" s="660"/>
    </row>
    <row r="4005" spans="1:18" x14ac:dyDescent="0.25">
      <c r="A4005" s="658"/>
      <c r="B4005" s="635"/>
      <c r="O4005" s="660"/>
      <c r="R4005" s="660"/>
    </row>
    <row r="4006" spans="1:18" x14ac:dyDescent="0.25">
      <c r="A4006" s="658"/>
      <c r="B4006" s="635"/>
      <c r="O4006" s="660"/>
      <c r="R4006" s="660"/>
    </row>
    <row r="4007" spans="1:18" x14ac:dyDescent="0.25">
      <c r="A4007" s="658"/>
      <c r="B4007" s="635"/>
      <c r="O4007" s="660"/>
      <c r="R4007" s="660"/>
    </row>
    <row r="4008" spans="1:18" x14ac:dyDescent="0.25">
      <c r="A4008" s="658"/>
      <c r="B4008" s="635"/>
      <c r="O4008" s="660"/>
      <c r="R4008" s="660"/>
    </row>
    <row r="4009" spans="1:18" x14ac:dyDescent="0.25">
      <c r="A4009" s="658"/>
      <c r="B4009" s="635"/>
      <c r="O4009" s="660"/>
      <c r="R4009" s="660"/>
    </row>
    <row r="4010" spans="1:18" x14ac:dyDescent="0.25">
      <c r="A4010" s="658"/>
      <c r="B4010" s="635"/>
      <c r="O4010" s="660"/>
      <c r="R4010" s="660"/>
    </row>
    <row r="4011" spans="1:18" x14ac:dyDescent="0.25">
      <c r="A4011" s="658"/>
      <c r="B4011" s="635"/>
      <c r="O4011" s="660"/>
      <c r="R4011" s="660"/>
    </row>
    <row r="4012" spans="1:18" x14ac:dyDescent="0.25">
      <c r="A4012" s="658"/>
      <c r="B4012" s="635"/>
      <c r="O4012" s="660"/>
      <c r="R4012" s="660"/>
    </row>
    <row r="4013" spans="1:18" x14ac:dyDescent="0.25">
      <c r="A4013" s="658"/>
      <c r="B4013" s="635"/>
      <c r="O4013" s="660"/>
      <c r="R4013" s="660"/>
    </row>
    <row r="4014" spans="1:18" x14ac:dyDescent="0.25">
      <c r="A4014" s="658"/>
      <c r="B4014" s="635"/>
      <c r="O4014" s="660"/>
      <c r="R4014" s="660"/>
    </row>
    <row r="4015" spans="1:18" x14ac:dyDescent="0.25">
      <c r="A4015" s="658"/>
      <c r="B4015" s="635"/>
      <c r="O4015" s="660"/>
      <c r="R4015" s="660"/>
    </row>
    <row r="4016" spans="1:18" x14ac:dyDescent="0.25">
      <c r="A4016" s="658"/>
      <c r="B4016" s="635"/>
      <c r="O4016" s="660"/>
      <c r="R4016" s="660"/>
    </row>
    <row r="4017" spans="1:18" x14ac:dyDescent="0.25">
      <c r="A4017" s="658"/>
      <c r="B4017" s="635"/>
      <c r="O4017" s="660"/>
      <c r="R4017" s="660"/>
    </row>
    <row r="4018" spans="1:18" x14ac:dyDescent="0.25">
      <c r="A4018" s="658"/>
      <c r="B4018" s="635"/>
      <c r="O4018" s="660"/>
      <c r="R4018" s="660"/>
    </row>
    <row r="4019" spans="1:18" x14ac:dyDescent="0.25">
      <c r="A4019" s="658"/>
      <c r="B4019" s="635"/>
      <c r="O4019" s="660"/>
      <c r="R4019" s="660"/>
    </row>
    <row r="4020" spans="1:18" x14ac:dyDescent="0.25">
      <c r="A4020" s="658"/>
      <c r="B4020" s="635"/>
      <c r="O4020" s="660"/>
      <c r="R4020" s="660"/>
    </row>
    <row r="4021" spans="1:18" x14ac:dyDescent="0.25">
      <c r="A4021" s="658"/>
      <c r="B4021" s="635"/>
      <c r="O4021" s="660"/>
      <c r="R4021" s="660"/>
    </row>
    <row r="4022" spans="1:18" x14ac:dyDescent="0.25">
      <c r="A4022" s="658"/>
      <c r="B4022" s="635"/>
      <c r="O4022" s="660"/>
      <c r="R4022" s="660"/>
    </row>
    <row r="4023" spans="1:18" x14ac:dyDescent="0.25">
      <c r="A4023" s="658"/>
      <c r="B4023" s="635"/>
      <c r="O4023" s="660"/>
      <c r="R4023" s="660"/>
    </row>
    <row r="4024" spans="1:18" x14ac:dyDescent="0.25">
      <c r="A4024" s="658"/>
      <c r="B4024" s="635"/>
      <c r="O4024" s="660"/>
      <c r="R4024" s="660"/>
    </row>
    <row r="4025" spans="1:18" x14ac:dyDescent="0.25">
      <c r="A4025" s="658"/>
      <c r="B4025" s="635"/>
      <c r="O4025" s="660"/>
      <c r="R4025" s="660"/>
    </row>
    <row r="4026" spans="1:18" x14ac:dyDescent="0.25">
      <c r="A4026" s="658"/>
      <c r="B4026" s="635"/>
      <c r="O4026" s="660"/>
      <c r="R4026" s="660"/>
    </row>
    <row r="4027" spans="1:18" x14ac:dyDescent="0.25">
      <c r="A4027" s="658"/>
      <c r="B4027" s="635"/>
      <c r="O4027" s="660"/>
      <c r="R4027" s="660"/>
    </row>
    <row r="4028" spans="1:18" x14ac:dyDescent="0.25">
      <c r="A4028" s="658"/>
      <c r="B4028" s="635"/>
      <c r="O4028" s="660"/>
      <c r="R4028" s="660"/>
    </row>
    <row r="4029" spans="1:18" x14ac:dyDescent="0.25">
      <c r="A4029" s="658"/>
      <c r="B4029" s="635"/>
      <c r="O4029" s="660"/>
      <c r="R4029" s="660"/>
    </row>
    <row r="4030" spans="1:18" x14ac:dyDescent="0.25">
      <c r="A4030" s="658"/>
      <c r="B4030" s="635"/>
      <c r="O4030" s="660"/>
      <c r="R4030" s="660"/>
    </row>
    <row r="4031" spans="1:18" x14ac:dyDescent="0.25">
      <c r="A4031" s="658"/>
      <c r="B4031" s="635"/>
      <c r="O4031" s="660"/>
      <c r="R4031" s="660"/>
    </row>
    <row r="4032" spans="1:18" x14ac:dyDescent="0.25">
      <c r="A4032" s="658"/>
      <c r="B4032" s="635"/>
      <c r="O4032" s="660"/>
      <c r="R4032" s="660"/>
    </row>
    <row r="4033" spans="1:18" x14ac:dyDescent="0.25">
      <c r="A4033" s="658"/>
      <c r="B4033" s="635"/>
      <c r="O4033" s="660"/>
      <c r="R4033" s="660"/>
    </row>
    <row r="4034" spans="1:18" x14ac:dyDescent="0.25">
      <c r="A4034" s="658"/>
      <c r="B4034" s="635"/>
      <c r="O4034" s="660"/>
      <c r="R4034" s="660"/>
    </row>
    <row r="4035" spans="1:18" x14ac:dyDescent="0.25">
      <c r="A4035" s="658"/>
      <c r="B4035" s="635"/>
      <c r="O4035" s="660"/>
      <c r="R4035" s="660"/>
    </row>
    <row r="4036" spans="1:18" x14ac:dyDescent="0.25">
      <c r="A4036" s="658"/>
      <c r="B4036" s="635"/>
      <c r="O4036" s="660"/>
      <c r="R4036" s="660"/>
    </row>
    <row r="4037" spans="1:18" x14ac:dyDescent="0.25">
      <c r="A4037" s="658"/>
      <c r="B4037" s="635"/>
      <c r="O4037" s="660"/>
      <c r="R4037" s="660"/>
    </row>
    <row r="4038" spans="1:18" x14ac:dyDescent="0.25">
      <c r="A4038" s="658"/>
      <c r="B4038" s="635"/>
      <c r="O4038" s="660"/>
      <c r="R4038" s="660"/>
    </row>
    <row r="4039" spans="1:18" x14ac:dyDescent="0.25">
      <c r="A4039" s="658"/>
      <c r="B4039" s="635"/>
      <c r="O4039" s="660"/>
      <c r="R4039" s="660"/>
    </row>
    <row r="4040" spans="1:18" x14ac:dyDescent="0.25">
      <c r="A4040" s="658"/>
      <c r="B4040" s="635"/>
      <c r="O4040" s="660"/>
      <c r="R4040" s="660"/>
    </row>
    <row r="4041" spans="1:18" x14ac:dyDescent="0.25">
      <c r="A4041" s="658"/>
      <c r="B4041" s="635"/>
      <c r="O4041" s="660"/>
      <c r="R4041" s="660"/>
    </row>
    <row r="4042" spans="1:18" x14ac:dyDescent="0.25">
      <c r="A4042" s="658"/>
      <c r="B4042" s="635"/>
      <c r="O4042" s="660"/>
      <c r="R4042" s="660"/>
    </row>
    <row r="4043" spans="1:18" x14ac:dyDescent="0.25">
      <c r="A4043" s="658"/>
      <c r="B4043" s="635"/>
      <c r="O4043" s="660"/>
      <c r="R4043" s="660"/>
    </row>
    <row r="4044" spans="1:18" x14ac:dyDescent="0.25">
      <c r="A4044" s="658"/>
      <c r="B4044" s="635"/>
      <c r="O4044" s="660"/>
      <c r="R4044" s="660"/>
    </row>
    <row r="4045" spans="1:18" x14ac:dyDescent="0.25">
      <c r="A4045" s="658"/>
      <c r="B4045" s="635"/>
      <c r="O4045" s="660"/>
      <c r="R4045" s="660"/>
    </row>
    <row r="4046" spans="1:18" x14ac:dyDescent="0.25">
      <c r="A4046" s="658"/>
      <c r="B4046" s="635"/>
      <c r="O4046" s="660"/>
      <c r="R4046" s="660"/>
    </row>
    <row r="4047" spans="1:18" x14ac:dyDescent="0.25">
      <c r="A4047" s="658"/>
      <c r="B4047" s="635"/>
      <c r="O4047" s="660"/>
      <c r="R4047" s="660"/>
    </row>
    <row r="4048" spans="1:18" x14ac:dyDescent="0.25">
      <c r="A4048" s="658"/>
      <c r="B4048" s="635"/>
      <c r="O4048" s="660"/>
      <c r="R4048" s="660"/>
    </row>
    <row r="4049" spans="1:18" x14ac:dyDescent="0.25">
      <c r="A4049" s="658"/>
      <c r="B4049" s="635"/>
      <c r="O4049" s="660"/>
      <c r="R4049" s="660"/>
    </row>
    <row r="4050" spans="1:18" x14ac:dyDescent="0.25">
      <c r="A4050" s="658"/>
      <c r="B4050" s="635"/>
      <c r="O4050" s="660"/>
      <c r="R4050" s="660"/>
    </row>
    <row r="4051" spans="1:18" x14ac:dyDescent="0.25">
      <c r="A4051" s="658"/>
      <c r="B4051" s="635"/>
      <c r="O4051" s="660"/>
      <c r="R4051" s="660"/>
    </row>
    <row r="4052" spans="1:18" x14ac:dyDescent="0.25">
      <c r="A4052" s="658"/>
      <c r="B4052" s="635"/>
      <c r="O4052" s="660"/>
      <c r="R4052" s="660"/>
    </row>
    <row r="4053" spans="1:18" x14ac:dyDescent="0.25">
      <c r="A4053" s="658"/>
      <c r="B4053" s="635"/>
      <c r="O4053" s="660"/>
      <c r="R4053" s="660"/>
    </row>
    <row r="4054" spans="1:18" x14ac:dyDescent="0.25">
      <c r="A4054" s="658"/>
      <c r="B4054" s="635"/>
      <c r="O4054" s="660"/>
      <c r="R4054" s="660"/>
    </row>
    <row r="4055" spans="1:18" x14ac:dyDescent="0.25">
      <c r="A4055" s="658"/>
      <c r="B4055" s="635"/>
      <c r="O4055" s="660"/>
      <c r="R4055" s="660"/>
    </row>
    <row r="4056" spans="1:18" x14ac:dyDescent="0.25">
      <c r="A4056" s="658"/>
      <c r="B4056" s="635"/>
      <c r="O4056" s="660"/>
      <c r="R4056" s="660"/>
    </row>
    <row r="4057" spans="1:18" x14ac:dyDescent="0.25">
      <c r="A4057" s="658"/>
      <c r="B4057" s="635"/>
      <c r="O4057" s="660"/>
      <c r="R4057" s="660"/>
    </row>
    <row r="4058" spans="1:18" x14ac:dyDescent="0.25">
      <c r="A4058" s="658"/>
      <c r="B4058" s="635"/>
      <c r="O4058" s="660"/>
      <c r="R4058" s="660"/>
    </row>
    <row r="4059" spans="1:18" x14ac:dyDescent="0.25">
      <c r="A4059" s="658"/>
      <c r="B4059" s="635"/>
      <c r="O4059" s="660"/>
      <c r="R4059" s="660"/>
    </row>
    <row r="4060" spans="1:18" x14ac:dyDescent="0.25">
      <c r="A4060" s="658"/>
      <c r="B4060" s="635"/>
      <c r="O4060" s="660"/>
      <c r="R4060" s="660"/>
    </row>
    <row r="4061" spans="1:18" x14ac:dyDescent="0.25">
      <c r="A4061" s="658"/>
      <c r="B4061" s="635"/>
      <c r="O4061" s="660"/>
      <c r="R4061" s="660"/>
    </row>
    <row r="4062" spans="1:18" x14ac:dyDescent="0.25">
      <c r="A4062" s="658"/>
      <c r="B4062" s="635"/>
      <c r="O4062" s="660"/>
      <c r="R4062" s="660"/>
    </row>
    <row r="4063" spans="1:18" x14ac:dyDescent="0.25">
      <c r="A4063" s="658"/>
      <c r="B4063" s="635"/>
      <c r="O4063" s="660"/>
      <c r="R4063" s="660"/>
    </row>
    <row r="4064" spans="1:18" x14ac:dyDescent="0.25">
      <c r="A4064" s="658"/>
      <c r="B4064" s="635"/>
      <c r="O4064" s="660"/>
      <c r="R4064" s="660"/>
    </row>
    <row r="4065" spans="1:18" x14ac:dyDescent="0.25">
      <c r="A4065" s="658"/>
      <c r="B4065" s="635"/>
      <c r="O4065" s="660"/>
      <c r="R4065" s="660"/>
    </row>
    <row r="4066" spans="1:18" x14ac:dyDescent="0.25">
      <c r="A4066" s="658"/>
      <c r="B4066" s="635"/>
      <c r="O4066" s="660"/>
      <c r="R4066" s="660"/>
    </row>
    <row r="4067" spans="1:18" x14ac:dyDescent="0.25">
      <c r="A4067" s="658"/>
      <c r="B4067" s="635"/>
      <c r="O4067" s="660"/>
      <c r="R4067" s="660"/>
    </row>
    <row r="4068" spans="1:18" x14ac:dyDescent="0.25">
      <c r="A4068" s="658"/>
      <c r="B4068" s="635"/>
      <c r="O4068" s="660"/>
      <c r="R4068" s="660"/>
    </row>
    <row r="4069" spans="1:18" x14ac:dyDescent="0.25">
      <c r="A4069" s="658"/>
      <c r="B4069" s="635"/>
      <c r="O4069" s="660"/>
      <c r="R4069" s="660"/>
    </row>
    <row r="4070" spans="1:18" x14ac:dyDescent="0.25">
      <c r="A4070" s="658"/>
      <c r="B4070" s="635"/>
      <c r="O4070" s="660"/>
      <c r="R4070" s="660"/>
    </row>
    <row r="4071" spans="1:18" x14ac:dyDescent="0.25">
      <c r="A4071" s="658"/>
      <c r="B4071" s="635"/>
      <c r="O4071" s="660"/>
      <c r="R4071" s="660"/>
    </row>
    <row r="4072" spans="1:18" x14ac:dyDescent="0.25">
      <c r="A4072" s="658"/>
      <c r="B4072" s="635"/>
      <c r="O4072" s="660"/>
      <c r="R4072" s="660"/>
    </row>
    <row r="4073" spans="1:18" x14ac:dyDescent="0.25">
      <c r="A4073" s="658"/>
      <c r="B4073" s="635"/>
      <c r="O4073" s="660"/>
      <c r="R4073" s="660"/>
    </row>
    <row r="4074" spans="1:18" x14ac:dyDescent="0.25">
      <c r="A4074" s="658"/>
      <c r="B4074" s="635"/>
      <c r="O4074" s="660"/>
      <c r="R4074" s="660"/>
    </row>
    <row r="4075" spans="1:18" x14ac:dyDescent="0.25">
      <c r="A4075" s="658"/>
      <c r="B4075" s="635"/>
      <c r="O4075" s="660"/>
      <c r="R4075" s="660"/>
    </row>
    <row r="4076" spans="1:18" x14ac:dyDescent="0.25">
      <c r="A4076" s="658"/>
      <c r="B4076" s="635"/>
      <c r="O4076" s="660"/>
      <c r="R4076" s="660"/>
    </row>
    <row r="4077" spans="1:18" x14ac:dyDescent="0.25">
      <c r="A4077" s="658"/>
      <c r="B4077" s="635"/>
      <c r="O4077" s="660"/>
      <c r="R4077" s="660"/>
    </row>
    <row r="4078" spans="1:18" x14ac:dyDescent="0.25">
      <c r="A4078" s="658"/>
      <c r="B4078" s="635"/>
      <c r="O4078" s="660"/>
      <c r="R4078" s="660"/>
    </row>
    <row r="4079" spans="1:18" x14ac:dyDescent="0.25">
      <c r="A4079" s="658"/>
      <c r="B4079" s="635"/>
      <c r="O4079" s="660"/>
      <c r="R4079" s="660"/>
    </row>
    <row r="4080" spans="1:18" x14ac:dyDescent="0.25">
      <c r="A4080" s="658"/>
      <c r="B4080" s="635"/>
      <c r="O4080" s="660"/>
      <c r="R4080" s="660"/>
    </row>
    <row r="4081" spans="1:18" x14ac:dyDescent="0.25">
      <c r="A4081" s="658"/>
      <c r="B4081" s="635"/>
      <c r="O4081" s="660"/>
      <c r="R4081" s="660"/>
    </row>
    <row r="4082" spans="1:18" x14ac:dyDescent="0.25">
      <c r="A4082" s="658"/>
      <c r="B4082" s="635"/>
      <c r="O4082" s="660"/>
      <c r="R4082" s="660"/>
    </row>
    <row r="4083" spans="1:18" x14ac:dyDescent="0.25">
      <c r="A4083" s="658"/>
      <c r="B4083" s="635"/>
      <c r="O4083" s="660"/>
      <c r="R4083" s="660"/>
    </row>
    <row r="4084" spans="1:18" x14ac:dyDescent="0.25">
      <c r="A4084" s="658"/>
      <c r="B4084" s="635"/>
      <c r="O4084" s="660"/>
      <c r="R4084" s="660"/>
    </row>
    <row r="4085" spans="1:18" x14ac:dyDescent="0.25">
      <c r="A4085" s="658"/>
      <c r="B4085" s="635"/>
      <c r="O4085" s="660"/>
      <c r="R4085" s="660"/>
    </row>
    <row r="4086" spans="1:18" x14ac:dyDescent="0.25">
      <c r="A4086" s="658"/>
      <c r="B4086" s="635"/>
      <c r="O4086" s="660"/>
      <c r="R4086" s="660"/>
    </row>
    <row r="4087" spans="1:18" x14ac:dyDescent="0.25">
      <c r="A4087" s="658"/>
      <c r="B4087" s="635"/>
      <c r="O4087" s="660"/>
      <c r="R4087" s="660"/>
    </row>
    <row r="4088" spans="1:18" x14ac:dyDescent="0.25">
      <c r="A4088" s="658"/>
      <c r="B4088" s="635"/>
      <c r="O4088" s="660"/>
      <c r="R4088" s="660"/>
    </row>
    <row r="4089" spans="1:18" x14ac:dyDescent="0.25">
      <c r="A4089" s="658"/>
      <c r="B4089" s="635"/>
      <c r="O4089" s="660"/>
      <c r="R4089" s="660"/>
    </row>
    <row r="4090" spans="1:18" x14ac:dyDescent="0.25">
      <c r="A4090" s="658"/>
      <c r="B4090" s="635"/>
      <c r="O4090" s="660"/>
      <c r="R4090" s="660"/>
    </row>
    <row r="4091" spans="1:18" x14ac:dyDescent="0.25">
      <c r="A4091" s="658"/>
      <c r="B4091" s="635"/>
      <c r="O4091" s="660"/>
      <c r="R4091" s="660"/>
    </row>
    <row r="4092" spans="1:18" x14ac:dyDescent="0.25">
      <c r="A4092" s="658"/>
      <c r="B4092" s="635"/>
      <c r="O4092" s="660"/>
      <c r="R4092" s="660"/>
    </row>
    <row r="4093" spans="1:18" x14ac:dyDescent="0.25">
      <c r="A4093" s="658"/>
      <c r="B4093" s="635"/>
      <c r="O4093" s="660"/>
      <c r="R4093" s="660"/>
    </row>
    <row r="4094" spans="1:18" x14ac:dyDescent="0.25">
      <c r="A4094" s="658"/>
      <c r="B4094" s="635"/>
      <c r="O4094" s="660"/>
      <c r="R4094" s="660"/>
    </row>
    <row r="4095" spans="1:18" x14ac:dyDescent="0.25">
      <c r="A4095" s="658"/>
      <c r="B4095" s="635"/>
      <c r="O4095" s="660"/>
      <c r="R4095" s="660"/>
    </row>
    <row r="4096" spans="1:18" x14ac:dyDescent="0.25">
      <c r="A4096" s="658"/>
      <c r="B4096" s="635"/>
      <c r="O4096" s="660"/>
      <c r="R4096" s="660"/>
    </row>
    <row r="4097" spans="1:18" x14ac:dyDescent="0.25">
      <c r="A4097" s="658"/>
      <c r="B4097" s="635"/>
      <c r="O4097" s="660"/>
      <c r="R4097" s="660"/>
    </row>
    <row r="4098" spans="1:18" x14ac:dyDescent="0.25">
      <c r="A4098" s="658"/>
      <c r="B4098" s="635"/>
      <c r="O4098" s="660"/>
      <c r="R4098" s="660"/>
    </row>
    <row r="4099" spans="1:18" x14ac:dyDescent="0.25">
      <c r="A4099" s="658"/>
      <c r="B4099" s="635"/>
      <c r="O4099" s="660"/>
      <c r="R4099" s="660"/>
    </row>
    <row r="4100" spans="1:18" x14ac:dyDescent="0.25">
      <c r="A4100" s="658"/>
      <c r="B4100" s="635"/>
      <c r="O4100" s="660"/>
      <c r="R4100" s="660"/>
    </row>
    <row r="4101" spans="1:18" x14ac:dyDescent="0.25">
      <c r="A4101" s="658"/>
      <c r="B4101" s="635"/>
      <c r="O4101" s="660"/>
      <c r="R4101" s="660"/>
    </row>
    <row r="4102" spans="1:18" x14ac:dyDescent="0.25">
      <c r="A4102" s="658"/>
      <c r="B4102" s="635"/>
      <c r="O4102" s="660"/>
      <c r="R4102" s="660"/>
    </row>
    <row r="4103" spans="1:18" x14ac:dyDescent="0.25">
      <c r="A4103" s="658"/>
      <c r="B4103" s="635"/>
      <c r="O4103" s="660"/>
      <c r="R4103" s="660"/>
    </row>
    <row r="4104" spans="1:18" x14ac:dyDescent="0.25">
      <c r="A4104" s="658"/>
      <c r="B4104" s="635"/>
      <c r="O4104" s="660"/>
      <c r="R4104" s="660"/>
    </row>
    <row r="4105" spans="1:18" x14ac:dyDescent="0.25">
      <c r="A4105" s="658"/>
      <c r="B4105" s="635"/>
      <c r="O4105" s="660"/>
      <c r="R4105" s="660"/>
    </row>
    <row r="4106" spans="1:18" x14ac:dyDescent="0.25">
      <c r="A4106" s="658"/>
      <c r="B4106" s="635"/>
      <c r="O4106" s="660"/>
      <c r="R4106" s="660"/>
    </row>
    <row r="4107" spans="1:18" x14ac:dyDescent="0.25">
      <c r="A4107" s="658"/>
      <c r="B4107" s="635"/>
      <c r="O4107" s="660"/>
      <c r="R4107" s="660"/>
    </row>
    <row r="4108" spans="1:18" x14ac:dyDescent="0.25">
      <c r="A4108" s="658"/>
      <c r="B4108" s="635"/>
      <c r="O4108" s="660"/>
      <c r="R4108" s="660"/>
    </row>
    <row r="4109" spans="1:18" x14ac:dyDescent="0.25">
      <c r="A4109" s="658"/>
      <c r="B4109" s="635"/>
      <c r="O4109" s="660"/>
      <c r="R4109" s="660"/>
    </row>
    <row r="4110" spans="1:18" x14ac:dyDescent="0.25">
      <c r="A4110" s="658"/>
      <c r="B4110" s="635"/>
      <c r="O4110" s="660"/>
      <c r="R4110" s="660"/>
    </row>
    <row r="4111" spans="1:18" x14ac:dyDescent="0.25">
      <c r="A4111" s="658"/>
      <c r="B4111" s="635"/>
      <c r="O4111" s="660"/>
      <c r="R4111" s="660"/>
    </row>
    <row r="4112" spans="1:18" x14ac:dyDescent="0.25">
      <c r="A4112" s="658"/>
      <c r="B4112" s="635"/>
      <c r="O4112" s="660"/>
      <c r="R4112" s="660"/>
    </row>
    <row r="4113" spans="1:18" x14ac:dyDescent="0.25">
      <c r="A4113" s="658"/>
      <c r="B4113" s="635"/>
      <c r="O4113" s="660"/>
      <c r="R4113" s="660"/>
    </row>
    <row r="4114" spans="1:18" x14ac:dyDescent="0.25">
      <c r="A4114" s="658"/>
      <c r="B4114" s="635"/>
      <c r="O4114" s="660"/>
      <c r="R4114" s="660"/>
    </row>
    <row r="4115" spans="1:18" x14ac:dyDescent="0.25">
      <c r="A4115" s="658"/>
      <c r="B4115" s="635"/>
      <c r="O4115" s="660"/>
      <c r="R4115" s="660"/>
    </row>
    <row r="4116" spans="1:18" x14ac:dyDescent="0.25">
      <c r="A4116" s="658"/>
      <c r="B4116" s="635"/>
      <c r="O4116" s="660"/>
      <c r="R4116" s="660"/>
    </row>
    <row r="4117" spans="1:18" x14ac:dyDescent="0.25">
      <c r="A4117" s="658"/>
      <c r="B4117" s="635"/>
      <c r="O4117" s="660"/>
      <c r="R4117" s="660"/>
    </row>
    <row r="4118" spans="1:18" x14ac:dyDescent="0.25">
      <c r="A4118" s="658"/>
      <c r="B4118" s="635"/>
      <c r="O4118" s="660"/>
      <c r="R4118" s="660"/>
    </row>
    <row r="4119" spans="1:18" x14ac:dyDescent="0.25">
      <c r="A4119" s="658"/>
      <c r="B4119" s="635"/>
      <c r="O4119" s="660"/>
      <c r="R4119" s="660"/>
    </row>
    <row r="4120" spans="1:18" x14ac:dyDescent="0.25">
      <c r="A4120" s="658"/>
      <c r="B4120" s="635"/>
      <c r="O4120" s="660"/>
      <c r="R4120" s="660"/>
    </row>
    <row r="4121" spans="1:18" x14ac:dyDescent="0.25">
      <c r="A4121" s="658"/>
      <c r="B4121" s="635"/>
      <c r="O4121" s="660"/>
      <c r="R4121" s="660"/>
    </row>
    <row r="4122" spans="1:18" x14ac:dyDescent="0.25">
      <c r="A4122" s="658"/>
      <c r="B4122" s="635"/>
      <c r="O4122" s="660"/>
      <c r="R4122" s="660"/>
    </row>
    <row r="4123" spans="1:18" x14ac:dyDescent="0.25">
      <c r="A4123" s="658"/>
      <c r="B4123" s="635"/>
      <c r="O4123" s="660"/>
      <c r="R4123" s="660"/>
    </row>
    <row r="4124" spans="1:18" x14ac:dyDescent="0.25">
      <c r="A4124" s="658"/>
      <c r="B4124" s="635"/>
      <c r="O4124" s="660"/>
      <c r="R4124" s="660"/>
    </row>
    <row r="4125" spans="1:18" x14ac:dyDescent="0.25">
      <c r="A4125" s="658"/>
      <c r="B4125" s="635"/>
      <c r="O4125" s="660"/>
      <c r="R4125" s="660"/>
    </row>
    <row r="4126" spans="1:18" x14ac:dyDescent="0.25">
      <c r="A4126" s="658"/>
      <c r="B4126" s="635"/>
      <c r="O4126" s="660"/>
      <c r="R4126" s="660"/>
    </row>
    <row r="4127" spans="1:18" x14ac:dyDescent="0.25">
      <c r="A4127" s="658"/>
      <c r="B4127" s="635"/>
      <c r="O4127" s="660"/>
      <c r="R4127" s="660"/>
    </row>
    <row r="4128" spans="1:18" x14ac:dyDescent="0.25">
      <c r="A4128" s="658"/>
      <c r="B4128" s="635"/>
      <c r="O4128" s="660"/>
      <c r="R4128" s="660"/>
    </row>
    <row r="4129" spans="1:18" x14ac:dyDescent="0.25">
      <c r="A4129" s="658"/>
      <c r="B4129" s="635"/>
      <c r="O4129" s="660"/>
      <c r="R4129" s="660"/>
    </row>
    <row r="4130" spans="1:18" x14ac:dyDescent="0.25">
      <c r="A4130" s="658"/>
      <c r="B4130" s="635"/>
      <c r="O4130" s="660"/>
      <c r="R4130" s="660"/>
    </row>
    <row r="4131" spans="1:18" x14ac:dyDescent="0.25">
      <c r="A4131" s="658"/>
      <c r="B4131" s="635"/>
      <c r="O4131" s="660"/>
      <c r="R4131" s="660"/>
    </row>
    <row r="4132" spans="1:18" x14ac:dyDescent="0.25">
      <c r="A4132" s="658"/>
      <c r="B4132" s="635"/>
      <c r="O4132" s="660"/>
      <c r="R4132" s="660"/>
    </row>
    <row r="4133" spans="1:18" x14ac:dyDescent="0.25">
      <c r="A4133" s="658"/>
      <c r="B4133" s="635"/>
      <c r="O4133" s="660"/>
      <c r="R4133" s="660"/>
    </row>
    <row r="4134" spans="1:18" x14ac:dyDescent="0.25">
      <c r="A4134" s="658"/>
      <c r="B4134" s="635"/>
      <c r="O4134" s="660"/>
      <c r="R4134" s="660"/>
    </row>
    <row r="4135" spans="1:18" x14ac:dyDescent="0.25">
      <c r="A4135" s="658"/>
      <c r="B4135" s="635"/>
      <c r="O4135" s="660"/>
      <c r="R4135" s="660"/>
    </row>
    <row r="4136" spans="1:18" x14ac:dyDescent="0.25">
      <c r="A4136" s="658"/>
      <c r="B4136" s="635"/>
      <c r="O4136" s="660"/>
      <c r="R4136" s="660"/>
    </row>
    <row r="4137" spans="1:18" x14ac:dyDescent="0.25">
      <c r="A4137" s="658"/>
      <c r="B4137" s="635"/>
      <c r="O4137" s="660"/>
      <c r="R4137" s="660"/>
    </row>
    <row r="4138" spans="1:18" x14ac:dyDescent="0.25">
      <c r="A4138" s="658"/>
      <c r="B4138" s="635"/>
      <c r="O4138" s="660"/>
      <c r="R4138" s="660"/>
    </row>
    <row r="4139" spans="1:18" x14ac:dyDescent="0.25">
      <c r="A4139" s="658"/>
      <c r="B4139" s="635"/>
      <c r="O4139" s="660"/>
      <c r="R4139" s="660"/>
    </row>
    <row r="4140" spans="1:18" x14ac:dyDescent="0.25">
      <c r="A4140" s="658"/>
      <c r="B4140" s="635"/>
      <c r="O4140" s="660"/>
      <c r="R4140" s="660"/>
    </row>
    <row r="4141" spans="1:18" x14ac:dyDescent="0.25">
      <c r="A4141" s="658"/>
      <c r="B4141" s="635"/>
      <c r="O4141" s="660"/>
      <c r="R4141" s="660"/>
    </row>
    <row r="4142" spans="1:18" x14ac:dyDescent="0.25">
      <c r="A4142" s="658"/>
      <c r="B4142" s="635"/>
      <c r="O4142" s="660"/>
      <c r="R4142" s="660"/>
    </row>
    <row r="4143" spans="1:18" x14ac:dyDescent="0.25">
      <c r="A4143" s="658"/>
      <c r="B4143" s="635"/>
      <c r="O4143" s="660"/>
      <c r="R4143" s="660"/>
    </row>
    <row r="4144" spans="1:18" x14ac:dyDescent="0.25">
      <c r="A4144" s="658"/>
      <c r="B4144" s="635"/>
      <c r="O4144" s="660"/>
      <c r="R4144" s="660"/>
    </row>
    <row r="4145" spans="1:18" x14ac:dyDescent="0.25">
      <c r="A4145" s="658"/>
      <c r="B4145" s="635"/>
      <c r="O4145" s="660"/>
      <c r="R4145" s="660"/>
    </row>
    <row r="4146" spans="1:18" x14ac:dyDescent="0.25">
      <c r="A4146" s="658"/>
      <c r="B4146" s="635"/>
      <c r="O4146" s="660"/>
      <c r="R4146" s="660"/>
    </row>
    <row r="4147" spans="1:18" x14ac:dyDescent="0.25">
      <c r="A4147" s="658"/>
      <c r="B4147" s="635"/>
      <c r="O4147" s="660"/>
      <c r="R4147" s="660"/>
    </row>
    <row r="4148" spans="1:18" x14ac:dyDescent="0.25">
      <c r="A4148" s="658"/>
      <c r="B4148" s="635"/>
      <c r="O4148" s="660"/>
      <c r="R4148" s="660"/>
    </row>
    <row r="4149" spans="1:18" x14ac:dyDescent="0.25">
      <c r="A4149" s="658"/>
      <c r="B4149" s="635"/>
      <c r="O4149" s="660"/>
      <c r="R4149" s="660"/>
    </row>
    <row r="4150" spans="1:18" x14ac:dyDescent="0.25">
      <c r="A4150" s="658"/>
      <c r="B4150" s="635"/>
      <c r="O4150" s="660"/>
      <c r="R4150" s="660"/>
    </row>
    <row r="4151" spans="1:18" x14ac:dyDescent="0.25">
      <c r="A4151" s="658"/>
      <c r="B4151" s="635"/>
      <c r="O4151" s="660"/>
      <c r="R4151" s="660"/>
    </row>
    <row r="4152" spans="1:18" x14ac:dyDescent="0.25">
      <c r="A4152" s="658"/>
      <c r="B4152" s="635"/>
      <c r="O4152" s="660"/>
      <c r="R4152" s="660"/>
    </row>
    <row r="4153" spans="1:18" x14ac:dyDescent="0.25">
      <c r="A4153" s="658"/>
      <c r="B4153" s="635"/>
      <c r="O4153" s="660"/>
      <c r="R4153" s="660"/>
    </row>
    <row r="4154" spans="1:18" x14ac:dyDescent="0.25">
      <c r="A4154" s="658"/>
      <c r="B4154" s="635"/>
      <c r="O4154" s="660"/>
      <c r="R4154" s="660"/>
    </row>
    <row r="4155" spans="1:18" x14ac:dyDescent="0.25">
      <c r="A4155" s="658"/>
      <c r="B4155" s="635"/>
      <c r="O4155" s="660"/>
      <c r="R4155" s="660"/>
    </row>
    <row r="4156" spans="1:18" x14ac:dyDescent="0.25">
      <c r="A4156" s="658"/>
      <c r="B4156" s="635"/>
      <c r="O4156" s="660"/>
      <c r="R4156" s="660"/>
    </row>
    <row r="4157" spans="1:18" x14ac:dyDescent="0.25">
      <c r="A4157" s="658"/>
      <c r="B4157" s="635"/>
      <c r="O4157" s="660"/>
      <c r="R4157" s="660"/>
    </row>
    <row r="4158" spans="1:18" x14ac:dyDescent="0.25">
      <c r="A4158" s="658"/>
      <c r="B4158" s="635"/>
      <c r="O4158" s="660"/>
      <c r="R4158" s="660"/>
    </row>
    <row r="4159" spans="1:18" x14ac:dyDescent="0.25">
      <c r="A4159" s="658"/>
      <c r="B4159" s="635"/>
      <c r="O4159" s="660"/>
      <c r="R4159" s="660"/>
    </row>
    <row r="4160" spans="1:18" x14ac:dyDescent="0.25">
      <c r="A4160" s="658"/>
      <c r="B4160" s="635"/>
      <c r="O4160" s="660"/>
      <c r="R4160" s="660"/>
    </row>
    <row r="4161" spans="1:18" x14ac:dyDescent="0.25">
      <c r="A4161" s="658"/>
      <c r="B4161" s="635"/>
      <c r="O4161" s="660"/>
      <c r="R4161" s="660"/>
    </row>
    <row r="4162" spans="1:18" x14ac:dyDescent="0.25">
      <c r="A4162" s="658"/>
      <c r="B4162" s="635"/>
      <c r="O4162" s="660"/>
      <c r="R4162" s="660"/>
    </row>
    <row r="4163" spans="1:18" x14ac:dyDescent="0.25">
      <c r="A4163" s="658"/>
      <c r="B4163" s="635"/>
      <c r="O4163" s="660"/>
      <c r="R4163" s="660"/>
    </row>
    <row r="4164" spans="1:18" x14ac:dyDescent="0.25">
      <c r="A4164" s="658"/>
      <c r="B4164" s="635"/>
      <c r="O4164" s="660"/>
      <c r="R4164" s="660"/>
    </row>
    <row r="4165" spans="1:18" x14ac:dyDescent="0.25">
      <c r="A4165" s="658"/>
      <c r="B4165" s="635"/>
      <c r="O4165" s="660"/>
      <c r="R4165" s="660"/>
    </row>
    <row r="4166" spans="1:18" x14ac:dyDescent="0.25">
      <c r="A4166" s="658"/>
      <c r="B4166" s="635"/>
      <c r="O4166" s="660"/>
      <c r="R4166" s="660"/>
    </row>
    <row r="4167" spans="1:18" x14ac:dyDescent="0.25">
      <c r="A4167" s="658"/>
      <c r="B4167" s="635"/>
      <c r="O4167" s="660"/>
      <c r="R4167" s="660"/>
    </row>
    <row r="4168" spans="1:18" x14ac:dyDescent="0.25">
      <c r="A4168" s="658"/>
      <c r="B4168" s="635"/>
      <c r="O4168" s="660"/>
      <c r="R4168" s="660"/>
    </row>
    <row r="4169" spans="1:18" x14ac:dyDescent="0.25">
      <c r="A4169" s="658"/>
      <c r="B4169" s="635"/>
      <c r="O4169" s="660"/>
      <c r="R4169" s="660"/>
    </row>
    <row r="4170" spans="1:18" x14ac:dyDescent="0.25">
      <c r="A4170" s="658"/>
      <c r="B4170" s="635"/>
      <c r="O4170" s="660"/>
      <c r="R4170" s="660"/>
    </row>
    <row r="4171" spans="1:18" x14ac:dyDescent="0.25">
      <c r="A4171" s="658"/>
      <c r="B4171" s="635"/>
      <c r="O4171" s="660"/>
      <c r="R4171" s="660"/>
    </row>
    <row r="4172" spans="1:18" x14ac:dyDescent="0.25">
      <c r="A4172" s="658"/>
      <c r="B4172" s="635"/>
      <c r="O4172" s="660"/>
      <c r="R4172" s="660"/>
    </row>
    <row r="4173" spans="1:18" x14ac:dyDescent="0.25">
      <c r="A4173" s="658"/>
      <c r="B4173" s="635"/>
      <c r="O4173" s="660"/>
      <c r="R4173" s="660"/>
    </row>
    <row r="4174" spans="1:18" x14ac:dyDescent="0.25">
      <c r="A4174" s="658"/>
      <c r="B4174" s="635"/>
      <c r="O4174" s="660"/>
      <c r="R4174" s="660"/>
    </row>
    <row r="4175" spans="1:18" x14ac:dyDescent="0.25">
      <c r="A4175" s="658"/>
      <c r="B4175" s="635"/>
      <c r="O4175" s="660"/>
      <c r="R4175" s="660"/>
    </row>
    <row r="4176" spans="1:18" x14ac:dyDescent="0.25">
      <c r="A4176" s="658"/>
      <c r="B4176" s="635"/>
      <c r="O4176" s="660"/>
      <c r="R4176" s="660"/>
    </row>
    <row r="4177" spans="1:18" x14ac:dyDescent="0.25">
      <c r="A4177" s="658"/>
      <c r="B4177" s="635"/>
      <c r="O4177" s="660"/>
      <c r="R4177" s="660"/>
    </row>
    <row r="4178" spans="1:18" x14ac:dyDescent="0.25">
      <c r="A4178" s="658"/>
      <c r="B4178" s="635"/>
      <c r="O4178" s="660"/>
      <c r="R4178" s="660"/>
    </row>
    <row r="4179" spans="1:18" x14ac:dyDescent="0.25">
      <c r="A4179" s="658"/>
      <c r="B4179" s="635"/>
      <c r="O4179" s="660"/>
      <c r="R4179" s="660"/>
    </row>
    <row r="4180" spans="1:18" x14ac:dyDescent="0.25">
      <c r="A4180" s="658"/>
      <c r="B4180" s="635"/>
      <c r="O4180" s="660"/>
      <c r="R4180" s="660"/>
    </row>
    <row r="4181" spans="1:18" x14ac:dyDescent="0.25">
      <c r="A4181" s="658"/>
      <c r="B4181" s="635"/>
      <c r="O4181" s="660"/>
      <c r="R4181" s="660"/>
    </row>
    <row r="4182" spans="1:18" x14ac:dyDescent="0.25">
      <c r="A4182" s="658"/>
      <c r="B4182" s="635"/>
      <c r="O4182" s="660"/>
      <c r="R4182" s="660"/>
    </row>
    <row r="4183" spans="1:18" x14ac:dyDescent="0.25">
      <c r="A4183" s="658"/>
      <c r="B4183" s="635"/>
      <c r="O4183" s="660"/>
      <c r="R4183" s="660"/>
    </row>
    <row r="4184" spans="1:18" x14ac:dyDescent="0.25">
      <c r="A4184" s="658"/>
      <c r="B4184" s="635"/>
      <c r="O4184" s="660"/>
      <c r="R4184" s="660"/>
    </row>
    <row r="4185" spans="1:18" x14ac:dyDescent="0.25">
      <c r="A4185" s="658"/>
      <c r="B4185" s="635"/>
      <c r="O4185" s="660"/>
      <c r="R4185" s="660"/>
    </row>
    <row r="4186" spans="1:18" x14ac:dyDescent="0.25">
      <c r="A4186" s="658"/>
      <c r="B4186" s="635"/>
      <c r="O4186" s="660"/>
      <c r="R4186" s="660"/>
    </row>
    <row r="4187" spans="1:18" x14ac:dyDescent="0.25">
      <c r="A4187" s="658"/>
      <c r="B4187" s="635"/>
      <c r="O4187" s="660"/>
      <c r="R4187" s="660"/>
    </row>
    <row r="4188" spans="1:18" x14ac:dyDescent="0.25">
      <c r="A4188" s="658"/>
      <c r="B4188" s="635"/>
      <c r="O4188" s="660"/>
      <c r="R4188" s="660"/>
    </row>
    <row r="4189" spans="1:18" x14ac:dyDescent="0.25">
      <c r="A4189" s="658"/>
      <c r="B4189" s="635"/>
      <c r="O4189" s="660"/>
      <c r="R4189" s="660"/>
    </row>
    <row r="4190" spans="1:18" x14ac:dyDescent="0.25">
      <c r="A4190" s="658"/>
      <c r="B4190" s="635"/>
      <c r="O4190" s="660"/>
      <c r="R4190" s="660"/>
    </row>
    <row r="4191" spans="1:18" x14ac:dyDescent="0.25">
      <c r="A4191" s="658"/>
      <c r="B4191" s="635"/>
      <c r="O4191" s="660"/>
      <c r="R4191" s="660"/>
    </row>
    <row r="4192" spans="1:18" x14ac:dyDescent="0.25">
      <c r="A4192" s="658"/>
      <c r="B4192" s="635"/>
      <c r="O4192" s="660"/>
      <c r="R4192" s="660"/>
    </row>
    <row r="4193" spans="1:18" x14ac:dyDescent="0.25">
      <c r="A4193" s="658"/>
      <c r="B4193" s="635"/>
      <c r="O4193" s="660"/>
      <c r="R4193" s="660"/>
    </row>
    <row r="4194" spans="1:18" x14ac:dyDescent="0.25">
      <c r="A4194" s="658"/>
      <c r="B4194" s="635"/>
      <c r="O4194" s="660"/>
      <c r="R4194" s="660"/>
    </row>
    <row r="4195" spans="1:18" x14ac:dyDescent="0.25">
      <c r="A4195" s="658"/>
      <c r="B4195" s="635"/>
      <c r="O4195" s="660"/>
      <c r="R4195" s="660"/>
    </row>
    <row r="4196" spans="1:18" x14ac:dyDescent="0.25">
      <c r="A4196" s="658"/>
      <c r="B4196" s="635"/>
      <c r="O4196" s="660"/>
      <c r="R4196" s="660"/>
    </row>
    <row r="4197" spans="1:18" x14ac:dyDescent="0.25">
      <c r="A4197" s="658"/>
      <c r="B4197" s="635"/>
      <c r="O4197" s="660"/>
      <c r="R4197" s="660"/>
    </row>
    <row r="4198" spans="1:18" x14ac:dyDescent="0.25">
      <c r="A4198" s="658"/>
      <c r="B4198" s="635"/>
      <c r="O4198" s="660"/>
      <c r="R4198" s="660"/>
    </row>
    <row r="4199" spans="1:18" x14ac:dyDescent="0.25">
      <c r="A4199" s="658"/>
      <c r="B4199" s="635"/>
      <c r="O4199" s="660"/>
      <c r="R4199" s="660"/>
    </row>
    <row r="4200" spans="1:18" x14ac:dyDescent="0.25">
      <c r="A4200" s="658"/>
      <c r="B4200" s="635"/>
      <c r="O4200" s="660"/>
      <c r="R4200" s="660"/>
    </row>
    <row r="4201" spans="1:18" x14ac:dyDescent="0.25">
      <c r="A4201" s="658"/>
      <c r="B4201" s="635"/>
      <c r="O4201" s="660"/>
      <c r="R4201" s="660"/>
    </row>
    <row r="4202" spans="1:18" x14ac:dyDescent="0.25">
      <c r="A4202" s="658"/>
      <c r="B4202" s="635"/>
      <c r="O4202" s="660"/>
      <c r="R4202" s="660"/>
    </row>
    <row r="4203" spans="1:18" x14ac:dyDescent="0.25">
      <c r="A4203" s="658"/>
      <c r="B4203" s="635"/>
      <c r="O4203" s="660"/>
      <c r="R4203" s="660"/>
    </row>
    <row r="4204" spans="1:18" x14ac:dyDescent="0.25">
      <c r="A4204" s="658"/>
      <c r="B4204" s="635"/>
      <c r="O4204" s="660"/>
      <c r="R4204" s="660"/>
    </row>
    <row r="4205" spans="1:18" x14ac:dyDescent="0.25">
      <c r="A4205" s="658"/>
      <c r="B4205" s="635"/>
      <c r="O4205" s="660"/>
      <c r="R4205" s="660"/>
    </row>
    <row r="4206" spans="1:18" x14ac:dyDescent="0.25">
      <c r="A4206" s="658"/>
      <c r="B4206" s="635"/>
      <c r="O4206" s="660"/>
      <c r="R4206" s="660"/>
    </row>
    <row r="4207" spans="1:18" x14ac:dyDescent="0.25">
      <c r="A4207" s="658"/>
      <c r="B4207" s="635"/>
      <c r="O4207" s="660"/>
      <c r="R4207" s="660"/>
    </row>
    <row r="4208" spans="1:18" x14ac:dyDescent="0.25">
      <c r="A4208" s="658"/>
      <c r="B4208" s="635"/>
      <c r="O4208" s="660"/>
      <c r="R4208" s="660"/>
    </row>
    <row r="4209" spans="1:18" x14ac:dyDescent="0.25">
      <c r="A4209" s="658"/>
      <c r="B4209" s="635"/>
      <c r="O4209" s="660"/>
      <c r="R4209" s="660"/>
    </row>
    <row r="4210" spans="1:18" x14ac:dyDescent="0.25">
      <c r="A4210" s="658"/>
      <c r="B4210" s="635"/>
      <c r="O4210" s="660"/>
      <c r="R4210" s="660"/>
    </row>
    <row r="4211" spans="1:18" x14ac:dyDescent="0.25">
      <c r="A4211" s="658"/>
      <c r="B4211" s="635"/>
      <c r="O4211" s="660"/>
      <c r="R4211" s="660"/>
    </row>
    <row r="4212" spans="1:18" x14ac:dyDescent="0.25">
      <c r="A4212" s="658"/>
      <c r="B4212" s="635"/>
      <c r="O4212" s="660"/>
      <c r="R4212" s="660"/>
    </row>
    <row r="4213" spans="1:18" x14ac:dyDescent="0.25">
      <c r="A4213" s="658"/>
      <c r="B4213" s="635"/>
      <c r="O4213" s="660"/>
      <c r="R4213" s="660"/>
    </row>
    <row r="4214" spans="1:18" x14ac:dyDescent="0.25">
      <c r="A4214" s="658"/>
      <c r="B4214" s="635"/>
      <c r="O4214" s="660"/>
      <c r="R4214" s="660"/>
    </row>
    <row r="4215" spans="1:18" x14ac:dyDescent="0.25">
      <c r="A4215" s="658"/>
      <c r="B4215" s="635"/>
      <c r="O4215" s="660"/>
      <c r="R4215" s="660"/>
    </row>
    <row r="4216" spans="1:18" x14ac:dyDescent="0.25">
      <c r="A4216" s="658"/>
      <c r="B4216" s="635"/>
      <c r="O4216" s="660"/>
      <c r="R4216" s="660"/>
    </row>
    <row r="4217" spans="1:18" x14ac:dyDescent="0.25">
      <c r="A4217" s="658"/>
      <c r="B4217" s="635"/>
      <c r="O4217" s="660"/>
      <c r="R4217" s="660"/>
    </row>
    <row r="4218" spans="1:18" x14ac:dyDescent="0.25">
      <c r="A4218" s="658"/>
      <c r="B4218" s="635"/>
      <c r="O4218" s="660"/>
      <c r="R4218" s="660"/>
    </row>
    <row r="4219" spans="1:18" x14ac:dyDescent="0.25">
      <c r="A4219" s="658"/>
      <c r="B4219" s="635"/>
      <c r="O4219" s="660"/>
      <c r="R4219" s="660"/>
    </row>
    <row r="4220" spans="1:18" x14ac:dyDescent="0.25">
      <c r="A4220" s="658"/>
      <c r="B4220" s="635"/>
      <c r="O4220" s="660"/>
      <c r="R4220" s="660"/>
    </row>
    <row r="4221" spans="1:18" x14ac:dyDescent="0.25">
      <c r="A4221" s="658"/>
      <c r="B4221" s="635"/>
      <c r="O4221" s="660"/>
      <c r="R4221" s="660"/>
    </row>
    <row r="4222" spans="1:18" x14ac:dyDescent="0.25">
      <c r="A4222" s="658"/>
      <c r="B4222" s="635"/>
      <c r="O4222" s="660"/>
      <c r="R4222" s="660"/>
    </row>
    <row r="4223" spans="1:18" x14ac:dyDescent="0.25">
      <c r="A4223" s="658"/>
      <c r="B4223" s="635"/>
      <c r="O4223" s="660"/>
      <c r="R4223" s="660"/>
    </row>
    <row r="4224" spans="1:18" x14ac:dyDescent="0.25">
      <c r="A4224" s="658"/>
      <c r="B4224" s="635"/>
      <c r="O4224" s="660"/>
      <c r="R4224" s="660"/>
    </row>
    <row r="4225" spans="1:18" x14ac:dyDescent="0.25">
      <c r="A4225" s="658"/>
      <c r="B4225" s="635"/>
      <c r="O4225" s="660"/>
      <c r="R4225" s="660"/>
    </row>
    <row r="4226" spans="1:18" x14ac:dyDescent="0.25">
      <c r="A4226" s="658"/>
      <c r="B4226" s="635"/>
      <c r="O4226" s="660"/>
      <c r="R4226" s="660"/>
    </row>
    <row r="4227" spans="1:18" x14ac:dyDescent="0.25">
      <c r="A4227" s="658"/>
      <c r="B4227" s="635"/>
      <c r="O4227" s="660"/>
      <c r="R4227" s="660"/>
    </row>
    <row r="4228" spans="1:18" x14ac:dyDescent="0.25">
      <c r="A4228" s="658"/>
      <c r="B4228" s="635"/>
      <c r="O4228" s="660"/>
      <c r="R4228" s="660"/>
    </row>
    <row r="4229" spans="1:18" x14ac:dyDescent="0.25">
      <c r="A4229" s="658"/>
      <c r="B4229" s="635"/>
      <c r="O4229" s="660"/>
      <c r="R4229" s="660"/>
    </row>
    <row r="4230" spans="1:18" x14ac:dyDescent="0.25">
      <c r="A4230" s="658"/>
      <c r="B4230" s="635"/>
      <c r="O4230" s="660"/>
      <c r="R4230" s="660"/>
    </row>
    <row r="4231" spans="1:18" x14ac:dyDescent="0.25">
      <c r="A4231" s="658"/>
      <c r="B4231" s="635"/>
      <c r="O4231" s="660"/>
      <c r="R4231" s="660"/>
    </row>
    <row r="4232" spans="1:18" x14ac:dyDescent="0.25">
      <c r="A4232" s="658"/>
      <c r="B4232" s="635"/>
      <c r="O4232" s="660"/>
      <c r="R4232" s="660"/>
    </row>
    <row r="4233" spans="1:18" x14ac:dyDescent="0.25">
      <c r="A4233" s="658"/>
      <c r="B4233" s="635"/>
      <c r="O4233" s="660"/>
      <c r="R4233" s="660"/>
    </row>
    <row r="4234" spans="1:18" x14ac:dyDescent="0.25">
      <c r="A4234" s="658"/>
      <c r="B4234" s="635"/>
      <c r="O4234" s="660"/>
      <c r="R4234" s="660"/>
    </row>
    <row r="4235" spans="1:18" x14ac:dyDescent="0.25">
      <c r="A4235" s="658"/>
      <c r="B4235" s="635"/>
      <c r="O4235" s="660"/>
      <c r="R4235" s="660"/>
    </row>
    <row r="4236" spans="1:18" x14ac:dyDescent="0.25">
      <c r="A4236" s="658"/>
      <c r="B4236" s="635"/>
      <c r="O4236" s="660"/>
      <c r="R4236" s="660"/>
    </row>
    <row r="4237" spans="1:18" x14ac:dyDescent="0.25">
      <c r="A4237" s="658"/>
      <c r="B4237" s="635"/>
      <c r="O4237" s="660"/>
      <c r="R4237" s="660"/>
    </row>
    <row r="4238" spans="1:18" x14ac:dyDescent="0.25">
      <c r="A4238" s="658"/>
      <c r="B4238" s="635"/>
      <c r="O4238" s="660"/>
      <c r="R4238" s="660"/>
    </row>
    <row r="4239" spans="1:18" x14ac:dyDescent="0.25">
      <c r="A4239" s="658"/>
      <c r="B4239" s="635"/>
      <c r="O4239" s="660"/>
      <c r="R4239" s="660"/>
    </row>
    <row r="4240" spans="1:18" x14ac:dyDescent="0.25">
      <c r="A4240" s="658"/>
      <c r="B4240" s="635"/>
      <c r="O4240" s="660"/>
      <c r="R4240" s="660"/>
    </row>
    <row r="4241" spans="1:18" x14ac:dyDescent="0.25">
      <c r="A4241" s="658"/>
      <c r="B4241" s="635"/>
      <c r="O4241" s="660"/>
      <c r="R4241" s="660"/>
    </row>
    <row r="4242" spans="1:18" x14ac:dyDescent="0.25">
      <c r="A4242" s="658"/>
      <c r="B4242" s="635"/>
      <c r="O4242" s="660"/>
      <c r="R4242" s="660"/>
    </row>
    <row r="4243" spans="1:18" x14ac:dyDescent="0.25">
      <c r="A4243" s="658"/>
      <c r="B4243" s="635"/>
      <c r="O4243" s="660"/>
      <c r="R4243" s="660"/>
    </row>
    <row r="4244" spans="1:18" x14ac:dyDescent="0.25">
      <c r="A4244" s="658"/>
      <c r="B4244" s="635"/>
      <c r="O4244" s="660"/>
      <c r="R4244" s="660"/>
    </row>
    <row r="4245" spans="1:18" x14ac:dyDescent="0.25">
      <c r="A4245" s="658"/>
      <c r="B4245" s="635"/>
      <c r="O4245" s="660"/>
      <c r="R4245" s="660"/>
    </row>
    <row r="4246" spans="1:18" x14ac:dyDescent="0.25">
      <c r="A4246" s="658"/>
      <c r="B4246" s="635"/>
      <c r="O4246" s="660"/>
      <c r="R4246" s="660"/>
    </row>
    <row r="4247" spans="1:18" x14ac:dyDescent="0.25">
      <c r="A4247" s="658"/>
      <c r="B4247" s="635"/>
      <c r="O4247" s="660"/>
      <c r="R4247" s="660"/>
    </row>
    <row r="4248" spans="1:18" x14ac:dyDescent="0.25">
      <c r="A4248" s="658"/>
      <c r="B4248" s="635"/>
      <c r="O4248" s="660"/>
      <c r="R4248" s="660"/>
    </row>
    <row r="4249" spans="1:18" x14ac:dyDescent="0.25">
      <c r="A4249" s="658"/>
      <c r="B4249" s="635"/>
      <c r="O4249" s="660"/>
      <c r="R4249" s="660"/>
    </row>
    <row r="4250" spans="1:18" x14ac:dyDescent="0.25">
      <c r="A4250" s="658"/>
      <c r="B4250" s="635"/>
      <c r="O4250" s="660"/>
      <c r="R4250" s="660"/>
    </row>
    <row r="4251" spans="1:18" x14ac:dyDescent="0.25">
      <c r="A4251" s="658"/>
      <c r="B4251" s="635"/>
      <c r="O4251" s="660"/>
      <c r="R4251" s="660"/>
    </row>
    <row r="4252" spans="1:18" x14ac:dyDescent="0.25">
      <c r="A4252" s="658"/>
      <c r="B4252" s="635"/>
      <c r="O4252" s="660"/>
      <c r="R4252" s="660"/>
    </row>
    <row r="4253" spans="1:18" x14ac:dyDescent="0.25">
      <c r="A4253" s="658"/>
      <c r="B4253" s="635"/>
      <c r="O4253" s="660"/>
      <c r="R4253" s="660"/>
    </row>
    <row r="4254" spans="1:18" x14ac:dyDescent="0.25">
      <c r="A4254" s="658"/>
      <c r="B4254" s="635"/>
      <c r="O4254" s="660"/>
      <c r="R4254" s="660"/>
    </row>
    <row r="4255" spans="1:18" x14ac:dyDescent="0.25">
      <c r="A4255" s="658"/>
      <c r="B4255" s="635"/>
      <c r="O4255" s="660"/>
      <c r="R4255" s="660"/>
    </row>
    <row r="4256" spans="1:18" x14ac:dyDescent="0.25">
      <c r="A4256" s="658"/>
      <c r="B4256" s="635"/>
      <c r="O4256" s="660"/>
      <c r="R4256" s="660"/>
    </row>
    <row r="4257" spans="1:18" x14ac:dyDescent="0.25">
      <c r="A4257" s="658"/>
      <c r="B4257" s="635"/>
      <c r="O4257" s="660"/>
      <c r="R4257" s="660"/>
    </row>
    <row r="4258" spans="1:18" x14ac:dyDescent="0.25">
      <c r="A4258" s="658"/>
      <c r="B4258" s="635"/>
      <c r="O4258" s="660"/>
      <c r="R4258" s="660"/>
    </row>
    <row r="4259" spans="1:18" x14ac:dyDescent="0.25">
      <c r="A4259" s="658"/>
      <c r="B4259" s="635"/>
      <c r="O4259" s="660"/>
      <c r="R4259" s="660"/>
    </row>
    <row r="4260" spans="1:18" x14ac:dyDescent="0.25">
      <c r="A4260" s="658"/>
      <c r="B4260" s="635"/>
      <c r="O4260" s="660"/>
      <c r="R4260" s="660"/>
    </row>
    <row r="4261" spans="1:18" x14ac:dyDescent="0.25">
      <c r="A4261" s="658"/>
      <c r="B4261" s="635"/>
      <c r="O4261" s="660"/>
      <c r="R4261" s="660"/>
    </row>
    <row r="4262" spans="1:18" x14ac:dyDescent="0.25">
      <c r="A4262" s="658"/>
      <c r="B4262" s="635"/>
      <c r="O4262" s="660"/>
      <c r="R4262" s="660"/>
    </row>
    <row r="4263" spans="1:18" x14ac:dyDescent="0.25">
      <c r="A4263" s="658"/>
      <c r="B4263" s="635"/>
      <c r="O4263" s="660"/>
      <c r="R4263" s="660"/>
    </row>
    <row r="4264" spans="1:18" x14ac:dyDescent="0.25">
      <c r="A4264" s="658"/>
      <c r="B4264" s="635"/>
      <c r="O4264" s="660"/>
      <c r="R4264" s="660"/>
    </row>
    <row r="4265" spans="1:18" x14ac:dyDescent="0.25">
      <c r="A4265" s="658"/>
      <c r="B4265" s="635"/>
      <c r="O4265" s="660"/>
      <c r="R4265" s="660"/>
    </row>
    <row r="4266" spans="1:18" x14ac:dyDescent="0.25">
      <c r="A4266" s="658"/>
      <c r="B4266" s="635"/>
      <c r="O4266" s="660"/>
      <c r="R4266" s="660"/>
    </row>
    <row r="4267" spans="1:18" x14ac:dyDescent="0.25">
      <c r="A4267" s="658"/>
      <c r="B4267" s="635"/>
      <c r="O4267" s="660"/>
      <c r="R4267" s="660"/>
    </row>
    <row r="4268" spans="1:18" x14ac:dyDescent="0.25">
      <c r="A4268" s="658"/>
      <c r="B4268" s="635"/>
      <c r="O4268" s="660"/>
      <c r="R4268" s="660"/>
    </row>
    <row r="4269" spans="1:18" x14ac:dyDescent="0.25">
      <c r="A4269" s="658"/>
      <c r="B4269" s="635"/>
      <c r="O4269" s="660"/>
      <c r="R4269" s="660"/>
    </row>
    <row r="4270" spans="1:18" x14ac:dyDescent="0.25">
      <c r="A4270" s="658"/>
      <c r="B4270" s="635"/>
      <c r="O4270" s="660"/>
      <c r="R4270" s="660"/>
    </row>
    <row r="4271" spans="1:18" x14ac:dyDescent="0.25">
      <c r="A4271" s="658"/>
      <c r="B4271" s="635"/>
      <c r="O4271" s="660"/>
      <c r="R4271" s="660"/>
    </row>
    <row r="4272" spans="1:18" x14ac:dyDescent="0.25">
      <c r="A4272" s="658"/>
      <c r="B4272" s="635"/>
      <c r="O4272" s="660"/>
      <c r="R4272" s="660"/>
    </row>
    <row r="4273" spans="1:18" x14ac:dyDescent="0.25">
      <c r="A4273" s="658"/>
      <c r="B4273" s="635"/>
      <c r="O4273" s="660"/>
      <c r="R4273" s="660"/>
    </row>
    <row r="4274" spans="1:18" x14ac:dyDescent="0.25">
      <c r="A4274" s="658"/>
      <c r="B4274" s="635"/>
      <c r="O4274" s="660"/>
      <c r="R4274" s="660"/>
    </row>
    <row r="4275" spans="1:18" x14ac:dyDescent="0.25">
      <c r="A4275" s="658"/>
      <c r="B4275" s="635"/>
      <c r="O4275" s="660"/>
      <c r="R4275" s="660"/>
    </row>
    <row r="4276" spans="1:18" x14ac:dyDescent="0.25">
      <c r="A4276" s="658"/>
      <c r="B4276" s="635"/>
      <c r="O4276" s="660"/>
      <c r="R4276" s="660"/>
    </row>
    <row r="4277" spans="1:18" x14ac:dyDescent="0.25">
      <c r="A4277" s="658"/>
      <c r="B4277" s="635"/>
      <c r="O4277" s="660"/>
      <c r="R4277" s="660"/>
    </row>
    <row r="4278" spans="1:18" x14ac:dyDescent="0.25">
      <c r="A4278" s="658"/>
      <c r="B4278" s="635"/>
      <c r="O4278" s="660"/>
      <c r="R4278" s="660"/>
    </row>
    <row r="4279" spans="1:18" x14ac:dyDescent="0.25">
      <c r="A4279" s="658"/>
      <c r="B4279" s="635"/>
      <c r="O4279" s="660"/>
      <c r="R4279" s="660"/>
    </row>
    <row r="4280" spans="1:18" x14ac:dyDescent="0.25">
      <c r="A4280" s="658"/>
      <c r="B4280" s="635"/>
      <c r="O4280" s="660"/>
      <c r="R4280" s="660"/>
    </row>
    <row r="4281" spans="1:18" x14ac:dyDescent="0.25">
      <c r="A4281" s="658"/>
      <c r="B4281" s="635"/>
      <c r="O4281" s="660"/>
      <c r="R4281" s="660"/>
    </row>
    <row r="4282" spans="1:18" x14ac:dyDescent="0.25">
      <c r="A4282" s="658"/>
      <c r="B4282" s="635"/>
      <c r="O4282" s="660"/>
      <c r="R4282" s="660"/>
    </row>
    <row r="4283" spans="1:18" x14ac:dyDescent="0.25">
      <c r="A4283" s="658"/>
      <c r="B4283" s="635"/>
      <c r="O4283" s="660"/>
      <c r="R4283" s="660"/>
    </row>
    <row r="4284" spans="1:18" x14ac:dyDescent="0.25">
      <c r="A4284" s="658"/>
      <c r="B4284" s="635"/>
      <c r="O4284" s="660"/>
      <c r="R4284" s="660"/>
    </row>
    <row r="4285" spans="1:18" x14ac:dyDescent="0.25">
      <c r="A4285" s="658"/>
      <c r="B4285" s="635"/>
      <c r="O4285" s="660"/>
      <c r="R4285" s="660"/>
    </row>
    <row r="4286" spans="1:18" x14ac:dyDescent="0.25">
      <c r="A4286" s="658"/>
      <c r="B4286" s="635"/>
      <c r="O4286" s="660"/>
      <c r="R4286" s="660"/>
    </row>
    <row r="4287" spans="1:18" x14ac:dyDescent="0.25">
      <c r="A4287" s="658"/>
      <c r="B4287" s="635"/>
      <c r="O4287" s="660"/>
      <c r="R4287" s="660"/>
    </row>
    <row r="4288" spans="1:18" x14ac:dyDescent="0.25">
      <c r="A4288" s="658"/>
      <c r="B4288" s="635"/>
      <c r="O4288" s="660"/>
      <c r="R4288" s="660"/>
    </row>
    <row r="4289" spans="1:18" x14ac:dyDescent="0.25">
      <c r="A4289" s="658"/>
      <c r="B4289" s="635"/>
      <c r="O4289" s="660"/>
      <c r="R4289" s="660"/>
    </row>
    <row r="4290" spans="1:18" x14ac:dyDescent="0.25">
      <c r="A4290" s="658"/>
      <c r="B4290" s="635"/>
      <c r="O4290" s="660"/>
      <c r="R4290" s="660"/>
    </row>
    <row r="4291" spans="1:18" x14ac:dyDescent="0.25">
      <c r="A4291" s="658"/>
      <c r="B4291" s="635"/>
      <c r="O4291" s="660"/>
      <c r="R4291" s="660"/>
    </row>
    <row r="4292" spans="1:18" x14ac:dyDescent="0.25">
      <c r="A4292" s="658"/>
      <c r="B4292" s="635"/>
      <c r="O4292" s="660"/>
      <c r="R4292" s="660"/>
    </row>
    <row r="4293" spans="1:18" x14ac:dyDescent="0.25">
      <c r="A4293" s="658"/>
      <c r="B4293" s="635"/>
      <c r="O4293" s="660"/>
      <c r="R4293" s="660"/>
    </row>
    <row r="4294" spans="1:18" x14ac:dyDescent="0.25">
      <c r="A4294" s="658"/>
      <c r="B4294" s="635"/>
      <c r="O4294" s="660"/>
      <c r="R4294" s="660"/>
    </row>
    <row r="4295" spans="1:18" x14ac:dyDescent="0.25">
      <c r="A4295" s="658"/>
      <c r="B4295" s="635"/>
      <c r="O4295" s="660"/>
      <c r="R4295" s="660"/>
    </row>
    <row r="4296" spans="1:18" x14ac:dyDescent="0.25">
      <c r="A4296" s="658"/>
      <c r="B4296" s="635"/>
      <c r="O4296" s="660"/>
      <c r="R4296" s="660"/>
    </row>
    <row r="4297" spans="1:18" x14ac:dyDescent="0.25">
      <c r="A4297" s="658"/>
      <c r="B4297" s="635"/>
      <c r="O4297" s="660"/>
      <c r="R4297" s="660"/>
    </row>
    <row r="4298" spans="1:18" x14ac:dyDescent="0.25">
      <c r="A4298" s="658"/>
      <c r="B4298" s="635"/>
      <c r="O4298" s="660"/>
      <c r="R4298" s="660"/>
    </row>
    <row r="4299" spans="1:18" x14ac:dyDescent="0.25">
      <c r="A4299" s="658"/>
      <c r="B4299" s="635"/>
      <c r="O4299" s="660"/>
      <c r="R4299" s="660"/>
    </row>
    <row r="4300" spans="1:18" x14ac:dyDescent="0.25">
      <c r="A4300" s="658"/>
      <c r="B4300" s="635"/>
      <c r="O4300" s="660"/>
      <c r="R4300" s="660"/>
    </row>
    <row r="4301" spans="1:18" x14ac:dyDescent="0.25">
      <c r="A4301" s="658"/>
      <c r="B4301" s="635"/>
      <c r="O4301" s="660"/>
      <c r="R4301" s="660"/>
    </row>
    <row r="4302" spans="1:18" x14ac:dyDescent="0.25">
      <c r="A4302" s="658"/>
      <c r="B4302" s="635"/>
      <c r="O4302" s="660"/>
      <c r="R4302" s="660"/>
    </row>
    <row r="4303" spans="1:18" x14ac:dyDescent="0.25">
      <c r="A4303" s="658"/>
      <c r="B4303" s="635"/>
      <c r="O4303" s="660"/>
      <c r="R4303" s="660"/>
    </row>
    <row r="4304" spans="1:18" x14ac:dyDescent="0.25">
      <c r="A4304" s="658"/>
      <c r="B4304" s="635"/>
      <c r="O4304" s="660"/>
      <c r="R4304" s="660"/>
    </row>
    <row r="4305" spans="1:18" x14ac:dyDescent="0.25">
      <c r="A4305" s="658"/>
      <c r="B4305" s="635"/>
      <c r="O4305" s="660"/>
      <c r="R4305" s="660"/>
    </row>
    <row r="4306" spans="1:18" x14ac:dyDescent="0.25">
      <c r="A4306" s="658"/>
      <c r="B4306" s="635"/>
      <c r="O4306" s="660"/>
      <c r="R4306" s="660"/>
    </row>
    <row r="4307" spans="1:18" x14ac:dyDescent="0.25">
      <c r="A4307" s="658"/>
      <c r="B4307" s="635"/>
      <c r="O4307" s="660"/>
      <c r="R4307" s="660"/>
    </row>
    <row r="4308" spans="1:18" x14ac:dyDescent="0.25">
      <c r="A4308" s="658"/>
      <c r="B4308" s="635"/>
      <c r="O4308" s="660"/>
      <c r="R4308" s="660"/>
    </row>
    <row r="4309" spans="1:18" x14ac:dyDescent="0.25">
      <c r="A4309" s="658"/>
      <c r="B4309" s="635"/>
      <c r="O4309" s="660"/>
      <c r="R4309" s="660"/>
    </row>
    <row r="4310" spans="1:18" x14ac:dyDescent="0.25">
      <c r="A4310" s="658"/>
      <c r="B4310" s="635"/>
      <c r="O4310" s="660"/>
      <c r="R4310" s="660"/>
    </row>
    <row r="4311" spans="1:18" x14ac:dyDescent="0.25">
      <c r="A4311" s="658"/>
      <c r="B4311" s="635"/>
      <c r="O4311" s="660"/>
      <c r="R4311" s="660"/>
    </row>
    <row r="4312" spans="1:18" x14ac:dyDescent="0.25">
      <c r="A4312" s="658"/>
      <c r="B4312" s="635"/>
      <c r="O4312" s="660"/>
      <c r="R4312" s="660"/>
    </row>
    <row r="4313" spans="1:18" x14ac:dyDescent="0.25">
      <c r="A4313" s="658"/>
      <c r="B4313" s="635"/>
      <c r="O4313" s="660"/>
      <c r="R4313" s="660"/>
    </row>
    <row r="4314" spans="1:18" x14ac:dyDescent="0.25">
      <c r="A4314" s="658"/>
      <c r="B4314" s="635"/>
      <c r="O4314" s="660"/>
      <c r="R4314" s="660"/>
    </row>
    <row r="4315" spans="1:18" x14ac:dyDescent="0.25">
      <c r="A4315" s="658"/>
      <c r="B4315" s="635"/>
      <c r="O4315" s="660"/>
      <c r="R4315" s="660"/>
    </row>
    <row r="4316" spans="1:18" x14ac:dyDescent="0.25">
      <c r="A4316" s="658"/>
      <c r="B4316" s="635"/>
      <c r="O4316" s="660"/>
      <c r="R4316" s="660"/>
    </row>
    <row r="4317" spans="1:18" x14ac:dyDescent="0.25">
      <c r="A4317" s="658"/>
      <c r="B4317" s="635"/>
      <c r="O4317" s="660"/>
      <c r="R4317" s="660"/>
    </row>
    <row r="4318" spans="1:18" x14ac:dyDescent="0.25">
      <c r="A4318" s="658"/>
      <c r="B4318" s="635"/>
      <c r="O4318" s="660"/>
      <c r="R4318" s="660"/>
    </row>
    <row r="4319" spans="1:18" x14ac:dyDescent="0.25">
      <c r="A4319" s="658"/>
      <c r="B4319" s="635"/>
      <c r="O4319" s="660"/>
      <c r="R4319" s="660"/>
    </row>
    <row r="4320" spans="1:18" x14ac:dyDescent="0.25">
      <c r="A4320" s="658"/>
      <c r="B4320" s="635"/>
      <c r="O4320" s="660"/>
      <c r="R4320" s="660"/>
    </row>
    <row r="4321" spans="1:18" x14ac:dyDescent="0.25">
      <c r="A4321" s="658"/>
      <c r="B4321" s="635"/>
      <c r="O4321" s="660"/>
      <c r="R4321" s="660"/>
    </row>
    <row r="4322" spans="1:18" x14ac:dyDescent="0.25">
      <c r="A4322" s="658"/>
      <c r="B4322" s="635"/>
      <c r="O4322" s="660"/>
      <c r="R4322" s="660"/>
    </row>
    <row r="4323" spans="1:18" x14ac:dyDescent="0.25">
      <c r="A4323" s="658"/>
      <c r="B4323" s="635"/>
      <c r="O4323" s="660"/>
      <c r="R4323" s="660"/>
    </row>
    <row r="4324" spans="1:18" x14ac:dyDescent="0.25">
      <c r="A4324" s="658"/>
      <c r="B4324" s="635"/>
      <c r="O4324" s="660"/>
      <c r="R4324" s="660"/>
    </row>
    <row r="4325" spans="1:18" x14ac:dyDescent="0.25">
      <c r="A4325" s="658"/>
      <c r="B4325" s="635"/>
      <c r="O4325" s="660"/>
      <c r="R4325" s="660"/>
    </row>
    <row r="4326" spans="1:18" x14ac:dyDescent="0.25">
      <c r="A4326" s="658"/>
      <c r="B4326" s="635"/>
      <c r="O4326" s="660"/>
      <c r="R4326" s="660"/>
    </row>
    <row r="4327" spans="1:18" x14ac:dyDescent="0.25">
      <c r="A4327" s="658"/>
      <c r="B4327" s="635"/>
      <c r="O4327" s="660"/>
      <c r="R4327" s="660"/>
    </row>
    <row r="4328" spans="1:18" x14ac:dyDescent="0.25">
      <c r="A4328" s="658"/>
      <c r="B4328" s="635"/>
      <c r="O4328" s="660"/>
      <c r="R4328" s="660"/>
    </row>
    <row r="4329" spans="1:18" x14ac:dyDescent="0.25">
      <c r="A4329" s="658"/>
      <c r="B4329" s="635"/>
      <c r="O4329" s="660"/>
      <c r="R4329" s="660"/>
    </row>
    <row r="4330" spans="1:18" x14ac:dyDescent="0.25">
      <c r="A4330" s="658"/>
      <c r="B4330" s="635"/>
      <c r="O4330" s="660"/>
      <c r="R4330" s="660"/>
    </row>
    <row r="4331" spans="1:18" x14ac:dyDescent="0.25">
      <c r="A4331" s="658"/>
      <c r="B4331" s="635"/>
      <c r="O4331" s="660"/>
      <c r="R4331" s="660"/>
    </row>
    <row r="4332" spans="1:18" x14ac:dyDescent="0.25">
      <c r="A4332" s="658"/>
      <c r="B4332" s="635"/>
      <c r="O4332" s="660"/>
      <c r="R4332" s="660"/>
    </row>
    <row r="4333" spans="1:18" x14ac:dyDescent="0.25">
      <c r="A4333" s="658"/>
      <c r="B4333" s="635"/>
      <c r="O4333" s="660"/>
      <c r="R4333" s="660"/>
    </row>
    <row r="4334" spans="1:18" x14ac:dyDescent="0.25">
      <c r="A4334" s="658"/>
      <c r="B4334" s="635"/>
      <c r="O4334" s="660"/>
      <c r="R4334" s="660"/>
    </row>
    <row r="4335" spans="1:18" x14ac:dyDescent="0.25">
      <c r="A4335" s="658"/>
      <c r="B4335" s="635"/>
      <c r="O4335" s="660"/>
      <c r="R4335" s="660"/>
    </row>
    <row r="4336" spans="1:18" x14ac:dyDescent="0.25">
      <c r="A4336" s="658"/>
      <c r="B4336" s="635"/>
      <c r="O4336" s="660"/>
      <c r="R4336" s="660"/>
    </row>
    <row r="4337" spans="1:18" x14ac:dyDescent="0.25">
      <c r="A4337" s="658"/>
      <c r="B4337" s="635"/>
      <c r="O4337" s="660"/>
      <c r="R4337" s="660"/>
    </row>
    <row r="4338" spans="1:18" x14ac:dyDescent="0.25">
      <c r="A4338" s="658"/>
      <c r="B4338" s="635"/>
      <c r="O4338" s="660"/>
      <c r="R4338" s="660"/>
    </row>
    <row r="4339" spans="1:18" x14ac:dyDescent="0.25">
      <c r="A4339" s="658"/>
      <c r="B4339" s="635"/>
      <c r="O4339" s="660"/>
      <c r="R4339" s="660"/>
    </row>
    <row r="4340" spans="1:18" x14ac:dyDescent="0.25">
      <c r="A4340" s="658"/>
      <c r="B4340" s="635"/>
      <c r="O4340" s="660"/>
      <c r="R4340" s="660"/>
    </row>
    <row r="4341" spans="1:18" x14ac:dyDescent="0.25">
      <c r="A4341" s="658"/>
      <c r="B4341" s="635"/>
      <c r="O4341" s="660"/>
      <c r="R4341" s="660"/>
    </row>
    <row r="4342" spans="1:18" x14ac:dyDescent="0.25">
      <c r="A4342" s="658"/>
      <c r="B4342" s="635"/>
      <c r="O4342" s="660"/>
      <c r="R4342" s="660"/>
    </row>
    <row r="4343" spans="1:18" x14ac:dyDescent="0.25">
      <c r="A4343" s="658"/>
      <c r="B4343" s="635"/>
      <c r="O4343" s="660"/>
      <c r="R4343" s="660"/>
    </row>
    <row r="4344" spans="1:18" x14ac:dyDescent="0.25">
      <c r="A4344" s="658"/>
      <c r="B4344" s="635"/>
      <c r="O4344" s="660"/>
      <c r="R4344" s="660"/>
    </row>
    <row r="4345" spans="1:18" x14ac:dyDescent="0.25">
      <c r="A4345" s="658"/>
      <c r="B4345" s="635"/>
      <c r="O4345" s="660"/>
      <c r="R4345" s="660"/>
    </row>
    <row r="4346" spans="1:18" x14ac:dyDescent="0.25">
      <c r="A4346" s="658"/>
      <c r="B4346" s="635"/>
      <c r="O4346" s="660"/>
      <c r="R4346" s="660"/>
    </row>
    <row r="4347" spans="1:18" x14ac:dyDescent="0.25">
      <c r="A4347" s="658"/>
      <c r="B4347" s="635"/>
      <c r="O4347" s="660"/>
      <c r="R4347" s="660"/>
    </row>
    <row r="4348" spans="1:18" x14ac:dyDescent="0.25">
      <c r="A4348" s="658"/>
      <c r="B4348" s="635"/>
      <c r="O4348" s="660"/>
      <c r="R4348" s="660"/>
    </row>
    <row r="4349" spans="1:18" x14ac:dyDescent="0.25">
      <c r="A4349" s="658"/>
      <c r="B4349" s="635"/>
      <c r="O4349" s="660"/>
      <c r="R4349" s="660"/>
    </row>
    <row r="4350" spans="1:18" x14ac:dyDescent="0.25">
      <c r="A4350" s="658"/>
      <c r="B4350" s="635"/>
      <c r="O4350" s="660"/>
      <c r="R4350" s="660"/>
    </row>
    <row r="4351" spans="1:18" x14ac:dyDescent="0.25">
      <c r="A4351" s="658"/>
      <c r="B4351" s="635"/>
      <c r="O4351" s="660"/>
      <c r="R4351" s="660"/>
    </row>
    <row r="4352" spans="1:18" x14ac:dyDescent="0.25">
      <c r="A4352" s="658"/>
      <c r="B4352" s="635"/>
      <c r="O4352" s="660"/>
      <c r="R4352" s="660"/>
    </row>
    <row r="4353" spans="1:18" x14ac:dyDescent="0.25">
      <c r="A4353" s="658"/>
      <c r="B4353" s="635"/>
      <c r="O4353" s="660"/>
      <c r="R4353" s="660"/>
    </row>
    <row r="4354" spans="1:18" x14ac:dyDescent="0.25">
      <c r="A4354" s="658"/>
      <c r="B4354" s="635"/>
      <c r="O4354" s="660"/>
      <c r="R4354" s="660"/>
    </row>
    <row r="4355" spans="1:18" x14ac:dyDescent="0.25">
      <c r="A4355" s="658"/>
      <c r="B4355" s="635"/>
      <c r="O4355" s="660"/>
      <c r="R4355" s="660"/>
    </row>
    <row r="4356" spans="1:18" x14ac:dyDescent="0.25">
      <c r="A4356" s="658"/>
      <c r="B4356" s="635"/>
      <c r="O4356" s="660"/>
      <c r="R4356" s="660"/>
    </row>
    <row r="4357" spans="1:18" x14ac:dyDescent="0.25">
      <c r="A4357" s="658"/>
      <c r="B4357" s="635"/>
      <c r="O4357" s="660"/>
      <c r="R4357" s="660"/>
    </row>
    <row r="4358" spans="1:18" x14ac:dyDescent="0.25">
      <c r="A4358" s="658"/>
      <c r="B4358" s="635"/>
      <c r="O4358" s="660"/>
      <c r="R4358" s="660"/>
    </row>
    <row r="4359" spans="1:18" x14ac:dyDescent="0.25">
      <c r="A4359" s="658"/>
      <c r="B4359" s="635"/>
      <c r="O4359" s="660"/>
      <c r="R4359" s="660"/>
    </row>
    <row r="4360" spans="1:18" x14ac:dyDescent="0.25">
      <c r="A4360" s="658"/>
      <c r="B4360" s="635"/>
      <c r="O4360" s="660"/>
      <c r="R4360" s="660"/>
    </row>
    <row r="4361" spans="1:18" x14ac:dyDescent="0.25">
      <c r="A4361" s="658"/>
      <c r="B4361" s="635"/>
      <c r="O4361" s="660"/>
      <c r="R4361" s="660"/>
    </row>
    <row r="4362" spans="1:18" x14ac:dyDescent="0.25">
      <c r="A4362" s="658"/>
      <c r="B4362" s="635"/>
      <c r="O4362" s="660"/>
      <c r="R4362" s="660"/>
    </row>
    <row r="4363" spans="1:18" x14ac:dyDescent="0.25">
      <c r="A4363" s="658"/>
      <c r="B4363" s="635"/>
      <c r="O4363" s="660"/>
      <c r="R4363" s="660"/>
    </row>
    <row r="4364" spans="1:18" x14ac:dyDescent="0.25">
      <c r="A4364" s="658"/>
      <c r="B4364" s="635"/>
      <c r="O4364" s="660"/>
      <c r="R4364" s="660"/>
    </row>
    <row r="4365" spans="1:18" x14ac:dyDescent="0.25">
      <c r="A4365" s="658"/>
      <c r="B4365" s="635"/>
      <c r="O4365" s="660"/>
      <c r="R4365" s="660"/>
    </row>
    <row r="4366" spans="1:18" x14ac:dyDescent="0.25">
      <c r="A4366" s="658"/>
      <c r="B4366" s="635"/>
      <c r="O4366" s="660"/>
      <c r="R4366" s="660"/>
    </row>
    <row r="4367" spans="1:18" x14ac:dyDescent="0.25">
      <c r="A4367" s="658"/>
      <c r="B4367" s="635"/>
      <c r="O4367" s="660"/>
      <c r="R4367" s="660"/>
    </row>
    <row r="4368" spans="1:18" x14ac:dyDescent="0.25">
      <c r="A4368" s="658"/>
      <c r="B4368" s="635"/>
      <c r="O4368" s="660"/>
      <c r="R4368" s="660"/>
    </row>
    <row r="4369" spans="1:18" x14ac:dyDescent="0.25">
      <c r="A4369" s="658"/>
      <c r="B4369" s="635"/>
      <c r="O4369" s="660"/>
      <c r="R4369" s="660"/>
    </row>
    <row r="4370" spans="1:18" x14ac:dyDescent="0.25">
      <c r="A4370" s="658"/>
      <c r="B4370" s="635"/>
      <c r="O4370" s="660"/>
      <c r="R4370" s="660"/>
    </row>
    <row r="4371" spans="1:18" x14ac:dyDescent="0.25">
      <c r="A4371" s="658"/>
      <c r="B4371" s="635"/>
      <c r="O4371" s="660"/>
      <c r="R4371" s="660"/>
    </row>
    <row r="4372" spans="1:18" x14ac:dyDescent="0.25">
      <c r="A4372" s="658"/>
      <c r="B4372" s="635"/>
      <c r="O4372" s="660"/>
      <c r="R4372" s="660"/>
    </row>
    <row r="4373" spans="1:18" x14ac:dyDescent="0.25">
      <c r="A4373" s="658"/>
      <c r="B4373" s="635"/>
      <c r="O4373" s="660"/>
      <c r="R4373" s="660"/>
    </row>
    <row r="4374" spans="1:18" x14ac:dyDescent="0.25">
      <c r="A4374" s="658"/>
      <c r="B4374" s="635"/>
      <c r="O4374" s="660"/>
      <c r="R4374" s="660"/>
    </row>
    <row r="4375" spans="1:18" x14ac:dyDescent="0.25">
      <c r="A4375" s="658"/>
      <c r="B4375" s="635"/>
      <c r="O4375" s="660"/>
      <c r="R4375" s="660"/>
    </row>
    <row r="4376" spans="1:18" x14ac:dyDescent="0.25">
      <c r="A4376" s="658"/>
      <c r="B4376" s="635"/>
      <c r="O4376" s="660"/>
      <c r="R4376" s="660"/>
    </row>
    <row r="4377" spans="1:18" x14ac:dyDescent="0.25">
      <c r="A4377" s="658"/>
      <c r="B4377" s="635"/>
      <c r="O4377" s="660"/>
      <c r="R4377" s="660"/>
    </row>
    <row r="4378" spans="1:18" x14ac:dyDescent="0.25">
      <c r="A4378" s="658"/>
      <c r="B4378" s="635"/>
      <c r="O4378" s="660"/>
      <c r="R4378" s="660"/>
    </row>
    <row r="4379" spans="1:18" x14ac:dyDescent="0.25">
      <c r="A4379" s="658"/>
      <c r="B4379" s="635"/>
      <c r="O4379" s="660"/>
      <c r="R4379" s="660"/>
    </row>
    <row r="4380" spans="1:18" x14ac:dyDescent="0.25">
      <c r="A4380" s="658"/>
      <c r="B4380" s="635"/>
      <c r="O4380" s="660"/>
      <c r="R4380" s="660"/>
    </row>
    <row r="4381" spans="1:18" x14ac:dyDescent="0.25">
      <c r="A4381" s="658"/>
      <c r="B4381" s="635"/>
      <c r="O4381" s="660"/>
      <c r="R4381" s="660"/>
    </row>
    <row r="4382" spans="1:18" x14ac:dyDescent="0.25">
      <c r="A4382" s="658"/>
      <c r="B4382" s="635"/>
      <c r="O4382" s="660"/>
      <c r="R4382" s="660"/>
    </row>
    <row r="4383" spans="1:18" x14ac:dyDescent="0.25">
      <c r="A4383" s="658"/>
      <c r="B4383" s="635"/>
      <c r="O4383" s="660"/>
      <c r="R4383" s="660"/>
    </row>
    <row r="4384" spans="1:18" x14ac:dyDescent="0.25">
      <c r="A4384" s="658"/>
      <c r="B4384" s="635"/>
      <c r="O4384" s="660"/>
      <c r="R4384" s="660"/>
    </row>
    <row r="4385" spans="1:18" x14ac:dyDescent="0.25">
      <c r="A4385" s="658"/>
      <c r="B4385" s="635"/>
      <c r="O4385" s="660"/>
      <c r="R4385" s="660"/>
    </row>
    <row r="4386" spans="1:18" x14ac:dyDescent="0.25">
      <c r="A4386" s="658"/>
      <c r="B4386" s="635"/>
      <c r="O4386" s="660"/>
      <c r="R4386" s="660"/>
    </row>
    <row r="4387" spans="1:18" x14ac:dyDescent="0.25">
      <c r="A4387" s="658"/>
      <c r="B4387" s="635"/>
      <c r="O4387" s="660"/>
      <c r="R4387" s="660"/>
    </row>
    <row r="4388" spans="1:18" x14ac:dyDescent="0.25">
      <c r="A4388" s="658"/>
      <c r="B4388" s="635"/>
      <c r="O4388" s="660"/>
      <c r="R4388" s="660"/>
    </row>
    <row r="4389" spans="1:18" x14ac:dyDescent="0.25">
      <c r="A4389" s="658"/>
      <c r="B4389" s="635"/>
      <c r="O4389" s="660"/>
      <c r="R4389" s="660"/>
    </row>
    <row r="4390" spans="1:18" x14ac:dyDescent="0.25">
      <c r="A4390" s="658"/>
      <c r="B4390" s="635"/>
      <c r="O4390" s="660"/>
      <c r="R4390" s="660"/>
    </row>
    <row r="4391" spans="1:18" x14ac:dyDescent="0.25">
      <c r="A4391" s="658"/>
      <c r="B4391" s="635"/>
      <c r="O4391" s="660"/>
      <c r="R4391" s="660"/>
    </row>
    <row r="4392" spans="1:18" x14ac:dyDescent="0.25">
      <c r="A4392" s="658"/>
      <c r="B4392" s="635"/>
      <c r="O4392" s="660"/>
      <c r="R4392" s="660"/>
    </row>
    <row r="4393" spans="1:18" x14ac:dyDescent="0.25">
      <c r="A4393" s="658"/>
      <c r="B4393" s="635"/>
      <c r="O4393" s="660"/>
      <c r="R4393" s="660"/>
    </row>
    <row r="4394" spans="1:18" x14ac:dyDescent="0.25">
      <c r="A4394" s="658"/>
      <c r="B4394" s="635"/>
      <c r="O4394" s="660"/>
      <c r="R4394" s="660"/>
    </row>
    <row r="4395" spans="1:18" x14ac:dyDescent="0.25">
      <c r="A4395" s="658"/>
      <c r="B4395" s="635"/>
      <c r="O4395" s="660"/>
      <c r="R4395" s="660"/>
    </row>
    <row r="4396" spans="1:18" x14ac:dyDescent="0.25">
      <c r="A4396" s="658"/>
      <c r="B4396" s="635"/>
      <c r="O4396" s="660"/>
      <c r="R4396" s="660"/>
    </row>
    <row r="4397" spans="1:18" x14ac:dyDescent="0.25">
      <c r="A4397" s="658"/>
      <c r="B4397" s="635"/>
      <c r="O4397" s="660"/>
      <c r="R4397" s="660"/>
    </row>
    <row r="4398" spans="1:18" x14ac:dyDescent="0.25">
      <c r="A4398" s="658"/>
      <c r="B4398" s="635"/>
      <c r="O4398" s="660"/>
      <c r="R4398" s="660"/>
    </row>
    <row r="4399" spans="1:18" x14ac:dyDescent="0.25">
      <c r="A4399" s="658"/>
      <c r="B4399" s="635"/>
      <c r="O4399" s="660"/>
      <c r="R4399" s="660"/>
    </row>
    <row r="4400" spans="1:18" x14ac:dyDescent="0.25">
      <c r="A4400" s="658"/>
      <c r="B4400" s="635"/>
      <c r="O4400" s="660"/>
      <c r="R4400" s="660"/>
    </row>
    <row r="4401" spans="1:18" x14ac:dyDescent="0.25">
      <c r="A4401" s="658"/>
      <c r="B4401" s="635"/>
      <c r="O4401" s="660"/>
      <c r="R4401" s="660"/>
    </row>
    <row r="4402" spans="1:18" x14ac:dyDescent="0.25">
      <c r="A4402" s="658"/>
      <c r="B4402" s="635"/>
      <c r="O4402" s="660"/>
      <c r="R4402" s="660"/>
    </row>
    <row r="4403" spans="1:18" x14ac:dyDescent="0.25">
      <c r="A4403" s="658"/>
      <c r="B4403" s="635"/>
      <c r="O4403" s="660"/>
      <c r="R4403" s="660"/>
    </row>
    <row r="4404" spans="1:18" x14ac:dyDescent="0.25">
      <c r="A4404" s="658"/>
      <c r="B4404" s="635"/>
      <c r="O4404" s="660"/>
      <c r="R4404" s="660"/>
    </row>
    <row r="4405" spans="1:18" x14ac:dyDescent="0.25">
      <c r="A4405" s="658"/>
      <c r="B4405" s="635"/>
      <c r="O4405" s="660"/>
      <c r="R4405" s="660"/>
    </row>
    <row r="4406" spans="1:18" x14ac:dyDescent="0.25">
      <c r="A4406" s="658"/>
      <c r="B4406" s="635"/>
      <c r="O4406" s="660"/>
      <c r="R4406" s="660"/>
    </row>
    <row r="4407" spans="1:18" x14ac:dyDescent="0.25">
      <c r="A4407" s="658"/>
      <c r="B4407" s="635"/>
      <c r="O4407" s="660"/>
      <c r="R4407" s="660"/>
    </row>
    <row r="4408" spans="1:18" x14ac:dyDescent="0.25">
      <c r="A4408" s="658"/>
      <c r="B4408" s="635"/>
      <c r="O4408" s="660"/>
      <c r="R4408" s="660"/>
    </row>
    <row r="4409" spans="1:18" x14ac:dyDescent="0.25">
      <c r="A4409" s="658"/>
      <c r="B4409" s="635"/>
      <c r="O4409" s="660"/>
      <c r="R4409" s="660"/>
    </row>
    <row r="4410" spans="1:18" x14ac:dyDescent="0.25">
      <c r="A4410" s="658"/>
      <c r="B4410" s="635"/>
      <c r="O4410" s="660"/>
      <c r="R4410" s="660"/>
    </row>
    <row r="4411" spans="1:18" x14ac:dyDescent="0.25">
      <c r="A4411" s="658"/>
      <c r="B4411" s="635"/>
      <c r="O4411" s="660"/>
      <c r="R4411" s="660"/>
    </row>
    <row r="4412" spans="1:18" x14ac:dyDescent="0.25">
      <c r="A4412" s="658"/>
      <c r="B4412" s="635"/>
      <c r="O4412" s="660"/>
      <c r="R4412" s="660"/>
    </row>
    <row r="4413" spans="1:18" x14ac:dyDescent="0.25">
      <c r="A4413" s="658"/>
      <c r="B4413" s="635"/>
      <c r="O4413" s="660"/>
      <c r="R4413" s="660"/>
    </row>
    <row r="4414" spans="1:18" x14ac:dyDescent="0.25">
      <c r="A4414" s="658"/>
      <c r="B4414" s="635"/>
      <c r="O4414" s="660"/>
      <c r="R4414" s="660"/>
    </row>
    <row r="4415" spans="1:18" x14ac:dyDescent="0.25">
      <c r="A4415" s="658"/>
      <c r="B4415" s="635"/>
      <c r="O4415" s="660"/>
      <c r="R4415" s="660"/>
    </row>
    <row r="4416" spans="1:18" x14ac:dyDescent="0.25">
      <c r="A4416" s="658"/>
      <c r="B4416" s="635"/>
      <c r="O4416" s="660"/>
      <c r="R4416" s="660"/>
    </row>
    <row r="4417" spans="1:18" x14ac:dyDescent="0.25">
      <c r="A4417" s="658"/>
      <c r="B4417" s="635"/>
      <c r="O4417" s="660"/>
      <c r="R4417" s="660"/>
    </row>
    <row r="4418" spans="1:18" x14ac:dyDescent="0.25">
      <c r="A4418" s="658"/>
      <c r="B4418" s="635"/>
      <c r="O4418" s="660"/>
      <c r="R4418" s="660"/>
    </row>
    <row r="4419" spans="1:18" x14ac:dyDescent="0.25">
      <c r="A4419" s="658"/>
      <c r="B4419" s="635"/>
      <c r="O4419" s="660"/>
      <c r="R4419" s="660"/>
    </row>
    <row r="4420" spans="1:18" x14ac:dyDescent="0.25">
      <c r="A4420" s="658"/>
      <c r="B4420" s="635"/>
      <c r="O4420" s="660"/>
      <c r="R4420" s="660"/>
    </row>
    <row r="4421" spans="1:18" x14ac:dyDescent="0.25">
      <c r="A4421" s="658"/>
      <c r="B4421" s="635"/>
      <c r="O4421" s="660"/>
      <c r="R4421" s="660"/>
    </row>
    <row r="4422" spans="1:18" x14ac:dyDescent="0.25">
      <c r="A4422" s="658"/>
      <c r="B4422" s="635"/>
      <c r="O4422" s="660"/>
      <c r="R4422" s="660"/>
    </row>
    <row r="4423" spans="1:18" x14ac:dyDescent="0.25">
      <c r="A4423" s="658"/>
      <c r="B4423" s="635"/>
      <c r="O4423" s="660"/>
      <c r="R4423" s="660"/>
    </row>
    <row r="4424" spans="1:18" x14ac:dyDescent="0.25">
      <c r="A4424" s="658"/>
      <c r="B4424" s="635"/>
      <c r="O4424" s="660"/>
      <c r="R4424" s="660"/>
    </row>
    <row r="4425" spans="1:18" x14ac:dyDescent="0.25">
      <c r="A4425" s="658"/>
      <c r="B4425" s="635"/>
      <c r="O4425" s="660"/>
      <c r="R4425" s="660"/>
    </row>
    <row r="4426" spans="1:18" x14ac:dyDescent="0.25">
      <c r="A4426" s="658"/>
      <c r="B4426" s="635"/>
      <c r="O4426" s="660"/>
      <c r="R4426" s="660"/>
    </row>
    <row r="4427" spans="1:18" x14ac:dyDescent="0.25">
      <c r="A4427" s="658"/>
      <c r="B4427" s="635"/>
      <c r="O4427" s="660"/>
      <c r="R4427" s="660"/>
    </row>
    <row r="4428" spans="1:18" x14ac:dyDescent="0.25">
      <c r="A4428" s="658"/>
      <c r="B4428" s="635"/>
      <c r="O4428" s="660"/>
      <c r="R4428" s="660"/>
    </row>
    <row r="4429" spans="1:18" x14ac:dyDescent="0.25">
      <c r="A4429" s="658"/>
      <c r="B4429" s="635"/>
      <c r="O4429" s="660"/>
      <c r="R4429" s="660"/>
    </row>
    <row r="4430" spans="1:18" x14ac:dyDescent="0.25">
      <c r="A4430" s="658"/>
      <c r="B4430" s="635"/>
      <c r="O4430" s="660"/>
      <c r="R4430" s="660"/>
    </row>
    <row r="4431" spans="1:18" x14ac:dyDescent="0.25">
      <c r="A4431" s="658"/>
      <c r="B4431" s="635"/>
      <c r="O4431" s="660"/>
      <c r="R4431" s="660"/>
    </row>
    <row r="4432" spans="1:18" x14ac:dyDescent="0.25">
      <c r="A4432" s="658"/>
      <c r="B4432" s="635"/>
      <c r="O4432" s="660"/>
      <c r="R4432" s="660"/>
    </row>
    <row r="4433" spans="1:18" x14ac:dyDescent="0.25">
      <c r="A4433" s="658"/>
      <c r="B4433" s="635"/>
      <c r="O4433" s="660"/>
      <c r="R4433" s="660"/>
    </row>
    <row r="4434" spans="1:18" x14ac:dyDescent="0.25">
      <c r="A4434" s="658"/>
      <c r="B4434" s="635"/>
      <c r="O4434" s="660"/>
      <c r="R4434" s="660"/>
    </row>
    <row r="4435" spans="1:18" x14ac:dyDescent="0.25">
      <c r="A4435" s="658"/>
      <c r="B4435" s="635"/>
      <c r="O4435" s="660"/>
      <c r="R4435" s="660"/>
    </row>
    <row r="4436" spans="1:18" x14ac:dyDescent="0.25">
      <c r="A4436" s="658"/>
      <c r="B4436" s="635"/>
      <c r="O4436" s="660"/>
      <c r="R4436" s="660"/>
    </row>
    <row r="4437" spans="1:18" x14ac:dyDescent="0.25">
      <c r="A4437" s="658"/>
      <c r="B4437" s="635"/>
      <c r="O4437" s="660"/>
      <c r="R4437" s="660"/>
    </row>
    <row r="4438" spans="1:18" x14ac:dyDescent="0.25">
      <c r="A4438" s="658"/>
      <c r="B4438" s="635"/>
      <c r="O4438" s="660"/>
      <c r="R4438" s="660"/>
    </row>
    <row r="4439" spans="1:18" x14ac:dyDescent="0.25">
      <c r="A4439" s="658"/>
      <c r="B4439" s="635"/>
      <c r="O4439" s="660"/>
      <c r="R4439" s="660"/>
    </row>
    <row r="4440" spans="1:18" x14ac:dyDescent="0.25">
      <c r="A4440" s="658"/>
      <c r="B4440" s="635"/>
      <c r="O4440" s="660"/>
      <c r="R4440" s="660"/>
    </row>
    <row r="4441" spans="1:18" x14ac:dyDescent="0.25">
      <c r="A4441" s="658"/>
      <c r="B4441" s="635"/>
      <c r="O4441" s="660"/>
      <c r="R4441" s="660"/>
    </row>
    <row r="4442" spans="1:18" x14ac:dyDescent="0.25">
      <c r="A4442" s="658"/>
      <c r="B4442" s="635"/>
      <c r="O4442" s="660"/>
      <c r="R4442" s="660"/>
    </row>
    <row r="4443" spans="1:18" x14ac:dyDescent="0.25">
      <c r="A4443" s="658"/>
      <c r="B4443" s="635"/>
      <c r="O4443" s="660"/>
      <c r="R4443" s="660"/>
    </row>
    <row r="4444" spans="1:18" x14ac:dyDescent="0.25">
      <c r="A4444" s="658"/>
      <c r="B4444" s="635"/>
      <c r="O4444" s="660"/>
      <c r="R4444" s="660"/>
    </row>
    <row r="4445" spans="1:18" x14ac:dyDescent="0.25">
      <c r="A4445" s="658"/>
      <c r="B4445" s="635"/>
      <c r="O4445" s="660"/>
      <c r="R4445" s="660"/>
    </row>
    <row r="4446" spans="1:18" x14ac:dyDescent="0.25">
      <c r="A4446" s="658"/>
      <c r="B4446" s="635"/>
      <c r="O4446" s="660"/>
      <c r="R4446" s="660"/>
    </row>
    <row r="4447" spans="1:18" x14ac:dyDescent="0.25">
      <c r="A4447" s="658"/>
      <c r="B4447" s="635"/>
      <c r="O4447" s="660"/>
      <c r="R4447" s="660"/>
    </row>
    <row r="4448" spans="1:18" x14ac:dyDescent="0.25">
      <c r="A4448" s="658"/>
      <c r="B4448" s="635"/>
      <c r="O4448" s="660"/>
      <c r="R4448" s="660"/>
    </row>
    <row r="4449" spans="1:18" x14ac:dyDescent="0.25">
      <c r="A4449" s="658"/>
      <c r="B4449" s="635"/>
      <c r="O4449" s="660"/>
      <c r="R4449" s="660"/>
    </row>
    <row r="4450" spans="1:18" x14ac:dyDescent="0.25">
      <c r="A4450" s="658"/>
      <c r="B4450" s="635"/>
      <c r="O4450" s="660"/>
      <c r="R4450" s="660"/>
    </row>
    <row r="4451" spans="1:18" x14ac:dyDescent="0.25">
      <c r="A4451" s="658"/>
      <c r="B4451" s="635"/>
      <c r="O4451" s="660"/>
      <c r="R4451" s="660"/>
    </row>
    <row r="4452" spans="1:18" x14ac:dyDescent="0.25">
      <c r="A4452" s="658"/>
      <c r="B4452" s="635"/>
      <c r="O4452" s="660"/>
      <c r="R4452" s="660"/>
    </row>
    <row r="4453" spans="1:18" x14ac:dyDescent="0.25">
      <c r="A4453" s="658"/>
      <c r="B4453" s="635"/>
      <c r="O4453" s="660"/>
      <c r="R4453" s="660"/>
    </row>
    <row r="4454" spans="1:18" x14ac:dyDescent="0.25">
      <c r="A4454" s="658"/>
      <c r="B4454" s="635"/>
      <c r="O4454" s="660"/>
      <c r="R4454" s="660"/>
    </row>
    <row r="4455" spans="1:18" x14ac:dyDescent="0.25">
      <c r="A4455" s="658"/>
      <c r="B4455" s="635"/>
      <c r="O4455" s="660"/>
      <c r="R4455" s="660"/>
    </row>
    <row r="4456" spans="1:18" x14ac:dyDescent="0.25">
      <c r="A4456" s="658"/>
      <c r="B4456" s="635"/>
      <c r="O4456" s="660"/>
      <c r="R4456" s="660"/>
    </row>
    <row r="4457" spans="1:18" x14ac:dyDescent="0.25">
      <c r="A4457" s="658"/>
      <c r="B4457" s="635"/>
      <c r="O4457" s="660"/>
      <c r="R4457" s="660"/>
    </row>
    <row r="4458" spans="1:18" x14ac:dyDescent="0.25">
      <c r="A4458" s="658"/>
      <c r="B4458" s="635"/>
      <c r="O4458" s="660"/>
      <c r="R4458" s="660"/>
    </row>
    <row r="4459" spans="1:18" x14ac:dyDescent="0.25">
      <c r="A4459" s="658"/>
      <c r="B4459" s="635"/>
      <c r="O4459" s="660"/>
      <c r="R4459" s="660"/>
    </row>
    <row r="4460" spans="1:18" x14ac:dyDescent="0.25">
      <c r="A4460" s="658"/>
      <c r="B4460" s="635"/>
      <c r="O4460" s="660"/>
      <c r="R4460" s="660"/>
    </row>
    <row r="4461" spans="1:18" x14ac:dyDescent="0.25">
      <c r="A4461" s="658"/>
      <c r="B4461" s="635"/>
      <c r="O4461" s="660"/>
      <c r="R4461" s="660"/>
    </row>
    <row r="4462" spans="1:18" x14ac:dyDescent="0.25">
      <c r="A4462" s="658"/>
      <c r="B4462" s="635"/>
      <c r="O4462" s="660"/>
      <c r="R4462" s="660"/>
    </row>
    <row r="4463" spans="1:18" x14ac:dyDescent="0.25">
      <c r="A4463" s="658"/>
      <c r="B4463" s="635"/>
      <c r="O4463" s="660"/>
      <c r="R4463" s="660"/>
    </row>
    <row r="4464" spans="1:18" x14ac:dyDescent="0.25">
      <c r="A4464" s="658"/>
      <c r="B4464" s="635"/>
      <c r="O4464" s="660"/>
      <c r="R4464" s="660"/>
    </row>
    <row r="4465" spans="1:18" x14ac:dyDescent="0.25">
      <c r="A4465" s="658"/>
      <c r="B4465" s="635"/>
      <c r="O4465" s="660"/>
      <c r="R4465" s="660"/>
    </row>
    <row r="4466" spans="1:18" x14ac:dyDescent="0.25">
      <c r="A4466" s="658"/>
      <c r="B4466" s="635"/>
      <c r="O4466" s="660"/>
      <c r="R4466" s="660"/>
    </row>
    <row r="4467" spans="1:18" x14ac:dyDescent="0.25">
      <c r="A4467" s="658"/>
      <c r="B4467" s="635"/>
      <c r="O4467" s="660"/>
      <c r="R4467" s="660"/>
    </row>
    <row r="4468" spans="1:18" x14ac:dyDescent="0.25">
      <c r="A4468" s="658"/>
      <c r="B4468" s="635"/>
      <c r="O4468" s="660"/>
      <c r="R4468" s="660"/>
    </row>
    <row r="4469" spans="1:18" x14ac:dyDescent="0.25">
      <c r="A4469" s="658"/>
      <c r="B4469" s="635"/>
      <c r="O4469" s="660"/>
      <c r="R4469" s="660"/>
    </row>
    <row r="4470" spans="1:18" x14ac:dyDescent="0.25">
      <c r="A4470" s="658"/>
      <c r="B4470" s="635"/>
      <c r="O4470" s="660"/>
      <c r="R4470" s="660"/>
    </row>
    <row r="4471" spans="1:18" x14ac:dyDescent="0.25">
      <c r="A4471" s="658"/>
      <c r="B4471" s="635"/>
      <c r="O4471" s="660"/>
      <c r="R4471" s="660"/>
    </row>
    <row r="4472" spans="1:18" x14ac:dyDescent="0.25">
      <c r="A4472" s="658"/>
      <c r="B4472" s="635"/>
      <c r="O4472" s="660"/>
      <c r="R4472" s="660"/>
    </row>
    <row r="4473" spans="1:18" x14ac:dyDescent="0.25">
      <c r="A4473" s="658"/>
      <c r="B4473" s="635"/>
      <c r="O4473" s="660"/>
      <c r="R4473" s="660"/>
    </row>
    <row r="4474" spans="1:18" x14ac:dyDescent="0.25">
      <c r="A4474" s="658"/>
      <c r="B4474" s="635"/>
      <c r="O4474" s="660"/>
      <c r="R4474" s="660"/>
    </row>
    <row r="4475" spans="1:18" x14ac:dyDescent="0.25">
      <c r="A4475" s="658"/>
      <c r="B4475" s="635"/>
      <c r="O4475" s="660"/>
      <c r="R4475" s="660"/>
    </row>
    <row r="4476" spans="1:18" x14ac:dyDescent="0.25">
      <c r="A4476" s="658"/>
      <c r="B4476" s="635"/>
      <c r="O4476" s="660"/>
      <c r="R4476" s="660"/>
    </row>
    <row r="4477" spans="1:18" x14ac:dyDescent="0.25">
      <c r="A4477" s="658"/>
      <c r="B4477" s="635"/>
      <c r="O4477" s="660"/>
      <c r="R4477" s="660"/>
    </row>
    <row r="4478" spans="1:18" x14ac:dyDescent="0.25">
      <c r="A4478" s="658"/>
      <c r="B4478" s="635"/>
      <c r="O4478" s="660"/>
      <c r="R4478" s="660"/>
    </row>
    <row r="4479" spans="1:18" x14ac:dyDescent="0.25">
      <c r="A4479" s="658"/>
      <c r="B4479" s="635"/>
      <c r="O4479" s="660"/>
      <c r="R4479" s="660"/>
    </row>
    <row r="4480" spans="1:18" x14ac:dyDescent="0.25">
      <c r="A4480" s="658"/>
      <c r="B4480" s="635"/>
      <c r="O4480" s="660"/>
      <c r="R4480" s="660"/>
    </row>
    <row r="4481" spans="1:18" x14ac:dyDescent="0.25">
      <c r="A4481" s="658"/>
      <c r="B4481" s="635"/>
      <c r="O4481" s="660"/>
      <c r="R4481" s="660"/>
    </row>
    <row r="4482" spans="1:18" x14ac:dyDescent="0.25">
      <c r="A4482" s="658"/>
      <c r="B4482" s="635"/>
      <c r="O4482" s="660"/>
      <c r="R4482" s="660"/>
    </row>
    <row r="4483" spans="1:18" x14ac:dyDescent="0.25">
      <c r="A4483" s="658"/>
      <c r="B4483" s="635"/>
      <c r="O4483" s="660"/>
      <c r="R4483" s="660"/>
    </row>
    <row r="4484" spans="1:18" x14ac:dyDescent="0.25">
      <c r="A4484" s="658"/>
      <c r="B4484" s="635"/>
      <c r="O4484" s="660"/>
      <c r="R4484" s="660"/>
    </row>
    <row r="4485" spans="1:18" x14ac:dyDescent="0.25">
      <c r="A4485" s="658"/>
      <c r="B4485" s="635"/>
      <c r="O4485" s="660"/>
      <c r="R4485" s="660"/>
    </row>
    <row r="4486" spans="1:18" x14ac:dyDescent="0.25">
      <c r="A4486" s="658"/>
      <c r="B4486" s="635"/>
      <c r="O4486" s="660"/>
      <c r="R4486" s="660"/>
    </row>
    <row r="4487" spans="1:18" x14ac:dyDescent="0.25">
      <c r="A4487" s="658"/>
      <c r="B4487" s="635"/>
      <c r="O4487" s="660"/>
      <c r="R4487" s="660"/>
    </row>
    <row r="4488" spans="1:18" x14ac:dyDescent="0.25">
      <c r="A4488" s="658"/>
      <c r="B4488" s="635"/>
      <c r="O4488" s="660"/>
      <c r="R4488" s="660"/>
    </row>
    <row r="4489" spans="1:18" x14ac:dyDescent="0.25">
      <c r="A4489" s="658"/>
      <c r="B4489" s="635"/>
      <c r="O4489" s="660"/>
      <c r="R4489" s="660"/>
    </row>
    <row r="4490" spans="1:18" x14ac:dyDescent="0.25">
      <c r="A4490" s="658"/>
      <c r="B4490" s="635"/>
      <c r="O4490" s="660"/>
      <c r="R4490" s="660"/>
    </row>
    <row r="4491" spans="1:18" x14ac:dyDescent="0.25">
      <c r="A4491" s="658"/>
      <c r="B4491" s="635"/>
      <c r="O4491" s="660"/>
      <c r="R4491" s="660"/>
    </row>
    <row r="4492" spans="1:18" x14ac:dyDescent="0.25">
      <c r="A4492" s="658"/>
      <c r="B4492" s="635"/>
      <c r="O4492" s="660"/>
      <c r="R4492" s="660"/>
    </row>
    <row r="4493" spans="1:18" x14ac:dyDescent="0.25">
      <c r="A4493" s="658"/>
      <c r="B4493" s="635"/>
      <c r="O4493" s="660"/>
      <c r="R4493" s="660"/>
    </row>
    <row r="4494" spans="1:18" x14ac:dyDescent="0.25">
      <c r="A4494" s="658"/>
      <c r="B4494" s="635"/>
      <c r="O4494" s="660"/>
      <c r="R4494" s="660"/>
    </row>
    <row r="4495" spans="1:18" x14ac:dyDescent="0.25">
      <c r="A4495" s="658"/>
      <c r="B4495" s="635"/>
      <c r="O4495" s="660"/>
      <c r="R4495" s="660"/>
    </row>
    <row r="4496" spans="1:18" x14ac:dyDescent="0.25">
      <c r="A4496" s="658"/>
      <c r="B4496" s="635"/>
      <c r="O4496" s="660"/>
      <c r="R4496" s="660"/>
    </row>
    <row r="4497" spans="1:18" x14ac:dyDescent="0.25">
      <c r="A4497" s="658"/>
      <c r="B4497" s="635"/>
      <c r="O4497" s="660"/>
      <c r="R4497" s="660"/>
    </row>
    <row r="4498" spans="1:18" x14ac:dyDescent="0.25">
      <c r="A4498" s="658"/>
      <c r="B4498" s="635"/>
      <c r="O4498" s="660"/>
      <c r="R4498" s="660"/>
    </row>
    <row r="4499" spans="1:18" x14ac:dyDescent="0.25">
      <c r="A4499" s="658"/>
      <c r="B4499" s="635"/>
      <c r="O4499" s="660"/>
      <c r="R4499" s="660"/>
    </row>
    <row r="4500" spans="1:18" x14ac:dyDescent="0.25">
      <c r="A4500" s="658"/>
      <c r="B4500" s="635"/>
      <c r="O4500" s="660"/>
      <c r="R4500" s="660"/>
    </row>
    <row r="4501" spans="1:18" x14ac:dyDescent="0.25">
      <c r="A4501" s="658"/>
      <c r="B4501" s="635"/>
      <c r="O4501" s="660"/>
      <c r="R4501" s="660"/>
    </row>
    <row r="4502" spans="1:18" x14ac:dyDescent="0.25">
      <c r="A4502" s="658"/>
      <c r="B4502" s="635"/>
      <c r="O4502" s="660"/>
      <c r="R4502" s="660"/>
    </row>
    <row r="4503" spans="1:18" x14ac:dyDescent="0.25">
      <c r="A4503" s="658"/>
      <c r="B4503" s="635"/>
      <c r="O4503" s="660"/>
      <c r="R4503" s="660"/>
    </row>
    <row r="4504" spans="1:18" x14ac:dyDescent="0.25">
      <c r="A4504" s="658"/>
      <c r="B4504" s="635"/>
      <c r="O4504" s="660"/>
      <c r="R4504" s="660"/>
    </row>
    <row r="4505" spans="1:18" x14ac:dyDescent="0.25">
      <c r="A4505" s="658"/>
      <c r="B4505" s="635"/>
      <c r="O4505" s="660"/>
      <c r="R4505" s="660"/>
    </row>
    <row r="4506" spans="1:18" x14ac:dyDescent="0.25">
      <c r="A4506" s="658"/>
      <c r="B4506" s="635"/>
      <c r="O4506" s="660"/>
      <c r="R4506" s="660"/>
    </row>
    <row r="4507" spans="1:18" x14ac:dyDescent="0.25">
      <c r="A4507" s="658"/>
      <c r="B4507" s="635"/>
      <c r="O4507" s="660"/>
      <c r="R4507" s="660"/>
    </row>
    <row r="4508" spans="1:18" x14ac:dyDescent="0.25">
      <c r="A4508" s="658"/>
      <c r="B4508" s="635"/>
      <c r="O4508" s="660"/>
      <c r="R4508" s="660"/>
    </row>
    <row r="4509" spans="1:18" x14ac:dyDescent="0.25">
      <c r="A4509" s="658"/>
      <c r="B4509" s="635"/>
      <c r="O4509" s="660"/>
      <c r="R4509" s="660"/>
    </row>
    <row r="4510" spans="1:18" x14ac:dyDescent="0.25">
      <c r="A4510" s="658"/>
      <c r="B4510" s="635"/>
      <c r="O4510" s="660"/>
      <c r="R4510" s="660"/>
    </row>
    <row r="4511" spans="1:18" x14ac:dyDescent="0.25">
      <c r="A4511" s="658"/>
      <c r="B4511" s="635"/>
      <c r="O4511" s="660"/>
      <c r="R4511" s="660"/>
    </row>
    <row r="4512" spans="1:18" x14ac:dyDescent="0.25">
      <c r="A4512" s="658"/>
      <c r="B4512" s="635"/>
      <c r="O4512" s="660"/>
      <c r="R4512" s="660"/>
    </row>
    <row r="4513" spans="1:18" x14ac:dyDescent="0.25">
      <c r="A4513" s="658"/>
      <c r="B4513" s="635"/>
      <c r="O4513" s="660"/>
      <c r="R4513" s="660"/>
    </row>
    <row r="4514" spans="1:18" x14ac:dyDescent="0.25">
      <c r="A4514" s="658"/>
      <c r="B4514" s="635"/>
      <c r="O4514" s="660"/>
      <c r="R4514" s="660"/>
    </row>
    <row r="4515" spans="1:18" x14ac:dyDescent="0.25">
      <c r="A4515" s="658"/>
      <c r="B4515" s="635"/>
      <c r="O4515" s="660"/>
      <c r="R4515" s="660"/>
    </row>
    <row r="4516" spans="1:18" x14ac:dyDescent="0.25">
      <c r="A4516" s="658"/>
      <c r="B4516" s="635"/>
      <c r="O4516" s="660"/>
      <c r="R4516" s="660"/>
    </row>
    <row r="4517" spans="1:18" x14ac:dyDescent="0.25">
      <c r="A4517" s="658"/>
      <c r="B4517" s="635"/>
      <c r="O4517" s="660"/>
      <c r="R4517" s="660"/>
    </row>
    <row r="4518" spans="1:18" x14ac:dyDescent="0.25">
      <c r="A4518" s="658"/>
      <c r="B4518" s="635"/>
      <c r="O4518" s="660"/>
      <c r="R4518" s="660"/>
    </row>
    <row r="4519" spans="1:18" x14ac:dyDescent="0.25">
      <c r="A4519" s="658"/>
      <c r="B4519" s="635"/>
      <c r="O4519" s="660"/>
      <c r="R4519" s="660"/>
    </row>
    <row r="4520" spans="1:18" x14ac:dyDescent="0.25">
      <c r="A4520" s="658"/>
      <c r="B4520" s="635"/>
      <c r="O4520" s="660"/>
      <c r="R4520" s="660"/>
    </row>
    <row r="4521" spans="1:18" x14ac:dyDescent="0.25">
      <c r="A4521" s="658"/>
      <c r="B4521" s="635"/>
      <c r="O4521" s="660"/>
      <c r="R4521" s="660"/>
    </row>
    <row r="4522" spans="1:18" x14ac:dyDescent="0.25">
      <c r="A4522" s="658"/>
      <c r="B4522" s="635"/>
      <c r="O4522" s="660"/>
      <c r="R4522" s="660"/>
    </row>
    <row r="4523" spans="1:18" x14ac:dyDescent="0.25">
      <c r="A4523" s="658"/>
      <c r="B4523" s="635"/>
      <c r="O4523" s="660"/>
      <c r="R4523" s="660"/>
    </row>
    <row r="4524" spans="1:18" x14ac:dyDescent="0.25">
      <c r="A4524" s="658"/>
      <c r="B4524" s="635"/>
      <c r="O4524" s="660"/>
      <c r="R4524" s="660"/>
    </row>
    <row r="4525" spans="1:18" x14ac:dyDescent="0.25">
      <c r="A4525" s="658"/>
      <c r="B4525" s="635"/>
      <c r="O4525" s="660"/>
      <c r="R4525" s="660"/>
    </row>
    <row r="4526" spans="1:18" x14ac:dyDescent="0.25">
      <c r="A4526" s="658"/>
      <c r="B4526" s="635"/>
      <c r="O4526" s="660"/>
      <c r="R4526" s="660"/>
    </row>
    <row r="4527" spans="1:18" x14ac:dyDescent="0.25">
      <c r="A4527" s="658"/>
      <c r="B4527" s="635"/>
      <c r="O4527" s="660"/>
      <c r="R4527" s="660"/>
    </row>
    <row r="4528" spans="1:18" x14ac:dyDescent="0.25">
      <c r="A4528" s="658"/>
      <c r="B4528" s="635"/>
      <c r="O4528" s="660"/>
      <c r="R4528" s="660"/>
    </row>
    <row r="4529" spans="1:18" x14ac:dyDescent="0.25">
      <c r="A4529" s="658"/>
      <c r="B4529" s="635"/>
      <c r="O4529" s="660"/>
      <c r="R4529" s="660"/>
    </row>
    <row r="4530" spans="1:18" x14ac:dyDescent="0.25">
      <c r="A4530" s="658"/>
      <c r="B4530" s="635"/>
      <c r="O4530" s="660"/>
      <c r="R4530" s="660"/>
    </row>
    <row r="4531" spans="1:18" x14ac:dyDescent="0.25">
      <c r="A4531" s="658"/>
      <c r="B4531" s="635"/>
      <c r="O4531" s="660"/>
      <c r="R4531" s="660"/>
    </row>
    <row r="4532" spans="1:18" x14ac:dyDescent="0.25">
      <c r="A4532" s="658"/>
      <c r="B4532" s="635"/>
      <c r="O4532" s="660"/>
      <c r="R4532" s="660"/>
    </row>
    <row r="4533" spans="1:18" x14ac:dyDescent="0.25">
      <c r="A4533" s="658"/>
      <c r="B4533" s="635"/>
      <c r="O4533" s="660"/>
      <c r="R4533" s="660"/>
    </row>
    <row r="4534" spans="1:18" x14ac:dyDescent="0.25">
      <c r="A4534" s="658"/>
      <c r="B4534" s="635"/>
      <c r="O4534" s="660"/>
      <c r="R4534" s="660"/>
    </row>
    <row r="4535" spans="1:18" x14ac:dyDescent="0.25">
      <c r="A4535" s="658"/>
      <c r="B4535" s="635"/>
      <c r="O4535" s="660"/>
      <c r="R4535" s="660"/>
    </row>
    <row r="4536" spans="1:18" x14ac:dyDescent="0.25">
      <c r="A4536" s="658"/>
      <c r="B4536" s="635"/>
      <c r="O4536" s="660"/>
      <c r="R4536" s="660"/>
    </row>
    <row r="4537" spans="1:18" x14ac:dyDescent="0.25">
      <c r="A4537" s="658"/>
      <c r="B4537" s="635"/>
      <c r="O4537" s="660"/>
      <c r="R4537" s="660"/>
    </row>
    <row r="4538" spans="1:18" x14ac:dyDescent="0.25">
      <c r="A4538" s="658"/>
      <c r="B4538" s="635"/>
      <c r="O4538" s="660"/>
      <c r="R4538" s="660"/>
    </row>
    <row r="4539" spans="1:18" x14ac:dyDescent="0.25">
      <c r="A4539" s="658"/>
      <c r="B4539" s="635"/>
      <c r="O4539" s="660"/>
      <c r="R4539" s="660"/>
    </row>
    <row r="4540" spans="1:18" x14ac:dyDescent="0.25">
      <c r="A4540" s="658"/>
      <c r="B4540" s="635"/>
      <c r="O4540" s="660"/>
      <c r="R4540" s="660"/>
    </row>
    <row r="4541" spans="1:18" x14ac:dyDescent="0.25">
      <c r="A4541" s="658"/>
      <c r="B4541" s="635"/>
      <c r="O4541" s="660"/>
      <c r="R4541" s="660"/>
    </row>
    <row r="4542" spans="1:18" x14ac:dyDescent="0.25">
      <c r="A4542" s="658"/>
      <c r="B4542" s="635"/>
      <c r="O4542" s="660"/>
      <c r="R4542" s="660"/>
    </row>
    <row r="4543" spans="1:18" x14ac:dyDescent="0.25">
      <c r="A4543" s="658"/>
      <c r="B4543" s="635"/>
      <c r="O4543" s="660"/>
      <c r="R4543" s="660"/>
    </row>
    <row r="4544" spans="1:18" x14ac:dyDescent="0.25">
      <c r="A4544" s="658"/>
      <c r="B4544" s="635"/>
      <c r="O4544" s="660"/>
      <c r="R4544" s="660"/>
    </row>
    <row r="4545" spans="1:18" x14ac:dyDescent="0.25">
      <c r="A4545" s="658"/>
      <c r="B4545" s="635"/>
      <c r="O4545" s="660"/>
      <c r="R4545" s="660"/>
    </row>
    <row r="4546" spans="1:18" x14ac:dyDescent="0.25">
      <c r="A4546" s="658"/>
      <c r="B4546" s="635"/>
      <c r="O4546" s="660"/>
      <c r="R4546" s="660"/>
    </row>
    <row r="4547" spans="1:18" x14ac:dyDescent="0.25">
      <c r="A4547" s="658"/>
      <c r="B4547" s="635"/>
      <c r="O4547" s="660"/>
      <c r="R4547" s="660"/>
    </row>
    <row r="4548" spans="1:18" x14ac:dyDescent="0.25">
      <c r="A4548" s="658"/>
      <c r="B4548" s="635"/>
      <c r="O4548" s="660"/>
      <c r="R4548" s="660"/>
    </row>
    <row r="4549" spans="1:18" x14ac:dyDescent="0.25">
      <c r="A4549" s="658"/>
      <c r="B4549" s="635"/>
      <c r="O4549" s="660"/>
      <c r="R4549" s="660"/>
    </row>
    <row r="4550" spans="1:18" x14ac:dyDescent="0.25">
      <c r="A4550" s="658"/>
      <c r="B4550" s="635"/>
      <c r="O4550" s="660"/>
      <c r="R4550" s="660"/>
    </row>
    <row r="4551" spans="1:18" x14ac:dyDescent="0.25">
      <c r="A4551" s="658"/>
      <c r="B4551" s="635"/>
      <c r="O4551" s="660"/>
      <c r="R4551" s="660"/>
    </row>
    <row r="4552" spans="1:18" x14ac:dyDescent="0.25">
      <c r="A4552" s="658"/>
      <c r="B4552" s="635"/>
      <c r="O4552" s="660"/>
      <c r="R4552" s="660"/>
    </row>
    <row r="4553" spans="1:18" x14ac:dyDescent="0.25">
      <c r="A4553" s="658"/>
      <c r="B4553" s="635"/>
      <c r="O4553" s="660"/>
      <c r="R4553" s="660"/>
    </row>
    <row r="4554" spans="1:18" x14ac:dyDescent="0.25">
      <c r="A4554" s="658"/>
      <c r="B4554" s="635"/>
      <c r="O4554" s="660"/>
      <c r="R4554" s="660"/>
    </row>
    <row r="4555" spans="1:18" x14ac:dyDescent="0.25">
      <c r="A4555" s="658"/>
      <c r="B4555" s="635"/>
      <c r="O4555" s="660"/>
      <c r="R4555" s="660"/>
    </row>
    <row r="4556" spans="1:18" x14ac:dyDescent="0.25">
      <c r="A4556" s="658"/>
      <c r="B4556" s="635"/>
      <c r="O4556" s="660"/>
      <c r="R4556" s="660"/>
    </row>
    <row r="4557" spans="1:18" x14ac:dyDescent="0.25">
      <c r="A4557" s="658"/>
      <c r="B4557" s="635"/>
      <c r="O4557" s="660"/>
      <c r="R4557" s="660"/>
    </row>
    <row r="4558" spans="1:18" x14ac:dyDescent="0.25">
      <c r="A4558" s="658"/>
      <c r="B4558" s="635"/>
      <c r="O4558" s="660"/>
      <c r="R4558" s="660"/>
    </row>
    <row r="4559" spans="1:18" x14ac:dyDescent="0.25">
      <c r="A4559" s="658"/>
      <c r="B4559" s="635"/>
      <c r="O4559" s="660"/>
      <c r="R4559" s="660"/>
    </row>
    <row r="4560" spans="1:18" x14ac:dyDescent="0.25">
      <c r="A4560" s="658"/>
      <c r="B4560" s="635"/>
      <c r="O4560" s="660"/>
      <c r="R4560" s="660"/>
    </row>
    <row r="4561" spans="1:18" x14ac:dyDescent="0.25">
      <c r="A4561" s="658"/>
      <c r="B4561" s="635"/>
      <c r="O4561" s="660"/>
      <c r="R4561" s="660"/>
    </row>
    <row r="4562" spans="1:18" x14ac:dyDescent="0.25">
      <c r="A4562" s="658"/>
      <c r="B4562" s="635"/>
      <c r="O4562" s="660"/>
      <c r="R4562" s="660"/>
    </row>
    <row r="4563" spans="1:18" x14ac:dyDescent="0.25">
      <c r="A4563" s="658"/>
      <c r="B4563" s="635"/>
      <c r="O4563" s="660"/>
      <c r="R4563" s="660"/>
    </row>
    <row r="4564" spans="1:18" x14ac:dyDescent="0.25">
      <c r="A4564" s="658"/>
      <c r="B4564" s="635"/>
      <c r="O4564" s="660"/>
      <c r="R4564" s="660"/>
    </row>
    <row r="4565" spans="1:18" x14ac:dyDescent="0.25">
      <c r="A4565" s="658"/>
      <c r="B4565" s="635"/>
      <c r="O4565" s="660"/>
      <c r="R4565" s="660"/>
    </row>
    <row r="4566" spans="1:18" x14ac:dyDescent="0.25">
      <c r="A4566" s="658"/>
      <c r="B4566" s="635"/>
      <c r="O4566" s="660"/>
      <c r="R4566" s="660"/>
    </row>
    <row r="4567" spans="1:18" x14ac:dyDescent="0.25">
      <c r="A4567" s="658"/>
      <c r="B4567" s="635"/>
      <c r="O4567" s="660"/>
      <c r="R4567" s="660"/>
    </row>
    <row r="4568" spans="1:18" x14ac:dyDescent="0.25">
      <c r="A4568" s="658"/>
      <c r="B4568" s="635"/>
      <c r="O4568" s="660"/>
      <c r="R4568" s="660"/>
    </row>
    <row r="4569" spans="1:18" x14ac:dyDescent="0.25">
      <c r="A4569" s="658"/>
      <c r="B4569" s="635"/>
      <c r="O4569" s="660"/>
      <c r="R4569" s="660"/>
    </row>
    <row r="4570" spans="1:18" x14ac:dyDescent="0.25">
      <c r="A4570" s="658"/>
      <c r="B4570" s="635"/>
      <c r="O4570" s="660"/>
      <c r="R4570" s="660"/>
    </row>
    <row r="4571" spans="1:18" x14ac:dyDescent="0.25">
      <c r="A4571" s="658"/>
      <c r="B4571" s="635"/>
      <c r="O4571" s="660"/>
      <c r="R4571" s="660"/>
    </row>
    <row r="4572" spans="1:18" x14ac:dyDescent="0.25">
      <c r="A4572" s="658"/>
      <c r="B4572" s="635"/>
      <c r="O4572" s="660"/>
      <c r="R4572" s="660"/>
    </row>
    <row r="4573" spans="1:18" x14ac:dyDescent="0.25">
      <c r="A4573" s="658"/>
      <c r="B4573" s="635"/>
      <c r="O4573" s="660"/>
      <c r="R4573" s="660"/>
    </row>
    <row r="4574" spans="1:18" x14ac:dyDescent="0.25">
      <c r="A4574" s="658"/>
      <c r="B4574" s="635"/>
      <c r="O4574" s="660"/>
      <c r="R4574" s="660"/>
    </row>
    <row r="4575" spans="1:18" x14ac:dyDescent="0.25">
      <c r="A4575" s="658"/>
      <c r="B4575" s="635"/>
      <c r="O4575" s="660"/>
      <c r="R4575" s="660"/>
    </row>
    <row r="4576" spans="1:18" x14ac:dyDescent="0.25">
      <c r="A4576" s="658"/>
      <c r="B4576" s="635"/>
      <c r="O4576" s="660"/>
      <c r="R4576" s="660"/>
    </row>
    <row r="4577" spans="1:18" x14ac:dyDescent="0.25">
      <c r="A4577" s="658"/>
      <c r="B4577" s="635"/>
      <c r="O4577" s="660"/>
      <c r="R4577" s="660"/>
    </row>
    <row r="4578" spans="1:18" x14ac:dyDescent="0.25">
      <c r="A4578" s="658"/>
      <c r="B4578" s="635"/>
      <c r="O4578" s="660"/>
      <c r="R4578" s="660"/>
    </row>
    <row r="4579" spans="1:18" x14ac:dyDescent="0.25">
      <c r="A4579" s="658"/>
      <c r="B4579" s="635"/>
      <c r="O4579" s="660"/>
      <c r="R4579" s="660"/>
    </row>
    <row r="4580" spans="1:18" x14ac:dyDescent="0.25">
      <c r="A4580" s="658"/>
      <c r="B4580" s="635"/>
      <c r="O4580" s="660"/>
      <c r="R4580" s="660"/>
    </row>
    <row r="4581" spans="1:18" x14ac:dyDescent="0.25">
      <c r="A4581" s="658"/>
      <c r="B4581" s="635"/>
      <c r="O4581" s="660"/>
      <c r="R4581" s="660"/>
    </row>
    <row r="4582" spans="1:18" x14ac:dyDescent="0.25">
      <c r="A4582" s="658"/>
      <c r="B4582" s="635"/>
      <c r="O4582" s="660"/>
      <c r="R4582" s="660"/>
    </row>
    <row r="4583" spans="1:18" x14ac:dyDescent="0.25">
      <c r="A4583" s="658"/>
      <c r="B4583" s="635"/>
      <c r="O4583" s="660"/>
      <c r="R4583" s="660"/>
    </row>
    <row r="4584" spans="1:18" x14ac:dyDescent="0.25">
      <c r="A4584" s="658"/>
      <c r="B4584" s="635"/>
      <c r="O4584" s="660"/>
      <c r="R4584" s="660"/>
    </row>
    <row r="4585" spans="1:18" x14ac:dyDescent="0.25">
      <c r="A4585" s="658"/>
      <c r="B4585" s="635"/>
      <c r="O4585" s="660"/>
      <c r="R4585" s="660"/>
    </row>
    <row r="4586" spans="1:18" x14ac:dyDescent="0.25">
      <c r="A4586" s="658"/>
      <c r="B4586" s="635"/>
      <c r="O4586" s="660"/>
      <c r="R4586" s="660"/>
    </row>
    <row r="4587" spans="1:18" x14ac:dyDescent="0.25">
      <c r="A4587" s="658"/>
      <c r="B4587" s="635"/>
      <c r="O4587" s="660"/>
      <c r="R4587" s="660"/>
    </row>
    <row r="4588" spans="1:18" x14ac:dyDescent="0.25">
      <c r="A4588" s="658"/>
      <c r="B4588" s="635"/>
      <c r="O4588" s="660"/>
      <c r="R4588" s="660"/>
    </row>
    <row r="4589" spans="1:18" x14ac:dyDescent="0.25">
      <c r="A4589" s="658"/>
      <c r="B4589" s="635"/>
      <c r="O4589" s="660"/>
      <c r="R4589" s="660"/>
    </row>
    <row r="4590" spans="1:18" x14ac:dyDescent="0.25">
      <c r="A4590" s="658"/>
      <c r="B4590" s="635"/>
      <c r="O4590" s="660"/>
      <c r="R4590" s="660"/>
    </row>
    <row r="4591" spans="1:18" x14ac:dyDescent="0.25">
      <c r="A4591" s="658"/>
      <c r="B4591" s="635"/>
      <c r="O4591" s="660"/>
      <c r="R4591" s="660"/>
    </row>
    <row r="4592" spans="1:18" x14ac:dyDescent="0.25">
      <c r="A4592" s="658"/>
      <c r="B4592" s="635"/>
      <c r="O4592" s="660"/>
      <c r="R4592" s="660"/>
    </row>
    <row r="4593" spans="1:18" x14ac:dyDescent="0.25">
      <c r="A4593" s="658"/>
      <c r="B4593" s="635"/>
      <c r="O4593" s="660"/>
      <c r="R4593" s="660"/>
    </row>
    <row r="4594" spans="1:18" x14ac:dyDescent="0.25">
      <c r="A4594" s="658"/>
      <c r="B4594" s="635"/>
      <c r="O4594" s="660"/>
      <c r="R4594" s="660"/>
    </row>
    <row r="4595" spans="1:18" x14ac:dyDescent="0.25">
      <c r="A4595" s="658"/>
      <c r="B4595" s="635"/>
      <c r="O4595" s="660"/>
      <c r="R4595" s="660"/>
    </row>
    <row r="4596" spans="1:18" x14ac:dyDescent="0.25">
      <c r="A4596" s="658"/>
      <c r="B4596" s="635"/>
      <c r="O4596" s="660"/>
      <c r="R4596" s="660"/>
    </row>
    <row r="4597" spans="1:18" x14ac:dyDescent="0.25">
      <c r="A4597" s="658"/>
      <c r="B4597" s="635"/>
      <c r="O4597" s="660"/>
      <c r="R4597" s="660"/>
    </row>
    <row r="4598" spans="1:18" x14ac:dyDescent="0.25">
      <c r="A4598" s="658"/>
      <c r="B4598" s="635"/>
      <c r="O4598" s="660"/>
      <c r="R4598" s="660"/>
    </row>
    <row r="4599" spans="1:18" x14ac:dyDescent="0.25">
      <c r="A4599" s="658"/>
      <c r="B4599" s="635"/>
      <c r="O4599" s="660"/>
      <c r="R4599" s="660"/>
    </row>
    <row r="4600" spans="1:18" x14ac:dyDescent="0.25">
      <c r="A4600" s="658"/>
      <c r="B4600" s="635"/>
      <c r="O4600" s="660"/>
      <c r="R4600" s="660"/>
    </row>
    <row r="4601" spans="1:18" x14ac:dyDescent="0.25">
      <c r="A4601" s="658"/>
      <c r="B4601" s="635"/>
      <c r="O4601" s="660"/>
      <c r="R4601" s="660"/>
    </row>
    <row r="4602" spans="1:18" x14ac:dyDescent="0.25">
      <c r="A4602" s="658"/>
      <c r="B4602" s="635"/>
      <c r="O4602" s="660"/>
      <c r="R4602" s="660"/>
    </row>
    <row r="4603" spans="1:18" x14ac:dyDescent="0.25">
      <c r="A4603" s="658"/>
      <c r="B4603" s="635"/>
      <c r="O4603" s="660"/>
      <c r="R4603" s="660"/>
    </row>
    <row r="4604" spans="1:18" x14ac:dyDescent="0.25">
      <c r="A4604" s="658"/>
      <c r="B4604" s="635"/>
      <c r="O4604" s="660"/>
      <c r="R4604" s="660"/>
    </row>
    <row r="4605" spans="1:18" x14ac:dyDescent="0.25">
      <c r="A4605" s="658"/>
      <c r="B4605" s="635"/>
      <c r="O4605" s="660"/>
      <c r="R4605" s="660"/>
    </row>
    <row r="4606" spans="1:18" x14ac:dyDescent="0.25">
      <c r="A4606" s="658"/>
      <c r="B4606" s="635"/>
      <c r="O4606" s="660"/>
      <c r="R4606" s="660"/>
    </row>
    <row r="4607" spans="1:18" x14ac:dyDescent="0.25">
      <c r="A4607" s="658"/>
      <c r="B4607" s="635"/>
      <c r="O4607" s="660"/>
      <c r="R4607" s="660"/>
    </row>
    <row r="4608" spans="1:18" x14ac:dyDescent="0.25">
      <c r="A4608" s="658"/>
      <c r="B4608" s="635"/>
      <c r="O4608" s="660"/>
      <c r="R4608" s="660"/>
    </row>
    <row r="4609" spans="1:18" x14ac:dyDescent="0.25">
      <c r="A4609" s="658"/>
      <c r="B4609" s="635"/>
      <c r="O4609" s="660"/>
      <c r="R4609" s="660"/>
    </row>
    <row r="4610" spans="1:18" x14ac:dyDescent="0.25">
      <c r="A4610" s="658"/>
      <c r="B4610" s="635"/>
      <c r="O4610" s="660"/>
      <c r="R4610" s="660"/>
    </row>
    <row r="4611" spans="1:18" x14ac:dyDescent="0.25">
      <c r="A4611" s="658"/>
      <c r="B4611" s="635"/>
      <c r="O4611" s="660"/>
      <c r="R4611" s="660"/>
    </row>
    <row r="4612" spans="1:18" x14ac:dyDescent="0.25">
      <c r="A4612" s="658"/>
      <c r="B4612" s="635"/>
      <c r="O4612" s="660"/>
      <c r="R4612" s="660"/>
    </row>
    <row r="4613" spans="1:18" x14ac:dyDescent="0.25">
      <c r="A4613" s="658"/>
      <c r="B4613" s="635"/>
      <c r="O4613" s="660"/>
      <c r="R4613" s="660"/>
    </row>
    <row r="4614" spans="1:18" x14ac:dyDescent="0.25">
      <c r="A4614" s="658"/>
      <c r="B4614" s="635"/>
      <c r="O4614" s="660"/>
      <c r="R4614" s="660"/>
    </row>
    <row r="4615" spans="1:18" x14ac:dyDescent="0.25">
      <c r="A4615" s="658"/>
      <c r="B4615" s="635"/>
      <c r="O4615" s="660"/>
      <c r="R4615" s="660"/>
    </row>
    <row r="4616" spans="1:18" x14ac:dyDescent="0.25">
      <c r="A4616" s="658"/>
      <c r="B4616" s="635"/>
      <c r="O4616" s="660"/>
      <c r="R4616" s="660"/>
    </row>
    <row r="4617" spans="1:18" x14ac:dyDescent="0.25">
      <c r="A4617" s="658"/>
      <c r="B4617" s="635"/>
      <c r="O4617" s="660"/>
      <c r="R4617" s="660"/>
    </row>
    <row r="4618" spans="1:18" x14ac:dyDescent="0.25">
      <c r="A4618" s="658"/>
      <c r="B4618" s="635"/>
      <c r="O4618" s="660"/>
      <c r="R4618" s="660"/>
    </row>
    <row r="4619" spans="1:18" x14ac:dyDescent="0.25">
      <c r="A4619" s="658"/>
      <c r="B4619" s="635"/>
      <c r="O4619" s="660"/>
      <c r="R4619" s="660"/>
    </row>
    <row r="4620" spans="1:18" x14ac:dyDescent="0.25">
      <c r="A4620" s="658"/>
      <c r="B4620" s="635"/>
      <c r="O4620" s="660"/>
      <c r="R4620" s="660"/>
    </row>
    <row r="4621" spans="1:18" x14ac:dyDescent="0.25">
      <c r="A4621" s="658"/>
      <c r="B4621" s="635"/>
      <c r="O4621" s="660"/>
      <c r="R4621" s="660"/>
    </row>
    <row r="4622" spans="1:18" x14ac:dyDescent="0.25">
      <c r="A4622" s="658"/>
      <c r="B4622" s="635"/>
      <c r="O4622" s="660"/>
      <c r="R4622" s="660"/>
    </row>
    <row r="4623" spans="1:18" x14ac:dyDescent="0.25">
      <c r="A4623" s="658"/>
      <c r="B4623" s="635"/>
      <c r="O4623" s="660"/>
      <c r="R4623" s="660"/>
    </row>
    <row r="4624" spans="1:18" x14ac:dyDescent="0.25">
      <c r="A4624" s="658"/>
      <c r="B4624" s="635"/>
      <c r="O4624" s="660"/>
      <c r="R4624" s="660"/>
    </row>
    <row r="4625" spans="1:18" x14ac:dyDescent="0.25">
      <c r="A4625" s="658"/>
      <c r="B4625" s="635"/>
      <c r="O4625" s="660"/>
      <c r="R4625" s="660"/>
    </row>
    <row r="4626" spans="1:18" x14ac:dyDescent="0.25">
      <c r="A4626" s="658"/>
      <c r="B4626" s="635"/>
      <c r="O4626" s="660"/>
      <c r="R4626" s="660"/>
    </row>
    <row r="4627" spans="1:18" x14ac:dyDescent="0.25">
      <c r="A4627" s="658"/>
      <c r="B4627" s="635"/>
      <c r="O4627" s="660"/>
      <c r="R4627" s="660"/>
    </row>
    <row r="4628" spans="1:18" x14ac:dyDescent="0.25">
      <c r="A4628" s="658"/>
      <c r="B4628" s="635"/>
      <c r="O4628" s="660"/>
      <c r="R4628" s="660"/>
    </row>
    <row r="4629" spans="1:18" x14ac:dyDescent="0.25">
      <c r="A4629" s="658"/>
      <c r="B4629" s="635"/>
      <c r="O4629" s="660"/>
      <c r="R4629" s="660"/>
    </row>
    <row r="4630" spans="1:18" x14ac:dyDescent="0.25">
      <c r="A4630" s="658"/>
      <c r="B4630" s="635"/>
      <c r="O4630" s="660"/>
      <c r="R4630" s="660"/>
    </row>
    <row r="4631" spans="1:18" x14ac:dyDescent="0.25">
      <c r="A4631" s="658"/>
      <c r="B4631" s="635"/>
      <c r="O4631" s="660"/>
      <c r="R4631" s="660"/>
    </row>
    <row r="4632" spans="1:18" x14ac:dyDescent="0.25">
      <c r="A4632" s="658"/>
      <c r="B4632" s="635"/>
      <c r="O4632" s="660"/>
      <c r="R4632" s="660"/>
    </row>
    <row r="4633" spans="1:18" x14ac:dyDescent="0.25">
      <c r="A4633" s="658"/>
      <c r="B4633" s="635"/>
      <c r="O4633" s="660"/>
      <c r="R4633" s="660"/>
    </row>
    <row r="4634" spans="1:18" x14ac:dyDescent="0.25">
      <c r="A4634" s="658"/>
      <c r="B4634" s="635"/>
      <c r="O4634" s="660"/>
      <c r="R4634" s="660"/>
    </row>
    <row r="4635" spans="1:18" x14ac:dyDescent="0.25">
      <c r="A4635" s="658"/>
      <c r="B4635" s="635"/>
      <c r="O4635" s="660"/>
      <c r="R4635" s="660"/>
    </row>
    <row r="4636" spans="1:18" x14ac:dyDescent="0.25">
      <c r="A4636" s="658"/>
      <c r="B4636" s="635"/>
      <c r="O4636" s="660"/>
      <c r="R4636" s="660"/>
    </row>
    <row r="4637" spans="1:18" x14ac:dyDescent="0.25">
      <c r="A4637" s="658"/>
      <c r="B4637" s="635"/>
      <c r="O4637" s="660"/>
      <c r="R4637" s="660"/>
    </row>
    <row r="4638" spans="1:18" x14ac:dyDescent="0.25">
      <c r="A4638" s="658"/>
      <c r="B4638" s="635"/>
      <c r="O4638" s="660"/>
      <c r="R4638" s="660"/>
    </row>
    <row r="4639" spans="1:18" x14ac:dyDescent="0.25">
      <c r="A4639" s="658"/>
      <c r="B4639" s="635"/>
      <c r="O4639" s="660"/>
      <c r="R4639" s="660"/>
    </row>
    <row r="4640" spans="1:18" x14ac:dyDescent="0.25">
      <c r="A4640" s="658"/>
      <c r="B4640" s="635"/>
      <c r="O4640" s="660"/>
      <c r="R4640" s="660"/>
    </row>
    <row r="4641" spans="1:18" x14ac:dyDescent="0.25">
      <c r="A4641" s="658"/>
      <c r="B4641" s="635"/>
      <c r="O4641" s="660"/>
      <c r="R4641" s="660"/>
    </row>
    <row r="4642" spans="1:18" x14ac:dyDescent="0.25">
      <c r="A4642" s="658"/>
      <c r="B4642" s="635"/>
      <c r="O4642" s="660"/>
      <c r="R4642" s="660"/>
    </row>
    <row r="4643" spans="1:18" x14ac:dyDescent="0.25">
      <c r="A4643" s="658"/>
      <c r="B4643" s="635"/>
      <c r="O4643" s="660"/>
      <c r="R4643" s="660"/>
    </row>
    <row r="4644" spans="1:18" x14ac:dyDescent="0.25">
      <c r="A4644" s="658"/>
      <c r="B4644" s="635"/>
      <c r="O4644" s="660"/>
      <c r="R4644" s="660"/>
    </row>
    <row r="4645" spans="1:18" x14ac:dyDescent="0.25">
      <c r="A4645" s="658"/>
      <c r="B4645" s="635"/>
      <c r="O4645" s="660"/>
      <c r="R4645" s="660"/>
    </row>
    <row r="4646" spans="1:18" x14ac:dyDescent="0.25">
      <c r="A4646" s="658"/>
      <c r="B4646" s="635"/>
      <c r="O4646" s="660"/>
      <c r="R4646" s="660"/>
    </row>
    <row r="4647" spans="1:18" x14ac:dyDescent="0.25">
      <c r="A4647" s="658"/>
      <c r="B4647" s="635"/>
      <c r="O4647" s="660"/>
      <c r="R4647" s="660"/>
    </row>
    <row r="4648" spans="1:18" x14ac:dyDescent="0.25">
      <c r="A4648" s="658"/>
      <c r="B4648" s="635"/>
      <c r="O4648" s="660"/>
      <c r="R4648" s="660"/>
    </row>
    <row r="4649" spans="1:18" x14ac:dyDescent="0.25">
      <c r="A4649" s="658"/>
      <c r="B4649" s="635"/>
      <c r="O4649" s="660"/>
      <c r="R4649" s="660"/>
    </row>
    <row r="4650" spans="1:18" x14ac:dyDescent="0.25">
      <c r="A4650" s="658"/>
      <c r="B4650" s="635"/>
      <c r="O4650" s="660"/>
      <c r="R4650" s="660"/>
    </row>
    <row r="4651" spans="1:18" x14ac:dyDescent="0.25">
      <c r="A4651" s="658"/>
      <c r="B4651" s="635"/>
      <c r="O4651" s="660"/>
      <c r="R4651" s="660"/>
    </row>
    <row r="4652" spans="1:18" x14ac:dyDescent="0.25">
      <c r="A4652" s="658"/>
      <c r="B4652" s="635"/>
      <c r="O4652" s="660"/>
      <c r="R4652" s="660"/>
    </row>
    <row r="4653" spans="1:18" x14ac:dyDescent="0.25">
      <c r="A4653" s="658"/>
      <c r="B4653" s="635"/>
      <c r="O4653" s="660"/>
      <c r="R4653" s="660"/>
    </row>
    <row r="4654" spans="1:18" x14ac:dyDescent="0.25">
      <c r="A4654" s="658"/>
      <c r="B4654" s="635"/>
      <c r="O4654" s="660"/>
      <c r="R4654" s="660"/>
    </row>
    <row r="4655" spans="1:18" x14ac:dyDescent="0.25">
      <c r="A4655" s="658"/>
      <c r="B4655" s="635"/>
      <c r="O4655" s="660"/>
      <c r="R4655" s="660"/>
    </row>
    <row r="4656" spans="1:18" x14ac:dyDescent="0.25">
      <c r="A4656" s="658"/>
      <c r="B4656" s="635"/>
      <c r="O4656" s="660"/>
      <c r="R4656" s="660"/>
    </row>
    <row r="4657" spans="1:18" x14ac:dyDescent="0.25">
      <c r="A4657" s="658"/>
      <c r="B4657" s="635"/>
      <c r="O4657" s="660"/>
      <c r="R4657" s="660"/>
    </row>
    <row r="4658" spans="1:18" x14ac:dyDescent="0.25">
      <c r="A4658" s="658"/>
      <c r="B4658" s="635"/>
      <c r="O4658" s="660"/>
      <c r="R4658" s="660"/>
    </row>
    <row r="4659" spans="1:18" x14ac:dyDescent="0.25">
      <c r="A4659" s="658"/>
      <c r="B4659" s="635"/>
      <c r="O4659" s="660"/>
      <c r="R4659" s="660"/>
    </row>
    <row r="4660" spans="1:18" x14ac:dyDescent="0.25">
      <c r="A4660" s="658"/>
      <c r="B4660" s="635"/>
      <c r="O4660" s="660"/>
      <c r="R4660" s="660"/>
    </row>
    <row r="4661" spans="1:18" x14ac:dyDescent="0.25">
      <c r="A4661" s="658"/>
      <c r="B4661" s="635"/>
      <c r="O4661" s="660"/>
      <c r="R4661" s="660"/>
    </row>
    <row r="4662" spans="1:18" x14ac:dyDescent="0.25">
      <c r="A4662" s="658"/>
      <c r="B4662" s="635"/>
      <c r="O4662" s="660"/>
      <c r="R4662" s="660"/>
    </row>
    <row r="4663" spans="1:18" x14ac:dyDescent="0.25">
      <c r="A4663" s="658"/>
      <c r="B4663" s="635"/>
      <c r="O4663" s="660"/>
      <c r="R4663" s="660"/>
    </row>
    <row r="4664" spans="1:18" x14ac:dyDescent="0.25">
      <c r="A4664" s="658"/>
      <c r="B4664" s="635"/>
      <c r="O4664" s="660"/>
      <c r="R4664" s="660"/>
    </row>
    <row r="4665" spans="1:18" x14ac:dyDescent="0.25">
      <c r="A4665" s="658"/>
      <c r="B4665" s="635"/>
      <c r="O4665" s="660"/>
      <c r="R4665" s="660"/>
    </row>
    <row r="4666" spans="1:18" x14ac:dyDescent="0.25">
      <c r="A4666" s="658"/>
      <c r="B4666" s="635"/>
      <c r="O4666" s="660"/>
      <c r="R4666" s="660"/>
    </row>
    <row r="4667" spans="1:18" x14ac:dyDescent="0.25">
      <c r="A4667" s="658"/>
      <c r="B4667" s="635"/>
      <c r="O4667" s="660"/>
      <c r="R4667" s="660"/>
    </row>
    <row r="4668" spans="1:18" x14ac:dyDescent="0.25">
      <c r="A4668" s="658"/>
      <c r="B4668" s="635"/>
      <c r="O4668" s="660"/>
      <c r="R4668" s="660"/>
    </row>
    <row r="4669" spans="1:18" x14ac:dyDescent="0.25">
      <c r="A4669" s="658"/>
      <c r="B4669" s="635"/>
      <c r="O4669" s="660"/>
      <c r="R4669" s="660"/>
    </row>
    <row r="4670" spans="1:18" x14ac:dyDescent="0.25">
      <c r="A4670" s="658"/>
      <c r="B4670" s="635"/>
      <c r="O4670" s="660"/>
      <c r="R4670" s="660"/>
    </row>
    <row r="4671" spans="1:18" x14ac:dyDescent="0.25">
      <c r="A4671" s="658"/>
      <c r="B4671" s="635"/>
      <c r="O4671" s="660"/>
      <c r="R4671" s="660"/>
    </row>
    <row r="4672" spans="1:18" x14ac:dyDescent="0.25">
      <c r="A4672" s="658"/>
      <c r="B4672" s="635"/>
      <c r="O4672" s="660"/>
      <c r="R4672" s="660"/>
    </row>
    <row r="4673" spans="1:18" x14ac:dyDescent="0.25">
      <c r="A4673" s="658"/>
      <c r="B4673" s="635"/>
      <c r="O4673" s="660"/>
      <c r="R4673" s="660"/>
    </row>
    <row r="4674" spans="1:18" x14ac:dyDescent="0.25">
      <c r="A4674" s="658"/>
      <c r="B4674" s="635"/>
      <c r="O4674" s="660"/>
      <c r="R4674" s="660"/>
    </row>
    <row r="4675" spans="1:18" x14ac:dyDescent="0.25">
      <c r="A4675" s="658"/>
      <c r="B4675" s="635"/>
      <c r="O4675" s="660"/>
      <c r="R4675" s="660"/>
    </row>
    <row r="4676" spans="1:18" x14ac:dyDescent="0.25">
      <c r="A4676" s="658"/>
      <c r="B4676" s="635"/>
      <c r="O4676" s="660"/>
      <c r="R4676" s="660"/>
    </row>
    <row r="4677" spans="1:18" x14ac:dyDescent="0.25">
      <c r="A4677" s="658"/>
      <c r="B4677" s="635"/>
      <c r="O4677" s="660"/>
      <c r="R4677" s="660"/>
    </row>
    <row r="4678" spans="1:18" x14ac:dyDescent="0.25">
      <c r="A4678" s="658"/>
      <c r="B4678" s="635"/>
      <c r="O4678" s="660"/>
      <c r="R4678" s="660"/>
    </row>
    <row r="4679" spans="1:18" x14ac:dyDescent="0.25">
      <c r="A4679" s="658"/>
      <c r="B4679" s="635"/>
      <c r="O4679" s="660"/>
      <c r="R4679" s="660"/>
    </row>
    <row r="4680" spans="1:18" x14ac:dyDescent="0.25">
      <c r="A4680" s="658"/>
      <c r="B4680" s="635"/>
      <c r="O4680" s="660"/>
      <c r="R4680" s="660"/>
    </row>
    <row r="4681" spans="1:18" x14ac:dyDescent="0.25">
      <c r="A4681" s="658"/>
      <c r="B4681" s="635"/>
      <c r="O4681" s="660"/>
      <c r="R4681" s="660"/>
    </row>
    <row r="4682" spans="1:18" x14ac:dyDescent="0.25">
      <c r="A4682" s="658"/>
      <c r="B4682" s="635"/>
      <c r="O4682" s="660"/>
      <c r="R4682" s="660"/>
    </row>
    <row r="4683" spans="1:18" x14ac:dyDescent="0.25">
      <c r="A4683" s="658"/>
      <c r="B4683" s="635"/>
      <c r="O4683" s="660"/>
      <c r="R4683" s="660"/>
    </row>
    <row r="4684" spans="1:18" x14ac:dyDescent="0.25">
      <c r="A4684" s="658"/>
      <c r="B4684" s="635"/>
      <c r="O4684" s="660"/>
      <c r="R4684" s="660"/>
    </row>
    <row r="4685" spans="1:18" x14ac:dyDescent="0.25">
      <c r="A4685" s="658"/>
      <c r="B4685" s="635"/>
      <c r="O4685" s="660"/>
      <c r="R4685" s="660"/>
    </row>
    <row r="4686" spans="1:18" x14ac:dyDescent="0.25">
      <c r="A4686" s="658"/>
      <c r="B4686" s="635"/>
      <c r="O4686" s="660"/>
      <c r="R4686" s="660"/>
    </row>
    <row r="4687" spans="1:18" x14ac:dyDescent="0.25">
      <c r="A4687" s="658"/>
      <c r="B4687" s="635"/>
      <c r="O4687" s="660"/>
      <c r="R4687" s="660"/>
    </row>
    <row r="4688" spans="1:18" x14ac:dyDescent="0.25">
      <c r="A4688" s="658"/>
      <c r="B4688" s="635"/>
      <c r="O4688" s="660"/>
      <c r="R4688" s="660"/>
    </row>
    <row r="4689" spans="1:18" x14ac:dyDescent="0.25">
      <c r="A4689" s="658"/>
      <c r="B4689" s="635"/>
      <c r="O4689" s="660"/>
      <c r="R4689" s="660"/>
    </row>
    <row r="4690" spans="1:18" x14ac:dyDescent="0.25">
      <c r="A4690" s="658"/>
      <c r="B4690" s="635"/>
      <c r="O4690" s="660"/>
      <c r="R4690" s="660"/>
    </row>
    <row r="4691" spans="1:18" x14ac:dyDescent="0.25">
      <c r="A4691" s="658"/>
      <c r="B4691" s="635"/>
      <c r="O4691" s="660"/>
      <c r="R4691" s="660"/>
    </row>
    <row r="4692" spans="1:18" x14ac:dyDescent="0.25">
      <c r="A4692" s="658"/>
      <c r="B4692" s="635"/>
      <c r="O4692" s="660"/>
      <c r="R4692" s="660"/>
    </row>
    <row r="4693" spans="1:18" x14ac:dyDescent="0.25">
      <c r="A4693" s="658"/>
      <c r="B4693" s="635"/>
      <c r="O4693" s="660"/>
      <c r="R4693" s="660"/>
    </row>
    <row r="4694" spans="1:18" x14ac:dyDescent="0.25">
      <c r="A4694" s="658"/>
      <c r="B4694" s="635"/>
      <c r="O4694" s="660"/>
      <c r="R4694" s="660"/>
    </row>
    <row r="4695" spans="1:18" x14ac:dyDescent="0.25">
      <c r="A4695" s="658"/>
      <c r="B4695" s="635"/>
      <c r="O4695" s="660"/>
      <c r="R4695" s="660"/>
    </row>
    <row r="4696" spans="1:18" x14ac:dyDescent="0.25">
      <c r="A4696" s="658"/>
      <c r="B4696" s="635"/>
      <c r="O4696" s="660"/>
      <c r="R4696" s="660"/>
    </row>
    <row r="4697" spans="1:18" x14ac:dyDescent="0.25">
      <c r="A4697" s="658"/>
      <c r="B4697" s="635"/>
      <c r="O4697" s="660"/>
      <c r="R4697" s="660"/>
    </row>
    <row r="4698" spans="1:18" x14ac:dyDescent="0.25">
      <c r="A4698" s="658"/>
      <c r="B4698" s="635"/>
      <c r="O4698" s="660"/>
      <c r="R4698" s="660"/>
    </row>
    <row r="4699" spans="1:18" x14ac:dyDescent="0.25">
      <c r="A4699" s="658"/>
      <c r="B4699" s="635"/>
      <c r="O4699" s="660"/>
      <c r="R4699" s="660"/>
    </row>
    <row r="4700" spans="1:18" x14ac:dyDescent="0.25">
      <c r="A4700" s="658"/>
      <c r="B4700" s="635"/>
      <c r="O4700" s="660"/>
      <c r="R4700" s="660"/>
    </row>
    <row r="4701" spans="1:18" x14ac:dyDescent="0.25">
      <c r="A4701" s="658"/>
      <c r="B4701" s="635"/>
      <c r="O4701" s="660"/>
      <c r="R4701" s="660"/>
    </row>
    <row r="4702" spans="1:18" x14ac:dyDescent="0.25">
      <c r="A4702" s="658"/>
      <c r="B4702" s="635"/>
      <c r="O4702" s="660"/>
      <c r="R4702" s="660"/>
    </row>
    <row r="4703" spans="1:18" x14ac:dyDescent="0.25">
      <c r="A4703" s="658"/>
      <c r="B4703" s="635"/>
      <c r="O4703" s="660"/>
      <c r="R4703" s="660"/>
    </row>
    <row r="4704" spans="1:18" x14ac:dyDescent="0.25">
      <c r="A4704" s="658"/>
      <c r="B4704" s="635"/>
      <c r="O4704" s="660"/>
      <c r="R4704" s="660"/>
    </row>
    <row r="4705" spans="1:18" x14ac:dyDescent="0.25">
      <c r="A4705" s="658"/>
      <c r="B4705" s="635"/>
      <c r="O4705" s="660"/>
      <c r="R4705" s="660"/>
    </row>
    <row r="4706" spans="1:18" x14ac:dyDescent="0.25">
      <c r="A4706" s="658"/>
      <c r="B4706" s="635"/>
      <c r="O4706" s="660"/>
      <c r="R4706" s="660"/>
    </row>
    <row r="4707" spans="1:18" x14ac:dyDescent="0.25">
      <c r="A4707" s="658"/>
      <c r="B4707" s="635"/>
      <c r="O4707" s="660"/>
      <c r="R4707" s="660"/>
    </row>
    <row r="4708" spans="1:18" x14ac:dyDescent="0.25">
      <c r="A4708" s="658"/>
      <c r="B4708" s="635"/>
      <c r="O4708" s="660"/>
      <c r="R4708" s="660"/>
    </row>
    <row r="4709" spans="1:18" x14ac:dyDescent="0.25">
      <c r="A4709" s="658"/>
      <c r="B4709" s="635"/>
      <c r="O4709" s="660"/>
      <c r="R4709" s="660"/>
    </row>
    <row r="4710" spans="1:18" x14ac:dyDescent="0.25">
      <c r="A4710" s="658"/>
      <c r="B4710" s="635"/>
      <c r="O4710" s="660"/>
      <c r="R4710" s="660"/>
    </row>
    <row r="4711" spans="1:18" x14ac:dyDescent="0.25">
      <c r="A4711" s="658"/>
      <c r="B4711" s="635"/>
      <c r="O4711" s="660"/>
      <c r="R4711" s="660"/>
    </row>
    <row r="4712" spans="1:18" x14ac:dyDescent="0.25">
      <c r="A4712" s="658"/>
      <c r="B4712" s="635"/>
      <c r="O4712" s="660"/>
      <c r="R4712" s="660"/>
    </row>
    <row r="4713" spans="1:18" x14ac:dyDescent="0.25">
      <c r="A4713" s="658"/>
      <c r="B4713" s="635"/>
      <c r="O4713" s="660"/>
      <c r="R4713" s="660"/>
    </row>
    <row r="4714" spans="1:18" x14ac:dyDescent="0.25">
      <c r="A4714" s="658"/>
      <c r="B4714" s="635"/>
      <c r="O4714" s="660"/>
      <c r="R4714" s="660"/>
    </row>
    <row r="4715" spans="1:18" x14ac:dyDescent="0.25">
      <c r="A4715" s="658"/>
      <c r="B4715" s="635"/>
      <c r="O4715" s="660"/>
      <c r="R4715" s="660"/>
    </row>
    <row r="4716" spans="1:18" x14ac:dyDescent="0.25">
      <c r="A4716" s="658"/>
      <c r="B4716" s="635"/>
      <c r="O4716" s="660"/>
      <c r="R4716" s="660"/>
    </row>
    <row r="4717" spans="1:18" x14ac:dyDescent="0.25">
      <c r="A4717" s="658"/>
      <c r="B4717" s="635"/>
      <c r="O4717" s="660"/>
      <c r="R4717" s="660"/>
    </row>
    <row r="4718" spans="1:18" x14ac:dyDescent="0.25">
      <c r="A4718" s="658"/>
      <c r="B4718" s="635"/>
      <c r="O4718" s="660"/>
      <c r="R4718" s="660"/>
    </row>
    <row r="4719" spans="1:18" x14ac:dyDescent="0.25">
      <c r="A4719" s="658"/>
      <c r="B4719" s="635"/>
      <c r="O4719" s="660"/>
      <c r="R4719" s="660"/>
    </row>
    <row r="4720" spans="1:18" x14ac:dyDescent="0.25">
      <c r="A4720" s="658"/>
      <c r="B4720" s="635"/>
      <c r="O4720" s="660"/>
      <c r="R4720" s="660"/>
    </row>
    <row r="4721" spans="1:18" x14ac:dyDescent="0.25">
      <c r="A4721" s="658"/>
      <c r="B4721" s="635"/>
      <c r="O4721" s="660"/>
      <c r="R4721" s="660"/>
    </row>
    <row r="4722" spans="1:18" x14ac:dyDescent="0.25">
      <c r="A4722" s="658"/>
      <c r="B4722" s="635"/>
      <c r="O4722" s="660"/>
      <c r="R4722" s="660"/>
    </row>
    <row r="4723" spans="1:18" x14ac:dyDescent="0.25">
      <c r="A4723" s="658"/>
      <c r="B4723" s="635"/>
      <c r="O4723" s="660"/>
      <c r="R4723" s="660"/>
    </row>
    <row r="4724" spans="1:18" x14ac:dyDescent="0.25">
      <c r="A4724" s="658"/>
      <c r="B4724" s="635"/>
      <c r="O4724" s="660"/>
      <c r="R4724" s="660"/>
    </row>
    <row r="4725" spans="1:18" x14ac:dyDescent="0.25">
      <c r="A4725" s="658"/>
      <c r="B4725" s="635"/>
      <c r="O4725" s="660"/>
      <c r="R4725" s="660"/>
    </row>
    <row r="4726" spans="1:18" x14ac:dyDescent="0.25">
      <c r="A4726" s="658"/>
      <c r="B4726" s="635"/>
      <c r="O4726" s="660"/>
      <c r="R4726" s="660"/>
    </row>
    <row r="4727" spans="1:18" x14ac:dyDescent="0.25">
      <c r="A4727" s="658"/>
      <c r="B4727" s="635"/>
      <c r="O4727" s="660"/>
      <c r="R4727" s="660"/>
    </row>
    <row r="4728" spans="1:18" x14ac:dyDescent="0.25">
      <c r="A4728" s="658"/>
      <c r="B4728" s="635"/>
      <c r="O4728" s="660"/>
      <c r="R4728" s="660"/>
    </row>
    <row r="4729" spans="1:18" x14ac:dyDescent="0.25">
      <c r="A4729" s="658"/>
      <c r="B4729" s="635"/>
      <c r="O4729" s="660"/>
      <c r="R4729" s="660"/>
    </row>
    <row r="4730" spans="1:18" x14ac:dyDescent="0.25">
      <c r="A4730" s="658"/>
      <c r="B4730" s="635"/>
      <c r="O4730" s="660"/>
      <c r="R4730" s="660"/>
    </row>
    <row r="4731" spans="1:18" x14ac:dyDescent="0.25">
      <c r="A4731" s="658"/>
      <c r="B4731" s="635"/>
      <c r="O4731" s="660"/>
      <c r="R4731" s="660"/>
    </row>
    <row r="4732" spans="1:18" x14ac:dyDescent="0.25">
      <c r="A4732" s="658"/>
      <c r="B4732" s="635"/>
      <c r="O4732" s="660"/>
      <c r="R4732" s="660"/>
    </row>
    <row r="4733" spans="1:18" x14ac:dyDescent="0.25">
      <c r="A4733" s="658"/>
      <c r="B4733" s="635"/>
      <c r="O4733" s="660"/>
      <c r="R4733" s="660"/>
    </row>
    <row r="4734" spans="1:18" x14ac:dyDescent="0.25">
      <c r="A4734" s="658"/>
      <c r="B4734" s="635"/>
      <c r="O4734" s="660"/>
      <c r="R4734" s="660"/>
    </row>
    <row r="4735" spans="1:18" x14ac:dyDescent="0.25">
      <c r="A4735" s="658"/>
      <c r="B4735" s="635"/>
      <c r="O4735" s="660"/>
      <c r="R4735" s="660"/>
    </row>
    <row r="4736" spans="1:18" x14ac:dyDescent="0.25">
      <c r="A4736" s="658"/>
      <c r="B4736" s="635"/>
      <c r="O4736" s="660"/>
      <c r="R4736" s="660"/>
    </row>
    <row r="4737" spans="1:18" x14ac:dyDescent="0.25">
      <c r="A4737" s="658"/>
      <c r="B4737" s="635"/>
      <c r="O4737" s="660"/>
      <c r="R4737" s="660"/>
    </row>
    <row r="4738" spans="1:18" x14ac:dyDescent="0.25">
      <c r="A4738" s="658"/>
      <c r="B4738" s="635"/>
      <c r="O4738" s="660"/>
      <c r="R4738" s="660"/>
    </row>
    <row r="4739" spans="1:18" x14ac:dyDescent="0.25">
      <c r="A4739" s="658"/>
      <c r="B4739" s="635"/>
      <c r="O4739" s="660"/>
      <c r="R4739" s="660"/>
    </row>
    <row r="4740" spans="1:18" x14ac:dyDescent="0.25">
      <c r="A4740" s="658"/>
      <c r="B4740" s="635"/>
      <c r="O4740" s="660"/>
      <c r="R4740" s="660"/>
    </row>
    <row r="4741" spans="1:18" x14ac:dyDescent="0.25">
      <c r="A4741" s="658"/>
      <c r="B4741" s="635"/>
      <c r="O4741" s="660"/>
      <c r="R4741" s="660"/>
    </row>
    <row r="4742" spans="1:18" x14ac:dyDescent="0.25">
      <c r="A4742" s="658"/>
      <c r="B4742" s="635"/>
      <c r="O4742" s="660"/>
      <c r="R4742" s="660"/>
    </row>
    <row r="4743" spans="1:18" x14ac:dyDescent="0.25">
      <c r="A4743" s="658"/>
      <c r="B4743" s="635"/>
      <c r="O4743" s="660"/>
      <c r="R4743" s="660"/>
    </row>
    <row r="4744" spans="1:18" x14ac:dyDescent="0.25">
      <c r="A4744" s="658"/>
      <c r="B4744" s="635"/>
      <c r="O4744" s="660"/>
      <c r="R4744" s="660"/>
    </row>
    <row r="4745" spans="1:18" x14ac:dyDescent="0.25">
      <c r="A4745" s="658"/>
      <c r="B4745" s="635"/>
      <c r="O4745" s="660"/>
      <c r="R4745" s="660"/>
    </row>
    <row r="4746" spans="1:18" x14ac:dyDescent="0.25">
      <c r="A4746" s="658"/>
      <c r="B4746" s="635"/>
      <c r="O4746" s="660"/>
      <c r="R4746" s="660"/>
    </row>
    <row r="4747" spans="1:18" x14ac:dyDescent="0.25">
      <c r="A4747" s="658"/>
      <c r="B4747" s="635"/>
      <c r="O4747" s="660"/>
      <c r="R4747" s="660"/>
    </row>
    <row r="4748" spans="1:18" x14ac:dyDescent="0.25">
      <c r="A4748" s="658"/>
      <c r="B4748" s="635"/>
      <c r="O4748" s="660"/>
      <c r="R4748" s="660"/>
    </row>
    <row r="4749" spans="1:18" x14ac:dyDescent="0.25">
      <c r="A4749" s="658"/>
      <c r="B4749" s="635"/>
      <c r="O4749" s="660"/>
      <c r="R4749" s="660"/>
    </row>
    <row r="4750" spans="1:18" x14ac:dyDescent="0.25">
      <c r="A4750" s="658"/>
      <c r="B4750" s="635"/>
      <c r="O4750" s="660"/>
      <c r="R4750" s="660"/>
    </row>
    <row r="4751" spans="1:18" x14ac:dyDescent="0.25">
      <c r="A4751" s="658"/>
      <c r="B4751" s="635"/>
      <c r="O4751" s="660"/>
      <c r="R4751" s="660"/>
    </row>
    <row r="4752" spans="1:18" x14ac:dyDescent="0.25">
      <c r="A4752" s="658"/>
      <c r="B4752" s="635"/>
      <c r="O4752" s="660"/>
      <c r="R4752" s="660"/>
    </row>
    <row r="4753" spans="1:18" x14ac:dyDescent="0.25">
      <c r="A4753" s="658"/>
      <c r="B4753" s="635"/>
      <c r="O4753" s="660"/>
      <c r="R4753" s="660"/>
    </row>
    <row r="4754" spans="1:18" x14ac:dyDescent="0.25">
      <c r="A4754" s="658"/>
      <c r="B4754" s="635"/>
      <c r="O4754" s="660"/>
      <c r="R4754" s="660"/>
    </row>
    <row r="4755" spans="1:18" x14ac:dyDescent="0.25">
      <c r="A4755" s="658"/>
      <c r="B4755" s="635"/>
      <c r="O4755" s="660"/>
      <c r="R4755" s="660"/>
    </row>
    <row r="4756" spans="1:18" x14ac:dyDescent="0.25">
      <c r="A4756" s="658"/>
      <c r="B4756" s="635"/>
      <c r="O4756" s="660"/>
      <c r="R4756" s="660"/>
    </row>
    <row r="4757" spans="1:18" x14ac:dyDescent="0.25">
      <c r="A4757" s="658"/>
      <c r="B4757" s="635"/>
      <c r="O4757" s="660"/>
      <c r="R4757" s="660"/>
    </row>
    <row r="4758" spans="1:18" x14ac:dyDescent="0.25">
      <c r="A4758" s="658"/>
      <c r="B4758" s="635"/>
      <c r="O4758" s="660"/>
      <c r="R4758" s="660"/>
    </row>
    <row r="4759" spans="1:18" x14ac:dyDescent="0.25">
      <c r="A4759" s="658"/>
      <c r="B4759" s="635"/>
      <c r="O4759" s="660"/>
      <c r="R4759" s="660"/>
    </row>
    <row r="4760" spans="1:18" x14ac:dyDescent="0.25">
      <c r="A4760" s="658"/>
      <c r="B4760" s="635"/>
      <c r="O4760" s="660"/>
      <c r="R4760" s="660"/>
    </row>
    <row r="4761" spans="1:18" x14ac:dyDescent="0.25">
      <c r="A4761" s="658"/>
      <c r="B4761" s="635"/>
      <c r="O4761" s="660"/>
      <c r="R4761" s="660"/>
    </row>
    <row r="4762" spans="1:18" x14ac:dyDescent="0.25">
      <c r="A4762" s="658"/>
      <c r="B4762" s="635"/>
      <c r="O4762" s="660"/>
      <c r="R4762" s="660"/>
    </row>
    <row r="4763" spans="1:18" x14ac:dyDescent="0.25">
      <c r="A4763" s="658"/>
      <c r="B4763" s="635"/>
      <c r="O4763" s="660"/>
      <c r="R4763" s="660"/>
    </row>
    <row r="4764" spans="1:18" x14ac:dyDescent="0.25">
      <c r="A4764" s="658"/>
      <c r="B4764" s="635"/>
      <c r="O4764" s="660"/>
      <c r="R4764" s="660"/>
    </row>
    <row r="4765" spans="1:18" x14ac:dyDescent="0.25">
      <c r="A4765" s="658"/>
      <c r="B4765" s="635"/>
      <c r="O4765" s="660"/>
      <c r="R4765" s="660"/>
    </row>
    <row r="4766" spans="1:18" x14ac:dyDescent="0.25">
      <c r="A4766" s="658"/>
      <c r="B4766" s="635"/>
      <c r="O4766" s="660"/>
      <c r="R4766" s="660"/>
    </row>
    <row r="4767" spans="1:18" x14ac:dyDescent="0.25">
      <c r="A4767" s="658"/>
      <c r="B4767" s="635"/>
      <c r="O4767" s="660"/>
      <c r="R4767" s="660"/>
    </row>
    <row r="4768" spans="1:18" x14ac:dyDescent="0.25">
      <c r="A4768" s="658"/>
      <c r="B4768" s="635"/>
      <c r="O4768" s="660"/>
      <c r="R4768" s="660"/>
    </row>
    <row r="4769" spans="1:18" x14ac:dyDescent="0.25">
      <c r="A4769" s="658"/>
      <c r="B4769" s="635"/>
      <c r="O4769" s="660"/>
      <c r="R4769" s="660"/>
    </row>
    <row r="4770" spans="1:18" x14ac:dyDescent="0.25">
      <c r="A4770" s="658"/>
      <c r="B4770" s="635"/>
      <c r="O4770" s="660"/>
      <c r="R4770" s="660"/>
    </row>
    <row r="4771" spans="1:18" x14ac:dyDescent="0.25">
      <c r="A4771" s="658"/>
      <c r="B4771" s="635"/>
      <c r="O4771" s="660"/>
      <c r="R4771" s="660"/>
    </row>
    <row r="4772" spans="1:18" x14ac:dyDescent="0.25">
      <c r="A4772" s="658"/>
      <c r="B4772" s="635"/>
      <c r="O4772" s="660"/>
      <c r="R4772" s="660"/>
    </row>
    <row r="4773" spans="1:18" x14ac:dyDescent="0.25">
      <c r="A4773" s="658"/>
      <c r="B4773" s="635"/>
      <c r="O4773" s="660"/>
      <c r="R4773" s="660"/>
    </row>
    <row r="4774" spans="1:18" x14ac:dyDescent="0.25">
      <c r="A4774" s="658"/>
      <c r="B4774" s="635"/>
      <c r="O4774" s="660"/>
      <c r="R4774" s="660"/>
    </row>
    <row r="4775" spans="1:18" x14ac:dyDescent="0.25">
      <c r="A4775" s="658"/>
      <c r="B4775" s="635"/>
      <c r="O4775" s="660"/>
      <c r="R4775" s="660"/>
    </row>
    <row r="4776" spans="1:18" x14ac:dyDescent="0.25">
      <c r="A4776" s="658"/>
      <c r="B4776" s="635"/>
      <c r="O4776" s="660"/>
      <c r="R4776" s="660"/>
    </row>
    <row r="4777" spans="1:18" x14ac:dyDescent="0.25">
      <c r="A4777" s="658"/>
      <c r="B4777" s="635"/>
      <c r="O4777" s="660"/>
      <c r="R4777" s="660"/>
    </row>
    <row r="4778" spans="1:18" x14ac:dyDescent="0.25">
      <c r="A4778" s="658"/>
      <c r="B4778" s="635"/>
      <c r="O4778" s="660"/>
      <c r="R4778" s="660"/>
    </row>
    <row r="4779" spans="1:18" x14ac:dyDescent="0.25">
      <c r="A4779" s="658"/>
      <c r="B4779" s="635"/>
      <c r="O4779" s="660"/>
      <c r="R4779" s="660"/>
    </row>
    <row r="4780" spans="1:18" x14ac:dyDescent="0.25">
      <c r="A4780" s="658"/>
      <c r="B4780" s="635"/>
      <c r="O4780" s="660"/>
      <c r="R4780" s="660"/>
    </row>
    <row r="4781" spans="1:18" x14ac:dyDescent="0.25">
      <c r="A4781" s="658"/>
      <c r="B4781" s="635"/>
      <c r="O4781" s="660"/>
      <c r="R4781" s="660"/>
    </row>
    <row r="4782" spans="1:18" x14ac:dyDescent="0.25">
      <c r="A4782" s="658"/>
      <c r="B4782" s="635"/>
      <c r="O4782" s="660"/>
      <c r="R4782" s="660"/>
    </row>
    <row r="4783" spans="1:18" x14ac:dyDescent="0.25">
      <c r="A4783" s="658"/>
      <c r="B4783" s="635"/>
      <c r="O4783" s="660"/>
      <c r="R4783" s="660"/>
    </row>
    <row r="4784" spans="1:18" x14ac:dyDescent="0.25">
      <c r="A4784" s="658"/>
      <c r="B4784" s="635"/>
      <c r="O4784" s="660"/>
      <c r="R4784" s="660"/>
    </row>
    <row r="4785" spans="1:18" x14ac:dyDescent="0.25">
      <c r="A4785" s="658"/>
      <c r="B4785" s="635"/>
      <c r="O4785" s="660"/>
      <c r="R4785" s="660"/>
    </row>
    <row r="4786" spans="1:18" x14ac:dyDescent="0.25">
      <c r="A4786" s="658"/>
      <c r="B4786" s="635"/>
      <c r="O4786" s="660"/>
      <c r="R4786" s="660"/>
    </row>
    <row r="4787" spans="1:18" x14ac:dyDescent="0.25">
      <c r="A4787" s="658"/>
      <c r="B4787" s="635"/>
      <c r="O4787" s="660"/>
      <c r="R4787" s="660"/>
    </row>
    <row r="4788" spans="1:18" x14ac:dyDescent="0.25">
      <c r="A4788" s="658"/>
      <c r="B4788" s="635"/>
      <c r="O4788" s="660"/>
      <c r="R4788" s="660"/>
    </row>
    <row r="4789" spans="1:18" x14ac:dyDescent="0.25">
      <c r="A4789" s="658"/>
      <c r="B4789" s="635"/>
      <c r="O4789" s="660"/>
      <c r="R4789" s="660"/>
    </row>
    <row r="4790" spans="1:18" x14ac:dyDescent="0.25">
      <c r="A4790" s="658"/>
      <c r="B4790" s="635"/>
      <c r="O4790" s="660"/>
      <c r="R4790" s="660"/>
    </row>
    <row r="4791" spans="1:18" x14ac:dyDescent="0.25">
      <c r="A4791" s="658"/>
      <c r="B4791" s="635"/>
      <c r="O4791" s="660"/>
      <c r="R4791" s="660"/>
    </row>
    <row r="4792" spans="1:18" x14ac:dyDescent="0.25">
      <c r="A4792" s="658"/>
      <c r="B4792" s="635"/>
      <c r="O4792" s="660"/>
      <c r="R4792" s="660"/>
    </row>
    <row r="4793" spans="1:18" x14ac:dyDescent="0.25">
      <c r="A4793" s="658"/>
      <c r="B4793" s="635"/>
      <c r="O4793" s="660"/>
      <c r="R4793" s="660"/>
    </row>
    <row r="4794" spans="1:18" x14ac:dyDescent="0.25">
      <c r="A4794" s="658"/>
      <c r="B4794" s="635"/>
      <c r="O4794" s="660"/>
      <c r="R4794" s="660"/>
    </row>
    <row r="4795" spans="1:18" x14ac:dyDescent="0.25">
      <c r="A4795" s="658"/>
      <c r="B4795" s="635"/>
      <c r="O4795" s="660"/>
      <c r="R4795" s="660"/>
    </row>
    <row r="4796" spans="1:18" x14ac:dyDescent="0.25">
      <c r="A4796" s="658"/>
      <c r="B4796" s="635"/>
      <c r="O4796" s="660"/>
      <c r="R4796" s="660"/>
    </row>
    <row r="4797" spans="1:18" x14ac:dyDescent="0.25">
      <c r="A4797" s="658"/>
      <c r="B4797" s="635"/>
      <c r="O4797" s="660"/>
      <c r="R4797" s="660"/>
    </row>
    <row r="4798" spans="1:18" x14ac:dyDescent="0.25">
      <c r="A4798" s="658"/>
      <c r="B4798" s="635"/>
      <c r="O4798" s="660"/>
      <c r="R4798" s="660"/>
    </row>
    <row r="4799" spans="1:18" x14ac:dyDescent="0.25">
      <c r="A4799" s="658"/>
      <c r="B4799" s="635"/>
      <c r="O4799" s="660"/>
      <c r="R4799" s="660"/>
    </row>
    <row r="4800" spans="1:18" x14ac:dyDescent="0.25">
      <c r="A4800" s="658"/>
      <c r="B4800" s="635"/>
      <c r="O4800" s="660"/>
      <c r="R4800" s="660"/>
    </row>
    <row r="4801" spans="1:18" x14ac:dyDescent="0.25">
      <c r="A4801" s="658"/>
      <c r="B4801" s="635"/>
      <c r="O4801" s="660"/>
      <c r="R4801" s="660"/>
    </row>
    <row r="4802" spans="1:18" x14ac:dyDescent="0.25">
      <c r="A4802" s="658"/>
      <c r="B4802" s="635"/>
      <c r="O4802" s="660"/>
      <c r="R4802" s="660"/>
    </row>
    <row r="4803" spans="1:18" x14ac:dyDescent="0.25">
      <c r="A4803" s="658"/>
      <c r="B4803" s="635"/>
      <c r="O4803" s="660"/>
      <c r="R4803" s="660"/>
    </row>
    <row r="4804" spans="1:18" x14ac:dyDescent="0.25">
      <c r="A4804" s="658"/>
      <c r="B4804" s="635"/>
      <c r="O4804" s="660"/>
      <c r="R4804" s="660"/>
    </row>
    <row r="4805" spans="1:18" x14ac:dyDescent="0.25">
      <c r="A4805" s="658"/>
      <c r="B4805" s="635"/>
      <c r="O4805" s="660"/>
      <c r="R4805" s="660"/>
    </row>
    <row r="4806" spans="1:18" x14ac:dyDescent="0.25">
      <c r="A4806" s="658"/>
      <c r="B4806" s="635"/>
      <c r="O4806" s="660"/>
      <c r="R4806" s="660"/>
    </row>
    <row r="4807" spans="1:18" x14ac:dyDescent="0.25">
      <c r="A4807" s="658"/>
      <c r="B4807" s="635"/>
      <c r="O4807" s="660"/>
      <c r="R4807" s="660"/>
    </row>
    <row r="4808" spans="1:18" x14ac:dyDescent="0.25">
      <c r="A4808" s="658"/>
      <c r="B4808" s="635"/>
      <c r="O4808" s="660"/>
      <c r="R4808" s="660"/>
    </row>
    <row r="4809" spans="1:18" x14ac:dyDescent="0.25">
      <c r="A4809" s="658"/>
      <c r="B4809" s="635"/>
      <c r="O4809" s="660"/>
      <c r="R4809" s="660"/>
    </row>
    <row r="4810" spans="1:18" x14ac:dyDescent="0.25">
      <c r="A4810" s="658"/>
      <c r="B4810" s="635"/>
      <c r="O4810" s="660"/>
      <c r="R4810" s="660"/>
    </row>
    <row r="4811" spans="1:18" x14ac:dyDescent="0.25">
      <c r="A4811" s="658"/>
      <c r="B4811" s="635"/>
      <c r="O4811" s="660"/>
      <c r="R4811" s="660"/>
    </row>
    <row r="4812" spans="1:18" x14ac:dyDescent="0.25">
      <c r="A4812" s="658"/>
      <c r="B4812" s="635"/>
      <c r="O4812" s="660"/>
      <c r="R4812" s="660"/>
    </row>
    <row r="4813" spans="1:18" x14ac:dyDescent="0.25">
      <c r="A4813" s="658"/>
      <c r="B4813" s="635"/>
      <c r="O4813" s="660"/>
      <c r="R4813" s="660"/>
    </row>
    <row r="4814" spans="1:18" x14ac:dyDescent="0.25">
      <c r="A4814" s="658"/>
      <c r="B4814" s="635"/>
      <c r="O4814" s="660"/>
      <c r="R4814" s="660"/>
    </row>
    <row r="4815" spans="1:18" x14ac:dyDescent="0.25">
      <c r="A4815" s="658"/>
      <c r="B4815" s="635"/>
      <c r="O4815" s="660"/>
      <c r="R4815" s="660"/>
    </row>
    <row r="4816" spans="1:18" x14ac:dyDescent="0.25">
      <c r="A4816" s="658"/>
      <c r="B4816" s="635"/>
      <c r="O4816" s="660"/>
      <c r="R4816" s="660"/>
    </row>
    <row r="4817" spans="1:18" x14ac:dyDescent="0.25">
      <c r="A4817" s="658"/>
      <c r="B4817" s="635"/>
      <c r="O4817" s="660"/>
      <c r="R4817" s="660"/>
    </row>
    <row r="4818" spans="1:18" x14ac:dyDescent="0.25">
      <c r="A4818" s="658"/>
      <c r="B4818" s="635"/>
      <c r="O4818" s="660"/>
      <c r="R4818" s="660"/>
    </row>
    <row r="4819" spans="1:18" x14ac:dyDescent="0.25">
      <c r="A4819" s="658"/>
      <c r="B4819" s="635"/>
      <c r="O4819" s="660"/>
      <c r="R4819" s="660"/>
    </row>
    <row r="4820" spans="1:18" x14ac:dyDescent="0.25">
      <c r="A4820" s="658"/>
      <c r="B4820" s="635"/>
      <c r="O4820" s="660"/>
      <c r="R4820" s="660"/>
    </row>
    <row r="4821" spans="1:18" x14ac:dyDescent="0.25">
      <c r="A4821" s="658"/>
      <c r="B4821" s="635"/>
      <c r="O4821" s="660"/>
      <c r="R4821" s="660"/>
    </row>
    <row r="4822" spans="1:18" x14ac:dyDescent="0.25">
      <c r="A4822" s="658"/>
      <c r="B4822" s="635"/>
      <c r="O4822" s="660"/>
      <c r="R4822" s="660"/>
    </row>
    <row r="4823" spans="1:18" x14ac:dyDescent="0.25">
      <c r="A4823" s="658"/>
      <c r="B4823" s="635"/>
      <c r="O4823" s="660"/>
      <c r="R4823" s="660"/>
    </row>
    <row r="4824" spans="1:18" x14ac:dyDescent="0.25">
      <c r="A4824" s="658"/>
      <c r="B4824" s="635"/>
      <c r="O4824" s="660"/>
      <c r="R4824" s="660"/>
    </row>
    <row r="4825" spans="1:18" x14ac:dyDescent="0.25">
      <c r="A4825" s="658"/>
      <c r="B4825" s="635"/>
      <c r="O4825" s="660"/>
      <c r="R4825" s="660"/>
    </row>
    <row r="4826" spans="1:18" x14ac:dyDescent="0.25">
      <c r="A4826" s="658"/>
      <c r="B4826" s="635"/>
      <c r="O4826" s="660"/>
      <c r="R4826" s="660"/>
    </row>
    <row r="4827" spans="1:18" x14ac:dyDescent="0.25">
      <c r="A4827" s="658"/>
      <c r="B4827" s="635"/>
      <c r="O4827" s="660"/>
      <c r="R4827" s="660"/>
    </row>
    <row r="4828" spans="1:18" x14ac:dyDescent="0.25">
      <c r="A4828" s="658"/>
      <c r="B4828" s="635"/>
      <c r="O4828" s="660"/>
      <c r="R4828" s="660"/>
    </row>
    <row r="4829" spans="1:18" x14ac:dyDescent="0.25">
      <c r="A4829" s="658"/>
      <c r="B4829" s="635"/>
      <c r="O4829" s="660"/>
      <c r="R4829" s="660"/>
    </row>
    <row r="4830" spans="1:18" x14ac:dyDescent="0.25">
      <c r="A4830" s="658"/>
      <c r="B4830" s="635"/>
      <c r="O4830" s="660"/>
      <c r="R4830" s="660"/>
    </row>
    <row r="4831" spans="1:18" x14ac:dyDescent="0.25">
      <c r="A4831" s="658"/>
      <c r="B4831" s="635"/>
      <c r="O4831" s="660"/>
      <c r="R4831" s="660"/>
    </row>
    <row r="4832" spans="1:18" x14ac:dyDescent="0.25">
      <c r="A4832" s="658"/>
      <c r="B4832" s="635"/>
      <c r="O4832" s="660"/>
      <c r="R4832" s="660"/>
    </row>
    <row r="4833" spans="1:18" x14ac:dyDescent="0.25">
      <c r="A4833" s="658"/>
      <c r="B4833" s="635"/>
      <c r="O4833" s="660"/>
      <c r="R4833" s="660"/>
    </row>
    <row r="4834" spans="1:18" x14ac:dyDescent="0.25">
      <c r="A4834" s="658"/>
      <c r="B4834" s="635"/>
      <c r="O4834" s="660"/>
      <c r="R4834" s="660"/>
    </row>
    <row r="4835" spans="1:18" x14ac:dyDescent="0.25">
      <c r="A4835" s="658"/>
      <c r="B4835" s="635"/>
      <c r="O4835" s="660"/>
      <c r="R4835" s="660"/>
    </row>
    <row r="4836" spans="1:18" x14ac:dyDescent="0.25">
      <c r="A4836" s="658"/>
      <c r="B4836" s="635"/>
      <c r="O4836" s="660"/>
      <c r="R4836" s="660"/>
    </row>
    <row r="4837" spans="1:18" x14ac:dyDescent="0.25">
      <c r="A4837" s="658"/>
      <c r="B4837" s="635"/>
      <c r="O4837" s="660"/>
      <c r="R4837" s="660"/>
    </row>
    <row r="4838" spans="1:18" x14ac:dyDescent="0.25">
      <c r="A4838" s="658"/>
      <c r="B4838" s="635"/>
      <c r="O4838" s="660"/>
      <c r="R4838" s="660"/>
    </row>
    <row r="4839" spans="1:18" x14ac:dyDescent="0.25">
      <c r="A4839" s="658"/>
      <c r="B4839" s="635"/>
      <c r="O4839" s="660"/>
      <c r="R4839" s="660"/>
    </row>
    <row r="4840" spans="1:18" x14ac:dyDescent="0.25">
      <c r="A4840" s="658"/>
      <c r="B4840" s="635"/>
      <c r="O4840" s="660"/>
      <c r="R4840" s="660"/>
    </row>
    <row r="4841" spans="1:18" x14ac:dyDescent="0.25">
      <c r="A4841" s="658"/>
      <c r="B4841" s="635"/>
      <c r="O4841" s="660"/>
      <c r="R4841" s="660"/>
    </row>
    <row r="4842" spans="1:18" x14ac:dyDescent="0.25">
      <c r="A4842" s="658"/>
      <c r="B4842" s="635"/>
      <c r="O4842" s="660"/>
      <c r="R4842" s="660"/>
    </row>
    <row r="4843" spans="1:18" x14ac:dyDescent="0.25">
      <c r="A4843" s="658"/>
      <c r="B4843" s="635"/>
      <c r="O4843" s="660"/>
      <c r="R4843" s="660"/>
    </row>
    <row r="4844" spans="1:18" x14ac:dyDescent="0.25">
      <c r="A4844" s="658"/>
      <c r="B4844" s="635"/>
      <c r="O4844" s="660"/>
      <c r="R4844" s="660"/>
    </row>
    <row r="4845" spans="1:18" x14ac:dyDescent="0.25">
      <c r="A4845" s="658"/>
      <c r="B4845" s="635"/>
      <c r="O4845" s="660"/>
      <c r="R4845" s="660"/>
    </row>
    <row r="4846" spans="1:18" x14ac:dyDescent="0.25">
      <c r="A4846" s="658"/>
      <c r="B4846" s="635"/>
      <c r="O4846" s="660"/>
      <c r="R4846" s="660"/>
    </row>
    <row r="4847" spans="1:18" x14ac:dyDescent="0.25">
      <c r="A4847" s="658"/>
      <c r="B4847" s="635"/>
      <c r="O4847" s="660"/>
      <c r="R4847" s="660"/>
    </row>
    <row r="4848" spans="1:18" x14ac:dyDescent="0.25">
      <c r="A4848" s="658"/>
      <c r="B4848" s="635"/>
      <c r="O4848" s="660"/>
      <c r="R4848" s="660"/>
    </row>
    <row r="4849" spans="1:18" x14ac:dyDescent="0.25">
      <c r="A4849" s="658"/>
      <c r="B4849" s="635"/>
      <c r="O4849" s="660"/>
      <c r="R4849" s="660"/>
    </row>
    <row r="4850" spans="1:18" x14ac:dyDescent="0.25">
      <c r="A4850" s="658"/>
      <c r="B4850" s="635"/>
      <c r="O4850" s="660"/>
      <c r="R4850" s="660"/>
    </row>
    <row r="4851" spans="1:18" x14ac:dyDescent="0.25">
      <c r="A4851" s="658"/>
      <c r="B4851" s="635"/>
      <c r="O4851" s="660"/>
      <c r="R4851" s="660"/>
    </row>
    <row r="4852" spans="1:18" x14ac:dyDescent="0.25">
      <c r="A4852" s="658"/>
      <c r="B4852" s="635"/>
      <c r="O4852" s="660"/>
      <c r="R4852" s="660"/>
    </row>
    <row r="4853" spans="1:18" x14ac:dyDescent="0.25">
      <c r="A4853" s="658"/>
      <c r="B4853" s="635"/>
      <c r="O4853" s="660"/>
      <c r="R4853" s="660"/>
    </row>
    <row r="4854" spans="1:18" x14ac:dyDescent="0.25">
      <c r="A4854" s="658"/>
      <c r="B4854" s="635"/>
      <c r="O4854" s="660"/>
      <c r="R4854" s="660"/>
    </row>
    <row r="4855" spans="1:18" x14ac:dyDescent="0.25">
      <c r="A4855" s="658"/>
      <c r="B4855" s="635"/>
      <c r="O4855" s="660"/>
      <c r="R4855" s="660"/>
    </row>
    <row r="4856" spans="1:18" x14ac:dyDescent="0.25">
      <c r="A4856" s="658"/>
      <c r="B4856" s="635"/>
      <c r="O4856" s="660"/>
      <c r="R4856" s="660"/>
    </row>
    <row r="4857" spans="1:18" x14ac:dyDescent="0.25">
      <c r="A4857" s="658"/>
      <c r="B4857" s="635"/>
      <c r="O4857" s="660"/>
      <c r="R4857" s="660"/>
    </row>
    <row r="4858" spans="1:18" x14ac:dyDescent="0.25">
      <c r="A4858" s="658"/>
      <c r="B4858" s="635"/>
      <c r="O4858" s="660"/>
      <c r="R4858" s="660"/>
    </row>
    <row r="4859" spans="1:18" x14ac:dyDescent="0.25">
      <c r="A4859" s="658"/>
      <c r="B4859" s="635"/>
      <c r="O4859" s="660"/>
      <c r="R4859" s="660"/>
    </row>
    <row r="4860" spans="1:18" x14ac:dyDescent="0.25">
      <c r="A4860" s="658"/>
      <c r="B4860" s="635"/>
      <c r="O4860" s="660"/>
      <c r="R4860" s="660"/>
    </row>
    <row r="4861" spans="1:18" x14ac:dyDescent="0.25">
      <c r="A4861" s="658"/>
      <c r="B4861" s="635"/>
      <c r="O4861" s="660"/>
      <c r="R4861" s="660"/>
    </row>
    <row r="4862" spans="1:18" x14ac:dyDescent="0.25">
      <c r="A4862" s="658"/>
      <c r="B4862" s="635"/>
      <c r="O4862" s="660"/>
      <c r="R4862" s="660"/>
    </row>
    <row r="4863" spans="1:18" x14ac:dyDescent="0.25">
      <c r="A4863" s="658"/>
      <c r="B4863" s="635"/>
      <c r="O4863" s="660"/>
      <c r="R4863" s="660"/>
    </row>
    <row r="4864" spans="1:18" x14ac:dyDescent="0.25">
      <c r="A4864" s="658"/>
      <c r="B4864" s="635"/>
      <c r="O4864" s="660"/>
      <c r="R4864" s="660"/>
    </row>
    <row r="4865" spans="1:18" x14ac:dyDescent="0.25">
      <c r="A4865" s="658"/>
      <c r="B4865" s="635"/>
      <c r="O4865" s="660"/>
      <c r="R4865" s="660"/>
    </row>
    <row r="4866" spans="1:18" x14ac:dyDescent="0.25">
      <c r="A4866" s="658"/>
      <c r="B4866" s="635"/>
      <c r="O4866" s="660"/>
      <c r="R4866" s="660"/>
    </row>
    <row r="4867" spans="1:18" x14ac:dyDescent="0.25">
      <c r="A4867" s="658"/>
      <c r="B4867" s="635"/>
      <c r="O4867" s="660"/>
      <c r="R4867" s="660"/>
    </row>
    <row r="4868" spans="1:18" x14ac:dyDescent="0.25">
      <c r="A4868" s="658"/>
      <c r="B4868" s="635"/>
      <c r="O4868" s="660"/>
      <c r="R4868" s="660"/>
    </row>
    <row r="4869" spans="1:18" x14ac:dyDescent="0.25">
      <c r="A4869" s="658"/>
      <c r="B4869" s="635"/>
      <c r="O4869" s="660"/>
      <c r="R4869" s="660"/>
    </row>
    <row r="4870" spans="1:18" x14ac:dyDescent="0.25">
      <c r="A4870" s="658"/>
      <c r="B4870" s="635"/>
      <c r="O4870" s="660"/>
      <c r="R4870" s="660"/>
    </row>
    <row r="4871" spans="1:18" x14ac:dyDescent="0.25">
      <c r="A4871" s="658"/>
      <c r="B4871" s="635"/>
      <c r="O4871" s="660"/>
      <c r="R4871" s="660"/>
    </row>
    <row r="4872" spans="1:18" x14ac:dyDescent="0.25">
      <c r="A4872" s="658"/>
      <c r="B4872" s="635"/>
      <c r="O4872" s="660"/>
      <c r="R4872" s="660"/>
    </row>
    <row r="4873" spans="1:18" x14ac:dyDescent="0.25">
      <c r="A4873" s="658"/>
      <c r="B4873" s="635"/>
      <c r="O4873" s="660"/>
      <c r="R4873" s="660"/>
    </row>
    <row r="4874" spans="1:18" x14ac:dyDescent="0.25">
      <c r="A4874" s="658"/>
      <c r="B4874" s="635"/>
      <c r="O4874" s="660"/>
      <c r="R4874" s="660"/>
    </row>
    <row r="4875" spans="1:18" x14ac:dyDescent="0.25">
      <c r="A4875" s="658"/>
      <c r="B4875" s="635"/>
      <c r="O4875" s="660"/>
      <c r="R4875" s="660"/>
    </row>
    <row r="4876" spans="1:18" x14ac:dyDescent="0.25">
      <c r="A4876" s="658"/>
      <c r="B4876" s="635"/>
      <c r="O4876" s="660"/>
      <c r="R4876" s="660"/>
    </row>
    <row r="4877" spans="1:18" x14ac:dyDescent="0.25">
      <c r="A4877" s="658"/>
      <c r="B4877" s="635"/>
      <c r="O4877" s="660"/>
      <c r="R4877" s="660"/>
    </row>
    <row r="4878" spans="1:18" x14ac:dyDescent="0.25">
      <c r="A4878" s="658"/>
      <c r="B4878" s="635"/>
      <c r="O4878" s="660"/>
      <c r="R4878" s="660"/>
    </row>
    <row r="4879" spans="1:18" x14ac:dyDescent="0.25">
      <c r="A4879" s="658"/>
      <c r="B4879" s="635"/>
      <c r="O4879" s="660"/>
      <c r="R4879" s="660"/>
    </row>
    <row r="4880" spans="1:18" x14ac:dyDescent="0.25">
      <c r="A4880" s="658"/>
      <c r="B4880" s="635"/>
      <c r="O4880" s="660"/>
      <c r="R4880" s="660"/>
    </row>
    <row r="4881" spans="1:18" x14ac:dyDescent="0.25">
      <c r="A4881" s="658"/>
      <c r="B4881" s="635"/>
      <c r="O4881" s="660"/>
      <c r="R4881" s="660"/>
    </row>
    <row r="4882" spans="1:18" x14ac:dyDescent="0.25">
      <c r="A4882" s="658"/>
      <c r="B4882" s="635"/>
      <c r="O4882" s="660"/>
      <c r="R4882" s="660"/>
    </row>
    <row r="4883" spans="1:18" x14ac:dyDescent="0.25">
      <c r="A4883" s="658"/>
      <c r="B4883" s="635"/>
      <c r="O4883" s="660"/>
      <c r="R4883" s="660"/>
    </row>
    <row r="4884" spans="1:18" x14ac:dyDescent="0.25">
      <c r="A4884" s="658"/>
      <c r="B4884" s="635"/>
      <c r="O4884" s="660"/>
      <c r="R4884" s="660"/>
    </row>
    <row r="4885" spans="1:18" x14ac:dyDescent="0.25">
      <c r="A4885" s="658"/>
      <c r="B4885" s="635"/>
      <c r="O4885" s="660"/>
      <c r="R4885" s="660"/>
    </row>
    <row r="4886" spans="1:18" x14ac:dyDescent="0.25">
      <c r="A4886" s="658"/>
      <c r="B4886" s="635"/>
      <c r="O4886" s="660"/>
      <c r="R4886" s="660"/>
    </row>
    <row r="4887" spans="1:18" x14ac:dyDescent="0.25">
      <c r="A4887" s="658"/>
      <c r="B4887" s="635"/>
      <c r="O4887" s="660"/>
      <c r="R4887" s="660"/>
    </row>
    <row r="4888" spans="1:18" x14ac:dyDescent="0.25">
      <c r="A4888" s="658"/>
      <c r="B4888" s="635"/>
      <c r="O4888" s="660"/>
      <c r="R4888" s="660"/>
    </row>
    <row r="4889" spans="1:18" x14ac:dyDescent="0.25">
      <c r="A4889" s="658"/>
      <c r="B4889" s="635"/>
      <c r="O4889" s="660"/>
      <c r="R4889" s="660"/>
    </row>
    <row r="4890" spans="1:18" x14ac:dyDescent="0.25">
      <c r="A4890" s="658"/>
      <c r="B4890" s="635"/>
      <c r="O4890" s="660"/>
      <c r="R4890" s="660"/>
    </row>
    <row r="4891" spans="1:18" x14ac:dyDescent="0.25">
      <c r="A4891" s="658"/>
      <c r="B4891" s="635"/>
      <c r="O4891" s="660"/>
      <c r="R4891" s="660"/>
    </row>
    <row r="4892" spans="1:18" x14ac:dyDescent="0.25">
      <c r="A4892" s="658"/>
      <c r="B4892" s="635"/>
      <c r="O4892" s="660"/>
      <c r="R4892" s="660"/>
    </row>
    <row r="4893" spans="1:18" x14ac:dyDescent="0.25">
      <c r="A4893" s="658"/>
      <c r="B4893" s="635"/>
      <c r="O4893" s="660"/>
      <c r="R4893" s="660"/>
    </row>
    <row r="4894" spans="1:18" x14ac:dyDescent="0.25">
      <c r="A4894" s="658"/>
      <c r="B4894" s="635"/>
      <c r="O4894" s="660"/>
      <c r="R4894" s="660"/>
    </row>
    <row r="4895" spans="1:18" x14ac:dyDescent="0.25">
      <c r="A4895" s="658"/>
      <c r="B4895" s="635"/>
      <c r="O4895" s="660"/>
      <c r="R4895" s="660"/>
    </row>
    <row r="4896" spans="1:18" x14ac:dyDescent="0.25">
      <c r="A4896" s="658"/>
      <c r="B4896" s="635"/>
      <c r="O4896" s="660"/>
      <c r="R4896" s="660"/>
    </row>
    <row r="4897" spans="1:18" x14ac:dyDescent="0.25">
      <c r="A4897" s="658"/>
      <c r="B4897" s="635"/>
      <c r="O4897" s="660"/>
      <c r="R4897" s="660"/>
    </row>
    <row r="4898" spans="1:18" x14ac:dyDescent="0.25">
      <c r="A4898" s="658"/>
      <c r="B4898" s="635"/>
      <c r="O4898" s="660"/>
      <c r="R4898" s="660"/>
    </row>
    <row r="4899" spans="1:18" x14ac:dyDescent="0.25">
      <c r="A4899" s="658"/>
      <c r="B4899" s="635"/>
      <c r="O4899" s="660"/>
      <c r="R4899" s="660"/>
    </row>
    <row r="4900" spans="1:18" x14ac:dyDescent="0.25">
      <c r="A4900" s="658"/>
      <c r="B4900" s="635"/>
      <c r="O4900" s="660"/>
      <c r="R4900" s="660"/>
    </row>
    <row r="4901" spans="1:18" x14ac:dyDescent="0.25">
      <c r="A4901" s="658"/>
      <c r="B4901" s="635"/>
      <c r="O4901" s="660"/>
      <c r="R4901" s="660"/>
    </row>
    <row r="4902" spans="1:18" x14ac:dyDescent="0.25">
      <c r="A4902" s="658"/>
      <c r="B4902" s="635"/>
      <c r="O4902" s="660"/>
      <c r="R4902" s="660"/>
    </row>
    <row r="4903" spans="1:18" x14ac:dyDescent="0.25">
      <c r="A4903" s="658"/>
      <c r="B4903" s="635"/>
      <c r="O4903" s="660"/>
      <c r="R4903" s="660"/>
    </row>
    <row r="4904" spans="1:18" x14ac:dyDescent="0.25">
      <c r="A4904" s="658"/>
      <c r="B4904" s="635"/>
      <c r="O4904" s="660"/>
      <c r="R4904" s="660"/>
    </row>
    <row r="4905" spans="1:18" x14ac:dyDescent="0.25">
      <c r="A4905" s="658"/>
      <c r="B4905" s="635"/>
      <c r="O4905" s="660"/>
      <c r="R4905" s="660"/>
    </row>
    <row r="4906" spans="1:18" x14ac:dyDescent="0.25">
      <c r="A4906" s="658"/>
      <c r="B4906" s="635"/>
      <c r="O4906" s="660"/>
      <c r="R4906" s="660"/>
    </row>
    <row r="4907" spans="1:18" x14ac:dyDescent="0.25">
      <c r="A4907" s="658"/>
      <c r="B4907" s="635"/>
      <c r="O4907" s="660"/>
      <c r="R4907" s="660"/>
    </row>
    <row r="4908" spans="1:18" x14ac:dyDescent="0.25">
      <c r="A4908" s="658"/>
      <c r="B4908" s="635"/>
      <c r="O4908" s="660"/>
      <c r="R4908" s="660"/>
    </row>
    <row r="4909" spans="1:18" x14ac:dyDescent="0.25">
      <c r="A4909" s="658"/>
      <c r="B4909" s="635"/>
      <c r="O4909" s="660"/>
      <c r="R4909" s="660"/>
    </row>
    <row r="4910" spans="1:18" x14ac:dyDescent="0.25">
      <c r="A4910" s="658"/>
      <c r="B4910" s="635"/>
      <c r="O4910" s="660"/>
      <c r="R4910" s="660"/>
    </row>
    <row r="4911" spans="1:18" x14ac:dyDescent="0.25">
      <c r="A4911" s="658"/>
      <c r="B4911" s="635"/>
      <c r="O4911" s="660"/>
      <c r="R4911" s="660"/>
    </row>
    <row r="4912" spans="1:18" x14ac:dyDescent="0.25">
      <c r="A4912" s="658"/>
      <c r="B4912" s="635"/>
      <c r="O4912" s="660"/>
      <c r="R4912" s="660"/>
    </row>
    <row r="4913" spans="1:18" x14ac:dyDescent="0.25">
      <c r="A4913" s="658"/>
      <c r="B4913" s="635"/>
      <c r="O4913" s="660"/>
      <c r="R4913" s="660"/>
    </row>
    <row r="4914" spans="1:18" x14ac:dyDescent="0.25">
      <c r="A4914" s="658"/>
      <c r="B4914" s="635"/>
      <c r="O4914" s="660"/>
      <c r="R4914" s="660"/>
    </row>
    <row r="4915" spans="1:18" x14ac:dyDescent="0.25">
      <c r="A4915" s="658"/>
      <c r="B4915" s="635"/>
      <c r="O4915" s="660"/>
      <c r="R4915" s="660"/>
    </row>
    <row r="4916" spans="1:18" x14ac:dyDescent="0.25">
      <c r="A4916" s="658"/>
      <c r="B4916" s="635"/>
      <c r="O4916" s="660"/>
      <c r="R4916" s="660"/>
    </row>
    <row r="4917" spans="1:18" x14ac:dyDescent="0.25">
      <c r="A4917" s="658"/>
      <c r="B4917" s="635"/>
      <c r="O4917" s="660"/>
      <c r="R4917" s="660"/>
    </row>
    <row r="4918" spans="1:18" x14ac:dyDescent="0.25">
      <c r="A4918" s="658"/>
      <c r="B4918" s="635"/>
      <c r="O4918" s="660"/>
      <c r="R4918" s="660"/>
    </row>
    <row r="4919" spans="1:18" x14ac:dyDescent="0.25">
      <c r="A4919" s="658"/>
      <c r="B4919" s="635"/>
      <c r="O4919" s="660"/>
      <c r="R4919" s="660"/>
    </row>
    <row r="4920" spans="1:18" x14ac:dyDescent="0.25">
      <c r="A4920" s="658"/>
      <c r="B4920" s="635"/>
      <c r="O4920" s="660"/>
      <c r="R4920" s="660"/>
    </row>
    <row r="4921" spans="1:18" x14ac:dyDescent="0.25">
      <c r="A4921" s="658"/>
      <c r="B4921" s="635"/>
      <c r="O4921" s="660"/>
      <c r="R4921" s="660"/>
    </row>
    <row r="4922" spans="1:18" x14ac:dyDescent="0.25">
      <c r="A4922" s="658"/>
      <c r="B4922" s="635"/>
      <c r="O4922" s="660"/>
      <c r="R4922" s="660"/>
    </row>
    <row r="4923" spans="1:18" x14ac:dyDescent="0.25">
      <c r="A4923" s="658"/>
      <c r="B4923" s="635"/>
      <c r="O4923" s="660"/>
      <c r="R4923" s="660"/>
    </row>
    <row r="4924" spans="1:18" x14ac:dyDescent="0.25">
      <c r="A4924" s="658"/>
      <c r="B4924" s="635"/>
      <c r="O4924" s="660"/>
      <c r="R4924" s="660"/>
    </row>
    <row r="4925" spans="1:18" x14ac:dyDescent="0.25">
      <c r="A4925" s="658"/>
      <c r="B4925" s="635"/>
      <c r="O4925" s="660"/>
      <c r="R4925" s="660"/>
    </row>
    <row r="4926" spans="1:18" x14ac:dyDescent="0.25">
      <c r="A4926" s="658"/>
      <c r="B4926" s="635"/>
      <c r="O4926" s="660"/>
      <c r="R4926" s="660"/>
    </row>
    <row r="4927" spans="1:18" x14ac:dyDescent="0.25">
      <c r="A4927" s="658"/>
      <c r="B4927" s="635"/>
      <c r="O4927" s="660"/>
      <c r="R4927" s="660"/>
    </row>
    <row r="4928" spans="1:18" x14ac:dyDescent="0.25">
      <c r="A4928" s="658"/>
      <c r="B4928" s="635"/>
      <c r="O4928" s="660"/>
      <c r="R4928" s="660"/>
    </row>
    <row r="4929" spans="1:18" x14ac:dyDescent="0.25">
      <c r="A4929" s="658"/>
      <c r="B4929" s="635"/>
      <c r="O4929" s="660"/>
      <c r="R4929" s="660"/>
    </row>
    <row r="4930" spans="1:18" x14ac:dyDescent="0.25">
      <c r="A4930" s="658"/>
      <c r="B4930" s="635"/>
      <c r="O4930" s="660"/>
      <c r="R4930" s="660"/>
    </row>
    <row r="4931" spans="1:18" x14ac:dyDescent="0.25">
      <c r="A4931" s="658"/>
      <c r="B4931" s="635"/>
      <c r="O4931" s="660"/>
      <c r="R4931" s="660"/>
    </row>
    <row r="4932" spans="1:18" x14ac:dyDescent="0.25">
      <c r="A4932" s="658"/>
      <c r="B4932" s="635"/>
      <c r="O4932" s="660"/>
      <c r="R4932" s="660"/>
    </row>
    <row r="4933" spans="1:18" x14ac:dyDescent="0.25">
      <c r="A4933" s="658"/>
      <c r="B4933" s="635"/>
      <c r="O4933" s="660"/>
      <c r="R4933" s="660"/>
    </row>
    <row r="4934" spans="1:18" x14ac:dyDescent="0.25">
      <c r="A4934" s="658"/>
      <c r="B4934" s="635"/>
      <c r="O4934" s="660"/>
      <c r="R4934" s="660"/>
    </row>
    <row r="4935" spans="1:18" x14ac:dyDescent="0.25">
      <c r="A4935" s="658"/>
      <c r="B4935" s="635"/>
      <c r="O4935" s="660"/>
      <c r="R4935" s="660"/>
    </row>
    <row r="4936" spans="1:18" x14ac:dyDescent="0.25">
      <c r="A4936" s="658"/>
      <c r="B4936" s="635"/>
      <c r="O4936" s="660"/>
      <c r="R4936" s="660"/>
    </row>
    <row r="4937" spans="1:18" x14ac:dyDescent="0.25">
      <c r="A4937" s="658"/>
      <c r="B4937" s="635"/>
      <c r="O4937" s="660"/>
      <c r="R4937" s="660"/>
    </row>
    <row r="4938" spans="1:18" x14ac:dyDescent="0.25">
      <c r="A4938" s="658"/>
      <c r="B4938" s="635"/>
      <c r="O4938" s="660"/>
      <c r="R4938" s="660"/>
    </row>
    <row r="4939" spans="1:18" x14ac:dyDescent="0.25">
      <c r="A4939" s="658"/>
      <c r="B4939" s="635"/>
      <c r="O4939" s="660"/>
      <c r="R4939" s="660"/>
    </row>
    <row r="4940" spans="1:18" x14ac:dyDescent="0.25">
      <c r="A4940" s="658"/>
      <c r="B4940" s="635"/>
      <c r="O4940" s="660"/>
      <c r="R4940" s="660"/>
    </row>
    <row r="4941" spans="1:18" x14ac:dyDescent="0.25">
      <c r="A4941" s="658"/>
      <c r="B4941" s="635"/>
      <c r="O4941" s="660"/>
      <c r="R4941" s="660"/>
    </row>
    <row r="4942" spans="1:18" x14ac:dyDescent="0.25">
      <c r="A4942" s="658"/>
      <c r="B4942" s="635"/>
      <c r="O4942" s="660"/>
      <c r="R4942" s="660"/>
    </row>
    <row r="4943" spans="1:18" x14ac:dyDescent="0.25">
      <c r="A4943" s="658"/>
      <c r="B4943" s="635"/>
      <c r="O4943" s="660"/>
      <c r="R4943" s="660"/>
    </row>
    <row r="4944" spans="1:18" x14ac:dyDescent="0.25">
      <c r="A4944" s="658"/>
      <c r="B4944" s="635"/>
      <c r="O4944" s="660"/>
      <c r="R4944" s="660"/>
    </row>
    <row r="4945" spans="1:18" x14ac:dyDescent="0.25">
      <c r="A4945" s="658"/>
      <c r="B4945" s="635"/>
      <c r="O4945" s="660"/>
      <c r="R4945" s="660"/>
    </row>
    <row r="4946" spans="1:18" x14ac:dyDescent="0.25">
      <c r="A4946" s="658"/>
      <c r="B4946" s="635"/>
      <c r="O4946" s="660"/>
      <c r="R4946" s="660"/>
    </row>
    <row r="4947" spans="1:18" x14ac:dyDescent="0.25">
      <c r="A4947" s="658"/>
      <c r="B4947" s="635"/>
      <c r="O4947" s="660"/>
      <c r="R4947" s="660"/>
    </row>
    <row r="4948" spans="1:18" x14ac:dyDescent="0.25">
      <c r="A4948" s="658"/>
      <c r="B4948" s="635"/>
      <c r="O4948" s="660"/>
      <c r="R4948" s="660"/>
    </row>
    <row r="4949" spans="1:18" x14ac:dyDescent="0.25">
      <c r="A4949" s="658"/>
      <c r="B4949" s="635"/>
      <c r="O4949" s="660"/>
      <c r="R4949" s="660"/>
    </row>
    <row r="4950" spans="1:18" x14ac:dyDescent="0.25">
      <c r="A4950" s="658"/>
      <c r="B4950" s="635"/>
      <c r="O4950" s="660"/>
      <c r="R4950" s="660"/>
    </row>
    <row r="4951" spans="1:18" x14ac:dyDescent="0.25">
      <c r="A4951" s="658"/>
      <c r="B4951" s="635"/>
      <c r="O4951" s="660"/>
      <c r="R4951" s="660"/>
    </row>
    <row r="4952" spans="1:18" x14ac:dyDescent="0.25">
      <c r="A4952" s="658"/>
      <c r="B4952" s="635"/>
      <c r="O4952" s="660"/>
      <c r="R4952" s="660"/>
    </row>
    <row r="4953" spans="1:18" x14ac:dyDescent="0.25">
      <c r="A4953" s="658"/>
      <c r="B4953" s="635"/>
      <c r="O4953" s="660"/>
      <c r="R4953" s="660"/>
    </row>
    <row r="4954" spans="1:18" x14ac:dyDescent="0.25">
      <c r="A4954" s="658"/>
      <c r="B4954" s="635"/>
      <c r="O4954" s="660"/>
      <c r="R4954" s="660"/>
    </row>
    <row r="4955" spans="1:18" x14ac:dyDescent="0.25">
      <c r="A4955" s="658"/>
      <c r="B4955" s="635"/>
      <c r="O4955" s="660"/>
      <c r="R4955" s="660"/>
    </row>
    <row r="4956" spans="1:18" x14ac:dyDescent="0.25">
      <c r="A4956" s="658"/>
      <c r="B4956" s="635"/>
      <c r="O4956" s="660"/>
      <c r="R4956" s="660"/>
    </row>
    <row r="4957" spans="1:18" x14ac:dyDescent="0.25">
      <c r="A4957" s="658"/>
      <c r="B4957" s="635"/>
      <c r="O4957" s="660"/>
      <c r="R4957" s="660"/>
    </row>
    <row r="4958" spans="1:18" x14ac:dyDescent="0.25">
      <c r="A4958" s="658"/>
      <c r="B4958" s="635"/>
      <c r="O4958" s="660"/>
      <c r="R4958" s="660"/>
    </row>
    <row r="4959" spans="1:18" x14ac:dyDescent="0.25">
      <c r="A4959" s="658"/>
      <c r="B4959" s="635"/>
      <c r="O4959" s="660"/>
      <c r="R4959" s="660"/>
    </row>
    <row r="4960" spans="1:18" x14ac:dyDescent="0.25">
      <c r="A4960" s="658"/>
      <c r="B4960" s="635"/>
      <c r="O4960" s="660"/>
      <c r="R4960" s="660"/>
    </row>
    <row r="4961" spans="1:18" x14ac:dyDescent="0.25">
      <c r="A4961" s="658"/>
      <c r="B4961" s="635"/>
      <c r="O4961" s="660"/>
      <c r="R4961" s="660"/>
    </row>
    <row r="4962" spans="1:18" x14ac:dyDescent="0.25">
      <c r="A4962" s="658"/>
      <c r="B4962" s="635"/>
      <c r="O4962" s="660"/>
      <c r="R4962" s="660"/>
    </row>
    <row r="4963" spans="1:18" x14ac:dyDescent="0.25">
      <c r="A4963" s="658"/>
      <c r="B4963" s="635"/>
      <c r="O4963" s="660"/>
      <c r="R4963" s="660"/>
    </row>
    <row r="4964" spans="1:18" x14ac:dyDescent="0.25">
      <c r="A4964" s="658"/>
      <c r="B4964" s="635"/>
      <c r="O4964" s="660"/>
      <c r="R4964" s="660"/>
    </row>
    <row r="4965" spans="1:18" x14ac:dyDescent="0.25">
      <c r="A4965" s="658"/>
      <c r="B4965" s="635"/>
      <c r="O4965" s="660"/>
      <c r="R4965" s="660"/>
    </row>
    <row r="4966" spans="1:18" x14ac:dyDescent="0.25">
      <c r="A4966" s="658"/>
      <c r="B4966" s="635"/>
      <c r="O4966" s="660"/>
      <c r="R4966" s="660"/>
    </row>
    <row r="4967" spans="1:18" x14ac:dyDescent="0.25">
      <c r="A4967" s="658"/>
      <c r="B4967" s="635"/>
      <c r="O4967" s="660"/>
      <c r="R4967" s="660"/>
    </row>
    <row r="4968" spans="1:18" x14ac:dyDescent="0.25">
      <c r="A4968" s="658"/>
      <c r="B4968" s="635"/>
      <c r="O4968" s="660"/>
      <c r="R4968" s="660"/>
    </row>
    <row r="4969" spans="1:18" x14ac:dyDescent="0.25">
      <c r="A4969" s="658"/>
      <c r="B4969" s="635"/>
      <c r="O4969" s="660"/>
      <c r="R4969" s="660"/>
    </row>
    <row r="4970" spans="1:18" x14ac:dyDescent="0.25">
      <c r="A4970" s="658"/>
      <c r="B4970" s="635"/>
      <c r="O4970" s="660"/>
      <c r="R4970" s="660"/>
    </row>
    <row r="4971" spans="1:18" x14ac:dyDescent="0.25">
      <c r="A4971" s="658"/>
      <c r="B4971" s="635"/>
      <c r="O4971" s="660"/>
      <c r="R4971" s="660"/>
    </row>
    <row r="4972" spans="1:18" x14ac:dyDescent="0.25">
      <c r="A4972" s="658"/>
      <c r="B4972" s="635"/>
      <c r="O4972" s="660"/>
      <c r="R4972" s="660"/>
    </row>
    <row r="4973" spans="1:18" x14ac:dyDescent="0.25">
      <c r="A4973" s="658"/>
      <c r="B4973" s="635"/>
      <c r="O4973" s="660"/>
      <c r="R4973" s="660"/>
    </row>
    <row r="4974" spans="1:18" x14ac:dyDescent="0.25">
      <c r="A4974" s="658"/>
      <c r="B4974" s="635"/>
      <c r="O4974" s="660"/>
      <c r="R4974" s="660"/>
    </row>
    <row r="4975" spans="1:18" x14ac:dyDescent="0.25">
      <c r="A4975" s="658"/>
      <c r="B4975" s="635"/>
      <c r="O4975" s="660"/>
      <c r="R4975" s="660"/>
    </row>
    <row r="4976" spans="1:18" x14ac:dyDescent="0.25">
      <c r="A4976" s="658"/>
      <c r="B4976" s="635"/>
      <c r="O4976" s="660"/>
      <c r="R4976" s="660"/>
    </row>
    <row r="4977" spans="1:18" x14ac:dyDescent="0.25">
      <c r="A4977" s="658"/>
      <c r="B4977" s="635"/>
      <c r="O4977" s="660"/>
      <c r="R4977" s="660"/>
    </row>
    <row r="4978" spans="1:18" x14ac:dyDescent="0.25">
      <c r="A4978" s="658"/>
      <c r="B4978" s="635"/>
      <c r="O4978" s="660"/>
      <c r="R4978" s="660"/>
    </row>
    <row r="4979" spans="1:18" x14ac:dyDescent="0.25">
      <c r="A4979" s="658"/>
      <c r="B4979" s="635"/>
      <c r="O4979" s="660"/>
      <c r="R4979" s="660"/>
    </row>
    <row r="4980" spans="1:18" x14ac:dyDescent="0.25">
      <c r="A4980" s="658"/>
      <c r="B4980" s="635"/>
      <c r="O4980" s="660"/>
      <c r="R4980" s="660"/>
    </row>
    <row r="4981" spans="1:18" x14ac:dyDescent="0.25">
      <c r="A4981" s="658"/>
      <c r="B4981" s="635"/>
      <c r="O4981" s="660"/>
      <c r="R4981" s="660"/>
    </row>
    <row r="4982" spans="1:18" x14ac:dyDescent="0.25">
      <c r="A4982" s="658"/>
      <c r="B4982" s="635"/>
      <c r="O4982" s="660"/>
      <c r="R4982" s="660"/>
    </row>
    <row r="4983" spans="1:18" x14ac:dyDescent="0.25">
      <c r="A4983" s="658"/>
      <c r="B4983" s="635"/>
      <c r="O4983" s="660"/>
      <c r="R4983" s="660"/>
    </row>
    <row r="4984" spans="1:18" x14ac:dyDescent="0.25">
      <c r="A4984" s="658"/>
      <c r="B4984" s="635"/>
      <c r="O4984" s="660"/>
      <c r="R4984" s="660"/>
    </row>
    <row r="4985" spans="1:18" x14ac:dyDescent="0.25">
      <c r="A4985" s="658"/>
      <c r="B4985" s="635"/>
      <c r="O4985" s="660"/>
      <c r="R4985" s="660"/>
    </row>
    <row r="4986" spans="1:18" x14ac:dyDescent="0.25">
      <c r="A4986" s="658"/>
      <c r="B4986" s="635"/>
      <c r="O4986" s="660"/>
      <c r="R4986" s="660"/>
    </row>
    <row r="4987" spans="1:18" x14ac:dyDescent="0.25">
      <c r="A4987" s="658"/>
      <c r="B4987" s="635"/>
      <c r="O4987" s="660"/>
      <c r="R4987" s="660"/>
    </row>
    <row r="4988" spans="1:18" x14ac:dyDescent="0.25">
      <c r="A4988" s="658"/>
      <c r="B4988" s="635"/>
      <c r="O4988" s="660"/>
      <c r="R4988" s="660"/>
    </row>
    <row r="4989" spans="1:18" x14ac:dyDescent="0.25">
      <c r="A4989" s="658"/>
      <c r="B4989" s="635"/>
      <c r="O4989" s="660"/>
      <c r="R4989" s="660"/>
    </row>
    <row r="4990" spans="1:18" x14ac:dyDescent="0.25">
      <c r="A4990" s="658"/>
      <c r="B4990" s="635"/>
      <c r="O4990" s="660"/>
      <c r="R4990" s="660"/>
    </row>
    <row r="4991" spans="1:18" x14ac:dyDescent="0.25">
      <c r="A4991" s="658"/>
      <c r="B4991" s="635"/>
      <c r="O4991" s="660"/>
      <c r="R4991" s="660"/>
    </row>
    <row r="4992" spans="1:18" x14ac:dyDescent="0.25">
      <c r="A4992" s="658"/>
      <c r="B4992" s="635"/>
      <c r="O4992" s="660"/>
      <c r="R4992" s="660"/>
    </row>
    <row r="4993" spans="1:18" x14ac:dyDescent="0.25">
      <c r="A4993" s="658"/>
      <c r="B4993" s="635"/>
      <c r="O4993" s="660"/>
      <c r="R4993" s="660"/>
    </row>
    <row r="4994" spans="1:18" x14ac:dyDescent="0.25">
      <c r="A4994" s="658"/>
      <c r="B4994" s="635"/>
      <c r="O4994" s="660"/>
      <c r="R4994" s="660"/>
    </row>
    <row r="4995" spans="1:18" x14ac:dyDescent="0.25">
      <c r="A4995" s="658"/>
      <c r="B4995" s="635"/>
      <c r="O4995" s="660"/>
      <c r="R4995" s="660"/>
    </row>
    <row r="4996" spans="1:18" x14ac:dyDescent="0.25">
      <c r="A4996" s="658"/>
      <c r="B4996" s="635"/>
      <c r="O4996" s="660"/>
      <c r="R4996" s="660"/>
    </row>
    <row r="4997" spans="1:18" x14ac:dyDescent="0.25">
      <c r="A4997" s="658"/>
      <c r="B4997" s="635"/>
      <c r="O4997" s="660"/>
      <c r="R4997" s="660"/>
    </row>
    <row r="4998" spans="1:18" x14ac:dyDescent="0.25">
      <c r="A4998" s="658"/>
      <c r="B4998" s="635"/>
      <c r="O4998" s="660"/>
      <c r="R4998" s="660"/>
    </row>
    <row r="4999" spans="1:18" x14ac:dyDescent="0.25">
      <c r="A4999" s="658"/>
      <c r="B4999" s="635"/>
      <c r="O4999" s="660"/>
      <c r="R4999" s="660"/>
    </row>
    <row r="5000" spans="1:18" x14ac:dyDescent="0.25">
      <c r="A5000" s="658"/>
      <c r="B5000" s="635"/>
      <c r="O5000" s="660"/>
      <c r="R5000" s="660"/>
    </row>
    <row r="5001" spans="1:18" x14ac:dyDescent="0.25">
      <c r="A5001" s="658"/>
      <c r="B5001" s="635"/>
      <c r="O5001" s="660"/>
      <c r="R5001" s="660"/>
    </row>
    <row r="5002" spans="1:18" x14ac:dyDescent="0.25">
      <c r="A5002" s="658"/>
      <c r="B5002" s="635"/>
      <c r="O5002" s="660"/>
      <c r="R5002" s="660"/>
    </row>
    <row r="5003" spans="1:18" x14ac:dyDescent="0.25">
      <c r="A5003" s="658"/>
      <c r="B5003" s="635"/>
      <c r="O5003" s="660"/>
      <c r="R5003" s="660"/>
    </row>
    <row r="5004" spans="1:18" x14ac:dyDescent="0.25">
      <c r="A5004" s="658"/>
      <c r="B5004" s="635"/>
      <c r="O5004" s="660"/>
      <c r="R5004" s="660"/>
    </row>
    <row r="5005" spans="1:18" x14ac:dyDescent="0.25">
      <c r="A5005" s="658"/>
      <c r="B5005" s="635"/>
      <c r="O5005" s="660"/>
      <c r="R5005" s="660"/>
    </row>
    <row r="5006" spans="1:18" x14ac:dyDescent="0.25">
      <c r="A5006" s="658"/>
      <c r="B5006" s="635"/>
      <c r="O5006" s="660"/>
      <c r="R5006" s="660"/>
    </row>
    <row r="5007" spans="1:18" x14ac:dyDescent="0.25">
      <c r="A5007" s="658"/>
      <c r="B5007" s="635"/>
      <c r="O5007" s="660"/>
      <c r="R5007" s="660"/>
    </row>
    <row r="5008" spans="1:18" x14ac:dyDescent="0.25">
      <c r="A5008" s="658"/>
      <c r="B5008" s="635"/>
      <c r="O5008" s="660"/>
      <c r="R5008" s="660"/>
    </row>
    <row r="5009" spans="1:18" x14ac:dyDescent="0.25">
      <c r="A5009" s="658"/>
      <c r="B5009" s="635"/>
      <c r="O5009" s="660"/>
      <c r="R5009" s="660"/>
    </row>
    <row r="5010" spans="1:18" x14ac:dyDescent="0.25">
      <c r="A5010" s="658"/>
      <c r="B5010" s="635"/>
      <c r="O5010" s="660"/>
      <c r="R5010" s="660"/>
    </row>
    <row r="5011" spans="1:18" x14ac:dyDescent="0.25">
      <c r="A5011" s="658"/>
      <c r="B5011" s="635"/>
      <c r="O5011" s="660"/>
      <c r="R5011" s="660"/>
    </row>
    <row r="5012" spans="1:18" x14ac:dyDescent="0.25">
      <c r="A5012" s="658"/>
      <c r="B5012" s="635"/>
      <c r="O5012" s="660"/>
      <c r="R5012" s="660"/>
    </row>
    <row r="5013" spans="1:18" x14ac:dyDescent="0.25">
      <c r="A5013" s="658"/>
      <c r="B5013" s="635"/>
      <c r="O5013" s="660"/>
      <c r="R5013" s="660"/>
    </row>
    <row r="5014" spans="1:18" x14ac:dyDescent="0.25">
      <c r="A5014" s="658"/>
      <c r="B5014" s="635"/>
      <c r="O5014" s="660"/>
      <c r="R5014" s="660"/>
    </row>
    <row r="5015" spans="1:18" x14ac:dyDescent="0.25">
      <c r="A5015" s="658"/>
      <c r="B5015" s="635"/>
      <c r="O5015" s="660"/>
      <c r="R5015" s="660"/>
    </row>
    <row r="5016" spans="1:18" x14ac:dyDescent="0.25">
      <c r="A5016" s="658"/>
      <c r="B5016" s="635"/>
      <c r="O5016" s="660"/>
      <c r="R5016" s="660"/>
    </row>
    <row r="5017" spans="1:18" x14ac:dyDescent="0.25">
      <c r="A5017" s="658"/>
      <c r="B5017" s="635"/>
      <c r="O5017" s="660"/>
      <c r="R5017" s="660"/>
    </row>
    <row r="5018" spans="1:18" x14ac:dyDescent="0.25">
      <c r="A5018" s="658"/>
      <c r="B5018" s="635"/>
      <c r="O5018" s="660"/>
      <c r="R5018" s="660"/>
    </row>
    <row r="5019" spans="1:18" x14ac:dyDescent="0.25">
      <c r="A5019" s="658"/>
      <c r="B5019" s="635"/>
      <c r="O5019" s="660"/>
      <c r="R5019" s="660"/>
    </row>
    <row r="5020" spans="1:18" x14ac:dyDescent="0.25">
      <c r="A5020" s="658"/>
      <c r="B5020" s="635"/>
      <c r="O5020" s="660"/>
      <c r="R5020" s="660"/>
    </row>
    <row r="5021" spans="1:18" x14ac:dyDescent="0.25">
      <c r="A5021" s="658"/>
      <c r="B5021" s="635"/>
      <c r="O5021" s="660"/>
      <c r="R5021" s="660"/>
    </row>
    <row r="5022" spans="1:18" x14ac:dyDescent="0.25">
      <c r="A5022" s="658"/>
      <c r="B5022" s="635"/>
      <c r="O5022" s="660"/>
      <c r="R5022" s="660"/>
    </row>
    <row r="5023" spans="1:18" x14ac:dyDescent="0.25">
      <c r="A5023" s="658"/>
      <c r="B5023" s="635"/>
      <c r="O5023" s="660"/>
      <c r="R5023" s="660"/>
    </row>
    <row r="5024" spans="1:18" x14ac:dyDescent="0.25">
      <c r="A5024" s="658"/>
      <c r="B5024" s="635"/>
      <c r="O5024" s="660"/>
      <c r="R5024" s="660"/>
    </row>
    <row r="5025" spans="1:18" x14ac:dyDescent="0.25">
      <c r="A5025" s="658"/>
      <c r="B5025" s="635"/>
      <c r="O5025" s="660"/>
      <c r="R5025" s="660"/>
    </row>
    <row r="5026" spans="1:18" x14ac:dyDescent="0.25">
      <c r="A5026" s="658"/>
      <c r="B5026" s="635"/>
      <c r="O5026" s="660"/>
      <c r="R5026" s="660"/>
    </row>
    <row r="5027" spans="1:18" x14ac:dyDescent="0.25">
      <c r="A5027" s="658"/>
      <c r="B5027" s="635"/>
      <c r="O5027" s="660"/>
      <c r="R5027" s="660"/>
    </row>
    <row r="5028" spans="1:18" x14ac:dyDescent="0.25">
      <c r="A5028" s="658"/>
      <c r="B5028" s="635"/>
      <c r="O5028" s="660"/>
      <c r="R5028" s="660"/>
    </row>
    <row r="5029" spans="1:18" x14ac:dyDescent="0.25">
      <c r="A5029" s="658"/>
      <c r="B5029" s="635"/>
      <c r="O5029" s="660"/>
      <c r="R5029" s="660"/>
    </row>
    <row r="5030" spans="1:18" x14ac:dyDescent="0.25">
      <c r="A5030" s="658"/>
      <c r="B5030" s="635"/>
      <c r="O5030" s="660"/>
      <c r="R5030" s="660"/>
    </row>
    <row r="5031" spans="1:18" x14ac:dyDescent="0.25">
      <c r="A5031" s="658"/>
      <c r="B5031" s="635"/>
      <c r="O5031" s="660"/>
      <c r="R5031" s="660"/>
    </row>
    <row r="5032" spans="1:18" x14ac:dyDescent="0.25">
      <c r="A5032" s="658"/>
      <c r="B5032" s="635"/>
      <c r="O5032" s="660"/>
      <c r="R5032" s="660"/>
    </row>
    <row r="5033" spans="1:18" x14ac:dyDescent="0.25">
      <c r="A5033" s="658"/>
      <c r="B5033" s="635"/>
      <c r="O5033" s="660"/>
      <c r="R5033" s="660"/>
    </row>
    <row r="5034" spans="1:18" x14ac:dyDescent="0.25">
      <c r="A5034" s="658"/>
      <c r="B5034" s="635"/>
      <c r="O5034" s="660"/>
      <c r="R5034" s="660"/>
    </row>
    <row r="5035" spans="1:18" x14ac:dyDescent="0.25">
      <c r="A5035" s="658"/>
      <c r="B5035" s="635"/>
      <c r="O5035" s="660"/>
      <c r="R5035" s="660"/>
    </row>
    <row r="5036" spans="1:18" x14ac:dyDescent="0.25">
      <c r="A5036" s="658"/>
      <c r="B5036" s="635"/>
      <c r="O5036" s="660"/>
      <c r="R5036" s="660"/>
    </row>
    <row r="5037" spans="1:18" x14ac:dyDescent="0.25">
      <c r="A5037" s="658"/>
      <c r="B5037" s="635"/>
      <c r="O5037" s="660"/>
      <c r="R5037" s="660"/>
    </row>
    <row r="5038" spans="1:18" x14ac:dyDescent="0.25">
      <c r="A5038" s="658"/>
      <c r="B5038" s="635"/>
      <c r="O5038" s="660"/>
      <c r="R5038" s="660"/>
    </row>
    <row r="5039" spans="1:18" x14ac:dyDescent="0.25">
      <c r="A5039" s="658"/>
      <c r="B5039" s="635"/>
      <c r="O5039" s="660"/>
      <c r="R5039" s="660"/>
    </row>
    <row r="5040" spans="1:18" x14ac:dyDescent="0.25">
      <c r="A5040" s="658"/>
      <c r="B5040" s="635"/>
      <c r="O5040" s="660"/>
      <c r="R5040" s="660"/>
    </row>
    <row r="5041" spans="1:18" x14ac:dyDescent="0.25">
      <c r="A5041" s="658"/>
      <c r="B5041" s="635"/>
      <c r="O5041" s="660"/>
      <c r="R5041" s="660"/>
    </row>
    <row r="5042" spans="1:18" x14ac:dyDescent="0.25">
      <c r="A5042" s="658"/>
      <c r="B5042" s="635"/>
      <c r="O5042" s="660"/>
      <c r="R5042" s="660"/>
    </row>
    <row r="5043" spans="1:18" x14ac:dyDescent="0.25">
      <c r="A5043" s="658"/>
      <c r="B5043" s="635"/>
      <c r="O5043" s="660"/>
      <c r="R5043" s="660"/>
    </row>
    <row r="5044" spans="1:18" x14ac:dyDescent="0.25">
      <c r="A5044" s="658"/>
      <c r="B5044" s="635"/>
      <c r="O5044" s="660"/>
      <c r="R5044" s="660"/>
    </row>
    <row r="5045" spans="1:18" x14ac:dyDescent="0.25">
      <c r="A5045" s="658"/>
      <c r="B5045" s="635"/>
      <c r="O5045" s="660"/>
      <c r="R5045" s="660"/>
    </row>
    <row r="5046" spans="1:18" x14ac:dyDescent="0.25">
      <c r="A5046" s="658"/>
      <c r="B5046" s="635"/>
      <c r="O5046" s="660"/>
      <c r="R5046" s="660"/>
    </row>
    <row r="5047" spans="1:18" x14ac:dyDescent="0.25">
      <c r="A5047" s="658"/>
      <c r="B5047" s="635"/>
      <c r="O5047" s="660"/>
      <c r="R5047" s="660"/>
    </row>
    <row r="5048" spans="1:18" x14ac:dyDescent="0.25">
      <c r="A5048" s="658"/>
      <c r="B5048" s="635"/>
      <c r="O5048" s="660"/>
      <c r="R5048" s="660"/>
    </row>
    <row r="5049" spans="1:18" x14ac:dyDescent="0.25">
      <c r="A5049" s="658"/>
      <c r="B5049" s="635"/>
      <c r="O5049" s="660"/>
      <c r="R5049" s="660"/>
    </row>
    <row r="5050" spans="1:18" x14ac:dyDescent="0.25">
      <c r="A5050" s="658"/>
      <c r="B5050" s="635"/>
      <c r="O5050" s="660"/>
      <c r="R5050" s="660"/>
    </row>
    <row r="5051" spans="1:18" x14ac:dyDescent="0.25">
      <c r="A5051" s="658"/>
      <c r="B5051" s="635"/>
      <c r="O5051" s="660"/>
      <c r="R5051" s="660"/>
    </row>
    <row r="5052" spans="1:18" x14ac:dyDescent="0.25">
      <c r="A5052" s="658"/>
      <c r="B5052" s="635"/>
      <c r="O5052" s="660"/>
      <c r="R5052" s="660"/>
    </row>
    <row r="5053" spans="1:18" x14ac:dyDescent="0.25">
      <c r="A5053" s="658"/>
      <c r="B5053" s="635"/>
      <c r="O5053" s="660"/>
      <c r="R5053" s="660"/>
    </row>
    <row r="5054" spans="1:18" x14ac:dyDescent="0.25">
      <c r="A5054" s="658"/>
      <c r="B5054" s="635"/>
      <c r="O5054" s="660"/>
      <c r="R5054" s="660"/>
    </row>
    <row r="5055" spans="1:18" x14ac:dyDescent="0.25">
      <c r="A5055" s="658"/>
      <c r="B5055" s="635"/>
      <c r="O5055" s="660"/>
      <c r="R5055" s="660"/>
    </row>
    <row r="5056" spans="1:18" x14ac:dyDescent="0.25">
      <c r="A5056" s="658"/>
      <c r="B5056" s="635"/>
      <c r="O5056" s="660"/>
      <c r="R5056" s="660"/>
    </row>
    <row r="5057" spans="1:18" x14ac:dyDescent="0.25">
      <c r="A5057" s="658"/>
      <c r="B5057" s="635"/>
      <c r="O5057" s="660"/>
      <c r="R5057" s="660"/>
    </row>
    <row r="5058" spans="1:18" x14ac:dyDescent="0.25">
      <c r="A5058" s="658"/>
      <c r="B5058" s="635"/>
      <c r="O5058" s="660"/>
      <c r="R5058" s="660"/>
    </row>
    <row r="5059" spans="1:18" x14ac:dyDescent="0.25">
      <c r="A5059" s="658"/>
      <c r="B5059" s="635"/>
      <c r="O5059" s="660"/>
      <c r="R5059" s="660"/>
    </row>
    <row r="5060" spans="1:18" x14ac:dyDescent="0.25">
      <c r="A5060" s="658"/>
      <c r="B5060" s="635"/>
      <c r="O5060" s="660"/>
      <c r="R5060" s="660"/>
    </row>
    <row r="5061" spans="1:18" x14ac:dyDescent="0.25">
      <c r="A5061" s="658"/>
      <c r="B5061" s="635"/>
      <c r="O5061" s="660"/>
      <c r="R5061" s="660"/>
    </row>
    <row r="5062" spans="1:18" x14ac:dyDescent="0.25">
      <c r="A5062" s="658"/>
      <c r="B5062" s="635"/>
      <c r="O5062" s="660"/>
      <c r="R5062" s="660"/>
    </row>
    <row r="5063" spans="1:18" x14ac:dyDescent="0.25">
      <c r="A5063" s="658"/>
      <c r="B5063" s="635"/>
      <c r="O5063" s="660"/>
      <c r="R5063" s="660"/>
    </row>
    <row r="5064" spans="1:18" x14ac:dyDescent="0.25">
      <c r="A5064" s="658"/>
      <c r="B5064" s="635"/>
      <c r="O5064" s="660"/>
      <c r="R5064" s="660"/>
    </row>
    <row r="5065" spans="1:18" x14ac:dyDescent="0.25">
      <c r="A5065" s="658"/>
      <c r="B5065" s="635"/>
      <c r="O5065" s="660"/>
      <c r="R5065" s="660"/>
    </row>
    <row r="5066" spans="1:18" x14ac:dyDescent="0.25">
      <c r="A5066" s="658"/>
      <c r="B5066" s="635"/>
      <c r="O5066" s="660"/>
      <c r="R5066" s="660"/>
    </row>
    <row r="5067" spans="1:18" x14ac:dyDescent="0.25">
      <c r="A5067" s="658"/>
      <c r="B5067" s="635"/>
      <c r="O5067" s="660"/>
      <c r="R5067" s="660"/>
    </row>
    <row r="5068" spans="1:18" x14ac:dyDescent="0.25">
      <c r="A5068" s="658"/>
      <c r="B5068" s="635"/>
      <c r="O5068" s="660"/>
      <c r="R5068" s="660"/>
    </row>
    <row r="5069" spans="1:18" x14ac:dyDescent="0.25">
      <c r="A5069" s="658"/>
      <c r="B5069" s="635"/>
      <c r="O5069" s="660"/>
      <c r="R5069" s="660"/>
    </row>
    <row r="5070" spans="1:18" x14ac:dyDescent="0.25">
      <c r="A5070" s="658"/>
      <c r="B5070" s="635"/>
      <c r="O5070" s="660"/>
      <c r="R5070" s="660"/>
    </row>
    <row r="5071" spans="1:18" x14ac:dyDescent="0.25">
      <c r="A5071" s="658"/>
      <c r="B5071" s="635"/>
      <c r="O5071" s="660"/>
      <c r="R5071" s="660"/>
    </row>
    <row r="5072" spans="1:18" x14ac:dyDescent="0.25">
      <c r="A5072" s="658"/>
      <c r="B5072" s="635"/>
      <c r="O5072" s="660"/>
      <c r="R5072" s="660"/>
    </row>
    <row r="5073" spans="1:18" x14ac:dyDescent="0.25">
      <c r="A5073" s="658"/>
      <c r="B5073" s="635"/>
      <c r="O5073" s="660"/>
      <c r="R5073" s="660"/>
    </row>
    <row r="5074" spans="1:18" x14ac:dyDescent="0.25">
      <c r="A5074" s="658"/>
      <c r="B5074" s="635"/>
      <c r="O5074" s="660"/>
      <c r="R5074" s="660"/>
    </row>
    <row r="5075" spans="1:18" x14ac:dyDescent="0.25">
      <c r="A5075" s="658"/>
      <c r="B5075" s="635"/>
      <c r="O5075" s="660"/>
      <c r="R5075" s="660"/>
    </row>
    <row r="5076" spans="1:18" x14ac:dyDescent="0.25">
      <c r="A5076" s="658"/>
      <c r="B5076" s="635"/>
      <c r="O5076" s="660"/>
      <c r="R5076" s="660"/>
    </row>
    <row r="5077" spans="1:18" x14ac:dyDescent="0.25">
      <c r="A5077" s="658"/>
      <c r="B5077" s="635"/>
      <c r="O5077" s="660"/>
      <c r="R5077" s="660"/>
    </row>
    <row r="5078" spans="1:18" x14ac:dyDescent="0.25">
      <c r="A5078" s="658"/>
      <c r="B5078" s="635"/>
      <c r="O5078" s="660"/>
      <c r="R5078" s="660"/>
    </row>
    <row r="5079" spans="1:18" x14ac:dyDescent="0.25">
      <c r="A5079" s="658"/>
      <c r="B5079" s="635"/>
      <c r="O5079" s="660"/>
      <c r="R5079" s="660"/>
    </row>
    <row r="5080" spans="1:18" x14ac:dyDescent="0.25">
      <c r="A5080" s="658"/>
      <c r="B5080" s="635"/>
      <c r="O5080" s="660"/>
      <c r="R5080" s="660"/>
    </row>
    <row r="5081" spans="1:18" x14ac:dyDescent="0.25">
      <c r="A5081" s="658"/>
      <c r="B5081" s="635"/>
      <c r="O5081" s="660"/>
      <c r="R5081" s="660"/>
    </row>
    <row r="5082" spans="1:18" x14ac:dyDescent="0.25">
      <c r="A5082" s="658"/>
      <c r="B5082" s="635"/>
      <c r="O5082" s="660"/>
      <c r="R5082" s="660"/>
    </row>
    <row r="5083" spans="1:18" x14ac:dyDescent="0.25">
      <c r="A5083" s="658"/>
      <c r="B5083" s="635"/>
      <c r="O5083" s="660"/>
      <c r="R5083" s="660"/>
    </row>
    <row r="5084" spans="1:18" x14ac:dyDescent="0.25">
      <c r="A5084" s="658"/>
      <c r="B5084" s="635"/>
      <c r="O5084" s="660"/>
      <c r="R5084" s="660"/>
    </row>
    <row r="5085" spans="1:18" x14ac:dyDescent="0.25">
      <c r="A5085" s="658"/>
      <c r="B5085" s="635"/>
      <c r="O5085" s="660"/>
      <c r="R5085" s="660"/>
    </row>
    <row r="5086" spans="1:18" x14ac:dyDescent="0.25">
      <c r="A5086" s="658"/>
      <c r="B5086" s="635"/>
      <c r="O5086" s="660"/>
      <c r="R5086" s="660"/>
    </row>
    <row r="5087" spans="1:18" x14ac:dyDescent="0.25">
      <c r="A5087" s="658"/>
      <c r="B5087" s="635"/>
      <c r="O5087" s="660"/>
      <c r="R5087" s="660"/>
    </row>
    <row r="5088" spans="1:18" x14ac:dyDescent="0.25">
      <c r="A5088" s="658"/>
      <c r="B5088" s="635"/>
      <c r="O5088" s="660"/>
      <c r="R5088" s="660"/>
    </row>
    <row r="5089" spans="1:18" x14ac:dyDescent="0.25">
      <c r="A5089" s="658"/>
      <c r="B5089" s="635"/>
      <c r="O5089" s="660"/>
      <c r="R5089" s="660"/>
    </row>
    <row r="5090" spans="1:18" x14ac:dyDescent="0.25">
      <c r="A5090" s="658"/>
      <c r="B5090" s="635"/>
      <c r="O5090" s="660"/>
      <c r="R5090" s="660"/>
    </row>
    <row r="5091" spans="1:18" x14ac:dyDescent="0.25">
      <c r="A5091" s="658"/>
      <c r="B5091" s="635"/>
      <c r="O5091" s="660"/>
      <c r="R5091" s="660"/>
    </row>
    <row r="5092" spans="1:18" x14ac:dyDescent="0.25">
      <c r="A5092" s="658"/>
      <c r="B5092" s="635"/>
      <c r="O5092" s="660"/>
      <c r="R5092" s="660"/>
    </row>
    <row r="5093" spans="1:18" x14ac:dyDescent="0.25">
      <c r="A5093" s="658"/>
      <c r="B5093" s="635"/>
      <c r="O5093" s="660"/>
      <c r="R5093" s="660"/>
    </row>
    <row r="5094" spans="1:18" x14ac:dyDescent="0.25">
      <c r="A5094" s="658"/>
      <c r="B5094" s="635"/>
      <c r="O5094" s="660"/>
      <c r="R5094" s="660"/>
    </row>
    <row r="5095" spans="1:18" x14ac:dyDescent="0.25">
      <c r="A5095" s="658"/>
      <c r="B5095" s="635"/>
      <c r="O5095" s="660"/>
      <c r="R5095" s="660"/>
    </row>
    <row r="5096" spans="1:18" x14ac:dyDescent="0.25">
      <c r="A5096" s="658"/>
      <c r="B5096" s="635"/>
      <c r="O5096" s="660"/>
      <c r="R5096" s="660"/>
    </row>
    <row r="5097" spans="1:18" x14ac:dyDescent="0.25">
      <c r="A5097" s="658"/>
      <c r="B5097" s="635"/>
      <c r="O5097" s="660"/>
      <c r="R5097" s="660"/>
    </row>
    <row r="5098" spans="1:18" x14ac:dyDescent="0.25">
      <c r="A5098" s="658"/>
      <c r="B5098" s="635"/>
      <c r="O5098" s="660"/>
      <c r="R5098" s="660"/>
    </row>
    <row r="5099" spans="1:18" x14ac:dyDescent="0.25">
      <c r="A5099" s="658"/>
      <c r="B5099" s="635"/>
      <c r="O5099" s="660"/>
      <c r="R5099" s="660"/>
    </row>
    <row r="5100" spans="1:18" x14ac:dyDescent="0.25">
      <c r="A5100" s="658"/>
      <c r="B5100" s="635"/>
      <c r="O5100" s="660"/>
      <c r="R5100" s="660"/>
    </row>
    <row r="5101" spans="1:18" x14ac:dyDescent="0.25">
      <c r="A5101" s="658"/>
      <c r="B5101" s="635"/>
      <c r="O5101" s="660"/>
      <c r="R5101" s="660"/>
    </row>
    <row r="5102" spans="1:18" x14ac:dyDescent="0.25">
      <c r="A5102" s="658"/>
      <c r="B5102" s="635"/>
      <c r="O5102" s="660"/>
      <c r="R5102" s="660"/>
    </row>
    <row r="5103" spans="1:18" x14ac:dyDescent="0.25">
      <c r="A5103" s="658"/>
      <c r="B5103" s="635"/>
      <c r="O5103" s="660"/>
      <c r="R5103" s="660"/>
    </row>
    <row r="5104" spans="1:18" x14ac:dyDescent="0.25">
      <c r="A5104" s="658"/>
      <c r="B5104" s="635"/>
      <c r="O5104" s="660"/>
      <c r="R5104" s="660"/>
    </row>
    <row r="5105" spans="1:18" x14ac:dyDescent="0.25">
      <c r="A5105" s="658"/>
      <c r="B5105" s="635"/>
      <c r="O5105" s="660"/>
      <c r="R5105" s="660"/>
    </row>
    <row r="5106" spans="1:18" x14ac:dyDescent="0.25">
      <c r="A5106" s="658"/>
      <c r="B5106" s="635"/>
      <c r="O5106" s="660"/>
      <c r="R5106" s="660"/>
    </row>
    <row r="5107" spans="1:18" x14ac:dyDescent="0.25">
      <c r="A5107" s="658"/>
      <c r="B5107" s="635"/>
      <c r="O5107" s="660"/>
      <c r="R5107" s="660"/>
    </row>
    <row r="5108" spans="1:18" x14ac:dyDescent="0.25">
      <c r="A5108" s="658"/>
      <c r="B5108" s="635"/>
      <c r="O5108" s="660"/>
      <c r="R5108" s="660"/>
    </row>
    <row r="5109" spans="1:18" x14ac:dyDescent="0.25">
      <c r="A5109" s="658"/>
      <c r="B5109" s="635"/>
      <c r="O5109" s="660"/>
      <c r="R5109" s="660"/>
    </row>
    <row r="5110" spans="1:18" x14ac:dyDescent="0.25">
      <c r="A5110" s="658"/>
      <c r="B5110" s="635"/>
      <c r="O5110" s="660"/>
      <c r="R5110" s="660"/>
    </row>
    <row r="5111" spans="1:18" x14ac:dyDescent="0.25">
      <c r="A5111" s="658"/>
      <c r="B5111" s="635"/>
      <c r="O5111" s="660"/>
      <c r="R5111" s="660"/>
    </row>
    <row r="5112" spans="1:18" x14ac:dyDescent="0.25">
      <c r="A5112" s="658"/>
      <c r="B5112" s="635"/>
      <c r="O5112" s="660"/>
      <c r="R5112" s="660"/>
    </row>
    <row r="5113" spans="1:18" x14ac:dyDescent="0.25">
      <c r="A5113" s="658"/>
      <c r="B5113" s="635"/>
      <c r="O5113" s="660"/>
      <c r="R5113" s="660"/>
    </row>
    <row r="5114" spans="1:18" x14ac:dyDescent="0.25">
      <c r="A5114" s="658"/>
      <c r="B5114" s="635"/>
      <c r="O5114" s="660"/>
      <c r="R5114" s="660"/>
    </row>
    <row r="5115" spans="1:18" x14ac:dyDescent="0.25">
      <c r="A5115" s="658"/>
      <c r="B5115" s="635"/>
      <c r="O5115" s="660"/>
      <c r="R5115" s="660"/>
    </row>
    <row r="5116" spans="1:18" x14ac:dyDescent="0.25">
      <c r="A5116" s="658"/>
      <c r="B5116" s="635"/>
      <c r="O5116" s="660"/>
      <c r="R5116" s="660"/>
    </row>
    <row r="5117" spans="1:18" x14ac:dyDescent="0.25">
      <c r="A5117" s="658"/>
      <c r="B5117" s="635"/>
      <c r="O5117" s="660"/>
      <c r="R5117" s="660"/>
    </row>
    <row r="5118" spans="1:18" x14ac:dyDescent="0.25">
      <c r="A5118" s="658"/>
      <c r="B5118" s="635"/>
      <c r="O5118" s="660"/>
      <c r="R5118" s="660"/>
    </row>
    <row r="5119" spans="1:18" x14ac:dyDescent="0.25">
      <c r="A5119" s="658"/>
      <c r="B5119" s="635"/>
      <c r="O5119" s="660"/>
      <c r="R5119" s="660"/>
    </row>
    <row r="5120" spans="1:18" x14ac:dyDescent="0.25">
      <c r="A5120" s="658"/>
      <c r="B5120" s="635"/>
      <c r="O5120" s="660"/>
      <c r="R5120" s="660"/>
    </row>
    <row r="5121" spans="1:18" x14ac:dyDescent="0.25">
      <c r="A5121" s="658"/>
      <c r="B5121" s="635"/>
      <c r="O5121" s="660"/>
      <c r="R5121" s="660"/>
    </row>
    <row r="5122" spans="1:18" x14ac:dyDescent="0.25">
      <c r="A5122" s="658"/>
      <c r="B5122" s="635"/>
      <c r="O5122" s="660"/>
      <c r="R5122" s="660"/>
    </row>
    <row r="5123" spans="1:18" x14ac:dyDescent="0.25">
      <c r="A5123" s="658"/>
      <c r="B5123" s="635"/>
      <c r="O5123" s="660"/>
      <c r="R5123" s="660"/>
    </row>
    <row r="5124" spans="1:18" x14ac:dyDescent="0.25">
      <c r="A5124" s="658"/>
      <c r="B5124" s="635"/>
      <c r="O5124" s="660"/>
      <c r="R5124" s="660"/>
    </row>
    <row r="5125" spans="1:18" x14ac:dyDescent="0.25">
      <c r="A5125" s="658"/>
      <c r="B5125" s="635"/>
      <c r="O5125" s="660"/>
      <c r="R5125" s="660"/>
    </row>
    <row r="5126" spans="1:18" x14ac:dyDescent="0.25">
      <c r="A5126" s="658"/>
      <c r="B5126" s="635"/>
      <c r="O5126" s="660"/>
      <c r="R5126" s="660"/>
    </row>
    <row r="5127" spans="1:18" x14ac:dyDescent="0.25">
      <c r="A5127" s="658"/>
      <c r="B5127" s="635"/>
      <c r="O5127" s="660"/>
      <c r="R5127" s="660"/>
    </row>
    <row r="5128" spans="1:18" x14ac:dyDescent="0.25">
      <c r="A5128" s="658"/>
      <c r="B5128" s="635"/>
      <c r="O5128" s="660"/>
      <c r="R5128" s="660"/>
    </row>
    <row r="5129" spans="1:18" x14ac:dyDescent="0.25">
      <c r="A5129" s="658"/>
      <c r="B5129" s="635"/>
      <c r="O5129" s="660"/>
      <c r="R5129" s="660"/>
    </row>
    <row r="5130" spans="1:18" x14ac:dyDescent="0.25">
      <c r="A5130" s="658"/>
      <c r="B5130" s="635"/>
      <c r="O5130" s="660"/>
      <c r="R5130" s="660"/>
    </row>
    <row r="5131" spans="1:18" x14ac:dyDescent="0.25">
      <c r="A5131" s="658"/>
      <c r="B5131" s="635"/>
      <c r="O5131" s="660"/>
      <c r="R5131" s="660"/>
    </row>
    <row r="5132" spans="1:18" x14ac:dyDescent="0.25">
      <c r="A5132" s="658"/>
      <c r="B5132" s="635"/>
      <c r="O5132" s="660"/>
      <c r="R5132" s="660"/>
    </row>
    <row r="5133" spans="1:18" x14ac:dyDescent="0.25">
      <c r="A5133" s="658"/>
      <c r="B5133" s="635"/>
      <c r="O5133" s="660"/>
      <c r="R5133" s="660"/>
    </row>
    <row r="5134" spans="1:18" x14ac:dyDescent="0.25">
      <c r="A5134" s="658"/>
      <c r="B5134" s="635"/>
      <c r="O5134" s="660"/>
      <c r="R5134" s="660"/>
    </row>
    <row r="5135" spans="1:18" x14ac:dyDescent="0.25">
      <c r="A5135" s="658"/>
      <c r="B5135" s="635"/>
      <c r="O5135" s="660"/>
      <c r="R5135" s="660"/>
    </row>
    <row r="5136" spans="1:18" x14ac:dyDescent="0.25">
      <c r="A5136" s="658"/>
      <c r="B5136" s="635"/>
      <c r="O5136" s="660"/>
      <c r="R5136" s="660"/>
    </row>
    <row r="5137" spans="1:18" x14ac:dyDescent="0.25">
      <c r="A5137" s="658"/>
      <c r="B5137" s="635"/>
      <c r="O5137" s="660"/>
      <c r="R5137" s="660"/>
    </row>
    <row r="5138" spans="1:18" x14ac:dyDescent="0.25">
      <c r="A5138" s="658"/>
      <c r="B5138" s="635"/>
      <c r="O5138" s="660"/>
      <c r="R5138" s="660"/>
    </row>
    <row r="5139" spans="1:18" x14ac:dyDescent="0.25">
      <c r="A5139" s="658"/>
      <c r="B5139" s="635"/>
      <c r="O5139" s="660"/>
      <c r="R5139" s="660"/>
    </row>
    <row r="5140" spans="1:18" x14ac:dyDescent="0.25">
      <c r="A5140" s="658"/>
      <c r="B5140" s="635"/>
      <c r="O5140" s="660"/>
      <c r="R5140" s="660"/>
    </row>
    <row r="5141" spans="1:18" x14ac:dyDescent="0.25">
      <c r="A5141" s="658"/>
      <c r="B5141" s="635"/>
      <c r="O5141" s="660"/>
      <c r="R5141" s="660"/>
    </row>
    <row r="5142" spans="1:18" x14ac:dyDescent="0.25">
      <c r="A5142" s="658"/>
      <c r="B5142" s="635"/>
      <c r="O5142" s="660"/>
      <c r="R5142" s="660"/>
    </row>
    <row r="5143" spans="1:18" x14ac:dyDescent="0.25">
      <c r="A5143" s="658"/>
      <c r="B5143" s="635"/>
      <c r="O5143" s="660"/>
      <c r="R5143" s="660"/>
    </row>
    <row r="5144" spans="1:18" x14ac:dyDescent="0.25">
      <c r="A5144" s="658"/>
      <c r="B5144" s="635"/>
      <c r="O5144" s="660"/>
      <c r="R5144" s="660"/>
    </row>
    <row r="5145" spans="1:18" x14ac:dyDescent="0.25">
      <c r="A5145" s="658"/>
      <c r="B5145" s="635"/>
      <c r="O5145" s="660"/>
      <c r="R5145" s="660"/>
    </row>
    <row r="5146" spans="1:18" x14ac:dyDescent="0.25">
      <c r="A5146" s="658"/>
      <c r="B5146" s="635"/>
      <c r="O5146" s="660"/>
      <c r="R5146" s="660"/>
    </row>
    <row r="5147" spans="1:18" x14ac:dyDescent="0.25">
      <c r="A5147" s="658"/>
      <c r="B5147" s="635"/>
      <c r="O5147" s="660"/>
      <c r="R5147" s="660"/>
    </row>
    <row r="5148" spans="1:18" x14ac:dyDescent="0.25">
      <c r="A5148" s="658"/>
      <c r="B5148" s="635"/>
      <c r="O5148" s="660"/>
      <c r="R5148" s="660"/>
    </row>
    <row r="5149" spans="1:18" x14ac:dyDescent="0.25">
      <c r="A5149" s="658"/>
      <c r="B5149" s="635"/>
      <c r="O5149" s="660"/>
      <c r="R5149" s="660"/>
    </row>
    <row r="5150" spans="1:18" x14ac:dyDescent="0.25">
      <c r="A5150" s="658"/>
      <c r="B5150" s="635"/>
      <c r="O5150" s="660"/>
      <c r="R5150" s="660"/>
    </row>
    <row r="5151" spans="1:18" x14ac:dyDescent="0.25">
      <c r="A5151" s="658"/>
      <c r="B5151" s="635"/>
      <c r="O5151" s="660"/>
      <c r="R5151" s="660"/>
    </row>
    <row r="5152" spans="1:18" x14ac:dyDescent="0.25">
      <c r="A5152" s="658"/>
      <c r="B5152" s="635"/>
      <c r="O5152" s="660"/>
      <c r="R5152" s="660"/>
    </row>
    <row r="5153" spans="1:18" x14ac:dyDescent="0.25">
      <c r="A5153" s="658"/>
      <c r="B5153" s="635"/>
      <c r="O5153" s="660"/>
      <c r="R5153" s="660"/>
    </row>
    <row r="5154" spans="1:18" x14ac:dyDescent="0.25">
      <c r="A5154" s="658"/>
      <c r="B5154" s="635"/>
      <c r="O5154" s="660"/>
      <c r="R5154" s="660"/>
    </row>
    <row r="5155" spans="1:18" x14ac:dyDescent="0.25">
      <c r="A5155" s="658"/>
      <c r="B5155" s="635"/>
      <c r="O5155" s="660"/>
      <c r="R5155" s="660"/>
    </row>
    <row r="5156" spans="1:18" x14ac:dyDescent="0.25">
      <c r="A5156" s="658"/>
      <c r="B5156" s="635"/>
      <c r="O5156" s="660"/>
      <c r="R5156" s="660"/>
    </row>
    <row r="5157" spans="1:18" x14ac:dyDescent="0.25">
      <c r="A5157" s="658"/>
      <c r="B5157" s="635"/>
      <c r="O5157" s="660"/>
      <c r="R5157" s="660"/>
    </row>
    <row r="5158" spans="1:18" x14ac:dyDescent="0.25">
      <c r="A5158" s="658"/>
      <c r="B5158" s="635"/>
      <c r="O5158" s="660"/>
      <c r="R5158" s="660"/>
    </row>
    <row r="5159" spans="1:18" x14ac:dyDescent="0.25">
      <c r="A5159" s="658"/>
      <c r="B5159" s="635"/>
      <c r="O5159" s="660"/>
      <c r="R5159" s="660"/>
    </row>
    <row r="5160" spans="1:18" x14ac:dyDescent="0.25">
      <c r="A5160" s="658"/>
      <c r="B5160" s="635"/>
      <c r="O5160" s="660"/>
      <c r="R5160" s="660"/>
    </row>
    <row r="5161" spans="1:18" x14ac:dyDescent="0.25">
      <c r="A5161" s="658"/>
      <c r="B5161" s="635"/>
      <c r="O5161" s="660"/>
      <c r="R5161" s="660"/>
    </row>
    <row r="5162" spans="1:18" x14ac:dyDescent="0.25">
      <c r="A5162" s="658"/>
      <c r="B5162" s="635"/>
      <c r="O5162" s="660"/>
      <c r="R5162" s="660"/>
    </row>
    <row r="5163" spans="1:18" x14ac:dyDescent="0.25">
      <c r="A5163" s="658"/>
      <c r="B5163" s="635"/>
      <c r="O5163" s="660"/>
      <c r="R5163" s="660"/>
    </row>
    <row r="5164" spans="1:18" x14ac:dyDescent="0.25">
      <c r="A5164" s="658"/>
      <c r="B5164" s="635"/>
      <c r="O5164" s="660"/>
      <c r="R5164" s="660"/>
    </row>
    <row r="5165" spans="1:18" x14ac:dyDescent="0.25">
      <c r="A5165" s="658"/>
      <c r="B5165" s="635"/>
      <c r="O5165" s="660"/>
      <c r="R5165" s="660"/>
    </row>
    <row r="5166" spans="1:18" x14ac:dyDescent="0.25">
      <c r="A5166" s="658"/>
      <c r="B5166" s="635"/>
      <c r="O5166" s="660"/>
      <c r="R5166" s="660"/>
    </row>
    <row r="5167" spans="1:18" x14ac:dyDescent="0.25">
      <c r="A5167" s="658"/>
      <c r="B5167" s="635"/>
      <c r="O5167" s="660"/>
      <c r="R5167" s="660"/>
    </row>
    <row r="5168" spans="1:18" x14ac:dyDescent="0.25">
      <c r="A5168" s="658"/>
      <c r="B5168" s="635"/>
      <c r="O5168" s="660"/>
      <c r="R5168" s="660"/>
    </row>
    <row r="5169" spans="1:18" x14ac:dyDescent="0.25">
      <c r="A5169" s="658"/>
      <c r="B5169" s="635"/>
      <c r="O5169" s="660"/>
      <c r="R5169" s="660"/>
    </row>
    <row r="5170" spans="1:18" x14ac:dyDescent="0.25">
      <c r="A5170" s="658"/>
      <c r="B5170" s="635"/>
      <c r="O5170" s="660"/>
      <c r="R5170" s="660"/>
    </row>
    <row r="5171" spans="1:18" x14ac:dyDescent="0.25">
      <c r="A5171" s="658"/>
      <c r="B5171" s="635"/>
      <c r="O5171" s="660"/>
      <c r="R5171" s="660"/>
    </row>
    <row r="5172" spans="1:18" x14ac:dyDescent="0.25">
      <c r="A5172" s="658"/>
      <c r="B5172" s="635"/>
      <c r="O5172" s="660"/>
      <c r="R5172" s="660"/>
    </row>
    <row r="5173" spans="1:18" x14ac:dyDescent="0.25">
      <c r="A5173" s="658"/>
      <c r="B5173" s="635"/>
      <c r="O5173" s="660"/>
      <c r="R5173" s="660"/>
    </row>
    <row r="5174" spans="1:18" x14ac:dyDescent="0.25">
      <c r="A5174" s="658"/>
      <c r="B5174" s="635"/>
      <c r="O5174" s="660"/>
      <c r="R5174" s="660"/>
    </row>
    <row r="5175" spans="1:18" x14ac:dyDescent="0.25">
      <c r="A5175" s="658"/>
      <c r="B5175" s="635"/>
      <c r="O5175" s="660"/>
      <c r="R5175" s="660"/>
    </row>
    <row r="5176" spans="1:18" x14ac:dyDescent="0.25">
      <c r="A5176" s="658"/>
      <c r="B5176" s="635"/>
      <c r="O5176" s="660"/>
      <c r="R5176" s="660"/>
    </row>
    <row r="5177" spans="1:18" x14ac:dyDescent="0.25">
      <c r="A5177" s="658"/>
      <c r="B5177" s="635"/>
      <c r="O5177" s="660"/>
      <c r="R5177" s="660"/>
    </row>
    <row r="5178" spans="1:18" x14ac:dyDescent="0.25">
      <c r="A5178" s="658"/>
      <c r="B5178" s="635"/>
      <c r="O5178" s="660"/>
      <c r="R5178" s="660"/>
    </row>
    <row r="5179" spans="1:18" x14ac:dyDescent="0.25">
      <c r="A5179" s="658"/>
      <c r="B5179" s="635"/>
      <c r="O5179" s="660"/>
      <c r="R5179" s="660"/>
    </row>
    <row r="5180" spans="1:18" x14ac:dyDescent="0.25">
      <c r="A5180" s="658"/>
      <c r="B5180" s="635"/>
      <c r="O5180" s="660"/>
      <c r="R5180" s="660"/>
    </row>
    <row r="5181" spans="1:18" x14ac:dyDescent="0.25">
      <c r="A5181" s="658"/>
      <c r="B5181" s="635"/>
      <c r="O5181" s="660"/>
      <c r="R5181" s="660"/>
    </row>
    <row r="5182" spans="1:18" x14ac:dyDescent="0.25">
      <c r="A5182" s="658"/>
      <c r="B5182" s="635"/>
      <c r="O5182" s="660"/>
      <c r="R5182" s="660"/>
    </row>
    <row r="5183" spans="1:18" x14ac:dyDescent="0.25">
      <c r="A5183" s="658"/>
      <c r="B5183" s="635"/>
      <c r="O5183" s="660"/>
      <c r="R5183" s="660"/>
    </row>
    <row r="5184" spans="1:18" x14ac:dyDescent="0.25">
      <c r="A5184" s="658"/>
      <c r="B5184" s="635"/>
      <c r="O5184" s="660"/>
      <c r="R5184" s="660"/>
    </row>
    <row r="5185" spans="1:18" x14ac:dyDescent="0.25">
      <c r="A5185" s="658"/>
      <c r="B5185" s="635"/>
      <c r="O5185" s="660"/>
      <c r="R5185" s="660"/>
    </row>
    <row r="5186" spans="1:18" x14ac:dyDescent="0.25">
      <c r="A5186" s="658"/>
      <c r="B5186" s="635"/>
      <c r="O5186" s="660"/>
      <c r="R5186" s="660"/>
    </row>
    <row r="5187" spans="1:18" x14ac:dyDescent="0.25">
      <c r="A5187" s="658"/>
      <c r="B5187" s="635"/>
      <c r="O5187" s="660"/>
      <c r="R5187" s="660"/>
    </row>
    <row r="5188" spans="1:18" x14ac:dyDescent="0.25">
      <c r="A5188" s="658"/>
      <c r="B5188" s="635"/>
      <c r="O5188" s="660"/>
      <c r="R5188" s="660"/>
    </row>
    <row r="5189" spans="1:18" x14ac:dyDescent="0.25">
      <c r="A5189" s="658"/>
      <c r="B5189" s="635"/>
      <c r="O5189" s="660"/>
      <c r="R5189" s="660"/>
    </row>
    <row r="5190" spans="1:18" x14ac:dyDescent="0.25">
      <c r="A5190" s="658"/>
      <c r="B5190" s="635"/>
      <c r="O5190" s="660"/>
      <c r="R5190" s="660"/>
    </row>
    <row r="5191" spans="1:18" x14ac:dyDescent="0.25">
      <c r="A5191" s="658"/>
      <c r="B5191" s="635"/>
      <c r="O5191" s="660"/>
      <c r="R5191" s="660"/>
    </row>
    <row r="5192" spans="1:18" x14ac:dyDescent="0.25">
      <c r="A5192" s="658"/>
      <c r="B5192" s="635"/>
      <c r="O5192" s="660"/>
      <c r="R5192" s="660"/>
    </row>
    <row r="5193" spans="1:18" x14ac:dyDescent="0.25">
      <c r="A5193" s="658"/>
      <c r="B5193" s="635"/>
      <c r="O5193" s="660"/>
      <c r="R5193" s="660"/>
    </row>
    <row r="5194" spans="1:18" x14ac:dyDescent="0.25">
      <c r="A5194" s="658"/>
      <c r="B5194" s="635"/>
      <c r="O5194" s="660"/>
      <c r="R5194" s="660"/>
    </row>
    <row r="5195" spans="1:18" x14ac:dyDescent="0.25">
      <c r="A5195" s="658"/>
      <c r="B5195" s="635"/>
      <c r="O5195" s="660"/>
      <c r="R5195" s="660"/>
    </row>
    <row r="5196" spans="1:18" x14ac:dyDescent="0.25">
      <c r="A5196" s="658"/>
      <c r="B5196" s="635"/>
      <c r="O5196" s="660"/>
      <c r="R5196" s="660"/>
    </row>
    <row r="5197" spans="1:18" x14ac:dyDescent="0.25">
      <c r="A5197" s="658"/>
      <c r="B5197" s="635"/>
      <c r="O5197" s="660"/>
      <c r="R5197" s="660"/>
    </row>
    <row r="5198" spans="1:18" x14ac:dyDescent="0.25">
      <c r="A5198" s="658"/>
      <c r="B5198" s="635"/>
      <c r="O5198" s="660"/>
      <c r="R5198" s="660"/>
    </row>
    <row r="5199" spans="1:18" x14ac:dyDescent="0.25">
      <c r="A5199" s="658"/>
      <c r="B5199" s="635"/>
      <c r="O5199" s="660"/>
      <c r="R5199" s="660"/>
    </row>
    <row r="5200" spans="1:18" x14ac:dyDescent="0.25">
      <c r="A5200" s="658"/>
      <c r="B5200" s="635"/>
      <c r="O5200" s="660"/>
      <c r="R5200" s="660"/>
    </row>
    <row r="5201" spans="1:18" x14ac:dyDescent="0.25">
      <c r="A5201" s="658"/>
      <c r="B5201" s="635"/>
      <c r="O5201" s="660"/>
      <c r="R5201" s="660"/>
    </row>
    <row r="5202" spans="1:18" x14ac:dyDescent="0.25">
      <c r="A5202" s="658"/>
      <c r="B5202" s="635"/>
      <c r="O5202" s="660"/>
      <c r="R5202" s="660"/>
    </row>
    <row r="5203" spans="1:18" x14ac:dyDescent="0.25">
      <c r="A5203" s="658"/>
      <c r="B5203" s="635"/>
      <c r="O5203" s="660"/>
      <c r="R5203" s="660"/>
    </row>
    <row r="5204" spans="1:18" x14ac:dyDescent="0.25">
      <c r="A5204" s="658"/>
      <c r="B5204" s="635"/>
      <c r="O5204" s="660"/>
      <c r="R5204" s="660"/>
    </row>
    <row r="5205" spans="1:18" x14ac:dyDescent="0.25">
      <c r="A5205" s="658"/>
      <c r="B5205" s="635"/>
      <c r="O5205" s="660"/>
      <c r="R5205" s="660"/>
    </row>
    <row r="5206" spans="1:18" x14ac:dyDescent="0.25">
      <c r="A5206" s="658"/>
      <c r="B5206" s="635"/>
      <c r="O5206" s="660"/>
      <c r="R5206" s="660"/>
    </row>
    <row r="5207" spans="1:18" x14ac:dyDescent="0.25">
      <c r="A5207" s="658"/>
      <c r="B5207" s="635"/>
      <c r="O5207" s="660"/>
      <c r="R5207" s="660"/>
    </row>
    <row r="5208" spans="1:18" x14ac:dyDescent="0.25">
      <c r="A5208" s="658"/>
      <c r="B5208" s="635"/>
      <c r="O5208" s="660"/>
      <c r="R5208" s="660"/>
    </row>
    <row r="5209" spans="1:18" x14ac:dyDescent="0.25">
      <c r="A5209" s="658"/>
      <c r="B5209" s="635"/>
      <c r="O5209" s="660"/>
      <c r="R5209" s="660"/>
    </row>
    <row r="5210" spans="1:18" x14ac:dyDescent="0.25">
      <c r="A5210" s="658"/>
      <c r="B5210" s="635"/>
      <c r="O5210" s="660"/>
      <c r="R5210" s="660"/>
    </row>
    <row r="5211" spans="1:18" x14ac:dyDescent="0.25">
      <c r="A5211" s="658"/>
      <c r="B5211" s="635"/>
      <c r="O5211" s="660"/>
      <c r="R5211" s="660"/>
    </row>
    <row r="5212" spans="1:18" x14ac:dyDescent="0.25">
      <c r="A5212" s="658"/>
      <c r="B5212" s="635"/>
      <c r="O5212" s="660"/>
      <c r="R5212" s="660"/>
    </row>
    <row r="5213" spans="1:18" x14ac:dyDescent="0.25">
      <c r="A5213" s="658"/>
      <c r="B5213" s="635"/>
      <c r="O5213" s="660"/>
      <c r="R5213" s="660"/>
    </row>
    <row r="5214" spans="1:18" x14ac:dyDescent="0.25">
      <c r="A5214" s="658"/>
      <c r="B5214" s="635"/>
      <c r="O5214" s="660"/>
      <c r="R5214" s="660"/>
    </row>
    <row r="5215" spans="1:18" x14ac:dyDescent="0.25">
      <c r="A5215" s="658"/>
      <c r="B5215" s="635"/>
      <c r="O5215" s="660"/>
      <c r="R5215" s="660"/>
    </row>
    <row r="5216" spans="1:18" x14ac:dyDescent="0.25">
      <c r="A5216" s="658"/>
      <c r="B5216" s="635"/>
      <c r="O5216" s="660"/>
      <c r="R5216" s="660"/>
    </row>
    <row r="5217" spans="1:18" x14ac:dyDescent="0.25">
      <c r="A5217" s="658"/>
      <c r="B5217" s="635"/>
      <c r="O5217" s="660"/>
      <c r="R5217" s="660"/>
    </row>
    <row r="5218" spans="1:18" x14ac:dyDescent="0.25">
      <c r="A5218" s="658"/>
      <c r="B5218" s="635"/>
      <c r="O5218" s="660"/>
      <c r="R5218" s="660"/>
    </row>
    <row r="5219" spans="1:18" x14ac:dyDescent="0.25">
      <c r="A5219" s="658"/>
      <c r="B5219" s="635"/>
      <c r="O5219" s="660"/>
      <c r="R5219" s="660"/>
    </row>
    <row r="5220" spans="1:18" x14ac:dyDescent="0.25">
      <c r="A5220" s="658"/>
      <c r="B5220" s="635"/>
      <c r="O5220" s="660"/>
      <c r="R5220" s="660"/>
    </row>
    <row r="5221" spans="1:18" x14ac:dyDescent="0.25">
      <c r="A5221" s="658"/>
      <c r="B5221" s="635"/>
      <c r="O5221" s="660"/>
      <c r="R5221" s="660"/>
    </row>
    <row r="5222" spans="1:18" x14ac:dyDescent="0.25">
      <c r="A5222" s="658"/>
      <c r="B5222" s="635"/>
      <c r="O5222" s="660"/>
      <c r="R5222" s="660"/>
    </row>
    <row r="5223" spans="1:18" x14ac:dyDescent="0.25">
      <c r="A5223" s="658"/>
      <c r="B5223" s="635"/>
      <c r="O5223" s="660"/>
      <c r="R5223" s="660"/>
    </row>
    <row r="5224" spans="1:18" x14ac:dyDescent="0.25">
      <c r="A5224" s="658"/>
      <c r="B5224" s="635"/>
      <c r="O5224" s="660"/>
      <c r="R5224" s="660"/>
    </row>
    <row r="5225" spans="1:18" x14ac:dyDescent="0.25">
      <c r="A5225" s="658"/>
      <c r="B5225" s="635"/>
      <c r="O5225" s="660"/>
      <c r="R5225" s="660"/>
    </row>
    <row r="5226" spans="1:18" x14ac:dyDescent="0.25">
      <c r="A5226" s="658"/>
      <c r="B5226" s="635"/>
      <c r="O5226" s="660"/>
      <c r="R5226" s="660"/>
    </row>
    <row r="5227" spans="1:18" x14ac:dyDescent="0.25">
      <c r="A5227" s="658"/>
      <c r="B5227" s="635"/>
      <c r="O5227" s="660"/>
      <c r="R5227" s="660"/>
    </row>
    <row r="5228" spans="1:18" x14ac:dyDescent="0.25">
      <c r="A5228" s="658"/>
      <c r="B5228" s="635"/>
      <c r="O5228" s="660"/>
      <c r="R5228" s="660"/>
    </row>
    <row r="5229" spans="1:18" x14ac:dyDescent="0.25">
      <c r="A5229" s="658"/>
      <c r="B5229" s="635"/>
      <c r="O5229" s="660"/>
      <c r="R5229" s="660"/>
    </row>
    <row r="5230" spans="1:18" x14ac:dyDescent="0.25">
      <c r="A5230" s="658"/>
      <c r="B5230" s="635"/>
      <c r="O5230" s="660"/>
      <c r="R5230" s="660"/>
    </row>
    <row r="5231" spans="1:18" x14ac:dyDescent="0.25">
      <c r="A5231" s="658"/>
      <c r="B5231" s="635"/>
      <c r="O5231" s="660"/>
      <c r="R5231" s="660"/>
    </row>
    <row r="5232" spans="1:18" x14ac:dyDescent="0.25">
      <c r="A5232" s="658"/>
      <c r="B5232" s="635"/>
      <c r="O5232" s="660"/>
      <c r="R5232" s="660"/>
    </row>
    <row r="5233" spans="1:18" x14ac:dyDescent="0.25">
      <c r="A5233" s="658"/>
      <c r="B5233" s="635"/>
      <c r="O5233" s="660"/>
      <c r="R5233" s="660"/>
    </row>
    <row r="5234" spans="1:18" x14ac:dyDescent="0.25">
      <c r="A5234" s="658"/>
      <c r="B5234" s="635"/>
      <c r="O5234" s="660"/>
      <c r="R5234" s="660"/>
    </row>
    <row r="5235" spans="1:18" x14ac:dyDescent="0.25">
      <c r="A5235" s="658"/>
      <c r="B5235" s="635"/>
      <c r="O5235" s="660"/>
      <c r="R5235" s="660"/>
    </row>
    <row r="5236" spans="1:18" x14ac:dyDescent="0.25">
      <c r="A5236" s="658"/>
      <c r="B5236" s="635"/>
      <c r="O5236" s="660"/>
      <c r="R5236" s="660"/>
    </row>
    <row r="5237" spans="1:18" x14ac:dyDescent="0.25">
      <c r="A5237" s="658"/>
      <c r="B5237" s="635"/>
      <c r="O5237" s="660"/>
      <c r="R5237" s="660"/>
    </row>
    <row r="5238" spans="1:18" x14ac:dyDescent="0.25">
      <c r="A5238" s="658"/>
      <c r="B5238" s="635"/>
      <c r="O5238" s="660"/>
      <c r="R5238" s="660"/>
    </row>
    <row r="5239" spans="1:18" x14ac:dyDescent="0.25">
      <c r="A5239" s="658"/>
      <c r="B5239" s="635"/>
      <c r="O5239" s="660"/>
      <c r="R5239" s="660"/>
    </row>
    <row r="5240" spans="1:18" x14ac:dyDescent="0.25">
      <c r="A5240" s="658"/>
      <c r="B5240" s="635"/>
      <c r="O5240" s="660"/>
      <c r="R5240" s="660"/>
    </row>
    <row r="5241" spans="1:18" x14ac:dyDescent="0.25">
      <c r="A5241" s="658"/>
      <c r="B5241" s="635"/>
      <c r="O5241" s="660"/>
      <c r="R5241" s="660"/>
    </row>
    <row r="5242" spans="1:18" x14ac:dyDescent="0.25">
      <c r="A5242" s="658"/>
      <c r="B5242" s="635"/>
      <c r="O5242" s="660"/>
      <c r="R5242" s="660"/>
    </row>
    <row r="5243" spans="1:18" x14ac:dyDescent="0.25">
      <c r="A5243" s="658"/>
      <c r="B5243" s="635"/>
      <c r="O5243" s="660"/>
      <c r="R5243" s="660"/>
    </row>
    <row r="5244" spans="1:18" x14ac:dyDescent="0.25">
      <c r="A5244" s="658"/>
      <c r="B5244" s="635"/>
      <c r="O5244" s="660"/>
      <c r="R5244" s="660"/>
    </row>
    <row r="5245" spans="1:18" x14ac:dyDescent="0.25">
      <c r="A5245" s="658"/>
      <c r="B5245" s="635"/>
      <c r="O5245" s="660"/>
      <c r="R5245" s="660"/>
    </row>
    <row r="5246" spans="1:18" x14ac:dyDescent="0.25">
      <c r="A5246" s="658"/>
      <c r="B5246" s="635"/>
      <c r="O5246" s="660"/>
      <c r="R5246" s="660"/>
    </row>
    <row r="5247" spans="1:18" x14ac:dyDescent="0.25">
      <c r="A5247" s="658"/>
      <c r="B5247" s="635"/>
      <c r="O5247" s="660"/>
      <c r="R5247" s="660"/>
    </row>
    <row r="5248" spans="1:18" x14ac:dyDescent="0.25">
      <c r="A5248" s="658"/>
      <c r="B5248" s="635"/>
      <c r="O5248" s="660"/>
      <c r="R5248" s="660"/>
    </row>
    <row r="5249" spans="1:18" x14ac:dyDescent="0.25">
      <c r="A5249" s="658"/>
      <c r="B5249" s="635"/>
      <c r="O5249" s="660"/>
      <c r="R5249" s="660"/>
    </row>
    <row r="5250" spans="1:18" x14ac:dyDescent="0.25">
      <c r="A5250" s="658"/>
      <c r="B5250" s="635"/>
      <c r="O5250" s="660"/>
      <c r="R5250" s="660"/>
    </row>
    <row r="5251" spans="1:18" x14ac:dyDescent="0.25">
      <c r="A5251" s="658"/>
      <c r="B5251" s="635"/>
      <c r="O5251" s="660"/>
      <c r="R5251" s="660"/>
    </row>
    <row r="5252" spans="1:18" x14ac:dyDescent="0.25">
      <c r="A5252" s="658"/>
      <c r="B5252" s="635"/>
      <c r="O5252" s="660"/>
      <c r="R5252" s="660"/>
    </row>
    <row r="5253" spans="1:18" x14ac:dyDescent="0.25">
      <c r="A5253" s="658"/>
      <c r="B5253" s="635"/>
      <c r="O5253" s="660"/>
      <c r="R5253" s="660"/>
    </row>
    <row r="5254" spans="1:18" x14ac:dyDescent="0.25">
      <c r="A5254" s="658"/>
      <c r="B5254" s="635"/>
      <c r="O5254" s="660"/>
      <c r="R5254" s="660"/>
    </row>
    <row r="5255" spans="1:18" x14ac:dyDescent="0.25">
      <c r="A5255" s="658"/>
      <c r="B5255" s="635"/>
      <c r="O5255" s="660"/>
      <c r="R5255" s="660"/>
    </row>
    <row r="5256" spans="1:18" x14ac:dyDescent="0.25">
      <c r="A5256" s="658"/>
      <c r="B5256" s="635"/>
      <c r="O5256" s="660"/>
      <c r="R5256" s="660"/>
    </row>
    <row r="5257" spans="1:18" x14ac:dyDescent="0.25">
      <c r="A5257" s="658"/>
      <c r="B5257" s="635"/>
      <c r="O5257" s="660"/>
      <c r="R5257" s="660"/>
    </row>
    <row r="5258" spans="1:18" x14ac:dyDescent="0.25">
      <c r="A5258" s="658"/>
      <c r="B5258" s="635"/>
      <c r="O5258" s="660"/>
      <c r="R5258" s="660"/>
    </row>
    <row r="5259" spans="1:18" x14ac:dyDescent="0.25">
      <c r="A5259" s="658"/>
      <c r="B5259" s="635"/>
      <c r="O5259" s="660"/>
      <c r="R5259" s="660"/>
    </row>
    <row r="5260" spans="1:18" x14ac:dyDescent="0.25">
      <c r="A5260" s="658"/>
      <c r="B5260" s="635"/>
      <c r="O5260" s="660"/>
      <c r="R5260" s="660"/>
    </row>
    <row r="5261" spans="1:18" x14ac:dyDescent="0.25">
      <c r="A5261" s="658"/>
      <c r="B5261" s="635"/>
      <c r="O5261" s="660"/>
      <c r="R5261" s="660"/>
    </row>
    <row r="5262" spans="1:18" x14ac:dyDescent="0.25">
      <c r="A5262" s="658"/>
      <c r="B5262" s="635"/>
      <c r="O5262" s="660"/>
      <c r="R5262" s="660"/>
    </row>
    <row r="5263" spans="1:18" x14ac:dyDescent="0.25">
      <c r="A5263" s="658"/>
      <c r="B5263" s="635"/>
      <c r="O5263" s="660"/>
      <c r="R5263" s="660"/>
    </row>
    <row r="5264" spans="1:18" x14ac:dyDescent="0.25">
      <c r="A5264" s="658"/>
      <c r="B5264" s="635"/>
      <c r="O5264" s="660"/>
      <c r="R5264" s="660"/>
    </row>
    <row r="5265" spans="1:18" x14ac:dyDescent="0.25">
      <c r="A5265" s="658"/>
      <c r="B5265" s="635"/>
      <c r="O5265" s="660"/>
      <c r="R5265" s="660"/>
    </row>
    <row r="5266" spans="1:18" x14ac:dyDescent="0.25">
      <c r="A5266" s="658"/>
      <c r="B5266" s="635"/>
      <c r="O5266" s="660"/>
      <c r="R5266" s="660"/>
    </row>
    <row r="5267" spans="1:18" x14ac:dyDescent="0.25">
      <c r="A5267" s="658"/>
      <c r="B5267" s="635"/>
      <c r="O5267" s="660"/>
      <c r="R5267" s="660"/>
    </row>
    <row r="5268" spans="1:18" x14ac:dyDescent="0.25">
      <c r="A5268" s="658"/>
      <c r="B5268" s="635"/>
      <c r="O5268" s="660"/>
      <c r="R5268" s="660"/>
    </row>
    <row r="5269" spans="1:18" x14ac:dyDescent="0.25">
      <c r="A5269" s="658"/>
      <c r="B5269" s="635"/>
      <c r="O5269" s="660"/>
      <c r="R5269" s="660"/>
    </row>
    <row r="5270" spans="1:18" x14ac:dyDescent="0.25">
      <c r="A5270" s="658"/>
      <c r="B5270" s="635"/>
      <c r="O5270" s="660"/>
      <c r="R5270" s="660"/>
    </row>
    <row r="5271" spans="1:18" x14ac:dyDescent="0.25">
      <c r="A5271" s="658"/>
      <c r="B5271" s="635"/>
      <c r="O5271" s="660"/>
      <c r="R5271" s="660"/>
    </row>
    <row r="5272" spans="1:18" x14ac:dyDescent="0.25">
      <c r="A5272" s="658"/>
      <c r="B5272" s="635"/>
      <c r="O5272" s="660"/>
      <c r="R5272" s="660"/>
    </row>
    <row r="5273" spans="1:18" x14ac:dyDescent="0.25">
      <c r="A5273" s="658"/>
      <c r="B5273" s="635"/>
      <c r="O5273" s="660"/>
      <c r="R5273" s="660"/>
    </row>
    <row r="5274" spans="1:18" x14ac:dyDescent="0.25">
      <c r="A5274" s="658"/>
      <c r="B5274" s="635"/>
      <c r="O5274" s="660"/>
      <c r="R5274" s="660"/>
    </row>
    <row r="5275" spans="1:18" x14ac:dyDescent="0.25">
      <c r="A5275" s="658"/>
      <c r="B5275" s="635"/>
      <c r="O5275" s="660"/>
      <c r="R5275" s="660"/>
    </row>
    <row r="5276" spans="1:18" x14ac:dyDescent="0.25">
      <c r="A5276" s="658"/>
      <c r="B5276" s="635"/>
      <c r="O5276" s="660"/>
      <c r="R5276" s="660"/>
    </row>
    <row r="5277" spans="1:18" x14ac:dyDescent="0.25">
      <c r="A5277" s="658"/>
      <c r="B5277" s="635"/>
      <c r="O5277" s="660"/>
      <c r="R5277" s="660"/>
    </row>
    <row r="5278" spans="1:18" x14ac:dyDescent="0.25">
      <c r="A5278" s="658"/>
      <c r="B5278" s="635"/>
      <c r="O5278" s="660"/>
      <c r="R5278" s="660"/>
    </row>
    <row r="5279" spans="1:18" x14ac:dyDescent="0.25">
      <c r="A5279" s="658"/>
      <c r="B5279" s="635"/>
      <c r="O5279" s="660"/>
      <c r="R5279" s="660"/>
    </row>
    <row r="5280" spans="1:18" x14ac:dyDescent="0.25">
      <c r="A5280" s="658"/>
      <c r="B5280" s="635"/>
      <c r="O5280" s="660"/>
      <c r="R5280" s="660"/>
    </row>
    <row r="5281" spans="1:18" x14ac:dyDescent="0.25">
      <c r="A5281" s="658"/>
      <c r="B5281" s="635"/>
      <c r="O5281" s="660"/>
      <c r="R5281" s="660"/>
    </row>
    <row r="5282" spans="1:18" x14ac:dyDescent="0.25">
      <c r="A5282" s="658"/>
      <c r="B5282" s="635"/>
      <c r="O5282" s="660"/>
      <c r="R5282" s="660"/>
    </row>
    <row r="5283" spans="1:18" x14ac:dyDescent="0.25">
      <c r="A5283" s="658"/>
      <c r="B5283" s="635"/>
      <c r="O5283" s="660"/>
      <c r="R5283" s="660"/>
    </row>
    <row r="5284" spans="1:18" x14ac:dyDescent="0.25">
      <c r="A5284" s="658"/>
      <c r="B5284" s="635"/>
      <c r="O5284" s="660"/>
      <c r="R5284" s="660"/>
    </row>
    <row r="5285" spans="1:18" x14ac:dyDescent="0.25">
      <c r="A5285" s="658"/>
      <c r="B5285" s="635"/>
      <c r="O5285" s="660"/>
      <c r="R5285" s="660"/>
    </row>
    <row r="5286" spans="1:18" x14ac:dyDescent="0.25">
      <c r="A5286" s="658"/>
      <c r="B5286" s="635"/>
      <c r="O5286" s="660"/>
      <c r="R5286" s="660"/>
    </row>
    <row r="5287" spans="1:18" x14ac:dyDescent="0.25">
      <c r="A5287" s="658"/>
      <c r="B5287" s="635"/>
      <c r="O5287" s="660"/>
      <c r="R5287" s="660"/>
    </row>
    <row r="5288" spans="1:18" x14ac:dyDescent="0.25">
      <c r="A5288" s="658"/>
      <c r="B5288" s="635"/>
      <c r="O5288" s="660"/>
      <c r="R5288" s="660"/>
    </row>
    <row r="5289" spans="1:18" x14ac:dyDescent="0.25">
      <c r="A5289" s="658"/>
      <c r="B5289" s="635"/>
      <c r="O5289" s="660"/>
      <c r="R5289" s="660"/>
    </row>
    <row r="5290" spans="1:18" x14ac:dyDescent="0.25">
      <c r="A5290" s="658"/>
      <c r="B5290" s="635"/>
      <c r="O5290" s="660"/>
      <c r="R5290" s="660"/>
    </row>
    <row r="5291" spans="1:18" x14ac:dyDescent="0.25">
      <c r="A5291" s="658"/>
      <c r="B5291" s="635"/>
      <c r="O5291" s="660"/>
      <c r="R5291" s="660"/>
    </row>
    <row r="5292" spans="1:18" x14ac:dyDescent="0.25">
      <c r="A5292" s="658"/>
      <c r="B5292" s="635"/>
      <c r="O5292" s="660"/>
      <c r="R5292" s="660"/>
    </row>
    <row r="5293" spans="1:18" x14ac:dyDescent="0.25">
      <c r="A5293" s="658"/>
      <c r="B5293" s="635"/>
      <c r="O5293" s="660"/>
      <c r="R5293" s="660"/>
    </row>
    <row r="5294" spans="1:18" x14ac:dyDescent="0.25">
      <c r="A5294" s="658"/>
      <c r="B5294" s="635"/>
      <c r="O5294" s="660"/>
      <c r="R5294" s="660"/>
    </row>
    <row r="5295" spans="1:18" x14ac:dyDescent="0.25">
      <c r="A5295" s="658"/>
      <c r="B5295" s="635"/>
      <c r="O5295" s="660"/>
      <c r="R5295" s="660"/>
    </row>
    <row r="5296" spans="1:18" x14ac:dyDescent="0.25">
      <c r="A5296" s="658"/>
      <c r="B5296" s="635"/>
      <c r="O5296" s="660"/>
      <c r="R5296" s="660"/>
    </row>
    <row r="5297" spans="1:18" x14ac:dyDescent="0.25">
      <c r="A5297" s="658"/>
      <c r="B5297" s="635"/>
      <c r="O5297" s="660"/>
      <c r="R5297" s="660"/>
    </row>
    <row r="5298" spans="1:18" x14ac:dyDescent="0.25">
      <c r="A5298" s="658"/>
      <c r="B5298" s="635"/>
      <c r="O5298" s="660"/>
      <c r="R5298" s="660"/>
    </row>
    <row r="5299" spans="1:18" x14ac:dyDescent="0.25">
      <c r="A5299" s="658"/>
      <c r="B5299" s="635"/>
      <c r="O5299" s="660"/>
      <c r="R5299" s="660"/>
    </row>
    <row r="5300" spans="1:18" x14ac:dyDescent="0.25">
      <c r="A5300" s="658"/>
      <c r="B5300" s="635"/>
      <c r="O5300" s="660"/>
      <c r="R5300" s="660"/>
    </row>
    <row r="5301" spans="1:18" x14ac:dyDescent="0.25">
      <c r="A5301" s="658"/>
      <c r="B5301" s="635"/>
      <c r="O5301" s="660"/>
      <c r="R5301" s="660"/>
    </row>
    <row r="5302" spans="1:18" x14ac:dyDescent="0.25">
      <c r="A5302" s="658"/>
      <c r="B5302" s="635"/>
      <c r="O5302" s="660"/>
      <c r="R5302" s="660"/>
    </row>
    <row r="5303" spans="1:18" x14ac:dyDescent="0.25">
      <c r="A5303" s="658"/>
      <c r="B5303" s="635"/>
      <c r="O5303" s="660"/>
      <c r="R5303" s="660"/>
    </row>
    <row r="5304" spans="1:18" x14ac:dyDescent="0.25">
      <c r="A5304" s="658"/>
      <c r="B5304" s="635"/>
      <c r="O5304" s="660"/>
      <c r="R5304" s="660"/>
    </row>
    <row r="5305" spans="1:18" x14ac:dyDescent="0.25">
      <c r="A5305" s="658"/>
      <c r="B5305" s="635"/>
      <c r="O5305" s="660"/>
      <c r="R5305" s="660"/>
    </row>
    <row r="5306" spans="1:18" x14ac:dyDescent="0.25">
      <c r="A5306" s="658"/>
      <c r="B5306" s="635"/>
      <c r="O5306" s="660"/>
      <c r="R5306" s="660"/>
    </row>
    <row r="5307" spans="1:18" x14ac:dyDescent="0.25">
      <c r="A5307" s="658"/>
      <c r="B5307" s="635"/>
      <c r="O5307" s="660"/>
      <c r="R5307" s="660"/>
    </row>
    <row r="5308" spans="1:18" x14ac:dyDescent="0.25">
      <c r="A5308" s="658"/>
      <c r="B5308" s="635"/>
      <c r="O5308" s="660"/>
      <c r="R5308" s="660"/>
    </row>
    <row r="5309" spans="1:18" x14ac:dyDescent="0.25">
      <c r="A5309" s="658"/>
      <c r="B5309" s="635"/>
      <c r="O5309" s="660"/>
      <c r="R5309" s="660"/>
    </row>
    <row r="5310" spans="1:18" x14ac:dyDescent="0.25">
      <c r="A5310" s="658"/>
      <c r="B5310" s="635"/>
      <c r="O5310" s="660"/>
      <c r="R5310" s="660"/>
    </row>
    <row r="5311" spans="1:18" x14ac:dyDescent="0.25">
      <c r="A5311" s="658"/>
      <c r="B5311" s="635"/>
      <c r="O5311" s="660"/>
      <c r="R5311" s="660"/>
    </row>
    <row r="5312" spans="1:18" x14ac:dyDescent="0.25">
      <c r="A5312" s="658"/>
      <c r="B5312" s="635"/>
      <c r="O5312" s="660"/>
      <c r="R5312" s="660"/>
    </row>
    <row r="5313" spans="1:18" x14ac:dyDescent="0.25">
      <c r="A5313" s="658"/>
      <c r="B5313" s="635"/>
      <c r="O5313" s="660"/>
      <c r="R5313" s="660"/>
    </row>
    <row r="5314" spans="1:18" x14ac:dyDescent="0.25">
      <c r="A5314" s="658"/>
      <c r="B5314" s="635"/>
      <c r="O5314" s="660"/>
      <c r="R5314" s="660"/>
    </row>
    <row r="5315" spans="1:18" x14ac:dyDescent="0.25">
      <c r="A5315" s="658"/>
      <c r="B5315" s="635"/>
      <c r="O5315" s="660"/>
      <c r="R5315" s="660"/>
    </row>
    <row r="5316" spans="1:18" x14ac:dyDescent="0.25">
      <c r="A5316" s="658"/>
      <c r="B5316" s="635"/>
      <c r="O5316" s="660"/>
      <c r="R5316" s="660"/>
    </row>
    <row r="5317" spans="1:18" x14ac:dyDescent="0.25">
      <c r="A5317" s="658"/>
      <c r="B5317" s="635"/>
      <c r="O5317" s="660"/>
      <c r="R5317" s="660"/>
    </row>
    <row r="5318" spans="1:18" x14ac:dyDescent="0.25">
      <c r="A5318" s="658"/>
      <c r="B5318" s="635"/>
      <c r="O5318" s="660"/>
      <c r="R5318" s="660"/>
    </row>
    <row r="5319" spans="1:18" x14ac:dyDescent="0.25">
      <c r="A5319" s="658"/>
      <c r="B5319" s="635"/>
      <c r="O5319" s="660"/>
      <c r="R5319" s="660"/>
    </row>
    <row r="5320" spans="1:18" x14ac:dyDescent="0.25">
      <c r="A5320" s="658"/>
      <c r="B5320" s="635"/>
      <c r="O5320" s="660"/>
      <c r="R5320" s="660"/>
    </row>
    <row r="5321" spans="1:18" x14ac:dyDescent="0.25">
      <c r="A5321" s="658"/>
      <c r="B5321" s="635"/>
      <c r="O5321" s="660"/>
      <c r="R5321" s="660"/>
    </row>
    <row r="5322" spans="1:18" x14ac:dyDescent="0.25">
      <c r="A5322" s="658"/>
      <c r="B5322" s="635"/>
      <c r="O5322" s="660"/>
      <c r="R5322" s="660"/>
    </row>
    <row r="5323" spans="1:18" x14ac:dyDescent="0.25">
      <c r="A5323" s="658"/>
      <c r="B5323" s="635"/>
      <c r="O5323" s="660"/>
      <c r="R5323" s="660"/>
    </row>
    <row r="5324" spans="1:18" x14ac:dyDescent="0.25">
      <c r="A5324" s="658"/>
      <c r="B5324" s="635"/>
      <c r="O5324" s="660"/>
      <c r="R5324" s="660"/>
    </row>
    <row r="5325" spans="1:18" x14ac:dyDescent="0.25">
      <c r="A5325" s="658"/>
      <c r="B5325" s="635"/>
      <c r="O5325" s="660"/>
      <c r="R5325" s="660"/>
    </row>
    <row r="5326" spans="1:18" x14ac:dyDescent="0.25">
      <c r="A5326" s="658"/>
      <c r="B5326" s="635"/>
      <c r="O5326" s="660"/>
      <c r="R5326" s="660"/>
    </row>
    <row r="5327" spans="1:18" x14ac:dyDescent="0.25">
      <c r="A5327" s="658"/>
      <c r="B5327" s="635"/>
      <c r="O5327" s="660"/>
      <c r="R5327" s="660"/>
    </row>
    <row r="5328" spans="1:18" x14ac:dyDescent="0.25">
      <c r="A5328" s="658"/>
      <c r="B5328" s="635"/>
      <c r="O5328" s="660"/>
      <c r="R5328" s="660"/>
    </row>
    <row r="5329" spans="1:18" x14ac:dyDescent="0.25">
      <c r="A5329" s="658"/>
      <c r="B5329" s="635"/>
      <c r="O5329" s="660"/>
      <c r="R5329" s="660"/>
    </row>
    <row r="5330" spans="1:18" x14ac:dyDescent="0.25">
      <c r="A5330" s="658"/>
      <c r="B5330" s="635"/>
      <c r="O5330" s="660"/>
      <c r="R5330" s="660"/>
    </row>
    <row r="5331" spans="1:18" x14ac:dyDescent="0.25">
      <c r="A5331" s="658"/>
      <c r="B5331" s="635"/>
      <c r="O5331" s="660"/>
      <c r="R5331" s="660"/>
    </row>
    <row r="5332" spans="1:18" x14ac:dyDescent="0.25">
      <c r="A5332" s="658"/>
      <c r="B5332" s="635"/>
      <c r="O5332" s="660"/>
      <c r="R5332" s="660"/>
    </row>
    <row r="5333" spans="1:18" x14ac:dyDescent="0.25">
      <c r="A5333" s="658"/>
      <c r="B5333" s="635"/>
      <c r="O5333" s="660"/>
      <c r="R5333" s="660"/>
    </row>
    <row r="5334" spans="1:18" x14ac:dyDescent="0.25">
      <c r="A5334" s="658"/>
      <c r="B5334" s="635"/>
      <c r="O5334" s="660"/>
      <c r="R5334" s="660"/>
    </row>
    <row r="5335" spans="1:18" x14ac:dyDescent="0.25">
      <c r="A5335" s="658"/>
      <c r="B5335" s="635"/>
      <c r="O5335" s="660"/>
      <c r="R5335" s="660"/>
    </row>
    <row r="5336" spans="1:18" x14ac:dyDescent="0.25">
      <c r="A5336" s="658"/>
      <c r="B5336" s="635"/>
      <c r="O5336" s="660"/>
      <c r="R5336" s="660"/>
    </row>
    <row r="5337" spans="1:18" x14ac:dyDescent="0.25">
      <c r="A5337" s="658"/>
      <c r="B5337" s="635"/>
      <c r="O5337" s="660"/>
      <c r="R5337" s="660"/>
    </row>
    <row r="5338" spans="1:18" x14ac:dyDescent="0.25">
      <c r="A5338" s="658"/>
      <c r="B5338" s="635"/>
      <c r="O5338" s="660"/>
      <c r="R5338" s="660"/>
    </row>
    <row r="5339" spans="1:18" x14ac:dyDescent="0.25">
      <c r="A5339" s="658"/>
      <c r="B5339" s="635"/>
      <c r="O5339" s="660"/>
      <c r="R5339" s="660"/>
    </row>
    <row r="5340" spans="1:18" x14ac:dyDescent="0.25">
      <c r="A5340" s="658"/>
      <c r="B5340" s="635"/>
      <c r="O5340" s="660"/>
      <c r="R5340" s="660"/>
    </row>
    <row r="5341" spans="1:18" x14ac:dyDescent="0.25">
      <c r="A5341" s="658"/>
      <c r="B5341" s="635"/>
      <c r="O5341" s="660"/>
      <c r="R5341" s="660"/>
    </row>
    <row r="5342" spans="1:18" x14ac:dyDescent="0.25">
      <c r="A5342" s="658"/>
      <c r="B5342" s="635"/>
      <c r="O5342" s="660"/>
      <c r="R5342" s="660"/>
    </row>
    <row r="5343" spans="1:18" x14ac:dyDescent="0.25">
      <c r="A5343" s="658"/>
      <c r="B5343" s="635"/>
      <c r="O5343" s="660"/>
      <c r="R5343" s="660"/>
    </row>
    <row r="5344" spans="1:18" x14ac:dyDescent="0.25">
      <c r="A5344" s="658"/>
      <c r="B5344" s="635"/>
      <c r="O5344" s="660"/>
      <c r="R5344" s="660"/>
    </row>
    <row r="5345" spans="1:18" x14ac:dyDescent="0.25">
      <c r="A5345" s="658"/>
      <c r="B5345" s="635"/>
      <c r="O5345" s="660"/>
      <c r="R5345" s="660"/>
    </row>
    <row r="5346" spans="1:18" x14ac:dyDescent="0.25">
      <c r="A5346" s="658"/>
      <c r="B5346" s="635"/>
      <c r="O5346" s="660"/>
      <c r="R5346" s="660"/>
    </row>
    <row r="5347" spans="1:18" x14ac:dyDescent="0.25">
      <c r="A5347" s="658"/>
      <c r="B5347" s="635"/>
      <c r="O5347" s="660"/>
      <c r="R5347" s="660"/>
    </row>
    <row r="5348" spans="1:18" x14ac:dyDescent="0.25">
      <c r="A5348" s="658"/>
      <c r="B5348" s="635"/>
      <c r="O5348" s="660"/>
      <c r="R5348" s="660"/>
    </row>
    <row r="5349" spans="1:18" x14ac:dyDescent="0.25">
      <c r="A5349" s="658"/>
      <c r="B5349" s="635"/>
      <c r="O5349" s="660"/>
      <c r="R5349" s="660"/>
    </row>
    <row r="5350" spans="1:18" x14ac:dyDescent="0.25">
      <c r="A5350" s="658"/>
      <c r="B5350" s="635"/>
      <c r="O5350" s="660"/>
      <c r="R5350" s="660"/>
    </row>
    <row r="5351" spans="1:18" x14ac:dyDescent="0.25">
      <c r="A5351" s="658"/>
      <c r="B5351" s="635"/>
      <c r="O5351" s="660"/>
      <c r="R5351" s="660"/>
    </row>
    <row r="5352" spans="1:18" x14ac:dyDescent="0.25">
      <c r="A5352" s="658"/>
      <c r="B5352" s="635"/>
      <c r="O5352" s="660"/>
      <c r="R5352" s="660"/>
    </row>
    <row r="5353" spans="1:18" x14ac:dyDescent="0.25">
      <c r="A5353" s="658"/>
      <c r="B5353" s="635"/>
      <c r="O5353" s="660"/>
      <c r="R5353" s="660"/>
    </row>
    <row r="5354" spans="1:18" x14ac:dyDescent="0.25">
      <c r="A5354" s="658"/>
      <c r="B5354" s="635"/>
      <c r="O5354" s="660"/>
      <c r="R5354" s="660"/>
    </row>
    <row r="5355" spans="1:18" x14ac:dyDescent="0.25">
      <c r="A5355" s="658"/>
      <c r="B5355" s="635"/>
      <c r="O5355" s="660"/>
      <c r="R5355" s="660"/>
    </row>
    <row r="5356" spans="1:18" x14ac:dyDescent="0.25">
      <c r="A5356" s="658"/>
      <c r="B5356" s="635"/>
      <c r="O5356" s="660"/>
      <c r="R5356" s="660"/>
    </row>
    <row r="5357" spans="1:18" x14ac:dyDescent="0.25">
      <c r="A5357" s="658"/>
      <c r="B5357" s="635"/>
      <c r="O5357" s="660"/>
      <c r="R5357" s="660"/>
    </row>
    <row r="5358" spans="1:18" x14ac:dyDescent="0.25">
      <c r="A5358" s="658"/>
      <c r="B5358" s="635"/>
      <c r="O5358" s="660"/>
      <c r="R5358" s="660"/>
    </row>
    <row r="5359" spans="1:18" x14ac:dyDescent="0.25">
      <c r="A5359" s="658"/>
      <c r="B5359" s="635"/>
      <c r="O5359" s="660"/>
      <c r="R5359" s="660"/>
    </row>
    <row r="5360" spans="1:18" x14ac:dyDescent="0.25">
      <c r="A5360" s="658"/>
      <c r="B5360" s="635"/>
      <c r="O5360" s="660"/>
      <c r="R5360" s="660"/>
    </row>
    <row r="5361" spans="1:18" x14ac:dyDescent="0.25">
      <c r="A5361" s="658"/>
      <c r="B5361" s="635"/>
      <c r="O5361" s="660"/>
      <c r="R5361" s="660"/>
    </row>
    <row r="5362" spans="1:18" x14ac:dyDescent="0.25">
      <c r="A5362" s="658"/>
      <c r="B5362" s="635"/>
      <c r="O5362" s="660"/>
      <c r="R5362" s="660"/>
    </row>
    <row r="5363" spans="1:18" x14ac:dyDescent="0.25">
      <c r="A5363" s="658"/>
      <c r="B5363" s="635"/>
      <c r="O5363" s="660"/>
      <c r="R5363" s="660"/>
    </row>
    <row r="5364" spans="1:18" x14ac:dyDescent="0.25">
      <c r="A5364" s="658"/>
      <c r="B5364" s="635"/>
      <c r="O5364" s="660"/>
      <c r="R5364" s="660"/>
    </row>
    <row r="5365" spans="1:18" x14ac:dyDescent="0.25">
      <c r="A5365" s="658"/>
      <c r="B5365" s="635"/>
      <c r="O5365" s="660"/>
      <c r="R5365" s="660"/>
    </row>
    <row r="5366" spans="1:18" x14ac:dyDescent="0.25">
      <c r="A5366" s="658"/>
      <c r="B5366" s="635"/>
      <c r="O5366" s="660"/>
      <c r="R5366" s="660"/>
    </row>
    <row r="5367" spans="1:18" x14ac:dyDescent="0.25">
      <c r="A5367" s="658"/>
      <c r="B5367" s="635"/>
      <c r="O5367" s="660"/>
      <c r="R5367" s="660"/>
    </row>
    <row r="5368" spans="1:18" x14ac:dyDescent="0.25">
      <c r="A5368" s="658"/>
      <c r="B5368" s="635"/>
      <c r="O5368" s="660"/>
      <c r="R5368" s="660"/>
    </row>
    <row r="5369" spans="1:18" x14ac:dyDescent="0.25">
      <c r="A5369" s="658"/>
      <c r="B5369" s="635"/>
      <c r="O5369" s="660"/>
      <c r="R5369" s="660"/>
    </row>
    <row r="5370" spans="1:18" x14ac:dyDescent="0.25">
      <c r="A5370" s="658"/>
      <c r="B5370" s="635"/>
      <c r="O5370" s="660"/>
      <c r="R5370" s="660"/>
    </row>
    <row r="5371" spans="1:18" x14ac:dyDescent="0.25">
      <c r="A5371" s="658"/>
      <c r="B5371" s="635"/>
      <c r="O5371" s="660"/>
      <c r="R5371" s="660"/>
    </row>
    <row r="5372" spans="1:18" x14ac:dyDescent="0.25">
      <c r="A5372" s="658"/>
      <c r="B5372" s="635"/>
      <c r="O5372" s="660"/>
      <c r="R5372" s="660"/>
    </row>
    <row r="5373" spans="1:18" x14ac:dyDescent="0.25">
      <c r="A5373" s="658"/>
      <c r="B5373" s="635"/>
      <c r="O5373" s="660"/>
      <c r="R5373" s="660"/>
    </row>
    <row r="5374" spans="1:18" x14ac:dyDescent="0.25">
      <c r="A5374" s="658"/>
      <c r="B5374" s="635"/>
      <c r="O5374" s="660"/>
      <c r="R5374" s="660"/>
    </row>
    <row r="5375" spans="1:18" x14ac:dyDescent="0.25">
      <c r="A5375" s="658"/>
      <c r="B5375" s="635"/>
      <c r="O5375" s="660"/>
      <c r="R5375" s="660"/>
    </row>
    <row r="5376" spans="1:18" x14ac:dyDescent="0.25">
      <c r="A5376" s="658"/>
      <c r="B5376" s="635"/>
      <c r="O5376" s="660"/>
      <c r="R5376" s="660"/>
    </row>
    <row r="5377" spans="1:18" x14ac:dyDescent="0.25">
      <c r="A5377" s="658"/>
      <c r="B5377" s="635"/>
      <c r="O5377" s="660"/>
      <c r="R5377" s="660"/>
    </row>
    <row r="5378" spans="1:18" x14ac:dyDescent="0.25">
      <c r="A5378" s="658"/>
      <c r="B5378" s="635"/>
      <c r="O5378" s="660"/>
      <c r="R5378" s="660"/>
    </row>
    <row r="5379" spans="1:18" x14ac:dyDescent="0.25">
      <c r="A5379" s="658"/>
      <c r="B5379" s="635"/>
      <c r="O5379" s="660"/>
      <c r="R5379" s="660"/>
    </row>
    <row r="5380" spans="1:18" x14ac:dyDescent="0.25">
      <c r="A5380" s="658"/>
      <c r="B5380" s="635"/>
      <c r="O5380" s="660"/>
      <c r="R5380" s="660"/>
    </row>
    <row r="5381" spans="1:18" x14ac:dyDescent="0.25">
      <c r="A5381" s="658"/>
      <c r="B5381" s="635"/>
      <c r="O5381" s="660"/>
      <c r="R5381" s="660"/>
    </row>
    <row r="5382" spans="1:18" x14ac:dyDescent="0.25">
      <c r="A5382" s="658"/>
      <c r="B5382" s="635"/>
      <c r="O5382" s="660"/>
      <c r="R5382" s="660"/>
    </row>
    <row r="5383" spans="1:18" x14ac:dyDescent="0.25">
      <c r="A5383" s="658"/>
      <c r="B5383" s="635"/>
      <c r="O5383" s="660"/>
      <c r="R5383" s="660"/>
    </row>
    <row r="5384" spans="1:18" x14ac:dyDescent="0.25">
      <c r="A5384" s="658"/>
      <c r="B5384" s="635"/>
      <c r="O5384" s="660"/>
      <c r="R5384" s="660"/>
    </row>
    <row r="5385" spans="1:18" x14ac:dyDescent="0.25">
      <c r="A5385" s="658"/>
      <c r="B5385" s="635"/>
      <c r="O5385" s="660"/>
      <c r="R5385" s="660"/>
    </row>
    <row r="5386" spans="1:18" x14ac:dyDescent="0.25">
      <c r="A5386" s="658"/>
      <c r="B5386" s="635"/>
      <c r="O5386" s="660"/>
      <c r="R5386" s="660"/>
    </row>
    <row r="5387" spans="1:18" x14ac:dyDescent="0.25">
      <c r="A5387" s="658"/>
      <c r="B5387" s="635"/>
      <c r="O5387" s="660"/>
      <c r="R5387" s="660"/>
    </row>
    <row r="5388" spans="1:18" x14ac:dyDescent="0.25">
      <c r="A5388" s="658"/>
      <c r="B5388" s="635"/>
      <c r="O5388" s="660"/>
      <c r="R5388" s="660"/>
    </row>
    <row r="5389" spans="1:18" x14ac:dyDescent="0.25">
      <c r="A5389" s="658"/>
      <c r="B5389" s="635"/>
      <c r="O5389" s="660"/>
      <c r="R5389" s="660"/>
    </row>
    <row r="5390" spans="1:18" x14ac:dyDescent="0.25">
      <c r="A5390" s="658"/>
      <c r="B5390" s="635"/>
      <c r="O5390" s="660"/>
      <c r="R5390" s="660"/>
    </row>
    <row r="5391" spans="1:18" x14ac:dyDescent="0.25">
      <c r="A5391" s="658"/>
      <c r="B5391" s="635"/>
      <c r="O5391" s="660"/>
      <c r="R5391" s="660"/>
    </row>
    <row r="5392" spans="1:18" x14ac:dyDescent="0.25">
      <c r="A5392" s="658"/>
      <c r="B5392" s="635"/>
      <c r="O5392" s="660"/>
      <c r="R5392" s="660"/>
    </row>
    <row r="5393" spans="1:18" x14ac:dyDescent="0.25">
      <c r="A5393" s="658"/>
      <c r="B5393" s="635"/>
      <c r="O5393" s="660"/>
      <c r="R5393" s="660"/>
    </row>
    <row r="5394" spans="1:18" x14ac:dyDescent="0.25">
      <c r="A5394" s="658"/>
      <c r="B5394" s="635"/>
      <c r="O5394" s="660"/>
      <c r="R5394" s="660"/>
    </row>
    <row r="5395" spans="1:18" x14ac:dyDescent="0.25">
      <c r="A5395" s="658"/>
      <c r="B5395" s="635"/>
      <c r="O5395" s="660"/>
      <c r="R5395" s="660"/>
    </row>
    <row r="5396" spans="1:18" x14ac:dyDescent="0.25">
      <c r="A5396" s="658"/>
      <c r="B5396" s="635"/>
      <c r="O5396" s="660"/>
      <c r="R5396" s="660"/>
    </row>
    <row r="5397" spans="1:18" x14ac:dyDescent="0.25">
      <c r="A5397" s="658"/>
      <c r="B5397" s="635"/>
      <c r="O5397" s="660"/>
      <c r="R5397" s="660"/>
    </row>
    <row r="5398" spans="1:18" x14ac:dyDescent="0.25">
      <c r="A5398" s="658"/>
      <c r="B5398" s="635"/>
      <c r="O5398" s="660"/>
      <c r="R5398" s="660"/>
    </row>
    <row r="5399" spans="1:18" x14ac:dyDescent="0.25">
      <c r="A5399" s="658"/>
      <c r="B5399" s="635"/>
      <c r="O5399" s="660"/>
      <c r="R5399" s="660"/>
    </row>
    <row r="5400" spans="1:18" x14ac:dyDescent="0.25">
      <c r="A5400" s="658"/>
      <c r="B5400" s="635"/>
      <c r="O5400" s="660"/>
      <c r="R5400" s="660"/>
    </row>
    <row r="5401" spans="1:18" x14ac:dyDescent="0.25">
      <c r="A5401" s="658"/>
      <c r="B5401" s="635"/>
      <c r="O5401" s="660"/>
      <c r="R5401" s="660"/>
    </row>
    <row r="5402" spans="1:18" x14ac:dyDescent="0.25">
      <c r="A5402" s="658"/>
      <c r="B5402" s="635"/>
      <c r="O5402" s="660"/>
      <c r="R5402" s="660"/>
    </row>
    <row r="5403" spans="1:18" x14ac:dyDescent="0.25">
      <c r="A5403" s="658"/>
      <c r="B5403" s="635"/>
      <c r="O5403" s="660"/>
      <c r="R5403" s="660"/>
    </row>
    <row r="5404" spans="1:18" x14ac:dyDescent="0.25">
      <c r="A5404" s="658"/>
      <c r="B5404" s="635"/>
      <c r="C5404" s="635"/>
      <c r="D5404" s="635"/>
      <c r="E5404" s="635"/>
      <c r="F5404" s="635"/>
      <c r="G5404" s="635"/>
      <c r="H5404" s="635"/>
      <c r="I5404" s="635"/>
      <c r="J5404" s="635"/>
      <c r="K5404" s="635"/>
      <c r="L5404" s="635"/>
      <c r="M5404" s="635"/>
      <c r="N5404" s="635"/>
      <c r="O5404" s="660"/>
      <c r="R5404" s="660"/>
    </row>
    <row r="5405" spans="1:18" x14ac:dyDescent="0.25">
      <c r="A5405" s="658"/>
      <c r="B5405" s="635"/>
      <c r="C5405" s="635"/>
      <c r="D5405" s="635"/>
      <c r="E5405" s="635"/>
      <c r="F5405" s="635"/>
      <c r="G5405" s="635"/>
      <c r="H5405" s="635"/>
      <c r="I5405" s="635"/>
      <c r="J5405" s="635"/>
      <c r="K5405" s="635"/>
      <c r="L5405" s="635"/>
      <c r="M5405" s="635"/>
      <c r="N5405" s="635"/>
      <c r="O5405" s="660"/>
      <c r="R5405" s="660"/>
    </row>
    <row r="5406" spans="1:18" x14ac:dyDescent="0.25">
      <c r="A5406" s="658"/>
      <c r="B5406" s="635"/>
      <c r="C5406" s="635"/>
      <c r="D5406" s="635"/>
      <c r="E5406" s="635"/>
      <c r="F5406" s="635"/>
      <c r="G5406" s="635"/>
      <c r="H5406" s="635"/>
      <c r="I5406" s="635"/>
      <c r="J5406" s="635"/>
      <c r="K5406" s="635"/>
      <c r="L5406" s="635"/>
      <c r="M5406" s="635"/>
      <c r="N5406" s="635"/>
      <c r="O5406" s="660"/>
      <c r="R5406" s="660"/>
    </row>
    <row r="5407" spans="1:18" x14ac:dyDescent="0.25">
      <c r="A5407" s="658"/>
      <c r="B5407" s="635"/>
      <c r="C5407" s="635"/>
      <c r="D5407" s="635"/>
      <c r="E5407" s="635"/>
      <c r="F5407" s="635"/>
      <c r="G5407" s="635"/>
      <c r="H5407" s="635"/>
      <c r="I5407" s="635"/>
      <c r="J5407" s="635"/>
      <c r="K5407" s="635"/>
      <c r="L5407" s="635"/>
      <c r="M5407" s="635"/>
      <c r="N5407" s="635"/>
      <c r="O5407" s="660"/>
      <c r="R5407" s="660"/>
    </row>
    <row r="5408" spans="1:18" x14ac:dyDescent="0.25">
      <c r="A5408" s="658"/>
      <c r="B5408" s="635"/>
      <c r="C5408" s="635"/>
      <c r="D5408" s="635"/>
      <c r="E5408" s="635"/>
      <c r="F5408" s="635"/>
      <c r="G5408" s="635"/>
      <c r="H5408" s="635"/>
      <c r="I5408" s="635"/>
      <c r="J5408" s="635"/>
      <c r="K5408" s="635"/>
      <c r="L5408" s="635"/>
      <c r="M5408" s="635"/>
      <c r="N5408" s="635"/>
      <c r="O5408" s="660"/>
      <c r="R5408" s="660"/>
    </row>
    <row r="5409" spans="1:18" x14ac:dyDescent="0.25">
      <c r="A5409" s="658"/>
      <c r="B5409" s="635"/>
      <c r="C5409" s="635"/>
      <c r="D5409" s="635"/>
      <c r="E5409" s="635"/>
      <c r="F5409" s="635"/>
      <c r="G5409" s="635"/>
      <c r="H5409" s="635"/>
      <c r="I5409" s="635"/>
      <c r="J5409" s="635"/>
      <c r="K5409" s="635"/>
      <c r="L5409" s="635"/>
      <c r="M5409" s="635"/>
      <c r="N5409" s="635"/>
      <c r="O5409" s="660"/>
      <c r="R5409" s="660"/>
    </row>
    <row r="5410" spans="1:18" x14ac:dyDescent="0.25">
      <c r="A5410" s="658"/>
      <c r="B5410" s="635"/>
      <c r="C5410" s="635"/>
      <c r="D5410" s="635"/>
      <c r="E5410" s="635"/>
      <c r="F5410" s="635"/>
      <c r="G5410" s="635"/>
      <c r="H5410" s="635"/>
      <c r="I5410" s="635"/>
      <c r="J5410" s="635"/>
      <c r="K5410" s="635"/>
      <c r="L5410" s="635"/>
      <c r="M5410" s="635"/>
      <c r="N5410" s="635"/>
      <c r="O5410" s="660"/>
      <c r="R5410" s="660"/>
    </row>
    <row r="5411" spans="1:18" x14ac:dyDescent="0.25">
      <c r="A5411" s="658"/>
      <c r="B5411" s="635"/>
      <c r="C5411" s="635"/>
      <c r="D5411" s="635"/>
      <c r="E5411" s="635"/>
      <c r="F5411" s="635"/>
      <c r="G5411" s="635"/>
      <c r="H5411" s="635"/>
      <c r="I5411" s="635"/>
      <c r="J5411" s="635"/>
      <c r="K5411" s="635"/>
      <c r="L5411" s="635"/>
      <c r="M5411" s="635"/>
      <c r="N5411" s="635"/>
      <c r="O5411" s="660"/>
      <c r="R5411" s="660"/>
    </row>
    <row r="5412" spans="1:18" x14ac:dyDescent="0.25">
      <c r="A5412" s="658"/>
      <c r="B5412" s="635"/>
      <c r="C5412" s="635"/>
      <c r="D5412" s="635"/>
      <c r="E5412" s="635"/>
      <c r="F5412" s="635"/>
      <c r="G5412" s="635"/>
      <c r="H5412" s="635"/>
      <c r="I5412" s="635"/>
      <c r="J5412" s="635"/>
      <c r="K5412" s="635"/>
      <c r="L5412" s="635"/>
      <c r="M5412" s="635"/>
      <c r="N5412" s="635"/>
      <c r="O5412" s="660"/>
      <c r="R5412" s="660"/>
    </row>
    <row r="5413" spans="1:18" x14ac:dyDescent="0.25">
      <c r="A5413" s="658"/>
      <c r="B5413" s="635"/>
      <c r="C5413" s="635"/>
      <c r="D5413" s="635"/>
      <c r="E5413" s="635"/>
      <c r="F5413" s="635"/>
      <c r="G5413" s="635"/>
      <c r="H5413" s="635"/>
      <c r="I5413" s="635"/>
      <c r="J5413" s="635"/>
      <c r="K5413" s="635"/>
      <c r="L5413" s="635"/>
      <c r="M5413" s="635"/>
      <c r="N5413" s="635"/>
      <c r="O5413" s="660"/>
      <c r="R5413" s="660"/>
    </row>
    <row r="5414" spans="1:18" x14ac:dyDescent="0.25">
      <c r="A5414" s="658"/>
      <c r="B5414" s="635"/>
      <c r="C5414" s="635"/>
      <c r="D5414" s="635"/>
      <c r="E5414" s="635"/>
      <c r="F5414" s="635"/>
      <c r="G5414" s="635"/>
      <c r="H5414" s="635"/>
      <c r="I5414" s="635"/>
      <c r="J5414" s="635"/>
      <c r="K5414" s="635"/>
      <c r="L5414" s="635"/>
      <c r="M5414" s="635"/>
      <c r="N5414" s="635"/>
      <c r="O5414" s="660"/>
      <c r="R5414" s="660"/>
    </row>
    <row r="5415" spans="1:18" x14ac:dyDescent="0.25">
      <c r="A5415" s="658"/>
      <c r="B5415" s="635"/>
      <c r="C5415" s="635"/>
      <c r="D5415" s="635"/>
      <c r="E5415" s="635"/>
      <c r="F5415" s="635"/>
      <c r="G5415" s="635"/>
      <c r="H5415" s="635"/>
      <c r="I5415" s="635"/>
      <c r="J5415" s="635"/>
      <c r="K5415" s="635"/>
      <c r="L5415" s="635"/>
      <c r="M5415" s="635"/>
      <c r="N5415" s="635"/>
      <c r="O5415" s="660"/>
      <c r="R5415" s="660"/>
    </row>
    <row r="5416" spans="1:18" x14ac:dyDescent="0.25">
      <c r="A5416" s="658"/>
      <c r="B5416" s="635"/>
      <c r="C5416" s="635"/>
      <c r="D5416" s="635"/>
      <c r="E5416" s="635"/>
      <c r="F5416" s="635"/>
      <c r="G5416" s="635"/>
      <c r="H5416" s="635"/>
      <c r="I5416" s="635"/>
      <c r="J5416" s="635"/>
      <c r="K5416" s="635"/>
      <c r="L5416" s="635"/>
      <c r="M5416" s="635"/>
      <c r="N5416" s="635"/>
      <c r="O5416" s="660"/>
      <c r="R5416" s="660"/>
    </row>
    <row r="5417" spans="1:18" x14ac:dyDescent="0.25">
      <c r="A5417" s="658"/>
      <c r="B5417" s="635"/>
      <c r="C5417" s="635"/>
      <c r="D5417" s="635"/>
      <c r="E5417" s="635"/>
      <c r="F5417" s="635"/>
      <c r="G5417" s="635"/>
      <c r="H5417" s="635"/>
      <c r="I5417" s="635"/>
      <c r="J5417" s="635"/>
      <c r="K5417" s="635"/>
      <c r="L5417" s="635"/>
      <c r="M5417" s="635"/>
      <c r="N5417" s="635"/>
      <c r="O5417" s="660"/>
      <c r="R5417" s="660"/>
    </row>
    <row r="5418" spans="1:18" x14ac:dyDescent="0.25">
      <c r="A5418" s="658"/>
      <c r="B5418" s="635"/>
      <c r="C5418" s="635"/>
      <c r="D5418" s="635"/>
      <c r="E5418" s="635"/>
      <c r="F5418" s="635"/>
      <c r="G5418" s="635"/>
      <c r="H5418" s="635"/>
      <c r="I5418" s="635"/>
      <c r="J5418" s="635"/>
      <c r="K5418" s="635"/>
      <c r="L5418" s="635"/>
      <c r="M5418" s="635"/>
      <c r="N5418" s="635"/>
      <c r="O5418" s="660"/>
      <c r="R5418" s="660"/>
    </row>
    <row r="5419" spans="1:18" x14ac:dyDescent="0.25">
      <c r="A5419" s="658"/>
      <c r="B5419" s="635"/>
      <c r="C5419" s="635"/>
      <c r="D5419" s="635"/>
      <c r="E5419" s="635"/>
      <c r="F5419" s="635"/>
      <c r="G5419" s="635"/>
      <c r="H5419" s="635"/>
      <c r="I5419" s="635"/>
      <c r="J5419" s="635"/>
      <c r="K5419" s="635"/>
      <c r="L5419" s="635"/>
      <c r="M5419" s="635"/>
      <c r="N5419" s="635"/>
      <c r="O5419" s="660"/>
      <c r="R5419" s="660"/>
    </row>
    <row r="5420" spans="1:18" x14ac:dyDescent="0.25">
      <c r="A5420" s="658"/>
      <c r="B5420" s="635"/>
      <c r="C5420" s="635"/>
      <c r="D5420" s="635"/>
      <c r="E5420" s="635"/>
      <c r="F5420" s="635"/>
      <c r="G5420" s="635"/>
      <c r="H5420" s="635"/>
      <c r="I5420" s="635"/>
      <c r="J5420" s="635"/>
      <c r="K5420" s="635"/>
      <c r="L5420" s="635"/>
      <c r="M5420" s="635"/>
      <c r="N5420" s="635"/>
      <c r="O5420" s="660"/>
      <c r="R5420" s="660"/>
    </row>
    <row r="5421" spans="1:18" x14ac:dyDescent="0.25">
      <c r="A5421" s="658"/>
      <c r="B5421" s="635"/>
      <c r="C5421" s="635"/>
      <c r="D5421" s="635"/>
      <c r="E5421" s="635"/>
      <c r="F5421" s="635"/>
      <c r="G5421" s="635"/>
      <c r="H5421" s="635"/>
      <c r="I5421" s="635"/>
      <c r="J5421" s="635"/>
      <c r="K5421" s="635"/>
      <c r="L5421" s="635"/>
      <c r="M5421" s="635"/>
      <c r="N5421" s="635"/>
      <c r="O5421" s="660"/>
      <c r="R5421" s="660"/>
    </row>
    <row r="5422" spans="1:18" x14ac:dyDescent="0.25">
      <c r="A5422" s="658"/>
      <c r="B5422" s="635"/>
      <c r="C5422" s="635"/>
      <c r="D5422" s="635"/>
      <c r="E5422" s="635"/>
      <c r="F5422" s="635"/>
      <c r="G5422" s="635"/>
      <c r="H5422" s="635"/>
      <c r="I5422" s="635"/>
      <c r="J5422" s="635"/>
      <c r="K5422" s="635"/>
      <c r="L5422" s="635"/>
      <c r="M5422" s="635"/>
      <c r="N5422" s="635"/>
      <c r="O5422" s="660"/>
      <c r="R5422" s="660"/>
    </row>
    <row r="5423" spans="1:18" x14ac:dyDescent="0.25">
      <c r="A5423" s="658"/>
      <c r="B5423" s="635"/>
      <c r="C5423" s="635"/>
      <c r="D5423" s="635"/>
      <c r="E5423" s="635"/>
      <c r="F5423" s="635"/>
      <c r="G5423" s="635"/>
      <c r="H5423" s="635"/>
      <c r="I5423" s="635"/>
      <c r="J5423" s="635"/>
      <c r="K5423" s="635"/>
      <c r="L5423" s="635"/>
      <c r="M5423" s="635"/>
      <c r="N5423" s="635"/>
      <c r="O5423" s="660"/>
      <c r="R5423" s="660"/>
    </row>
    <row r="5424" spans="1:18" x14ac:dyDescent="0.25">
      <c r="A5424" s="658"/>
      <c r="B5424" s="635"/>
      <c r="C5424" s="635"/>
      <c r="D5424" s="635"/>
      <c r="E5424" s="635"/>
      <c r="F5424" s="635"/>
      <c r="G5424" s="635"/>
      <c r="H5424" s="635"/>
      <c r="I5424" s="635"/>
      <c r="J5424" s="635"/>
      <c r="K5424" s="635"/>
      <c r="L5424" s="635"/>
      <c r="M5424" s="635"/>
      <c r="N5424" s="635"/>
      <c r="O5424" s="660"/>
      <c r="R5424" s="660"/>
    </row>
    <row r="5425" spans="1:18" x14ac:dyDescent="0.25">
      <c r="A5425" s="658"/>
      <c r="B5425" s="635"/>
      <c r="C5425" s="635"/>
      <c r="D5425" s="635"/>
      <c r="E5425" s="635"/>
      <c r="F5425" s="635"/>
      <c r="G5425" s="635"/>
      <c r="H5425" s="635"/>
      <c r="I5425" s="635"/>
      <c r="J5425" s="635"/>
      <c r="K5425" s="635"/>
      <c r="L5425" s="635"/>
      <c r="M5425" s="635"/>
      <c r="N5425" s="635"/>
      <c r="O5425" s="660"/>
      <c r="R5425" s="660"/>
    </row>
    <row r="5426" spans="1:18" x14ac:dyDescent="0.25">
      <c r="A5426" s="658"/>
      <c r="B5426" s="635"/>
      <c r="C5426" s="635"/>
      <c r="D5426" s="635"/>
      <c r="E5426" s="635"/>
      <c r="F5426" s="635"/>
      <c r="G5426" s="635"/>
      <c r="H5426" s="635"/>
      <c r="I5426" s="635"/>
      <c r="J5426" s="635"/>
      <c r="K5426" s="635"/>
      <c r="L5426" s="635"/>
      <c r="M5426" s="635"/>
      <c r="N5426" s="635"/>
      <c r="O5426" s="660"/>
      <c r="R5426" s="660"/>
    </row>
    <row r="5427" spans="1:18" x14ac:dyDescent="0.25">
      <c r="A5427" s="658"/>
      <c r="B5427" s="635"/>
      <c r="C5427" s="635"/>
      <c r="D5427" s="635"/>
      <c r="E5427" s="635"/>
      <c r="F5427" s="635"/>
      <c r="G5427" s="635"/>
      <c r="H5427" s="635"/>
      <c r="I5427" s="635"/>
      <c r="J5427" s="635"/>
      <c r="K5427" s="635"/>
      <c r="L5427" s="635"/>
      <c r="M5427" s="635"/>
      <c r="N5427" s="635"/>
      <c r="O5427" s="660"/>
      <c r="R5427" s="660"/>
    </row>
    <row r="5428" spans="1:18" x14ac:dyDescent="0.25">
      <c r="A5428" s="658"/>
      <c r="B5428" s="635"/>
      <c r="C5428" s="635"/>
      <c r="D5428" s="635"/>
      <c r="E5428" s="635"/>
      <c r="F5428" s="635"/>
      <c r="G5428" s="635"/>
      <c r="H5428" s="635"/>
      <c r="I5428" s="635"/>
      <c r="J5428" s="635"/>
      <c r="K5428" s="635"/>
      <c r="L5428" s="635"/>
      <c r="M5428" s="635"/>
      <c r="N5428" s="635"/>
      <c r="O5428" s="660"/>
      <c r="R5428" s="660"/>
    </row>
    <row r="5429" spans="1:18" x14ac:dyDescent="0.25">
      <c r="A5429" s="658"/>
      <c r="B5429" s="635"/>
      <c r="C5429" s="635"/>
      <c r="D5429" s="635"/>
      <c r="E5429" s="635"/>
      <c r="F5429" s="635"/>
      <c r="G5429" s="635"/>
      <c r="H5429" s="635"/>
      <c r="I5429" s="635"/>
      <c r="J5429" s="635"/>
      <c r="K5429" s="635"/>
      <c r="L5429" s="635"/>
      <c r="M5429" s="635"/>
      <c r="N5429" s="635"/>
      <c r="O5429" s="660"/>
      <c r="R5429" s="660"/>
    </row>
    <row r="5430" spans="1:18" x14ac:dyDescent="0.25">
      <c r="A5430" s="658"/>
      <c r="B5430" s="635"/>
      <c r="C5430" s="635"/>
      <c r="D5430" s="635"/>
      <c r="E5430" s="635"/>
      <c r="F5430" s="635"/>
      <c r="G5430" s="635"/>
      <c r="H5430" s="635"/>
      <c r="I5430" s="635"/>
      <c r="J5430" s="635"/>
      <c r="K5430" s="635"/>
      <c r="L5430" s="635"/>
      <c r="M5430" s="635"/>
      <c r="N5430" s="635"/>
      <c r="O5430" s="660"/>
      <c r="R5430" s="660"/>
    </row>
    <row r="5431" spans="1:18" x14ac:dyDescent="0.25">
      <c r="A5431" s="658"/>
      <c r="B5431" s="635"/>
      <c r="C5431" s="635"/>
      <c r="D5431" s="635"/>
      <c r="E5431" s="635"/>
      <c r="F5431" s="635"/>
      <c r="G5431" s="635"/>
      <c r="H5431" s="635"/>
      <c r="I5431" s="635"/>
      <c r="J5431" s="635"/>
      <c r="K5431" s="635"/>
      <c r="L5431" s="635"/>
      <c r="M5431" s="635"/>
      <c r="N5431" s="635"/>
      <c r="O5431" s="660"/>
      <c r="R5431" s="660"/>
    </row>
    <row r="5432" spans="1:18" x14ac:dyDescent="0.25">
      <c r="A5432" s="658"/>
      <c r="B5432" s="635"/>
      <c r="C5432" s="635"/>
      <c r="D5432" s="635"/>
      <c r="E5432" s="635"/>
      <c r="F5432" s="635"/>
      <c r="G5432" s="635"/>
      <c r="H5432" s="635"/>
      <c r="I5432" s="635"/>
      <c r="J5432" s="635"/>
      <c r="K5432" s="635"/>
      <c r="L5432" s="635"/>
      <c r="M5432" s="635"/>
      <c r="N5432" s="635"/>
      <c r="O5432" s="660"/>
      <c r="R5432" s="660"/>
    </row>
    <row r="5433" spans="1:18" x14ac:dyDescent="0.25">
      <c r="A5433" s="658"/>
      <c r="B5433" s="635"/>
      <c r="C5433" s="635"/>
      <c r="D5433" s="635"/>
      <c r="E5433" s="635"/>
      <c r="F5433" s="635"/>
      <c r="G5433" s="635"/>
      <c r="H5433" s="635"/>
      <c r="I5433" s="635"/>
      <c r="J5433" s="635"/>
      <c r="K5433" s="635"/>
      <c r="L5433" s="635"/>
      <c r="M5433" s="635"/>
      <c r="N5433" s="635"/>
      <c r="O5433" s="660"/>
      <c r="R5433" s="660"/>
    </row>
    <row r="5434" spans="1:18" x14ac:dyDescent="0.25">
      <c r="A5434" s="658"/>
      <c r="B5434" s="635"/>
      <c r="C5434" s="635"/>
      <c r="D5434" s="635"/>
      <c r="E5434" s="635"/>
      <c r="F5434" s="635"/>
      <c r="G5434" s="635"/>
      <c r="H5434" s="635"/>
      <c r="I5434" s="635"/>
      <c r="J5434" s="635"/>
      <c r="K5434" s="635"/>
      <c r="L5434" s="635"/>
      <c r="M5434" s="635"/>
      <c r="N5434" s="635"/>
      <c r="O5434" s="660"/>
      <c r="R5434" s="660"/>
    </row>
    <row r="5435" spans="1:18" x14ac:dyDescent="0.25">
      <c r="A5435" s="658"/>
      <c r="B5435" s="635"/>
      <c r="C5435" s="635"/>
      <c r="D5435" s="635"/>
      <c r="E5435" s="635"/>
      <c r="F5435" s="635"/>
      <c r="G5435" s="635"/>
      <c r="H5435" s="635"/>
      <c r="I5435" s="635"/>
      <c r="J5435" s="635"/>
      <c r="K5435" s="635"/>
      <c r="L5435" s="635"/>
      <c r="M5435" s="635"/>
      <c r="N5435" s="635"/>
      <c r="O5435" s="660"/>
      <c r="R5435" s="660"/>
    </row>
    <row r="5436" spans="1:18" x14ac:dyDescent="0.25">
      <c r="A5436" s="658"/>
      <c r="B5436" s="635"/>
      <c r="C5436" s="635"/>
      <c r="D5436" s="635"/>
      <c r="E5436" s="635"/>
      <c r="F5436" s="635"/>
      <c r="G5436" s="635"/>
      <c r="H5436" s="635"/>
      <c r="I5436" s="635"/>
      <c r="J5436" s="635"/>
      <c r="K5436" s="635"/>
      <c r="L5436" s="635"/>
      <c r="M5436" s="635"/>
      <c r="N5436" s="635"/>
      <c r="O5436" s="660"/>
      <c r="R5436" s="660"/>
    </row>
    <row r="5437" spans="1:18" x14ac:dyDescent="0.25">
      <c r="A5437" s="658"/>
      <c r="B5437" s="635"/>
      <c r="C5437" s="635"/>
      <c r="D5437" s="635"/>
      <c r="E5437" s="635"/>
      <c r="F5437" s="635"/>
      <c r="G5437" s="635"/>
      <c r="H5437" s="635"/>
      <c r="I5437" s="635"/>
      <c r="J5437" s="635"/>
      <c r="K5437" s="635"/>
      <c r="L5437" s="635"/>
      <c r="M5437" s="635"/>
      <c r="N5437" s="635"/>
      <c r="O5437" s="660"/>
      <c r="R5437" s="660"/>
    </row>
    <row r="5438" spans="1:18" x14ac:dyDescent="0.25">
      <c r="A5438" s="658"/>
      <c r="B5438" s="635"/>
      <c r="C5438" s="635"/>
      <c r="D5438" s="635"/>
      <c r="E5438" s="635"/>
      <c r="F5438" s="635"/>
      <c r="G5438" s="635"/>
      <c r="H5438" s="635"/>
      <c r="I5438" s="635"/>
      <c r="J5438" s="635"/>
      <c r="K5438" s="635"/>
      <c r="L5438" s="635"/>
      <c r="M5438" s="635"/>
      <c r="N5438" s="635"/>
      <c r="O5438" s="660"/>
      <c r="R5438" s="660"/>
    </row>
    <row r="5439" spans="1:18" x14ac:dyDescent="0.25">
      <c r="A5439" s="658"/>
      <c r="B5439" s="635"/>
      <c r="C5439" s="635"/>
      <c r="D5439" s="635"/>
      <c r="E5439" s="635"/>
      <c r="F5439" s="635"/>
      <c r="G5439" s="635"/>
      <c r="H5439" s="635"/>
      <c r="I5439" s="635"/>
      <c r="J5439" s="635"/>
      <c r="K5439" s="635"/>
      <c r="L5439" s="635"/>
      <c r="M5439" s="635"/>
      <c r="N5439" s="635"/>
      <c r="O5439" s="660"/>
      <c r="R5439" s="660"/>
    </row>
    <row r="5440" spans="1:18" x14ac:dyDescent="0.25">
      <c r="A5440" s="658"/>
      <c r="B5440" s="635"/>
      <c r="C5440" s="635"/>
      <c r="D5440" s="635"/>
      <c r="E5440" s="635"/>
      <c r="F5440" s="635"/>
      <c r="G5440" s="635"/>
      <c r="H5440" s="635"/>
      <c r="I5440" s="635"/>
      <c r="J5440" s="635"/>
      <c r="K5440" s="635"/>
      <c r="L5440" s="635"/>
      <c r="M5440" s="635"/>
      <c r="N5440" s="635"/>
      <c r="O5440" s="660"/>
      <c r="R5440" s="660"/>
    </row>
    <row r="5441" spans="1:18" x14ac:dyDescent="0.25">
      <c r="A5441" s="658"/>
      <c r="B5441" s="635"/>
      <c r="C5441" s="635"/>
      <c r="D5441" s="635"/>
      <c r="E5441" s="635"/>
      <c r="F5441" s="635"/>
      <c r="G5441" s="635"/>
      <c r="H5441" s="635"/>
      <c r="I5441" s="635"/>
      <c r="J5441" s="635"/>
      <c r="K5441" s="635"/>
      <c r="L5441" s="635"/>
      <c r="M5441" s="635"/>
      <c r="N5441" s="635"/>
      <c r="O5441" s="660"/>
      <c r="R5441" s="660"/>
    </row>
    <row r="5442" spans="1:18" x14ac:dyDescent="0.25">
      <c r="A5442" s="658"/>
      <c r="B5442" s="635"/>
      <c r="C5442" s="635"/>
      <c r="D5442" s="635"/>
      <c r="E5442" s="635"/>
      <c r="F5442" s="635"/>
      <c r="G5442" s="635"/>
      <c r="H5442" s="635"/>
      <c r="I5442" s="635"/>
      <c r="J5442" s="635"/>
      <c r="K5442" s="635"/>
      <c r="L5442" s="635"/>
      <c r="M5442" s="635"/>
      <c r="N5442" s="635"/>
      <c r="O5442" s="660"/>
      <c r="R5442" s="660"/>
    </row>
    <row r="5443" spans="1:18" x14ac:dyDescent="0.25">
      <c r="A5443" s="658"/>
      <c r="B5443" s="635"/>
      <c r="C5443" s="635"/>
      <c r="D5443" s="635"/>
      <c r="E5443" s="635"/>
      <c r="F5443" s="635"/>
      <c r="G5443" s="635"/>
      <c r="H5443" s="635"/>
      <c r="I5443" s="635"/>
      <c r="J5443" s="635"/>
      <c r="K5443" s="635"/>
      <c r="L5443" s="635"/>
      <c r="M5443" s="635"/>
      <c r="N5443" s="635"/>
      <c r="O5443" s="660"/>
      <c r="R5443" s="660"/>
    </row>
    <row r="5444" spans="1:18" x14ac:dyDescent="0.25">
      <c r="A5444" s="658"/>
      <c r="B5444" s="635"/>
      <c r="C5444" s="635"/>
      <c r="D5444" s="635"/>
      <c r="E5444" s="635"/>
      <c r="F5444" s="635"/>
      <c r="G5444" s="635"/>
      <c r="H5444" s="635"/>
      <c r="I5444" s="635"/>
      <c r="J5444" s="635"/>
      <c r="K5444" s="635"/>
      <c r="L5444" s="635"/>
      <c r="M5444" s="635"/>
      <c r="N5444" s="635"/>
      <c r="O5444" s="660"/>
      <c r="R5444" s="660"/>
    </row>
    <row r="5445" spans="1:18" x14ac:dyDescent="0.25">
      <c r="A5445" s="658"/>
      <c r="B5445" s="635"/>
      <c r="C5445" s="635"/>
      <c r="D5445" s="635"/>
      <c r="E5445" s="635"/>
      <c r="F5445" s="635"/>
      <c r="G5445" s="635"/>
      <c r="H5445" s="635"/>
      <c r="I5445" s="635"/>
      <c r="J5445" s="635"/>
      <c r="K5445" s="635"/>
      <c r="L5445" s="635"/>
      <c r="M5445" s="635"/>
      <c r="N5445" s="635"/>
      <c r="O5445" s="660"/>
      <c r="R5445" s="660"/>
    </row>
    <row r="5446" spans="1:18" x14ac:dyDescent="0.25">
      <c r="A5446" s="658"/>
      <c r="B5446" s="635"/>
      <c r="C5446" s="635"/>
      <c r="D5446" s="635"/>
      <c r="E5446" s="635"/>
      <c r="F5446" s="635"/>
      <c r="G5446" s="635"/>
      <c r="H5446" s="635"/>
      <c r="I5446" s="635"/>
      <c r="J5446" s="635"/>
      <c r="K5446" s="635"/>
      <c r="L5446" s="635"/>
      <c r="M5446" s="635"/>
      <c r="N5446" s="635"/>
      <c r="O5446" s="660"/>
      <c r="R5446" s="660"/>
    </row>
    <row r="5447" spans="1:18" x14ac:dyDescent="0.25">
      <c r="A5447" s="658"/>
      <c r="B5447" s="635"/>
      <c r="C5447" s="635"/>
      <c r="D5447" s="635"/>
      <c r="E5447" s="635"/>
      <c r="F5447" s="635"/>
      <c r="G5447" s="635"/>
      <c r="H5447" s="635"/>
      <c r="I5447" s="635"/>
      <c r="J5447" s="635"/>
      <c r="K5447" s="635"/>
      <c r="L5447" s="635"/>
      <c r="M5447" s="635"/>
      <c r="N5447" s="635"/>
      <c r="O5447" s="660"/>
      <c r="R5447" s="660"/>
    </row>
    <row r="5448" spans="1:18" x14ac:dyDescent="0.25">
      <c r="A5448" s="658"/>
      <c r="B5448" s="635"/>
      <c r="C5448" s="635"/>
      <c r="D5448" s="635"/>
      <c r="E5448" s="635"/>
      <c r="F5448" s="635"/>
      <c r="G5448" s="635"/>
      <c r="H5448" s="635"/>
      <c r="I5448" s="635"/>
      <c r="J5448" s="635"/>
      <c r="K5448" s="635"/>
      <c r="L5448" s="635"/>
      <c r="M5448" s="635"/>
      <c r="N5448" s="635"/>
      <c r="O5448" s="660"/>
      <c r="R5448" s="660"/>
    </row>
    <row r="5449" spans="1:18" x14ac:dyDescent="0.25">
      <c r="A5449" s="658"/>
      <c r="B5449" s="635"/>
      <c r="C5449" s="635"/>
      <c r="D5449" s="635"/>
      <c r="E5449" s="635"/>
      <c r="F5449" s="635"/>
      <c r="G5449" s="635"/>
      <c r="H5449" s="635"/>
      <c r="I5449" s="635"/>
      <c r="J5449" s="635"/>
      <c r="K5449" s="635"/>
      <c r="L5449" s="635"/>
      <c r="M5449" s="635"/>
      <c r="N5449" s="635"/>
      <c r="O5449" s="660"/>
      <c r="R5449" s="660"/>
    </row>
    <row r="5450" spans="1:18" x14ac:dyDescent="0.25">
      <c r="A5450" s="658"/>
      <c r="B5450" s="635"/>
      <c r="C5450" s="635"/>
      <c r="D5450" s="635"/>
      <c r="E5450" s="635"/>
      <c r="F5450" s="635"/>
      <c r="G5450" s="635"/>
      <c r="H5450" s="635"/>
      <c r="I5450" s="635"/>
      <c r="J5450" s="635"/>
      <c r="K5450" s="635"/>
      <c r="L5450" s="635"/>
      <c r="M5450" s="635"/>
      <c r="N5450" s="635"/>
      <c r="O5450" s="660"/>
      <c r="R5450" s="660"/>
    </row>
    <row r="5451" spans="1:18" x14ac:dyDescent="0.25">
      <c r="A5451" s="658"/>
      <c r="B5451" s="635"/>
      <c r="C5451" s="635"/>
      <c r="D5451" s="635"/>
      <c r="E5451" s="635"/>
      <c r="F5451" s="635"/>
      <c r="G5451" s="635"/>
      <c r="H5451" s="635"/>
      <c r="I5451" s="635"/>
      <c r="J5451" s="635"/>
      <c r="K5451" s="635"/>
      <c r="L5451" s="635"/>
      <c r="M5451" s="635"/>
      <c r="N5451" s="635"/>
      <c r="O5451" s="660"/>
      <c r="R5451" s="660"/>
    </row>
    <row r="5452" spans="1:18" x14ac:dyDescent="0.25">
      <c r="A5452" s="658"/>
      <c r="B5452" s="635"/>
      <c r="C5452" s="635"/>
      <c r="D5452" s="635"/>
      <c r="E5452" s="635"/>
      <c r="F5452" s="635"/>
      <c r="G5452" s="635"/>
      <c r="H5452" s="635"/>
      <c r="I5452" s="635"/>
      <c r="J5452" s="635"/>
      <c r="K5452" s="635"/>
      <c r="L5452" s="635"/>
      <c r="M5452" s="635"/>
      <c r="N5452" s="635"/>
      <c r="O5452" s="660"/>
      <c r="R5452" s="660"/>
    </row>
    <row r="5453" spans="1:18" x14ac:dyDescent="0.25">
      <c r="A5453" s="658"/>
      <c r="B5453" s="635"/>
      <c r="C5453" s="635"/>
      <c r="D5453" s="635"/>
      <c r="E5453" s="635"/>
      <c r="F5453" s="635"/>
      <c r="G5453" s="635"/>
      <c r="H5453" s="635"/>
      <c r="I5453" s="635"/>
      <c r="J5453" s="635"/>
      <c r="K5453" s="635"/>
      <c r="L5453" s="635"/>
      <c r="M5453" s="635"/>
      <c r="N5453" s="635"/>
      <c r="O5453" s="660"/>
      <c r="R5453" s="660"/>
    </row>
    <row r="5454" spans="1:18" x14ac:dyDescent="0.25">
      <c r="A5454" s="658"/>
      <c r="B5454" s="635"/>
      <c r="C5454" s="635"/>
      <c r="D5454" s="635"/>
      <c r="E5454" s="635"/>
      <c r="F5454" s="635"/>
      <c r="G5454" s="635"/>
      <c r="H5454" s="635"/>
      <c r="I5454" s="635"/>
      <c r="J5454" s="635"/>
      <c r="K5454" s="635"/>
      <c r="L5454" s="635"/>
      <c r="M5454" s="635"/>
      <c r="N5454" s="635"/>
      <c r="O5454" s="660"/>
      <c r="R5454" s="660"/>
    </row>
    <row r="5455" spans="1:18" x14ac:dyDescent="0.25">
      <c r="A5455" s="658"/>
      <c r="B5455" s="635"/>
      <c r="C5455" s="635"/>
      <c r="D5455" s="635"/>
      <c r="E5455" s="635"/>
      <c r="F5455" s="635"/>
      <c r="G5455" s="635"/>
      <c r="H5455" s="635"/>
      <c r="I5455" s="635"/>
      <c r="J5455" s="635"/>
      <c r="K5455" s="635"/>
      <c r="L5455" s="635"/>
      <c r="M5455" s="635"/>
      <c r="N5455" s="635"/>
      <c r="O5455" s="660"/>
      <c r="R5455" s="660"/>
    </row>
    <row r="5456" spans="1:18" x14ac:dyDescent="0.25">
      <c r="A5456" s="658"/>
      <c r="B5456" s="635"/>
      <c r="C5456" s="635"/>
      <c r="D5456" s="635"/>
      <c r="E5456" s="635"/>
      <c r="F5456" s="635"/>
      <c r="G5456" s="635"/>
      <c r="H5456" s="635"/>
      <c r="I5456" s="635"/>
      <c r="J5456" s="635"/>
      <c r="K5456" s="635"/>
      <c r="L5456" s="635"/>
      <c r="M5456" s="635"/>
      <c r="N5456" s="635"/>
      <c r="O5456" s="660"/>
      <c r="R5456" s="660"/>
    </row>
    <row r="5457" spans="1:18" x14ac:dyDescent="0.25">
      <c r="A5457" s="658"/>
      <c r="B5457" s="635"/>
      <c r="C5457" s="635"/>
      <c r="D5457" s="635"/>
      <c r="E5457" s="635"/>
      <c r="F5457" s="635"/>
      <c r="G5457" s="635"/>
      <c r="H5457" s="635"/>
      <c r="I5457" s="635"/>
      <c r="J5457" s="635"/>
      <c r="K5457" s="635"/>
      <c r="L5457" s="635"/>
      <c r="M5457" s="635"/>
      <c r="N5457" s="635"/>
      <c r="O5457" s="660"/>
      <c r="R5457" s="660"/>
    </row>
    <row r="5458" spans="1:18" x14ac:dyDescent="0.25">
      <c r="A5458" s="658"/>
      <c r="B5458" s="635"/>
      <c r="C5458" s="635"/>
      <c r="D5458" s="635"/>
      <c r="E5458" s="635"/>
      <c r="F5458" s="635"/>
      <c r="G5458" s="635"/>
      <c r="H5458" s="635"/>
      <c r="I5458" s="635"/>
      <c r="J5458" s="635"/>
      <c r="K5458" s="635"/>
      <c r="L5458" s="635"/>
      <c r="M5458" s="635"/>
      <c r="N5458" s="635"/>
      <c r="O5458" s="660"/>
      <c r="R5458" s="660"/>
    </row>
    <row r="5459" spans="1:18" x14ac:dyDescent="0.25">
      <c r="A5459" s="658"/>
      <c r="B5459" s="635"/>
      <c r="C5459" s="635"/>
      <c r="D5459" s="635"/>
      <c r="E5459" s="635"/>
      <c r="F5459" s="635"/>
      <c r="G5459" s="635"/>
      <c r="H5459" s="635"/>
      <c r="I5459" s="635"/>
      <c r="J5459" s="635"/>
      <c r="K5459" s="635"/>
      <c r="L5459" s="635"/>
      <c r="M5459" s="635"/>
      <c r="N5459" s="635"/>
      <c r="O5459" s="660"/>
      <c r="R5459" s="660"/>
    </row>
    <row r="5460" spans="1:18" x14ac:dyDescent="0.25">
      <c r="A5460" s="658"/>
      <c r="B5460" s="635"/>
      <c r="C5460" s="635"/>
      <c r="D5460" s="635"/>
      <c r="E5460" s="635"/>
      <c r="F5460" s="635"/>
      <c r="G5460" s="635"/>
      <c r="H5460" s="635"/>
      <c r="I5460" s="635"/>
      <c r="J5460" s="635"/>
      <c r="K5460" s="635"/>
      <c r="L5460" s="635"/>
      <c r="M5460" s="635"/>
      <c r="N5460" s="635"/>
      <c r="O5460" s="660"/>
      <c r="R5460" s="660"/>
    </row>
    <row r="5461" spans="1:18" x14ac:dyDescent="0.25">
      <c r="A5461" s="658"/>
      <c r="B5461" s="635"/>
      <c r="C5461" s="635"/>
      <c r="D5461" s="635"/>
      <c r="E5461" s="635"/>
      <c r="F5461" s="635"/>
      <c r="G5461" s="635"/>
      <c r="H5461" s="635"/>
      <c r="I5461" s="635"/>
      <c r="J5461" s="635"/>
      <c r="K5461" s="635"/>
      <c r="L5461" s="635"/>
      <c r="M5461" s="635"/>
      <c r="N5461" s="635"/>
      <c r="O5461" s="660"/>
      <c r="R5461" s="660"/>
    </row>
    <row r="5462" spans="1:18" x14ac:dyDescent="0.25">
      <c r="A5462" s="658"/>
      <c r="B5462" s="635"/>
      <c r="C5462" s="635"/>
      <c r="D5462" s="635"/>
      <c r="E5462" s="635"/>
      <c r="F5462" s="635"/>
      <c r="G5462" s="635"/>
      <c r="H5462" s="635"/>
      <c r="I5462" s="635"/>
      <c r="J5462" s="635"/>
      <c r="K5462" s="635"/>
      <c r="L5462" s="635"/>
      <c r="M5462" s="635"/>
      <c r="N5462" s="635"/>
      <c r="O5462" s="660"/>
      <c r="R5462" s="660"/>
    </row>
    <row r="5463" spans="1:18" x14ac:dyDescent="0.25">
      <c r="A5463" s="658"/>
      <c r="B5463" s="635"/>
      <c r="C5463" s="635"/>
      <c r="D5463" s="635"/>
      <c r="E5463" s="635"/>
      <c r="F5463" s="635"/>
      <c r="G5463" s="635"/>
      <c r="H5463" s="635"/>
      <c r="I5463" s="635"/>
      <c r="J5463" s="635"/>
      <c r="K5463" s="635"/>
      <c r="L5463" s="635"/>
      <c r="M5463" s="635"/>
      <c r="N5463" s="635"/>
      <c r="O5463" s="660"/>
      <c r="R5463" s="660"/>
    </row>
    <row r="5464" spans="1:18" x14ac:dyDescent="0.25">
      <c r="A5464" s="658"/>
      <c r="B5464" s="635"/>
      <c r="C5464" s="635"/>
      <c r="D5464" s="635"/>
      <c r="E5464" s="635"/>
      <c r="F5464" s="635"/>
      <c r="G5464" s="635"/>
      <c r="H5464" s="635"/>
      <c r="I5464" s="635"/>
      <c r="J5464" s="635"/>
      <c r="K5464" s="635"/>
      <c r="L5464" s="635"/>
      <c r="M5464" s="635"/>
      <c r="N5464" s="635"/>
      <c r="O5464" s="660"/>
      <c r="R5464" s="660"/>
    </row>
    <row r="5465" spans="1:18" x14ac:dyDescent="0.25">
      <c r="A5465" s="658"/>
      <c r="B5465" s="635"/>
      <c r="C5465" s="635"/>
      <c r="D5465" s="635"/>
      <c r="E5465" s="635"/>
      <c r="F5465" s="635"/>
      <c r="G5465" s="635"/>
      <c r="H5465" s="635"/>
      <c r="I5465" s="635"/>
      <c r="J5465" s="635"/>
      <c r="K5465" s="635"/>
      <c r="L5465" s="635"/>
      <c r="M5465" s="635"/>
      <c r="N5465" s="635"/>
      <c r="O5465" s="660"/>
      <c r="R5465" s="660"/>
    </row>
    <row r="5466" spans="1:18" x14ac:dyDescent="0.25">
      <c r="A5466" s="658"/>
      <c r="B5466" s="635"/>
      <c r="C5466" s="635"/>
      <c r="D5466" s="635"/>
      <c r="E5466" s="635"/>
      <c r="F5466" s="635"/>
      <c r="G5466" s="635"/>
      <c r="H5466" s="635"/>
      <c r="I5466" s="635"/>
      <c r="J5466" s="635"/>
      <c r="K5466" s="635"/>
      <c r="L5466" s="635"/>
      <c r="M5466" s="635"/>
      <c r="N5466" s="635"/>
      <c r="O5466" s="660"/>
      <c r="R5466" s="660"/>
    </row>
    <row r="5467" spans="1:18" x14ac:dyDescent="0.25">
      <c r="A5467" s="658"/>
      <c r="B5467" s="635"/>
      <c r="C5467" s="635"/>
      <c r="D5467" s="635"/>
      <c r="E5467" s="635"/>
      <c r="F5467" s="635"/>
      <c r="G5467" s="635"/>
      <c r="H5467" s="635"/>
      <c r="I5467" s="635"/>
      <c r="J5467" s="635"/>
      <c r="K5467" s="635"/>
      <c r="L5467" s="635"/>
      <c r="M5467" s="635"/>
      <c r="N5467" s="635"/>
      <c r="O5467" s="660"/>
      <c r="R5467" s="660"/>
    </row>
    <row r="5468" spans="1:18" x14ac:dyDescent="0.25">
      <c r="A5468" s="658"/>
      <c r="B5468" s="635"/>
      <c r="C5468" s="635"/>
      <c r="D5468" s="635"/>
      <c r="E5468" s="635"/>
      <c r="F5468" s="635"/>
      <c r="G5468" s="635"/>
      <c r="H5468" s="635"/>
      <c r="I5468" s="635"/>
      <c r="J5468" s="635"/>
      <c r="K5468" s="635"/>
      <c r="L5468" s="635"/>
      <c r="M5468" s="635"/>
      <c r="N5468" s="635"/>
      <c r="O5468" s="660"/>
      <c r="R5468" s="660"/>
    </row>
    <row r="5469" spans="1:18" x14ac:dyDescent="0.25">
      <c r="A5469" s="658"/>
      <c r="B5469" s="635"/>
      <c r="C5469" s="635"/>
      <c r="D5469" s="635"/>
      <c r="E5469" s="635"/>
      <c r="F5469" s="635"/>
      <c r="G5469" s="635"/>
      <c r="H5469" s="635"/>
      <c r="I5469" s="635"/>
      <c r="J5469" s="635"/>
      <c r="K5469" s="635"/>
      <c r="L5469" s="635"/>
      <c r="M5469" s="635"/>
      <c r="N5469" s="635"/>
      <c r="O5469" s="660"/>
      <c r="R5469" s="660"/>
    </row>
    <row r="5470" spans="1:18" x14ac:dyDescent="0.25">
      <c r="A5470" s="658"/>
      <c r="B5470" s="635"/>
      <c r="C5470" s="635"/>
      <c r="D5470" s="635"/>
      <c r="E5470" s="635"/>
      <c r="F5470" s="635"/>
      <c r="G5470" s="635"/>
      <c r="H5470" s="635"/>
      <c r="I5470" s="635"/>
      <c r="J5470" s="635"/>
      <c r="K5470" s="635"/>
      <c r="L5470" s="635"/>
      <c r="M5470" s="635"/>
      <c r="N5470" s="635"/>
      <c r="O5470" s="660"/>
      <c r="R5470" s="660"/>
    </row>
    <row r="5471" spans="1:18" x14ac:dyDescent="0.25">
      <c r="A5471" s="658"/>
      <c r="B5471" s="635"/>
      <c r="C5471" s="635"/>
      <c r="D5471" s="635"/>
      <c r="E5471" s="635"/>
      <c r="F5471" s="635"/>
      <c r="G5471" s="635"/>
      <c r="H5471" s="635"/>
      <c r="I5471" s="635"/>
      <c r="J5471" s="635"/>
      <c r="K5471" s="635"/>
      <c r="L5471" s="635"/>
      <c r="M5471" s="635"/>
      <c r="N5471" s="635"/>
      <c r="O5471" s="660"/>
      <c r="R5471" s="660"/>
    </row>
    <row r="5472" spans="1:18" x14ac:dyDescent="0.25">
      <c r="A5472" s="658"/>
      <c r="B5472" s="635"/>
      <c r="C5472" s="635"/>
      <c r="D5472" s="635"/>
      <c r="E5472" s="635"/>
      <c r="F5472" s="635"/>
      <c r="G5472" s="635"/>
      <c r="H5472" s="635"/>
      <c r="I5472" s="635"/>
      <c r="J5472" s="635"/>
      <c r="K5472" s="635"/>
      <c r="L5472" s="635"/>
      <c r="M5472" s="635"/>
      <c r="N5472" s="635"/>
      <c r="O5472" s="660"/>
      <c r="R5472" s="660"/>
    </row>
    <row r="5473" spans="1:18" x14ac:dyDescent="0.25">
      <c r="A5473" s="658"/>
      <c r="B5473" s="635"/>
      <c r="C5473" s="635"/>
      <c r="D5473" s="635"/>
      <c r="E5473" s="635"/>
      <c r="F5473" s="635"/>
      <c r="G5473" s="635"/>
      <c r="H5473" s="635"/>
      <c r="I5473" s="635"/>
      <c r="J5473" s="635"/>
      <c r="K5473" s="635"/>
      <c r="L5473" s="635"/>
      <c r="M5473" s="635"/>
      <c r="N5473" s="635"/>
      <c r="O5473" s="660"/>
      <c r="R5473" s="660"/>
    </row>
    <row r="5474" spans="1:18" x14ac:dyDescent="0.25">
      <c r="A5474" s="658"/>
      <c r="B5474" s="635"/>
      <c r="C5474" s="635"/>
      <c r="D5474" s="635"/>
      <c r="E5474" s="635"/>
      <c r="F5474" s="635"/>
      <c r="G5474" s="635"/>
      <c r="H5474" s="635"/>
      <c r="I5474" s="635"/>
      <c r="J5474" s="635"/>
      <c r="K5474" s="635"/>
      <c r="L5474" s="635"/>
      <c r="M5474" s="635"/>
      <c r="N5474" s="635"/>
      <c r="O5474" s="660"/>
      <c r="R5474" s="660"/>
    </row>
    <row r="5475" spans="1:18" x14ac:dyDescent="0.25">
      <c r="A5475" s="658"/>
      <c r="B5475" s="635"/>
      <c r="C5475" s="635"/>
      <c r="D5475" s="635"/>
      <c r="E5475" s="635"/>
      <c r="F5475" s="635"/>
      <c r="G5475" s="635"/>
      <c r="H5475" s="635"/>
      <c r="I5475" s="635"/>
      <c r="J5475" s="635"/>
      <c r="K5475" s="635"/>
      <c r="L5475" s="635"/>
      <c r="M5475" s="635"/>
      <c r="N5475" s="635"/>
      <c r="O5475" s="660"/>
      <c r="R5475" s="660"/>
    </row>
    <row r="5476" spans="1:18" x14ac:dyDescent="0.25">
      <c r="A5476" s="658"/>
      <c r="B5476" s="635"/>
      <c r="C5476" s="635"/>
      <c r="D5476" s="635"/>
      <c r="E5476" s="635"/>
      <c r="F5476" s="635"/>
      <c r="G5476" s="635"/>
      <c r="H5476" s="635"/>
      <c r="I5476" s="635"/>
      <c r="J5476" s="635"/>
      <c r="K5476" s="635"/>
      <c r="L5476" s="635"/>
      <c r="M5476" s="635"/>
      <c r="N5476" s="635"/>
      <c r="O5476" s="660"/>
      <c r="R5476" s="660"/>
    </row>
    <row r="5477" spans="1:18" x14ac:dyDescent="0.25">
      <c r="A5477" s="658"/>
      <c r="B5477" s="635"/>
      <c r="C5477" s="635"/>
      <c r="D5477" s="635"/>
      <c r="E5477" s="635"/>
      <c r="F5477" s="635"/>
      <c r="G5477" s="635"/>
      <c r="H5477" s="635"/>
      <c r="I5477" s="635"/>
      <c r="J5477" s="635"/>
      <c r="K5477" s="635"/>
      <c r="L5477" s="635"/>
      <c r="M5477" s="635"/>
      <c r="N5477" s="635"/>
      <c r="O5477" s="660"/>
      <c r="R5477" s="660"/>
    </row>
    <row r="5478" spans="1:18" x14ac:dyDescent="0.25">
      <c r="A5478" s="658"/>
      <c r="B5478" s="635"/>
      <c r="C5478" s="635"/>
      <c r="D5478" s="635"/>
      <c r="E5478" s="635"/>
      <c r="F5478" s="635"/>
      <c r="G5478" s="635"/>
      <c r="H5478" s="635"/>
      <c r="I5478" s="635"/>
      <c r="J5478" s="635"/>
      <c r="K5478" s="635"/>
      <c r="L5478" s="635"/>
      <c r="M5478" s="635"/>
      <c r="N5478" s="635"/>
      <c r="O5478" s="660"/>
      <c r="R5478" s="660"/>
    </row>
    <row r="5479" spans="1:18" x14ac:dyDescent="0.25">
      <c r="A5479" s="658"/>
      <c r="B5479" s="635"/>
      <c r="C5479" s="635"/>
      <c r="D5479" s="635"/>
      <c r="E5479" s="635"/>
      <c r="F5479" s="635"/>
      <c r="G5479" s="635"/>
      <c r="H5479" s="635"/>
      <c r="I5479" s="635"/>
      <c r="J5479" s="635"/>
      <c r="K5479" s="635"/>
      <c r="L5479" s="635"/>
      <c r="M5479" s="635"/>
      <c r="N5479" s="635"/>
      <c r="O5479" s="660"/>
      <c r="R5479" s="660"/>
    </row>
    <row r="5480" spans="1:18" x14ac:dyDescent="0.25">
      <c r="A5480" s="658"/>
      <c r="B5480" s="635"/>
      <c r="C5480" s="635"/>
      <c r="D5480" s="635"/>
      <c r="E5480" s="635"/>
      <c r="F5480" s="635"/>
      <c r="G5480" s="635"/>
      <c r="H5480" s="635"/>
      <c r="I5480" s="635"/>
      <c r="J5480" s="635"/>
      <c r="K5480" s="635"/>
      <c r="L5480" s="635"/>
      <c r="M5480" s="635"/>
      <c r="N5480" s="635"/>
      <c r="O5480" s="660"/>
      <c r="R5480" s="660"/>
    </row>
    <row r="5481" spans="1:18" x14ac:dyDescent="0.25">
      <c r="A5481" s="658"/>
      <c r="B5481" s="635"/>
      <c r="C5481" s="635"/>
      <c r="D5481" s="635"/>
      <c r="E5481" s="635"/>
      <c r="F5481" s="635"/>
      <c r="G5481" s="635"/>
      <c r="H5481" s="635"/>
      <c r="I5481" s="635"/>
      <c r="J5481" s="635"/>
      <c r="K5481" s="635"/>
      <c r="L5481" s="635"/>
      <c r="M5481" s="635"/>
      <c r="N5481" s="635"/>
      <c r="O5481" s="660"/>
      <c r="R5481" s="660"/>
    </row>
    <row r="5482" spans="1:18" x14ac:dyDescent="0.25">
      <c r="A5482" s="658"/>
      <c r="B5482" s="635"/>
      <c r="C5482" s="635"/>
      <c r="D5482" s="635"/>
      <c r="E5482" s="635"/>
      <c r="F5482" s="635"/>
      <c r="G5482" s="635"/>
      <c r="H5482" s="635"/>
      <c r="I5482" s="635"/>
      <c r="J5482" s="635"/>
      <c r="K5482" s="635"/>
      <c r="L5482" s="635"/>
      <c r="M5482" s="635"/>
      <c r="N5482" s="635"/>
      <c r="O5482" s="660"/>
      <c r="R5482" s="660"/>
    </row>
    <row r="5483" spans="1:18" x14ac:dyDescent="0.25">
      <c r="A5483" s="658"/>
      <c r="B5483" s="635"/>
      <c r="C5483" s="635"/>
      <c r="D5483" s="635"/>
      <c r="E5483" s="635"/>
      <c r="F5483" s="635"/>
      <c r="G5483" s="635"/>
      <c r="H5483" s="635"/>
      <c r="I5483" s="635"/>
      <c r="J5483" s="635"/>
      <c r="K5483" s="635"/>
      <c r="L5483" s="635"/>
      <c r="M5483" s="635"/>
      <c r="N5483" s="635"/>
      <c r="O5483" s="660"/>
      <c r="R5483" s="660"/>
    </row>
    <row r="5484" spans="1:18" x14ac:dyDescent="0.25">
      <c r="A5484" s="658"/>
      <c r="B5484" s="635"/>
      <c r="C5484" s="635"/>
      <c r="D5484" s="635"/>
      <c r="E5484" s="635"/>
      <c r="F5484" s="635"/>
      <c r="G5484" s="635"/>
      <c r="H5484" s="635"/>
      <c r="I5484" s="635"/>
      <c r="J5484" s="635"/>
      <c r="K5484" s="635"/>
      <c r="L5484" s="635"/>
      <c r="M5484" s="635"/>
      <c r="N5484" s="635"/>
      <c r="O5484" s="660"/>
      <c r="R5484" s="660"/>
    </row>
    <row r="5485" spans="1:18" x14ac:dyDescent="0.25">
      <c r="A5485" s="658"/>
      <c r="B5485" s="635"/>
      <c r="C5485" s="635"/>
      <c r="D5485" s="635"/>
      <c r="E5485" s="635"/>
      <c r="F5485" s="635"/>
      <c r="G5485" s="635"/>
      <c r="H5485" s="635"/>
      <c r="I5485" s="635"/>
      <c r="J5485" s="635"/>
      <c r="K5485" s="635"/>
      <c r="L5485" s="635"/>
      <c r="M5485" s="635"/>
      <c r="N5485" s="635"/>
      <c r="O5485" s="660"/>
      <c r="R5485" s="660"/>
    </row>
    <row r="5486" spans="1:18" x14ac:dyDescent="0.25">
      <c r="A5486" s="658"/>
      <c r="B5486" s="635"/>
      <c r="C5486" s="635"/>
      <c r="D5486" s="635"/>
      <c r="E5486" s="635"/>
      <c r="F5486" s="635"/>
      <c r="G5486" s="635"/>
      <c r="H5486" s="635"/>
      <c r="I5486" s="635"/>
      <c r="J5486" s="635"/>
      <c r="K5486" s="635"/>
      <c r="L5486" s="635"/>
      <c r="M5486" s="635"/>
      <c r="N5486" s="635"/>
      <c r="O5486" s="660"/>
      <c r="R5486" s="660"/>
    </row>
    <row r="5487" spans="1:18" x14ac:dyDescent="0.25">
      <c r="A5487" s="658"/>
      <c r="B5487" s="635"/>
      <c r="C5487" s="635"/>
      <c r="D5487" s="635"/>
      <c r="E5487" s="635"/>
      <c r="F5487" s="635"/>
      <c r="G5487" s="635"/>
      <c r="H5487" s="635"/>
      <c r="I5487" s="635"/>
      <c r="J5487" s="635"/>
      <c r="K5487" s="635"/>
      <c r="L5487" s="635"/>
      <c r="M5487" s="635"/>
      <c r="N5487" s="635"/>
      <c r="O5487" s="660"/>
      <c r="R5487" s="660"/>
    </row>
    <row r="5488" spans="1:18" x14ac:dyDescent="0.25">
      <c r="A5488" s="658"/>
      <c r="B5488" s="635"/>
      <c r="C5488" s="635"/>
      <c r="D5488" s="635"/>
      <c r="E5488" s="635"/>
      <c r="F5488" s="635"/>
      <c r="G5488" s="635"/>
      <c r="H5488" s="635"/>
      <c r="I5488" s="635"/>
      <c r="J5488" s="635"/>
      <c r="K5488" s="635"/>
      <c r="L5488" s="635"/>
      <c r="M5488" s="635"/>
      <c r="N5488" s="635"/>
      <c r="O5488" s="660"/>
      <c r="R5488" s="660"/>
    </row>
    <row r="5489" spans="1:18" x14ac:dyDescent="0.25">
      <c r="A5489" s="658"/>
      <c r="B5489" s="635"/>
      <c r="C5489" s="635"/>
      <c r="D5489" s="635"/>
      <c r="E5489" s="635"/>
      <c r="F5489" s="635"/>
      <c r="G5489" s="635"/>
      <c r="H5489" s="635"/>
      <c r="I5489" s="635"/>
      <c r="J5489" s="635"/>
      <c r="K5489" s="635"/>
      <c r="L5489" s="635"/>
      <c r="M5489" s="635"/>
      <c r="N5489" s="635"/>
      <c r="O5489" s="660"/>
      <c r="R5489" s="660"/>
    </row>
    <row r="5490" spans="1:18" x14ac:dyDescent="0.25">
      <c r="A5490" s="658"/>
      <c r="B5490" s="635"/>
      <c r="C5490" s="635"/>
      <c r="D5490" s="635"/>
      <c r="E5490" s="635"/>
      <c r="F5490" s="635"/>
      <c r="G5490" s="635"/>
      <c r="H5490" s="635"/>
      <c r="I5490" s="635"/>
      <c r="J5490" s="635"/>
      <c r="K5490" s="635"/>
      <c r="L5490" s="635"/>
      <c r="M5490" s="635"/>
      <c r="N5490" s="635"/>
      <c r="O5490" s="660"/>
      <c r="R5490" s="660"/>
    </row>
    <row r="5491" spans="1:18" x14ac:dyDescent="0.25">
      <c r="A5491" s="658"/>
      <c r="B5491" s="635"/>
      <c r="C5491" s="635"/>
      <c r="D5491" s="635"/>
      <c r="E5491" s="635"/>
      <c r="F5491" s="635"/>
      <c r="G5491" s="635"/>
      <c r="H5491" s="635"/>
      <c r="I5491" s="635"/>
      <c r="J5491" s="635"/>
      <c r="K5491" s="635"/>
      <c r="L5491" s="635"/>
      <c r="M5491" s="635"/>
      <c r="N5491" s="635"/>
      <c r="O5491" s="660"/>
      <c r="R5491" s="660"/>
    </row>
    <row r="5492" spans="1:18" x14ac:dyDescent="0.25">
      <c r="A5492" s="658"/>
      <c r="B5492" s="635"/>
      <c r="C5492" s="635"/>
      <c r="D5492" s="635"/>
      <c r="E5492" s="635"/>
      <c r="F5492" s="635"/>
      <c r="G5492" s="635"/>
      <c r="H5492" s="635"/>
      <c r="I5492" s="635"/>
      <c r="J5492" s="635"/>
      <c r="K5492" s="635"/>
      <c r="L5492" s="635"/>
      <c r="M5492" s="635"/>
      <c r="N5492" s="635"/>
      <c r="O5492" s="660"/>
      <c r="R5492" s="660"/>
    </row>
    <row r="5493" spans="1:18" x14ac:dyDescent="0.25">
      <c r="A5493" s="658"/>
      <c r="B5493" s="635"/>
      <c r="C5493" s="635"/>
      <c r="D5493" s="635"/>
      <c r="E5493" s="635"/>
      <c r="F5493" s="635"/>
      <c r="G5493" s="635"/>
      <c r="H5493" s="635"/>
      <c r="I5493" s="635"/>
      <c r="J5493" s="635"/>
      <c r="K5493" s="635"/>
      <c r="L5493" s="635"/>
      <c r="M5493" s="635"/>
      <c r="N5493" s="635"/>
      <c r="O5493" s="660"/>
      <c r="R5493" s="660"/>
    </row>
    <row r="5494" spans="1:18" x14ac:dyDescent="0.25">
      <c r="A5494" s="658"/>
      <c r="B5494" s="635"/>
      <c r="C5494" s="635"/>
      <c r="D5494" s="635"/>
      <c r="E5494" s="635"/>
      <c r="F5494" s="635"/>
      <c r="G5494" s="635"/>
      <c r="H5494" s="635"/>
      <c r="I5494" s="635"/>
      <c r="J5494" s="635"/>
      <c r="K5494" s="635"/>
      <c r="L5494" s="635"/>
      <c r="M5494" s="635"/>
      <c r="N5494" s="635"/>
      <c r="O5494" s="660"/>
      <c r="R5494" s="660"/>
    </row>
    <row r="5495" spans="1:18" x14ac:dyDescent="0.25">
      <c r="A5495" s="658"/>
      <c r="B5495" s="635"/>
      <c r="C5495" s="635"/>
      <c r="D5495" s="635"/>
      <c r="E5495" s="635"/>
      <c r="F5495" s="635"/>
      <c r="G5495" s="635"/>
      <c r="H5495" s="635"/>
      <c r="I5495" s="635"/>
      <c r="J5495" s="635"/>
      <c r="K5495" s="635"/>
      <c r="L5495" s="635"/>
      <c r="M5495" s="635"/>
      <c r="N5495" s="635"/>
      <c r="O5495" s="660"/>
      <c r="R5495" s="660"/>
    </row>
    <row r="5496" spans="1:18" x14ac:dyDescent="0.25">
      <c r="A5496" s="658"/>
      <c r="B5496" s="635"/>
      <c r="C5496" s="635"/>
      <c r="D5496" s="635"/>
      <c r="E5496" s="635"/>
      <c r="F5496" s="635"/>
      <c r="G5496" s="635"/>
      <c r="H5496" s="635"/>
      <c r="I5496" s="635"/>
      <c r="J5496" s="635"/>
      <c r="K5496" s="635"/>
      <c r="L5496" s="635"/>
      <c r="M5496" s="635"/>
      <c r="N5496" s="635"/>
      <c r="O5496" s="660"/>
      <c r="R5496" s="660"/>
    </row>
    <row r="5497" spans="1:18" x14ac:dyDescent="0.25">
      <c r="A5497" s="658"/>
      <c r="B5497" s="635"/>
      <c r="C5497" s="635"/>
      <c r="D5497" s="635"/>
      <c r="E5497" s="635"/>
      <c r="F5497" s="635"/>
      <c r="G5497" s="635"/>
      <c r="H5497" s="635"/>
      <c r="I5497" s="635"/>
      <c r="J5497" s="635"/>
      <c r="K5497" s="635"/>
      <c r="L5497" s="635"/>
      <c r="M5497" s="635"/>
      <c r="N5497" s="635"/>
      <c r="O5497" s="660"/>
      <c r="R5497" s="660"/>
    </row>
    <row r="5498" spans="1:18" x14ac:dyDescent="0.25">
      <c r="A5498" s="658"/>
      <c r="B5498" s="635"/>
      <c r="C5498" s="635"/>
      <c r="D5498" s="635"/>
      <c r="E5498" s="635"/>
      <c r="F5498" s="635"/>
      <c r="G5498" s="635"/>
      <c r="H5498" s="635"/>
      <c r="I5498" s="635"/>
      <c r="J5498" s="635"/>
      <c r="K5498" s="635"/>
      <c r="L5498" s="635"/>
      <c r="M5498" s="635"/>
      <c r="N5498" s="635"/>
      <c r="O5498" s="660"/>
      <c r="R5498" s="660"/>
    </row>
    <row r="5499" spans="1:18" x14ac:dyDescent="0.25">
      <c r="A5499" s="658"/>
      <c r="B5499" s="635"/>
      <c r="C5499" s="635"/>
      <c r="D5499" s="635"/>
      <c r="E5499" s="635"/>
      <c r="F5499" s="635"/>
      <c r="G5499" s="635"/>
      <c r="H5499" s="635"/>
      <c r="I5499" s="635"/>
      <c r="J5499" s="635"/>
      <c r="K5499" s="635"/>
      <c r="L5499" s="635"/>
      <c r="M5499" s="635"/>
      <c r="N5499" s="635"/>
      <c r="O5499" s="660"/>
      <c r="R5499" s="660"/>
    </row>
    <row r="5500" spans="1:18" x14ac:dyDescent="0.25">
      <c r="A5500" s="658"/>
      <c r="B5500" s="635"/>
      <c r="C5500" s="635"/>
      <c r="D5500" s="635"/>
      <c r="E5500" s="635"/>
      <c r="F5500" s="635"/>
      <c r="G5500" s="635"/>
      <c r="H5500" s="635"/>
      <c r="I5500" s="635"/>
      <c r="J5500" s="635"/>
      <c r="K5500" s="635"/>
      <c r="L5500" s="635"/>
      <c r="M5500" s="635"/>
      <c r="N5500" s="635"/>
      <c r="O5500" s="660"/>
      <c r="R5500" s="660"/>
    </row>
    <row r="5501" spans="1:18" x14ac:dyDescent="0.25">
      <c r="A5501" s="658"/>
      <c r="B5501" s="635"/>
      <c r="C5501" s="635"/>
      <c r="D5501" s="635"/>
      <c r="E5501" s="635"/>
      <c r="F5501" s="635"/>
      <c r="G5501" s="635"/>
      <c r="H5501" s="635"/>
      <c r="I5501" s="635"/>
      <c r="J5501" s="635"/>
      <c r="K5501" s="635"/>
      <c r="L5501" s="635"/>
      <c r="M5501" s="635"/>
      <c r="N5501" s="635"/>
      <c r="O5501" s="660"/>
      <c r="R5501" s="660"/>
    </row>
    <row r="5502" spans="1:18" x14ac:dyDescent="0.25">
      <c r="A5502" s="658"/>
      <c r="B5502" s="635"/>
      <c r="C5502" s="635"/>
      <c r="D5502" s="635"/>
      <c r="E5502" s="635"/>
      <c r="F5502" s="635"/>
      <c r="G5502" s="635"/>
      <c r="H5502" s="635"/>
      <c r="I5502" s="635"/>
      <c r="J5502" s="635"/>
      <c r="K5502" s="635"/>
      <c r="L5502" s="635"/>
      <c r="M5502" s="635"/>
      <c r="N5502" s="635"/>
      <c r="O5502" s="660"/>
      <c r="R5502" s="660"/>
    </row>
    <row r="5503" spans="1:18" x14ac:dyDescent="0.25">
      <c r="A5503" s="658"/>
      <c r="B5503" s="635"/>
      <c r="C5503" s="635"/>
      <c r="D5503" s="635"/>
      <c r="E5503" s="635"/>
      <c r="F5503" s="635"/>
      <c r="G5503" s="635"/>
      <c r="H5503" s="635"/>
      <c r="I5503" s="635"/>
      <c r="J5503" s="635"/>
      <c r="K5503" s="635"/>
      <c r="L5503" s="635"/>
      <c r="M5503" s="635"/>
      <c r="N5503" s="635"/>
      <c r="O5503" s="660"/>
      <c r="R5503" s="660"/>
    </row>
    <row r="5504" spans="1:18" x14ac:dyDescent="0.25">
      <c r="A5504" s="658"/>
      <c r="B5504" s="635"/>
      <c r="C5504" s="635"/>
      <c r="D5504" s="635"/>
      <c r="E5504" s="635"/>
      <c r="F5504" s="635"/>
      <c r="G5504" s="635"/>
      <c r="H5504" s="635"/>
      <c r="I5504" s="635"/>
      <c r="J5504" s="635"/>
      <c r="K5504" s="635"/>
      <c r="L5504" s="635"/>
      <c r="M5504" s="635"/>
      <c r="N5504" s="635"/>
      <c r="O5504" s="660"/>
      <c r="R5504" s="660"/>
    </row>
    <row r="5505" spans="1:18" x14ac:dyDescent="0.25">
      <c r="A5505" s="658"/>
      <c r="B5505" s="635"/>
      <c r="C5505" s="635"/>
      <c r="D5505" s="635"/>
      <c r="E5505" s="635"/>
      <c r="F5505" s="635"/>
      <c r="G5505" s="635"/>
      <c r="H5505" s="635"/>
      <c r="I5505" s="635"/>
      <c r="J5505" s="635"/>
      <c r="K5505" s="635"/>
      <c r="L5505" s="635"/>
      <c r="M5505" s="635"/>
      <c r="N5505" s="635"/>
      <c r="O5505" s="660"/>
      <c r="R5505" s="660"/>
    </row>
    <row r="5506" spans="1:18" x14ac:dyDescent="0.25">
      <c r="A5506" s="658"/>
      <c r="B5506" s="635"/>
      <c r="C5506" s="635"/>
      <c r="D5506" s="635"/>
      <c r="E5506" s="635"/>
      <c r="F5506" s="635"/>
      <c r="G5506" s="635"/>
      <c r="H5506" s="635"/>
      <c r="I5506" s="635"/>
      <c r="J5506" s="635"/>
      <c r="K5506" s="635"/>
      <c r="L5506" s="635"/>
      <c r="M5506" s="635"/>
      <c r="N5506" s="635"/>
      <c r="O5506" s="660"/>
      <c r="R5506" s="660"/>
    </row>
    <row r="5507" spans="1:18" x14ac:dyDescent="0.25">
      <c r="A5507" s="658"/>
      <c r="B5507" s="635"/>
      <c r="C5507" s="635"/>
      <c r="D5507" s="635"/>
      <c r="E5507" s="635"/>
      <c r="F5507" s="635"/>
      <c r="G5507" s="635"/>
      <c r="H5507" s="635"/>
      <c r="I5507" s="635"/>
      <c r="J5507" s="635"/>
      <c r="K5507" s="635"/>
      <c r="L5507" s="635"/>
      <c r="M5507" s="635"/>
      <c r="N5507" s="635"/>
      <c r="O5507" s="660"/>
      <c r="R5507" s="660"/>
    </row>
    <row r="5508" spans="1:18" x14ac:dyDescent="0.25">
      <c r="A5508" s="658"/>
      <c r="B5508" s="635"/>
      <c r="C5508" s="635"/>
      <c r="D5508" s="635"/>
      <c r="E5508" s="635"/>
      <c r="F5508" s="635"/>
      <c r="G5508" s="635"/>
      <c r="H5508" s="635"/>
      <c r="I5508" s="635"/>
      <c r="J5508" s="635"/>
      <c r="K5508" s="635"/>
      <c r="L5508" s="635"/>
      <c r="M5508" s="635"/>
      <c r="N5508" s="635"/>
      <c r="O5508" s="660"/>
      <c r="R5508" s="660"/>
    </row>
    <row r="5509" spans="1:18" x14ac:dyDescent="0.25">
      <c r="A5509" s="658"/>
      <c r="B5509" s="635"/>
      <c r="C5509" s="635"/>
      <c r="D5509" s="635"/>
      <c r="E5509" s="635"/>
      <c r="F5509" s="635"/>
      <c r="G5509" s="635"/>
      <c r="H5509" s="635"/>
      <c r="I5509" s="635"/>
      <c r="J5509" s="635"/>
      <c r="K5509" s="635"/>
      <c r="L5509" s="635"/>
      <c r="M5509" s="635"/>
      <c r="N5509" s="635"/>
      <c r="O5509" s="660"/>
      <c r="R5509" s="660"/>
    </row>
    <row r="5510" spans="1:18" x14ac:dyDescent="0.25">
      <c r="A5510" s="658"/>
      <c r="B5510" s="635"/>
      <c r="C5510" s="635"/>
      <c r="D5510" s="635"/>
      <c r="E5510" s="635"/>
      <c r="F5510" s="635"/>
      <c r="G5510" s="635"/>
      <c r="H5510" s="635"/>
      <c r="I5510" s="635"/>
      <c r="J5510" s="635"/>
      <c r="K5510" s="635"/>
      <c r="L5510" s="635"/>
      <c r="M5510" s="635"/>
      <c r="N5510" s="635"/>
      <c r="O5510" s="660"/>
      <c r="R5510" s="660"/>
    </row>
    <row r="5511" spans="1:18" x14ac:dyDescent="0.25">
      <c r="A5511" s="658"/>
      <c r="B5511" s="635"/>
      <c r="C5511" s="635"/>
      <c r="D5511" s="635"/>
      <c r="E5511" s="635"/>
      <c r="F5511" s="635"/>
      <c r="G5511" s="635"/>
      <c r="H5511" s="635"/>
      <c r="I5511" s="635"/>
      <c r="J5511" s="635"/>
      <c r="K5511" s="635"/>
      <c r="L5511" s="635"/>
      <c r="M5511" s="635"/>
      <c r="N5511" s="635"/>
      <c r="O5511" s="660"/>
      <c r="R5511" s="660"/>
    </row>
    <row r="5512" spans="1:18" x14ac:dyDescent="0.25">
      <c r="A5512" s="658"/>
      <c r="B5512" s="635"/>
      <c r="C5512" s="635"/>
      <c r="D5512" s="635"/>
      <c r="E5512" s="635"/>
      <c r="F5512" s="635"/>
      <c r="G5512" s="635"/>
      <c r="H5512" s="635"/>
      <c r="I5512" s="635"/>
      <c r="J5512" s="635"/>
      <c r="K5512" s="635"/>
      <c r="L5512" s="635"/>
      <c r="M5512" s="635"/>
      <c r="N5512" s="635"/>
      <c r="O5512" s="660"/>
      <c r="R5512" s="660"/>
    </row>
    <row r="5513" spans="1:18" x14ac:dyDescent="0.25">
      <c r="A5513" s="658"/>
      <c r="B5513" s="635"/>
      <c r="C5513" s="635"/>
      <c r="D5513" s="635"/>
      <c r="E5513" s="635"/>
      <c r="F5513" s="635"/>
      <c r="G5513" s="635"/>
      <c r="H5513" s="635"/>
      <c r="I5513" s="635"/>
      <c r="J5513" s="635"/>
      <c r="K5513" s="635"/>
      <c r="L5513" s="635"/>
      <c r="M5513" s="635"/>
      <c r="N5513" s="635"/>
      <c r="O5513" s="660"/>
      <c r="R5513" s="660"/>
    </row>
    <row r="5514" spans="1:18" x14ac:dyDescent="0.25">
      <c r="A5514" s="658"/>
      <c r="B5514" s="635"/>
      <c r="C5514" s="635"/>
      <c r="D5514" s="635"/>
      <c r="E5514" s="635"/>
      <c r="F5514" s="635"/>
      <c r="G5514" s="635"/>
      <c r="H5514" s="635"/>
      <c r="I5514" s="635"/>
      <c r="J5514" s="635"/>
      <c r="K5514" s="635"/>
      <c r="L5514" s="635"/>
      <c r="M5514" s="635"/>
      <c r="N5514" s="635"/>
      <c r="O5514" s="660"/>
      <c r="R5514" s="660"/>
    </row>
    <row r="5515" spans="1:18" x14ac:dyDescent="0.25">
      <c r="A5515" s="658"/>
      <c r="B5515" s="635"/>
      <c r="C5515" s="635"/>
      <c r="D5515" s="635"/>
      <c r="E5515" s="635"/>
      <c r="F5515" s="635"/>
      <c r="G5515" s="635"/>
      <c r="H5515" s="635"/>
      <c r="I5515" s="635"/>
      <c r="J5515" s="635"/>
      <c r="K5515" s="635"/>
      <c r="L5515" s="635"/>
      <c r="M5515" s="635"/>
      <c r="N5515" s="635"/>
      <c r="O5515" s="660"/>
      <c r="R5515" s="660"/>
    </row>
    <row r="5516" spans="1:18" x14ac:dyDescent="0.25">
      <c r="A5516" s="658"/>
      <c r="B5516" s="635"/>
      <c r="C5516" s="635"/>
      <c r="D5516" s="635"/>
      <c r="E5516" s="635"/>
      <c r="F5516" s="635"/>
      <c r="G5516" s="635"/>
      <c r="H5516" s="635"/>
      <c r="I5516" s="635"/>
      <c r="J5516" s="635"/>
      <c r="K5516" s="635"/>
      <c r="L5516" s="635"/>
      <c r="M5516" s="635"/>
      <c r="N5516" s="635"/>
      <c r="O5516" s="660"/>
      <c r="R5516" s="660"/>
    </row>
    <row r="5517" spans="1:18" x14ac:dyDescent="0.25">
      <c r="A5517" s="658"/>
      <c r="B5517" s="635"/>
      <c r="C5517" s="635"/>
      <c r="D5517" s="635"/>
      <c r="E5517" s="635"/>
      <c r="F5517" s="635"/>
      <c r="G5517" s="635"/>
      <c r="H5517" s="635"/>
      <c r="I5517" s="635"/>
      <c r="J5517" s="635"/>
      <c r="K5517" s="635"/>
      <c r="L5517" s="635"/>
      <c r="M5517" s="635"/>
      <c r="N5517" s="635"/>
      <c r="O5517" s="660"/>
      <c r="R5517" s="660"/>
    </row>
    <row r="5518" spans="1:18" x14ac:dyDescent="0.25">
      <c r="A5518" s="658"/>
      <c r="B5518" s="635"/>
      <c r="C5518" s="635"/>
      <c r="D5518" s="635"/>
      <c r="E5518" s="635"/>
      <c r="F5518" s="635"/>
      <c r="G5518" s="635"/>
      <c r="H5518" s="635"/>
      <c r="I5518" s="635"/>
      <c r="J5518" s="635"/>
      <c r="K5518" s="635"/>
      <c r="L5518" s="635"/>
      <c r="M5518" s="635"/>
      <c r="N5518" s="635"/>
      <c r="O5518" s="660"/>
      <c r="R5518" s="660"/>
    </row>
    <row r="5519" spans="1:18" x14ac:dyDescent="0.25">
      <c r="A5519" s="658"/>
      <c r="B5519" s="635"/>
      <c r="C5519" s="635"/>
      <c r="D5519" s="635"/>
      <c r="E5519" s="635"/>
      <c r="F5519" s="635"/>
      <c r="G5519" s="635"/>
      <c r="H5519" s="635"/>
      <c r="I5519" s="635"/>
      <c r="J5519" s="635"/>
      <c r="K5519" s="635"/>
      <c r="L5519" s="635"/>
      <c r="M5519" s="635"/>
      <c r="N5519" s="635"/>
      <c r="O5519" s="660"/>
      <c r="R5519" s="660"/>
    </row>
    <row r="5520" spans="1:18" x14ac:dyDescent="0.25">
      <c r="A5520" s="658"/>
      <c r="B5520" s="635"/>
      <c r="C5520" s="635"/>
      <c r="D5520" s="635"/>
      <c r="E5520" s="635"/>
      <c r="F5520" s="635"/>
      <c r="G5520" s="635"/>
      <c r="H5520" s="635"/>
      <c r="I5520" s="635"/>
      <c r="J5520" s="635"/>
      <c r="K5520" s="635"/>
      <c r="L5520" s="635"/>
      <c r="M5520" s="635"/>
      <c r="N5520" s="635"/>
      <c r="O5520" s="660"/>
      <c r="R5520" s="660"/>
    </row>
    <row r="5521" spans="1:18" x14ac:dyDescent="0.25">
      <c r="A5521" s="658"/>
      <c r="B5521" s="635"/>
      <c r="C5521" s="635"/>
      <c r="D5521" s="635"/>
      <c r="E5521" s="635"/>
      <c r="F5521" s="635"/>
      <c r="G5521" s="635"/>
      <c r="H5521" s="635"/>
      <c r="I5521" s="635"/>
      <c r="J5521" s="635"/>
      <c r="K5521" s="635"/>
      <c r="L5521" s="635"/>
      <c r="M5521" s="635"/>
      <c r="N5521" s="635"/>
      <c r="O5521" s="660"/>
      <c r="R5521" s="660"/>
    </row>
    <row r="5522" spans="1:18" x14ac:dyDescent="0.25">
      <c r="A5522" s="658"/>
      <c r="B5522" s="635"/>
      <c r="C5522" s="635"/>
      <c r="D5522" s="635"/>
      <c r="E5522" s="635"/>
      <c r="F5522" s="635"/>
      <c r="G5522" s="635"/>
      <c r="H5522" s="635"/>
      <c r="I5522" s="635"/>
      <c r="J5522" s="635"/>
      <c r="K5522" s="635"/>
      <c r="L5522" s="635"/>
      <c r="M5522" s="635"/>
      <c r="N5522" s="635"/>
      <c r="O5522" s="660"/>
      <c r="R5522" s="660"/>
    </row>
    <row r="5523" spans="1:18" x14ac:dyDescent="0.25">
      <c r="A5523" s="658"/>
      <c r="B5523" s="635"/>
      <c r="C5523" s="635"/>
      <c r="D5523" s="635"/>
      <c r="E5523" s="635"/>
      <c r="F5523" s="635"/>
      <c r="G5523" s="635"/>
      <c r="H5523" s="635"/>
      <c r="I5523" s="635"/>
      <c r="J5523" s="635"/>
      <c r="K5523" s="635"/>
      <c r="L5523" s="635"/>
      <c r="M5523" s="635"/>
      <c r="N5523" s="635"/>
      <c r="O5523" s="660"/>
      <c r="R5523" s="660"/>
    </row>
    <row r="5524" spans="1:18" x14ac:dyDescent="0.25">
      <c r="A5524" s="658"/>
      <c r="B5524" s="635"/>
      <c r="C5524" s="635"/>
      <c r="D5524" s="635"/>
      <c r="E5524" s="635"/>
      <c r="F5524" s="635"/>
      <c r="G5524" s="635"/>
      <c r="H5524" s="635"/>
      <c r="I5524" s="635"/>
      <c r="J5524" s="635"/>
      <c r="K5524" s="635"/>
      <c r="L5524" s="635"/>
      <c r="M5524" s="635"/>
      <c r="N5524" s="635"/>
      <c r="O5524" s="660"/>
      <c r="R5524" s="660"/>
    </row>
    <row r="5525" spans="1:18" x14ac:dyDescent="0.25">
      <c r="A5525" s="658"/>
      <c r="B5525" s="635"/>
      <c r="C5525" s="635"/>
      <c r="D5525" s="635"/>
      <c r="E5525" s="635"/>
      <c r="F5525" s="635"/>
      <c r="G5525" s="635"/>
      <c r="H5525" s="635"/>
      <c r="I5525" s="635"/>
      <c r="J5525" s="635"/>
      <c r="K5525" s="635"/>
      <c r="L5525" s="635"/>
      <c r="M5525" s="635"/>
      <c r="N5525" s="635"/>
      <c r="O5525" s="660"/>
      <c r="R5525" s="660"/>
    </row>
    <row r="5526" spans="1:18" x14ac:dyDescent="0.25">
      <c r="A5526" s="658"/>
      <c r="B5526" s="635"/>
      <c r="C5526" s="635"/>
      <c r="D5526" s="635"/>
      <c r="E5526" s="635"/>
      <c r="F5526" s="635"/>
      <c r="G5526" s="635"/>
      <c r="H5526" s="635"/>
      <c r="I5526" s="635"/>
      <c r="J5526" s="635"/>
      <c r="K5526" s="635"/>
      <c r="L5526" s="635"/>
      <c r="M5526" s="635"/>
      <c r="N5526" s="635"/>
      <c r="O5526" s="660"/>
      <c r="R5526" s="660"/>
    </row>
    <row r="5527" spans="1:18" x14ac:dyDescent="0.25">
      <c r="A5527" s="658"/>
      <c r="B5527" s="635"/>
      <c r="C5527" s="635"/>
      <c r="D5527" s="635"/>
      <c r="E5527" s="635"/>
      <c r="F5527" s="635"/>
      <c r="G5527" s="635"/>
      <c r="H5527" s="635"/>
      <c r="I5527" s="635"/>
      <c r="J5527" s="635"/>
      <c r="K5527" s="635"/>
      <c r="L5527" s="635"/>
      <c r="M5527" s="635"/>
      <c r="N5527" s="635"/>
      <c r="O5527" s="660"/>
      <c r="R5527" s="660"/>
    </row>
    <row r="5528" spans="1:18" x14ac:dyDescent="0.25">
      <c r="A5528" s="658"/>
      <c r="B5528" s="635"/>
      <c r="C5528" s="635"/>
      <c r="D5528" s="635"/>
      <c r="E5528" s="635"/>
      <c r="F5528" s="635"/>
      <c r="G5528" s="635"/>
      <c r="H5528" s="635"/>
      <c r="I5528" s="635"/>
      <c r="J5528" s="635"/>
      <c r="K5528" s="635"/>
      <c r="L5528" s="635"/>
      <c r="M5528" s="635"/>
      <c r="N5528" s="635"/>
      <c r="O5528" s="660"/>
      <c r="R5528" s="660"/>
    </row>
    <row r="5529" spans="1:18" x14ac:dyDescent="0.25">
      <c r="A5529" s="658"/>
      <c r="B5529" s="635"/>
      <c r="C5529" s="635"/>
      <c r="D5529" s="635"/>
      <c r="E5529" s="635"/>
      <c r="F5529" s="635"/>
      <c r="G5529" s="635"/>
      <c r="H5529" s="635"/>
      <c r="I5529" s="635"/>
      <c r="J5529" s="635"/>
      <c r="K5529" s="635"/>
      <c r="L5529" s="635"/>
      <c r="M5529" s="635"/>
      <c r="N5529" s="635"/>
      <c r="O5529" s="660"/>
      <c r="R5529" s="660"/>
    </row>
    <row r="5530" spans="1:18" x14ac:dyDescent="0.25">
      <c r="A5530" s="658"/>
      <c r="B5530" s="635"/>
      <c r="C5530" s="635"/>
      <c r="D5530" s="635"/>
      <c r="E5530" s="635"/>
      <c r="F5530" s="635"/>
      <c r="G5530" s="635"/>
      <c r="H5530" s="635"/>
      <c r="I5530" s="635"/>
      <c r="J5530" s="635"/>
      <c r="K5530" s="635"/>
      <c r="L5530" s="635"/>
      <c r="M5530" s="635"/>
      <c r="N5530" s="635"/>
      <c r="O5530" s="660"/>
      <c r="R5530" s="660"/>
    </row>
    <row r="5531" spans="1:18" x14ac:dyDescent="0.25">
      <c r="A5531" s="658"/>
      <c r="B5531" s="635"/>
      <c r="C5531" s="635"/>
      <c r="D5531" s="635"/>
      <c r="E5531" s="635"/>
      <c r="F5531" s="635"/>
      <c r="G5531" s="635"/>
      <c r="H5531" s="635"/>
      <c r="I5531" s="635"/>
      <c r="J5531" s="635"/>
      <c r="K5531" s="635"/>
      <c r="L5531" s="635"/>
      <c r="M5531" s="635"/>
      <c r="N5531" s="635"/>
      <c r="O5531" s="660"/>
      <c r="R5531" s="660"/>
    </row>
    <row r="5532" spans="1:18" x14ac:dyDescent="0.25">
      <c r="A5532" s="658"/>
      <c r="B5532" s="635"/>
      <c r="C5532" s="635"/>
      <c r="D5532" s="635"/>
      <c r="E5532" s="635"/>
      <c r="F5532" s="635"/>
      <c r="G5532" s="635"/>
      <c r="H5532" s="635"/>
      <c r="I5532" s="635"/>
      <c r="J5532" s="635"/>
      <c r="K5532" s="635"/>
      <c r="L5532" s="635"/>
      <c r="M5532" s="635"/>
      <c r="N5532" s="635"/>
      <c r="O5532" s="660"/>
      <c r="R5532" s="660"/>
    </row>
    <row r="5533" spans="1:18" x14ac:dyDescent="0.25">
      <c r="A5533" s="658"/>
      <c r="B5533" s="635"/>
      <c r="C5533" s="635"/>
      <c r="D5533" s="635"/>
      <c r="E5533" s="635"/>
      <c r="F5533" s="635"/>
      <c r="G5533" s="635"/>
      <c r="H5533" s="635"/>
      <c r="I5533" s="635"/>
      <c r="J5533" s="635"/>
      <c r="K5533" s="635"/>
      <c r="L5533" s="635"/>
      <c r="M5533" s="635"/>
      <c r="N5533" s="635"/>
      <c r="O5533" s="660"/>
      <c r="R5533" s="660"/>
    </row>
    <row r="5534" spans="1:18" x14ac:dyDescent="0.25">
      <c r="A5534" s="658"/>
      <c r="B5534" s="635"/>
      <c r="C5534" s="635"/>
      <c r="D5534" s="635"/>
      <c r="E5534" s="635"/>
      <c r="F5534" s="635"/>
      <c r="G5534" s="635"/>
      <c r="H5534" s="635"/>
      <c r="I5534" s="635"/>
      <c r="J5534" s="635"/>
      <c r="K5534" s="635"/>
      <c r="L5534" s="635"/>
      <c r="M5534" s="635"/>
      <c r="N5534" s="635"/>
      <c r="O5534" s="660"/>
      <c r="R5534" s="660"/>
    </row>
    <row r="5535" spans="1:18" x14ac:dyDescent="0.25">
      <c r="A5535" s="658"/>
      <c r="B5535" s="635"/>
      <c r="C5535" s="635"/>
      <c r="D5535" s="635"/>
      <c r="E5535" s="635"/>
      <c r="F5535" s="635"/>
      <c r="G5535" s="635"/>
      <c r="H5535" s="635"/>
      <c r="I5535" s="635"/>
      <c r="J5535" s="635"/>
      <c r="K5535" s="635"/>
      <c r="L5535" s="635"/>
      <c r="M5535" s="635"/>
      <c r="N5535" s="635"/>
      <c r="O5535" s="660"/>
      <c r="R5535" s="660"/>
    </row>
    <row r="5536" spans="1:18" x14ac:dyDescent="0.25">
      <c r="A5536" s="658"/>
      <c r="B5536" s="635"/>
      <c r="C5536" s="635"/>
      <c r="D5536" s="635"/>
      <c r="E5536" s="635"/>
      <c r="F5536" s="635"/>
      <c r="G5536" s="635"/>
      <c r="H5536" s="635"/>
      <c r="I5536" s="635"/>
      <c r="J5536" s="635"/>
      <c r="K5536" s="635"/>
      <c r="L5536" s="635"/>
      <c r="M5536" s="635"/>
      <c r="N5536" s="635"/>
      <c r="O5536" s="660"/>
      <c r="R5536" s="660"/>
    </row>
    <row r="5537" spans="1:18" x14ac:dyDescent="0.25">
      <c r="A5537" s="658"/>
      <c r="B5537" s="635"/>
      <c r="C5537" s="635"/>
      <c r="D5537" s="635"/>
      <c r="E5537" s="635"/>
      <c r="F5537" s="635"/>
      <c r="G5537" s="635"/>
      <c r="H5537" s="635"/>
      <c r="I5537" s="635"/>
      <c r="J5537" s="635"/>
      <c r="K5537" s="635"/>
      <c r="L5537" s="635"/>
      <c r="M5537" s="635"/>
      <c r="N5537" s="635"/>
      <c r="O5537" s="660"/>
      <c r="R5537" s="660"/>
    </row>
    <row r="5538" spans="1:18" x14ac:dyDescent="0.25">
      <c r="A5538" s="658"/>
      <c r="B5538" s="635"/>
      <c r="C5538" s="635"/>
      <c r="D5538" s="635"/>
      <c r="E5538" s="635"/>
      <c r="F5538" s="635"/>
      <c r="G5538" s="635"/>
      <c r="H5538" s="635"/>
      <c r="I5538" s="635"/>
      <c r="J5538" s="635"/>
      <c r="K5538" s="635"/>
      <c r="L5538" s="635"/>
      <c r="M5538" s="635"/>
      <c r="N5538" s="635"/>
      <c r="O5538" s="660"/>
      <c r="R5538" s="660"/>
    </row>
    <row r="5539" spans="1:18" x14ac:dyDescent="0.25">
      <c r="A5539" s="658"/>
      <c r="B5539" s="635"/>
      <c r="C5539" s="635"/>
      <c r="D5539" s="635"/>
      <c r="E5539" s="635"/>
      <c r="F5539" s="635"/>
      <c r="G5539" s="635"/>
      <c r="H5539" s="635"/>
      <c r="I5539" s="635"/>
      <c r="J5539" s="635"/>
      <c r="K5539" s="635"/>
      <c r="L5539" s="635"/>
      <c r="M5539" s="635"/>
      <c r="N5539" s="635"/>
      <c r="O5539" s="660"/>
      <c r="R5539" s="660"/>
    </row>
    <row r="5540" spans="1:18" x14ac:dyDescent="0.25">
      <c r="A5540" s="658"/>
      <c r="B5540" s="635"/>
      <c r="C5540" s="635"/>
      <c r="D5540" s="635"/>
      <c r="E5540" s="635"/>
      <c r="F5540" s="635"/>
      <c r="G5540" s="635"/>
      <c r="H5540" s="635"/>
      <c r="I5540" s="635"/>
      <c r="J5540" s="635"/>
      <c r="K5540" s="635"/>
      <c r="L5540" s="635"/>
      <c r="M5540" s="635"/>
      <c r="N5540" s="635"/>
      <c r="O5540" s="660"/>
      <c r="R5540" s="660"/>
    </row>
    <row r="5541" spans="1:18" x14ac:dyDescent="0.25">
      <c r="A5541" s="658"/>
      <c r="B5541" s="635"/>
      <c r="C5541" s="635"/>
      <c r="D5541" s="635"/>
      <c r="E5541" s="635"/>
      <c r="F5541" s="635"/>
      <c r="G5541" s="635"/>
      <c r="H5541" s="635"/>
      <c r="I5541" s="635"/>
      <c r="J5541" s="635"/>
      <c r="K5541" s="635"/>
      <c r="L5541" s="635"/>
      <c r="M5541" s="635"/>
      <c r="N5541" s="635"/>
      <c r="O5541" s="660"/>
      <c r="R5541" s="660"/>
    </row>
    <row r="5542" spans="1:18" x14ac:dyDescent="0.25">
      <c r="A5542" s="658"/>
      <c r="B5542" s="635"/>
      <c r="C5542" s="635"/>
      <c r="D5542" s="635"/>
      <c r="E5542" s="635"/>
      <c r="F5542" s="635"/>
      <c r="G5542" s="635"/>
      <c r="H5542" s="635"/>
      <c r="I5542" s="635"/>
      <c r="J5542" s="635"/>
      <c r="K5542" s="635"/>
      <c r="L5542" s="635"/>
      <c r="M5542" s="635"/>
      <c r="N5542" s="635"/>
      <c r="O5542" s="660"/>
      <c r="R5542" s="660"/>
    </row>
    <row r="5543" spans="1:18" x14ac:dyDescent="0.25">
      <c r="A5543" s="658"/>
      <c r="B5543" s="635"/>
      <c r="C5543" s="635"/>
      <c r="D5543" s="635"/>
      <c r="E5543" s="635"/>
      <c r="F5543" s="635"/>
      <c r="G5543" s="635"/>
      <c r="H5543" s="635"/>
      <c r="I5543" s="635"/>
      <c r="J5543" s="635"/>
      <c r="K5543" s="635"/>
      <c r="L5543" s="635"/>
      <c r="M5543" s="635"/>
      <c r="N5543" s="635"/>
      <c r="O5543" s="660"/>
      <c r="R5543" s="660"/>
    </row>
    <row r="5544" spans="1:18" x14ac:dyDescent="0.25">
      <c r="A5544" s="658"/>
      <c r="B5544" s="635"/>
      <c r="C5544" s="635"/>
      <c r="D5544" s="635"/>
      <c r="E5544" s="635"/>
      <c r="F5544" s="635"/>
      <c r="G5544" s="635"/>
      <c r="H5544" s="635"/>
      <c r="I5544" s="635"/>
      <c r="J5544" s="635"/>
      <c r="K5544" s="635"/>
      <c r="L5544" s="635"/>
      <c r="M5544" s="635"/>
      <c r="N5544" s="635"/>
      <c r="O5544" s="660"/>
      <c r="R5544" s="660"/>
    </row>
    <row r="5545" spans="1:18" x14ac:dyDescent="0.25">
      <c r="A5545" s="658"/>
      <c r="B5545" s="635"/>
      <c r="C5545" s="635"/>
      <c r="D5545" s="635"/>
      <c r="E5545" s="635"/>
      <c r="F5545" s="635"/>
      <c r="G5545" s="635"/>
      <c r="H5545" s="635"/>
      <c r="I5545" s="635"/>
      <c r="J5545" s="635"/>
      <c r="K5545" s="635"/>
      <c r="L5545" s="635"/>
      <c r="M5545" s="635"/>
      <c r="N5545" s="635"/>
      <c r="O5545" s="660"/>
      <c r="R5545" s="660"/>
    </row>
    <row r="5546" spans="1:18" x14ac:dyDescent="0.25">
      <c r="A5546" s="658"/>
      <c r="B5546" s="635"/>
      <c r="C5546" s="635"/>
      <c r="D5546" s="635"/>
      <c r="E5546" s="635"/>
      <c r="F5546" s="635"/>
      <c r="G5546" s="635"/>
      <c r="H5546" s="635"/>
      <c r="I5546" s="635"/>
      <c r="J5546" s="635"/>
      <c r="K5546" s="635"/>
      <c r="L5546" s="635"/>
      <c r="M5546" s="635"/>
      <c r="N5546" s="635"/>
      <c r="O5546" s="660"/>
      <c r="R5546" s="660"/>
    </row>
    <row r="5547" spans="1:18" x14ac:dyDescent="0.25">
      <c r="A5547" s="658"/>
      <c r="B5547" s="635"/>
      <c r="C5547" s="635"/>
      <c r="D5547" s="635"/>
      <c r="E5547" s="635"/>
      <c r="F5547" s="635"/>
      <c r="G5547" s="635"/>
      <c r="H5547" s="635"/>
      <c r="I5547" s="635"/>
      <c r="J5547" s="635"/>
      <c r="K5547" s="635"/>
      <c r="L5547" s="635"/>
      <c r="M5547" s="635"/>
      <c r="N5547" s="635"/>
      <c r="O5547" s="660"/>
      <c r="R5547" s="660"/>
    </row>
    <row r="5548" spans="1:18" x14ac:dyDescent="0.25">
      <c r="A5548" s="658"/>
      <c r="B5548" s="635"/>
      <c r="C5548" s="635"/>
      <c r="D5548" s="635"/>
      <c r="E5548" s="635"/>
      <c r="F5548" s="635"/>
      <c r="G5548" s="635"/>
      <c r="H5548" s="635"/>
      <c r="I5548" s="635"/>
      <c r="J5548" s="635"/>
      <c r="K5548" s="635"/>
      <c r="L5548" s="635"/>
      <c r="M5548" s="635"/>
      <c r="N5548" s="635"/>
      <c r="O5548" s="660"/>
      <c r="R5548" s="660"/>
    </row>
    <row r="5549" spans="1:18" x14ac:dyDescent="0.25">
      <c r="A5549" s="658"/>
      <c r="B5549" s="635"/>
      <c r="C5549" s="635"/>
      <c r="D5549" s="635"/>
      <c r="E5549" s="635"/>
      <c r="F5549" s="635"/>
      <c r="G5549" s="635"/>
      <c r="H5549" s="635"/>
      <c r="I5549" s="635"/>
      <c r="J5549" s="635"/>
      <c r="K5549" s="635"/>
      <c r="L5549" s="635"/>
      <c r="M5549" s="635"/>
      <c r="N5549" s="635"/>
      <c r="O5549" s="660"/>
      <c r="R5549" s="660"/>
    </row>
    <row r="5550" spans="1:18" x14ac:dyDescent="0.25">
      <c r="A5550" s="658"/>
      <c r="B5550" s="635"/>
      <c r="C5550" s="635"/>
      <c r="D5550" s="635"/>
      <c r="E5550" s="635"/>
      <c r="F5550" s="635"/>
      <c r="G5550" s="635"/>
      <c r="H5550" s="635"/>
      <c r="I5550" s="635"/>
      <c r="J5550" s="635"/>
      <c r="K5550" s="635"/>
      <c r="L5550" s="635"/>
      <c r="M5550" s="635"/>
      <c r="N5550" s="635"/>
      <c r="O5550" s="660"/>
      <c r="R5550" s="660"/>
    </row>
    <row r="5551" spans="1:18" x14ac:dyDescent="0.25">
      <c r="A5551" s="658"/>
      <c r="B5551" s="635"/>
      <c r="C5551" s="635"/>
      <c r="D5551" s="635"/>
      <c r="E5551" s="635"/>
      <c r="F5551" s="635"/>
      <c r="G5551" s="635"/>
      <c r="H5551" s="635"/>
      <c r="I5551" s="635"/>
      <c r="J5551" s="635"/>
      <c r="K5551" s="635"/>
      <c r="L5551" s="635"/>
      <c r="M5551" s="635"/>
      <c r="N5551" s="635"/>
      <c r="O5551" s="660"/>
      <c r="R5551" s="660"/>
    </row>
    <row r="5552" spans="1:18" x14ac:dyDescent="0.25">
      <c r="A5552" s="658"/>
      <c r="B5552" s="635"/>
      <c r="C5552" s="635"/>
      <c r="D5552" s="635"/>
      <c r="E5552" s="635"/>
      <c r="F5552" s="635"/>
      <c r="G5552" s="635"/>
      <c r="H5552" s="635"/>
      <c r="I5552" s="635"/>
      <c r="J5552" s="635"/>
      <c r="K5552" s="635"/>
      <c r="L5552" s="635"/>
      <c r="M5552" s="635"/>
      <c r="N5552" s="635"/>
      <c r="O5552" s="660"/>
      <c r="R5552" s="660"/>
    </row>
    <row r="5553" spans="1:18" x14ac:dyDescent="0.25">
      <c r="A5553" s="658"/>
      <c r="B5553" s="635"/>
      <c r="C5553" s="635"/>
      <c r="D5553" s="635"/>
      <c r="E5553" s="635"/>
      <c r="F5553" s="635"/>
      <c r="G5553" s="635"/>
      <c r="H5553" s="635"/>
      <c r="I5553" s="635"/>
      <c r="J5553" s="635"/>
      <c r="K5553" s="635"/>
      <c r="L5553" s="635"/>
      <c r="M5553" s="635"/>
      <c r="N5553" s="635"/>
      <c r="O5553" s="660"/>
      <c r="R5553" s="660"/>
    </row>
    <row r="5554" spans="1:18" x14ac:dyDescent="0.25">
      <c r="A5554" s="658"/>
      <c r="B5554" s="635"/>
      <c r="C5554" s="635"/>
      <c r="D5554" s="635"/>
      <c r="E5554" s="635"/>
      <c r="F5554" s="635"/>
      <c r="G5554" s="635"/>
      <c r="H5554" s="635"/>
      <c r="I5554" s="635"/>
      <c r="J5554" s="635"/>
      <c r="K5554" s="635"/>
      <c r="L5554" s="635"/>
      <c r="M5554" s="635"/>
      <c r="N5554" s="635"/>
      <c r="O5554" s="660"/>
      <c r="R5554" s="660"/>
    </row>
    <row r="5555" spans="1:18" x14ac:dyDescent="0.25">
      <c r="A5555" s="658"/>
      <c r="B5555" s="635"/>
      <c r="C5555" s="635"/>
      <c r="D5555" s="635"/>
      <c r="E5555" s="635"/>
      <c r="F5555" s="635"/>
      <c r="G5555" s="635"/>
      <c r="H5555" s="635"/>
      <c r="I5555" s="635"/>
      <c r="J5555" s="635"/>
      <c r="K5555" s="635"/>
      <c r="L5555" s="635"/>
      <c r="M5555" s="635"/>
      <c r="N5555" s="635"/>
      <c r="O5555" s="660"/>
      <c r="R5555" s="660"/>
    </row>
    <row r="5556" spans="1:18" x14ac:dyDescent="0.25">
      <c r="A5556" s="658"/>
      <c r="B5556" s="635"/>
      <c r="C5556" s="635"/>
      <c r="D5556" s="635"/>
      <c r="E5556" s="635"/>
      <c r="F5556" s="635"/>
      <c r="G5556" s="635"/>
      <c r="H5556" s="635"/>
      <c r="I5556" s="635"/>
      <c r="J5556" s="635"/>
      <c r="K5556" s="635"/>
      <c r="L5556" s="635"/>
      <c r="M5556" s="635"/>
      <c r="N5556" s="635"/>
      <c r="O5556" s="660"/>
      <c r="R5556" s="660"/>
    </row>
    <row r="5557" spans="1:18" x14ac:dyDescent="0.25">
      <c r="A5557" s="658"/>
      <c r="B5557" s="635"/>
      <c r="C5557" s="635"/>
      <c r="D5557" s="635"/>
      <c r="E5557" s="635"/>
      <c r="F5557" s="635"/>
      <c r="G5557" s="635"/>
      <c r="H5557" s="635"/>
      <c r="I5557" s="635"/>
      <c r="J5557" s="635"/>
      <c r="K5557" s="635"/>
      <c r="L5557" s="635"/>
      <c r="M5557" s="635"/>
      <c r="N5557" s="635"/>
      <c r="O5557" s="660"/>
      <c r="R5557" s="660"/>
    </row>
    <row r="5558" spans="1:18" x14ac:dyDescent="0.25">
      <c r="A5558" s="658"/>
      <c r="B5558" s="635"/>
      <c r="C5558" s="635"/>
      <c r="D5558" s="635"/>
      <c r="E5558" s="635"/>
      <c r="F5558" s="635"/>
      <c r="G5558" s="635"/>
      <c r="H5558" s="635"/>
      <c r="I5558" s="635"/>
      <c r="J5558" s="635"/>
      <c r="K5558" s="635"/>
      <c r="L5558" s="635"/>
      <c r="M5558" s="635"/>
      <c r="N5558" s="635"/>
      <c r="O5558" s="660"/>
      <c r="R5558" s="660"/>
    </row>
    <row r="5559" spans="1:18" x14ac:dyDescent="0.25">
      <c r="A5559" s="658"/>
      <c r="B5559" s="635"/>
      <c r="C5559" s="635"/>
      <c r="D5559" s="635"/>
      <c r="E5559" s="635"/>
      <c r="F5559" s="635"/>
      <c r="G5559" s="635"/>
      <c r="H5559" s="635"/>
      <c r="I5559" s="635"/>
      <c r="J5559" s="635"/>
      <c r="K5559" s="635"/>
      <c r="L5559" s="635"/>
      <c r="M5559" s="635"/>
      <c r="N5559" s="635"/>
      <c r="O5559" s="660"/>
      <c r="R5559" s="660"/>
    </row>
    <row r="5560" spans="1:18" x14ac:dyDescent="0.25">
      <c r="A5560" s="658"/>
      <c r="B5560" s="635"/>
      <c r="C5560" s="635"/>
      <c r="D5560" s="635"/>
      <c r="E5560" s="635"/>
      <c r="F5560" s="635"/>
      <c r="G5560" s="635"/>
      <c r="H5560" s="635"/>
      <c r="I5560" s="635"/>
      <c r="J5560" s="635"/>
      <c r="K5560" s="635"/>
      <c r="L5560" s="635"/>
      <c r="M5560" s="635"/>
      <c r="N5560" s="635"/>
      <c r="O5560" s="660"/>
      <c r="R5560" s="660"/>
    </row>
    <row r="5561" spans="1:18" x14ac:dyDescent="0.25">
      <c r="A5561" s="658"/>
      <c r="B5561" s="635"/>
      <c r="C5561" s="635"/>
      <c r="D5561" s="635"/>
      <c r="E5561" s="635"/>
      <c r="F5561" s="635"/>
      <c r="G5561" s="635"/>
      <c r="H5561" s="635"/>
      <c r="I5561" s="635"/>
      <c r="J5561" s="635"/>
      <c r="K5561" s="635"/>
      <c r="L5561" s="635"/>
      <c r="M5561" s="635"/>
      <c r="N5561" s="635"/>
      <c r="O5561" s="660"/>
      <c r="R5561" s="660"/>
    </row>
    <row r="5562" spans="1:18" x14ac:dyDescent="0.25">
      <c r="A5562" s="658"/>
      <c r="B5562" s="635"/>
      <c r="C5562" s="635"/>
      <c r="D5562" s="635"/>
      <c r="E5562" s="635"/>
      <c r="F5562" s="635"/>
      <c r="G5562" s="635"/>
      <c r="H5562" s="635"/>
      <c r="I5562" s="635"/>
      <c r="J5562" s="635"/>
      <c r="K5562" s="635"/>
      <c r="L5562" s="635"/>
      <c r="M5562" s="635"/>
      <c r="N5562" s="635"/>
      <c r="O5562" s="660"/>
      <c r="R5562" s="660"/>
    </row>
    <row r="5563" spans="1:18" x14ac:dyDescent="0.25">
      <c r="A5563" s="658"/>
      <c r="B5563" s="635"/>
      <c r="C5563" s="635"/>
      <c r="D5563" s="635"/>
      <c r="E5563" s="635"/>
      <c r="F5563" s="635"/>
      <c r="G5563" s="635"/>
      <c r="H5563" s="635"/>
      <c r="I5563" s="635"/>
      <c r="J5563" s="635"/>
      <c r="K5563" s="635"/>
      <c r="L5563" s="635"/>
      <c r="M5563" s="635"/>
      <c r="N5563" s="635"/>
      <c r="O5563" s="660"/>
      <c r="R5563" s="660"/>
    </row>
    <row r="5564" spans="1:18" x14ac:dyDescent="0.25">
      <c r="A5564" s="658"/>
      <c r="B5564" s="635"/>
      <c r="C5564" s="635"/>
      <c r="D5564" s="635"/>
      <c r="E5564" s="635"/>
      <c r="F5564" s="635"/>
      <c r="G5564" s="635"/>
      <c r="H5564" s="635"/>
      <c r="I5564" s="635"/>
      <c r="J5564" s="635"/>
      <c r="K5564" s="635"/>
      <c r="L5564" s="635"/>
      <c r="M5564" s="635"/>
      <c r="N5564" s="635"/>
      <c r="O5564" s="660"/>
      <c r="R5564" s="660"/>
    </row>
    <row r="5565" spans="1:18" x14ac:dyDescent="0.25">
      <c r="A5565" s="658"/>
      <c r="B5565" s="635"/>
      <c r="C5565" s="635"/>
      <c r="D5565" s="635"/>
      <c r="E5565" s="635"/>
      <c r="F5565" s="635"/>
      <c r="G5565" s="635"/>
      <c r="H5565" s="635"/>
      <c r="I5565" s="635"/>
      <c r="J5565" s="635"/>
      <c r="K5565" s="635"/>
      <c r="L5565" s="635"/>
      <c r="M5565" s="635"/>
      <c r="N5565" s="635"/>
      <c r="O5565" s="660"/>
      <c r="R5565" s="660"/>
    </row>
    <row r="5566" spans="1:18" x14ac:dyDescent="0.25">
      <c r="A5566" s="658"/>
      <c r="B5566" s="635"/>
      <c r="C5566" s="635"/>
      <c r="D5566" s="635"/>
      <c r="E5566" s="635"/>
      <c r="F5566" s="635"/>
      <c r="G5566" s="635"/>
      <c r="H5566" s="635"/>
      <c r="I5566" s="635"/>
      <c r="J5566" s="635"/>
      <c r="K5566" s="635"/>
      <c r="L5566" s="635"/>
      <c r="M5566" s="635"/>
      <c r="N5566" s="635"/>
      <c r="O5566" s="660"/>
      <c r="R5566" s="660"/>
    </row>
    <row r="5567" spans="1:18" x14ac:dyDescent="0.25">
      <c r="A5567" s="658"/>
      <c r="B5567" s="635"/>
      <c r="C5567" s="635"/>
      <c r="D5567" s="635"/>
      <c r="E5567" s="635"/>
      <c r="F5567" s="635"/>
      <c r="G5567" s="635"/>
      <c r="H5567" s="635"/>
      <c r="I5567" s="635"/>
      <c r="J5567" s="635"/>
      <c r="K5567" s="635"/>
      <c r="L5567" s="635"/>
      <c r="M5567" s="635"/>
      <c r="N5567" s="635"/>
      <c r="O5567" s="660"/>
      <c r="R5567" s="660"/>
    </row>
    <row r="5568" spans="1:18" x14ac:dyDescent="0.25">
      <c r="A5568" s="658"/>
      <c r="B5568" s="635"/>
      <c r="C5568" s="635"/>
      <c r="D5568" s="635"/>
      <c r="E5568" s="635"/>
      <c r="F5568" s="635"/>
      <c r="G5568" s="635"/>
      <c r="H5568" s="635"/>
      <c r="I5568" s="635"/>
      <c r="J5568" s="635"/>
      <c r="K5568" s="635"/>
      <c r="L5568" s="635"/>
      <c r="M5568" s="635"/>
      <c r="N5568" s="635"/>
      <c r="O5568" s="660"/>
      <c r="R5568" s="660"/>
    </row>
    <row r="5569" spans="1:18" x14ac:dyDescent="0.25">
      <c r="A5569" s="658"/>
      <c r="B5569" s="635"/>
      <c r="C5569" s="635"/>
      <c r="D5569" s="635"/>
      <c r="E5569" s="635"/>
      <c r="F5569" s="635"/>
      <c r="G5569" s="635"/>
      <c r="H5569" s="635"/>
      <c r="I5569" s="635"/>
      <c r="J5569" s="635"/>
      <c r="K5569" s="635"/>
      <c r="L5569" s="635"/>
      <c r="M5569" s="635"/>
      <c r="N5569" s="635"/>
      <c r="O5569" s="660"/>
      <c r="R5569" s="660"/>
    </row>
    <row r="5570" spans="1:18" x14ac:dyDescent="0.25">
      <c r="A5570" s="658"/>
      <c r="B5570" s="635"/>
      <c r="C5570" s="635"/>
      <c r="D5570" s="635"/>
      <c r="E5570" s="635"/>
      <c r="F5570" s="635"/>
      <c r="G5570" s="635"/>
      <c r="H5570" s="635"/>
      <c r="I5570" s="635"/>
      <c r="J5570" s="635"/>
      <c r="K5570" s="635"/>
      <c r="L5570" s="635"/>
      <c r="M5570" s="635"/>
      <c r="N5570" s="635"/>
      <c r="O5570" s="660"/>
      <c r="R5570" s="660"/>
    </row>
    <row r="5571" spans="1:18" x14ac:dyDescent="0.25">
      <c r="A5571" s="658"/>
      <c r="B5571" s="635"/>
      <c r="C5571" s="635"/>
      <c r="D5571" s="635"/>
      <c r="E5571" s="635"/>
      <c r="F5571" s="635"/>
      <c r="G5571" s="635"/>
      <c r="H5571" s="635"/>
      <c r="I5571" s="635"/>
      <c r="J5571" s="635"/>
      <c r="K5571" s="635"/>
      <c r="L5571" s="635"/>
      <c r="M5571" s="635"/>
      <c r="N5571" s="635"/>
      <c r="O5571" s="660"/>
      <c r="R5571" s="660"/>
    </row>
    <row r="5572" spans="1:18" x14ac:dyDescent="0.25">
      <c r="A5572" s="658"/>
      <c r="B5572" s="635"/>
      <c r="C5572" s="635"/>
      <c r="D5572" s="635"/>
      <c r="E5572" s="635"/>
      <c r="F5572" s="635"/>
      <c r="G5572" s="635"/>
      <c r="H5572" s="635"/>
      <c r="I5572" s="635"/>
      <c r="J5572" s="635"/>
      <c r="K5572" s="635"/>
      <c r="L5572" s="635"/>
      <c r="M5572" s="635"/>
      <c r="N5572" s="635"/>
      <c r="O5572" s="660"/>
      <c r="R5572" s="660"/>
    </row>
    <row r="5573" spans="1:18" x14ac:dyDescent="0.25">
      <c r="A5573" s="658"/>
      <c r="B5573" s="635"/>
      <c r="C5573" s="635"/>
      <c r="D5573" s="635"/>
      <c r="E5573" s="635"/>
      <c r="F5573" s="635"/>
      <c r="G5573" s="635"/>
      <c r="H5573" s="635"/>
      <c r="I5573" s="635"/>
      <c r="J5573" s="635"/>
      <c r="K5573" s="635"/>
      <c r="L5573" s="635"/>
      <c r="M5573" s="635"/>
      <c r="N5573" s="635"/>
      <c r="O5573" s="660"/>
      <c r="R5573" s="660"/>
    </row>
    <row r="5574" spans="1:18" x14ac:dyDescent="0.25">
      <c r="A5574" s="658"/>
      <c r="B5574" s="635"/>
      <c r="C5574" s="635"/>
      <c r="D5574" s="635"/>
      <c r="E5574" s="635"/>
      <c r="F5574" s="635"/>
      <c r="G5574" s="635"/>
      <c r="H5574" s="635"/>
      <c r="I5574" s="635"/>
      <c r="J5574" s="635"/>
      <c r="K5574" s="635"/>
      <c r="L5574" s="635"/>
      <c r="M5574" s="635"/>
      <c r="N5574" s="635"/>
      <c r="O5574" s="660"/>
      <c r="R5574" s="660"/>
    </row>
    <row r="5575" spans="1:18" x14ac:dyDescent="0.25">
      <c r="A5575" s="658"/>
      <c r="B5575" s="635"/>
      <c r="C5575" s="635"/>
      <c r="D5575" s="635"/>
      <c r="E5575" s="635"/>
      <c r="F5575" s="635"/>
      <c r="G5575" s="635"/>
      <c r="H5575" s="635"/>
      <c r="I5575" s="635"/>
      <c r="J5575" s="635"/>
      <c r="K5575" s="635"/>
      <c r="L5575" s="635"/>
      <c r="M5575" s="635"/>
      <c r="N5575" s="635"/>
      <c r="O5575" s="660"/>
      <c r="R5575" s="660"/>
    </row>
    <row r="5576" spans="1:18" x14ac:dyDescent="0.25">
      <c r="A5576" s="658"/>
      <c r="B5576" s="635"/>
      <c r="C5576" s="635"/>
      <c r="D5576" s="635"/>
      <c r="E5576" s="635"/>
      <c r="F5576" s="635"/>
      <c r="G5576" s="635"/>
      <c r="H5576" s="635"/>
      <c r="I5576" s="635"/>
      <c r="J5576" s="635"/>
      <c r="K5576" s="635"/>
      <c r="L5576" s="635"/>
      <c r="M5576" s="635"/>
      <c r="N5576" s="635"/>
      <c r="O5576" s="660"/>
      <c r="R5576" s="660"/>
    </row>
    <row r="5577" spans="1:18" x14ac:dyDescent="0.25">
      <c r="A5577" s="658"/>
      <c r="B5577" s="635"/>
      <c r="C5577" s="635"/>
      <c r="D5577" s="635"/>
      <c r="E5577" s="635"/>
      <c r="F5577" s="635"/>
      <c r="G5577" s="635"/>
      <c r="H5577" s="635"/>
      <c r="I5577" s="635"/>
      <c r="J5577" s="635"/>
      <c r="K5577" s="635"/>
      <c r="L5577" s="635"/>
      <c r="M5577" s="635"/>
      <c r="N5577" s="635"/>
      <c r="O5577" s="660"/>
      <c r="R5577" s="660"/>
    </row>
    <row r="5578" spans="1:18" x14ac:dyDescent="0.25">
      <c r="A5578" s="658"/>
      <c r="B5578" s="635"/>
      <c r="C5578" s="635"/>
      <c r="D5578" s="635"/>
      <c r="E5578" s="635"/>
      <c r="F5578" s="635"/>
      <c r="G5578" s="635"/>
      <c r="H5578" s="635"/>
      <c r="I5578" s="635"/>
      <c r="J5578" s="635"/>
      <c r="K5578" s="635"/>
      <c r="L5578" s="635"/>
      <c r="M5578" s="635"/>
      <c r="N5578" s="635"/>
      <c r="O5578" s="660"/>
      <c r="R5578" s="660"/>
    </row>
    <row r="5579" spans="1:18" x14ac:dyDescent="0.25">
      <c r="A5579" s="658"/>
      <c r="B5579" s="635"/>
      <c r="C5579" s="635"/>
      <c r="D5579" s="635"/>
      <c r="E5579" s="635"/>
      <c r="F5579" s="635"/>
      <c r="G5579" s="635"/>
      <c r="H5579" s="635"/>
      <c r="I5579" s="635"/>
      <c r="J5579" s="635"/>
      <c r="K5579" s="635"/>
      <c r="L5579" s="635"/>
      <c r="M5579" s="635"/>
      <c r="N5579" s="635"/>
      <c r="O5579" s="660"/>
      <c r="R5579" s="660"/>
    </row>
    <row r="5580" spans="1:18" x14ac:dyDescent="0.25">
      <c r="A5580" s="658"/>
      <c r="B5580" s="635"/>
      <c r="C5580" s="635"/>
      <c r="D5580" s="635"/>
      <c r="E5580" s="635"/>
      <c r="F5580" s="635"/>
      <c r="G5580" s="635"/>
      <c r="H5580" s="635"/>
      <c r="I5580" s="635"/>
      <c r="J5580" s="635"/>
      <c r="K5580" s="635"/>
      <c r="L5580" s="635"/>
      <c r="M5580" s="635"/>
      <c r="N5580" s="635"/>
      <c r="O5580" s="660"/>
      <c r="R5580" s="660"/>
    </row>
    <row r="5581" spans="1:18" x14ac:dyDescent="0.25">
      <c r="A5581" s="658"/>
      <c r="B5581" s="635"/>
      <c r="C5581" s="635"/>
      <c r="D5581" s="635"/>
      <c r="E5581" s="635"/>
      <c r="F5581" s="635"/>
      <c r="G5581" s="635"/>
      <c r="H5581" s="635"/>
      <c r="I5581" s="635"/>
      <c r="J5581" s="635"/>
      <c r="K5581" s="635"/>
      <c r="L5581" s="635"/>
      <c r="M5581" s="635"/>
      <c r="N5581" s="635"/>
      <c r="O5581" s="660"/>
      <c r="R5581" s="660"/>
    </row>
    <row r="5582" spans="1:18" x14ac:dyDescent="0.25">
      <c r="A5582" s="658"/>
      <c r="B5582" s="635"/>
      <c r="C5582" s="635"/>
      <c r="D5582" s="635"/>
      <c r="E5582" s="635"/>
      <c r="F5582" s="635"/>
      <c r="G5582" s="635"/>
      <c r="H5582" s="635"/>
      <c r="I5582" s="635"/>
      <c r="J5582" s="635"/>
      <c r="K5582" s="635"/>
      <c r="L5582" s="635"/>
      <c r="M5582" s="635"/>
      <c r="N5582" s="635"/>
      <c r="O5582" s="660"/>
      <c r="R5582" s="660"/>
    </row>
    <row r="5583" spans="1:18" x14ac:dyDescent="0.25">
      <c r="A5583" s="658"/>
      <c r="B5583" s="635"/>
      <c r="C5583" s="635"/>
      <c r="D5583" s="635"/>
      <c r="E5583" s="635"/>
      <c r="F5583" s="635"/>
      <c r="G5583" s="635"/>
      <c r="H5583" s="635"/>
      <c r="I5583" s="635"/>
      <c r="J5583" s="635"/>
      <c r="K5583" s="635"/>
      <c r="L5583" s="635"/>
      <c r="M5583" s="635"/>
      <c r="N5583" s="635"/>
      <c r="O5583" s="660"/>
      <c r="R5583" s="660"/>
    </row>
    <row r="5584" spans="1:18" x14ac:dyDescent="0.25">
      <c r="A5584" s="658"/>
      <c r="B5584" s="635"/>
      <c r="C5584" s="635"/>
      <c r="D5584" s="635"/>
      <c r="E5584" s="635"/>
      <c r="F5584" s="635"/>
      <c r="G5584" s="635"/>
      <c r="H5584" s="635"/>
      <c r="I5584" s="635"/>
      <c r="J5584" s="635"/>
      <c r="K5584" s="635"/>
      <c r="L5584" s="635"/>
      <c r="M5584" s="635"/>
      <c r="N5584" s="635"/>
      <c r="O5584" s="660"/>
      <c r="R5584" s="660"/>
    </row>
    <row r="5585" spans="1:18" x14ac:dyDescent="0.25">
      <c r="A5585" s="658"/>
      <c r="B5585" s="635"/>
      <c r="C5585" s="635"/>
      <c r="D5585" s="635"/>
      <c r="E5585" s="635"/>
      <c r="F5585" s="635"/>
      <c r="G5585" s="635"/>
      <c r="H5585" s="635"/>
      <c r="I5585" s="635"/>
      <c r="J5585" s="635"/>
      <c r="K5585" s="635"/>
      <c r="L5585" s="635"/>
      <c r="M5585" s="635"/>
      <c r="N5585" s="635"/>
      <c r="O5585" s="660"/>
      <c r="R5585" s="660"/>
    </row>
    <row r="5586" spans="1:18" x14ac:dyDescent="0.25">
      <c r="A5586" s="658"/>
      <c r="B5586" s="635"/>
      <c r="C5586" s="635"/>
      <c r="D5586" s="635"/>
      <c r="E5586" s="635"/>
      <c r="F5586" s="635"/>
      <c r="G5586" s="635"/>
      <c r="H5586" s="635"/>
      <c r="I5586" s="635"/>
      <c r="J5586" s="635"/>
      <c r="K5586" s="635"/>
      <c r="L5586" s="635"/>
      <c r="M5586" s="635"/>
      <c r="N5586" s="635"/>
      <c r="O5586" s="660"/>
      <c r="R5586" s="660"/>
    </row>
    <row r="5587" spans="1:18" x14ac:dyDescent="0.25">
      <c r="A5587" s="658"/>
      <c r="B5587" s="635"/>
      <c r="C5587" s="635"/>
      <c r="D5587" s="635"/>
      <c r="E5587" s="635"/>
      <c r="F5587" s="635"/>
      <c r="G5587" s="635"/>
      <c r="H5587" s="635"/>
      <c r="I5587" s="635"/>
      <c r="J5587" s="635"/>
      <c r="K5587" s="635"/>
      <c r="L5587" s="635"/>
      <c r="M5587" s="635"/>
      <c r="N5587" s="635"/>
      <c r="O5587" s="660"/>
      <c r="R5587" s="660"/>
    </row>
    <row r="5588" spans="1:18" x14ac:dyDescent="0.25">
      <c r="A5588" s="658"/>
      <c r="B5588" s="635"/>
      <c r="C5588" s="635"/>
      <c r="D5588" s="635"/>
      <c r="E5588" s="635"/>
      <c r="F5588" s="635"/>
      <c r="G5588" s="635"/>
      <c r="H5588" s="635"/>
      <c r="I5588" s="635"/>
      <c r="J5588" s="635"/>
      <c r="K5588" s="635"/>
      <c r="L5588" s="635"/>
      <c r="M5588" s="635"/>
      <c r="N5588" s="635"/>
      <c r="O5588" s="660"/>
      <c r="R5588" s="660"/>
    </row>
    <row r="5589" spans="1:18" x14ac:dyDescent="0.25">
      <c r="A5589" s="658"/>
      <c r="B5589" s="635"/>
      <c r="C5589" s="635"/>
      <c r="D5589" s="635"/>
      <c r="E5589" s="635"/>
      <c r="F5589" s="635"/>
      <c r="G5589" s="635"/>
      <c r="H5589" s="635"/>
      <c r="I5589" s="635"/>
      <c r="J5589" s="635"/>
      <c r="K5589" s="635"/>
      <c r="L5589" s="635"/>
      <c r="M5589" s="635"/>
      <c r="N5589" s="635"/>
      <c r="O5589" s="660"/>
      <c r="R5589" s="660"/>
    </row>
    <row r="5590" spans="1:18" x14ac:dyDescent="0.25">
      <c r="A5590" s="658"/>
      <c r="B5590" s="635"/>
      <c r="C5590" s="635"/>
      <c r="D5590" s="635"/>
      <c r="E5590" s="635"/>
      <c r="F5590" s="635"/>
      <c r="G5590" s="635"/>
      <c r="H5590" s="635"/>
      <c r="I5590" s="635"/>
      <c r="J5590" s="635"/>
      <c r="K5590" s="635"/>
      <c r="L5590" s="635"/>
      <c r="M5590" s="635"/>
      <c r="N5590" s="635"/>
      <c r="O5590" s="660"/>
      <c r="R5590" s="660"/>
    </row>
    <row r="5591" spans="1:18" x14ac:dyDescent="0.25">
      <c r="A5591" s="658"/>
      <c r="B5591" s="635"/>
      <c r="C5591" s="635"/>
      <c r="D5591" s="635"/>
      <c r="E5591" s="635"/>
      <c r="F5591" s="635"/>
      <c r="G5591" s="635"/>
      <c r="H5591" s="635"/>
      <c r="I5591" s="635"/>
      <c r="J5591" s="635"/>
      <c r="K5591" s="635"/>
      <c r="L5591" s="635"/>
      <c r="M5591" s="635"/>
      <c r="N5591" s="635"/>
      <c r="O5591" s="660"/>
      <c r="R5591" s="660"/>
    </row>
    <row r="5592" spans="1:18" x14ac:dyDescent="0.25">
      <c r="A5592" s="658"/>
      <c r="B5592" s="635"/>
      <c r="C5592" s="635"/>
      <c r="D5592" s="635"/>
      <c r="E5592" s="635"/>
      <c r="F5592" s="635"/>
      <c r="G5592" s="635"/>
      <c r="H5592" s="635"/>
      <c r="I5592" s="635"/>
      <c r="J5592" s="635"/>
      <c r="K5592" s="635"/>
      <c r="L5592" s="635"/>
      <c r="M5592" s="635"/>
      <c r="N5592" s="635"/>
      <c r="O5592" s="660"/>
      <c r="R5592" s="660"/>
    </row>
    <row r="5593" spans="1:18" x14ac:dyDescent="0.25">
      <c r="A5593" s="658"/>
      <c r="B5593" s="635"/>
      <c r="C5593" s="635"/>
      <c r="D5593" s="635"/>
      <c r="E5593" s="635"/>
      <c r="F5593" s="635"/>
      <c r="G5593" s="635"/>
      <c r="H5593" s="635"/>
      <c r="I5593" s="635"/>
      <c r="J5593" s="635"/>
      <c r="K5593" s="635"/>
      <c r="L5593" s="635"/>
      <c r="M5593" s="635"/>
      <c r="N5593" s="635"/>
      <c r="O5593" s="660"/>
      <c r="R5593" s="660"/>
    </row>
    <row r="5594" spans="1:18" x14ac:dyDescent="0.25">
      <c r="A5594" s="658"/>
      <c r="B5594" s="635"/>
      <c r="C5594" s="635"/>
      <c r="D5594" s="635"/>
      <c r="E5594" s="635"/>
      <c r="F5594" s="635"/>
      <c r="G5594" s="635"/>
      <c r="H5594" s="635"/>
      <c r="I5594" s="635"/>
      <c r="J5594" s="635"/>
      <c r="K5594" s="635"/>
      <c r="L5594" s="635"/>
      <c r="M5594" s="635"/>
      <c r="N5594" s="635"/>
      <c r="O5594" s="660"/>
      <c r="R5594" s="660"/>
    </row>
    <row r="5595" spans="1:18" x14ac:dyDescent="0.25">
      <c r="A5595" s="658"/>
      <c r="B5595" s="635"/>
      <c r="C5595" s="635"/>
      <c r="D5595" s="635"/>
      <c r="E5595" s="635"/>
      <c r="F5595" s="635"/>
      <c r="G5595" s="635"/>
      <c r="H5595" s="635"/>
      <c r="I5595" s="635"/>
      <c r="J5595" s="635"/>
      <c r="K5595" s="635"/>
      <c r="L5595" s="635"/>
      <c r="M5595" s="635"/>
      <c r="N5595" s="635"/>
      <c r="O5595" s="660"/>
      <c r="R5595" s="660"/>
    </row>
    <row r="5596" spans="1:18" x14ac:dyDescent="0.25">
      <c r="A5596" s="658"/>
      <c r="B5596" s="635"/>
      <c r="C5596" s="635"/>
      <c r="D5596" s="635"/>
      <c r="E5596" s="635"/>
      <c r="F5596" s="635"/>
      <c r="G5596" s="635"/>
      <c r="H5596" s="635"/>
      <c r="I5596" s="635"/>
      <c r="J5596" s="635"/>
      <c r="K5596" s="635"/>
      <c r="L5596" s="635"/>
      <c r="M5596" s="635"/>
      <c r="N5596" s="635"/>
      <c r="O5596" s="660"/>
      <c r="R5596" s="660"/>
    </row>
    <row r="5597" spans="1:18" x14ac:dyDescent="0.25">
      <c r="A5597" s="658"/>
      <c r="B5597" s="635"/>
      <c r="C5597" s="635"/>
      <c r="D5597" s="635"/>
      <c r="E5597" s="635"/>
      <c r="F5597" s="635"/>
      <c r="G5597" s="635"/>
      <c r="H5597" s="635"/>
      <c r="I5597" s="635"/>
      <c r="J5597" s="635"/>
      <c r="K5597" s="635"/>
      <c r="L5597" s="635"/>
      <c r="M5597" s="635"/>
      <c r="N5597" s="635"/>
      <c r="O5597" s="660"/>
      <c r="R5597" s="660"/>
    </row>
    <row r="5598" spans="1:18" x14ac:dyDescent="0.25">
      <c r="A5598" s="658"/>
      <c r="B5598" s="635"/>
      <c r="C5598" s="635"/>
      <c r="D5598" s="635"/>
      <c r="E5598" s="635"/>
      <c r="F5598" s="635"/>
      <c r="G5598" s="635"/>
      <c r="H5598" s="635"/>
      <c r="I5598" s="635"/>
      <c r="J5598" s="635"/>
      <c r="K5598" s="635"/>
      <c r="L5598" s="635"/>
      <c r="M5598" s="635"/>
      <c r="N5598" s="635"/>
      <c r="O5598" s="660"/>
      <c r="R5598" s="660"/>
    </row>
    <row r="5599" spans="1:18" x14ac:dyDescent="0.25">
      <c r="A5599" s="658"/>
      <c r="B5599" s="635"/>
      <c r="C5599" s="635"/>
      <c r="D5599" s="635"/>
      <c r="E5599" s="635"/>
      <c r="F5599" s="635"/>
      <c r="G5599" s="635"/>
      <c r="H5599" s="635"/>
      <c r="I5599" s="635"/>
      <c r="J5599" s="635"/>
      <c r="K5599" s="635"/>
      <c r="L5599" s="635"/>
      <c r="M5599" s="635"/>
      <c r="N5599" s="635"/>
      <c r="O5599" s="660"/>
      <c r="R5599" s="660"/>
    </row>
    <row r="5600" spans="1:18" x14ac:dyDescent="0.25">
      <c r="A5600" s="658"/>
      <c r="B5600" s="635"/>
      <c r="C5600" s="635"/>
      <c r="D5600" s="635"/>
      <c r="E5600" s="635"/>
      <c r="F5600" s="635"/>
      <c r="G5600" s="635"/>
      <c r="H5600" s="635"/>
      <c r="I5600" s="635"/>
      <c r="J5600" s="635"/>
      <c r="K5600" s="635"/>
      <c r="L5600" s="635"/>
      <c r="M5600" s="635"/>
      <c r="N5600" s="635"/>
      <c r="O5600" s="660"/>
      <c r="R5600" s="660"/>
    </row>
    <row r="5601" spans="1:18" x14ac:dyDescent="0.25">
      <c r="A5601" s="658"/>
      <c r="B5601" s="635"/>
      <c r="C5601" s="635"/>
      <c r="D5601" s="635"/>
      <c r="E5601" s="635"/>
      <c r="F5601" s="635"/>
      <c r="G5601" s="635"/>
      <c r="H5601" s="635"/>
      <c r="I5601" s="635"/>
      <c r="J5601" s="635"/>
      <c r="K5601" s="635"/>
      <c r="L5601" s="635"/>
      <c r="M5601" s="635"/>
      <c r="N5601" s="635"/>
      <c r="O5601" s="660"/>
      <c r="R5601" s="660"/>
    </row>
    <row r="5602" spans="1:18" x14ac:dyDescent="0.25">
      <c r="A5602" s="658"/>
      <c r="B5602" s="635"/>
      <c r="C5602" s="635"/>
      <c r="D5602" s="635"/>
      <c r="E5602" s="635"/>
      <c r="F5602" s="635"/>
      <c r="G5602" s="635"/>
      <c r="H5602" s="635"/>
      <c r="I5602" s="635"/>
      <c r="J5602" s="635"/>
      <c r="K5602" s="635"/>
      <c r="L5602" s="635"/>
      <c r="M5602" s="635"/>
      <c r="N5602" s="635"/>
      <c r="O5602" s="660"/>
      <c r="R5602" s="660"/>
    </row>
    <row r="5603" spans="1:18" x14ac:dyDescent="0.25">
      <c r="A5603" s="658"/>
      <c r="B5603" s="635"/>
      <c r="C5603" s="635"/>
      <c r="D5603" s="635"/>
      <c r="E5603" s="635"/>
      <c r="F5603" s="635"/>
      <c r="G5603" s="635"/>
      <c r="H5603" s="635"/>
      <c r="I5603" s="635"/>
      <c r="J5603" s="635"/>
      <c r="K5603" s="635"/>
      <c r="L5603" s="635"/>
      <c r="M5603" s="635"/>
      <c r="N5603" s="635"/>
      <c r="O5603" s="660"/>
      <c r="R5603" s="660"/>
    </row>
    <row r="5604" spans="1:18" x14ac:dyDescent="0.25">
      <c r="A5604" s="658"/>
      <c r="B5604" s="635"/>
      <c r="C5604" s="635"/>
      <c r="D5604" s="635"/>
      <c r="E5604" s="635"/>
      <c r="F5604" s="635"/>
      <c r="G5604" s="635"/>
      <c r="H5604" s="635"/>
      <c r="I5604" s="635"/>
      <c r="J5604" s="635"/>
      <c r="K5604" s="635"/>
      <c r="L5604" s="635"/>
      <c r="M5604" s="635"/>
      <c r="N5604" s="635"/>
      <c r="O5604" s="660"/>
      <c r="R5604" s="660"/>
    </row>
    <row r="5605" spans="1:18" x14ac:dyDescent="0.25">
      <c r="A5605" s="658"/>
      <c r="B5605" s="635"/>
      <c r="C5605" s="635"/>
      <c r="D5605" s="635"/>
      <c r="E5605" s="635"/>
      <c r="F5605" s="635"/>
      <c r="G5605" s="635"/>
      <c r="H5605" s="635"/>
      <c r="I5605" s="635"/>
      <c r="J5605" s="635"/>
      <c r="K5605" s="635"/>
      <c r="L5605" s="635"/>
      <c r="M5605" s="635"/>
      <c r="N5605" s="635"/>
      <c r="O5605" s="660"/>
      <c r="R5605" s="660"/>
    </row>
    <row r="5606" spans="1:18" x14ac:dyDescent="0.25">
      <c r="A5606" s="658"/>
      <c r="B5606" s="635"/>
      <c r="C5606" s="635"/>
      <c r="D5606" s="635"/>
      <c r="E5606" s="635"/>
      <c r="F5606" s="635"/>
      <c r="G5606" s="635"/>
      <c r="H5606" s="635"/>
      <c r="I5606" s="635"/>
      <c r="J5606" s="635"/>
      <c r="K5606" s="635"/>
      <c r="L5606" s="635"/>
      <c r="M5606" s="635"/>
      <c r="N5606" s="635"/>
      <c r="O5606" s="660"/>
      <c r="R5606" s="660"/>
    </row>
    <row r="5607" spans="1:18" x14ac:dyDescent="0.25">
      <c r="A5607" s="658"/>
      <c r="B5607" s="635"/>
      <c r="C5607" s="635"/>
      <c r="D5607" s="635"/>
      <c r="E5607" s="635"/>
      <c r="F5607" s="635"/>
      <c r="G5607" s="635"/>
      <c r="H5607" s="635"/>
      <c r="I5607" s="635"/>
      <c r="J5607" s="635"/>
      <c r="K5607" s="635"/>
      <c r="L5607" s="635"/>
      <c r="M5607" s="635"/>
      <c r="N5607" s="635"/>
      <c r="O5607" s="660"/>
      <c r="R5607" s="660"/>
    </row>
    <row r="5608" spans="1:18" x14ac:dyDescent="0.25">
      <c r="A5608" s="658"/>
      <c r="B5608" s="635"/>
      <c r="C5608" s="635"/>
      <c r="D5608" s="635"/>
      <c r="E5608" s="635"/>
      <c r="F5608" s="635"/>
      <c r="G5608" s="635"/>
      <c r="H5608" s="635"/>
      <c r="I5608" s="635"/>
      <c r="J5608" s="635"/>
      <c r="K5608" s="635"/>
      <c r="L5608" s="635"/>
      <c r="M5608" s="635"/>
      <c r="N5608" s="635"/>
      <c r="O5608" s="660"/>
      <c r="R5608" s="660"/>
    </row>
    <row r="5609" spans="1:18" x14ac:dyDescent="0.25">
      <c r="A5609" s="658"/>
      <c r="B5609" s="635"/>
      <c r="C5609" s="635"/>
      <c r="D5609" s="635"/>
      <c r="E5609" s="635"/>
      <c r="F5609" s="635"/>
      <c r="G5609" s="635"/>
      <c r="H5609" s="635"/>
      <c r="I5609" s="635"/>
      <c r="J5609" s="635"/>
      <c r="K5609" s="635"/>
      <c r="L5609" s="635"/>
      <c r="M5609" s="635"/>
      <c r="N5609" s="635"/>
      <c r="O5609" s="660"/>
      <c r="R5609" s="660"/>
    </row>
    <row r="5610" spans="1:18" x14ac:dyDescent="0.25">
      <c r="A5610" s="658"/>
      <c r="B5610" s="635"/>
      <c r="C5610" s="635"/>
      <c r="D5610" s="635"/>
      <c r="E5610" s="635"/>
      <c r="F5610" s="635"/>
      <c r="G5610" s="635"/>
      <c r="H5610" s="635"/>
      <c r="I5610" s="635"/>
      <c r="J5610" s="635"/>
      <c r="K5610" s="635"/>
      <c r="L5610" s="635"/>
      <c r="M5610" s="635"/>
      <c r="N5610" s="635"/>
      <c r="O5610" s="660"/>
      <c r="R5610" s="660"/>
    </row>
    <row r="5611" spans="1:18" x14ac:dyDescent="0.25">
      <c r="A5611" s="658"/>
      <c r="B5611" s="635"/>
      <c r="C5611" s="635"/>
      <c r="D5611" s="635"/>
      <c r="E5611" s="635"/>
      <c r="F5611" s="635"/>
      <c r="G5611" s="635"/>
      <c r="H5611" s="635"/>
      <c r="I5611" s="635"/>
      <c r="J5611" s="635"/>
      <c r="K5611" s="635"/>
      <c r="L5611" s="635"/>
      <c r="M5611" s="635"/>
      <c r="N5611" s="635"/>
      <c r="O5611" s="660"/>
      <c r="R5611" s="660"/>
    </row>
    <row r="5612" spans="1:18" x14ac:dyDescent="0.25">
      <c r="A5612" s="658"/>
      <c r="B5612" s="635"/>
      <c r="C5612" s="635"/>
      <c r="D5612" s="635"/>
      <c r="E5612" s="635"/>
      <c r="F5612" s="635"/>
      <c r="G5612" s="635"/>
      <c r="H5612" s="635"/>
      <c r="I5612" s="635"/>
      <c r="J5612" s="635"/>
      <c r="K5612" s="635"/>
      <c r="L5612" s="635"/>
      <c r="M5612" s="635"/>
      <c r="N5612" s="635"/>
      <c r="O5612" s="660"/>
      <c r="R5612" s="660"/>
    </row>
    <row r="5613" spans="1:18" x14ac:dyDescent="0.25">
      <c r="A5613" s="658"/>
      <c r="B5613" s="635"/>
      <c r="C5613" s="635"/>
      <c r="D5613" s="635"/>
      <c r="E5613" s="635"/>
      <c r="F5613" s="635"/>
      <c r="G5613" s="635"/>
      <c r="H5613" s="635"/>
      <c r="I5613" s="635"/>
      <c r="J5613" s="635"/>
      <c r="K5613" s="635"/>
      <c r="L5613" s="635"/>
      <c r="M5613" s="635"/>
      <c r="N5613" s="635"/>
      <c r="O5613" s="660"/>
      <c r="R5613" s="660"/>
    </row>
    <row r="5614" spans="1:18" x14ac:dyDescent="0.25">
      <c r="A5614" s="658"/>
      <c r="B5614" s="635"/>
      <c r="C5614" s="635"/>
      <c r="D5614" s="635"/>
      <c r="E5614" s="635"/>
      <c r="F5614" s="635"/>
      <c r="G5614" s="635"/>
      <c r="H5614" s="635"/>
      <c r="I5614" s="635"/>
      <c r="J5614" s="635"/>
      <c r="K5614" s="635"/>
      <c r="L5614" s="635"/>
      <c r="M5614" s="635"/>
      <c r="N5614" s="635"/>
      <c r="O5614" s="660"/>
      <c r="R5614" s="660"/>
    </row>
    <row r="5615" spans="1:18" x14ac:dyDescent="0.25">
      <c r="A5615" s="658"/>
      <c r="B5615" s="635"/>
      <c r="C5615" s="635"/>
      <c r="D5615" s="635"/>
      <c r="E5615" s="635"/>
      <c r="F5615" s="635"/>
      <c r="G5615" s="635"/>
      <c r="H5615" s="635"/>
      <c r="I5615" s="635"/>
      <c r="J5615" s="635"/>
      <c r="K5615" s="635"/>
      <c r="L5615" s="635"/>
      <c r="M5615" s="635"/>
      <c r="N5615" s="635"/>
      <c r="O5615" s="660"/>
      <c r="R5615" s="660"/>
    </row>
    <row r="5616" spans="1:18" x14ac:dyDescent="0.25">
      <c r="A5616" s="658"/>
      <c r="B5616" s="635"/>
      <c r="C5616" s="635"/>
      <c r="D5616" s="635"/>
      <c r="E5616" s="635"/>
      <c r="F5616" s="635"/>
      <c r="G5616" s="635"/>
      <c r="H5616" s="635"/>
      <c r="I5616" s="635"/>
      <c r="J5616" s="635"/>
      <c r="K5616" s="635"/>
      <c r="L5616" s="635"/>
      <c r="M5616" s="635"/>
      <c r="N5616" s="635"/>
      <c r="O5616" s="660"/>
      <c r="R5616" s="660"/>
    </row>
    <row r="5617" spans="1:18" x14ac:dyDescent="0.25">
      <c r="A5617" s="658"/>
      <c r="B5617" s="635"/>
      <c r="C5617" s="635"/>
      <c r="D5617" s="635"/>
      <c r="E5617" s="635"/>
      <c r="F5617" s="635"/>
      <c r="G5617" s="635"/>
      <c r="H5617" s="635"/>
      <c r="I5617" s="635"/>
      <c r="J5617" s="635"/>
      <c r="K5617" s="635"/>
      <c r="L5617" s="635"/>
      <c r="M5617" s="635"/>
      <c r="N5617" s="635"/>
      <c r="O5617" s="660"/>
      <c r="R5617" s="660"/>
    </row>
    <row r="5618" spans="1:18" x14ac:dyDescent="0.25">
      <c r="A5618" s="658"/>
      <c r="B5618" s="635"/>
      <c r="C5618" s="635"/>
      <c r="D5618" s="635"/>
      <c r="E5618" s="635"/>
      <c r="F5618" s="635"/>
      <c r="G5618" s="635"/>
      <c r="H5618" s="635"/>
      <c r="I5618" s="635"/>
      <c r="J5618" s="635"/>
      <c r="K5618" s="635"/>
      <c r="L5618" s="635"/>
      <c r="M5618" s="635"/>
      <c r="N5618" s="635"/>
      <c r="O5618" s="660"/>
      <c r="R5618" s="660"/>
    </row>
    <row r="5619" spans="1:18" x14ac:dyDescent="0.25">
      <c r="A5619" s="658"/>
      <c r="B5619" s="635"/>
      <c r="C5619" s="635"/>
      <c r="D5619" s="635"/>
      <c r="E5619" s="635"/>
      <c r="F5619" s="635"/>
      <c r="G5619" s="635"/>
      <c r="H5619" s="635"/>
      <c r="I5619" s="635"/>
      <c r="J5619" s="635"/>
      <c r="K5619" s="635"/>
      <c r="L5619" s="635"/>
      <c r="M5619" s="635"/>
      <c r="N5619" s="635"/>
      <c r="O5619" s="660"/>
      <c r="R5619" s="660"/>
    </row>
    <row r="5620" spans="1:18" x14ac:dyDescent="0.25">
      <c r="A5620" s="658"/>
      <c r="B5620" s="635"/>
      <c r="C5620" s="635"/>
      <c r="D5620" s="635"/>
      <c r="E5620" s="635"/>
      <c r="F5620" s="635"/>
      <c r="G5620" s="635"/>
      <c r="H5620" s="635"/>
      <c r="I5620" s="635"/>
      <c r="J5620" s="635"/>
      <c r="K5620" s="635"/>
      <c r="L5620" s="635"/>
      <c r="M5620" s="635"/>
      <c r="N5620" s="635"/>
      <c r="O5620" s="660"/>
      <c r="R5620" s="660"/>
    </row>
    <row r="5621" spans="1:18" x14ac:dyDescent="0.25">
      <c r="A5621" s="658"/>
      <c r="B5621" s="635"/>
      <c r="C5621" s="635"/>
      <c r="D5621" s="635"/>
      <c r="E5621" s="635"/>
      <c r="F5621" s="635"/>
      <c r="G5621" s="635"/>
      <c r="H5621" s="635"/>
      <c r="I5621" s="635"/>
      <c r="J5621" s="635"/>
      <c r="K5621" s="635"/>
      <c r="L5621" s="635"/>
      <c r="M5621" s="635"/>
      <c r="N5621" s="635"/>
      <c r="O5621" s="660"/>
      <c r="R5621" s="660"/>
    </row>
    <row r="5622" spans="1:18" x14ac:dyDescent="0.25">
      <c r="A5622" s="658"/>
      <c r="B5622" s="635"/>
      <c r="C5622" s="635"/>
      <c r="D5622" s="635"/>
      <c r="E5622" s="635"/>
      <c r="F5622" s="635"/>
      <c r="G5622" s="635"/>
      <c r="H5622" s="635"/>
      <c r="I5622" s="635"/>
      <c r="J5622" s="635"/>
      <c r="K5622" s="635"/>
      <c r="L5622" s="635"/>
      <c r="M5622" s="635"/>
      <c r="N5622" s="635"/>
      <c r="O5622" s="660"/>
      <c r="R5622" s="660"/>
    </row>
    <row r="5623" spans="1:18" x14ac:dyDescent="0.25">
      <c r="A5623" s="658"/>
      <c r="B5623" s="635"/>
      <c r="C5623" s="635"/>
      <c r="D5623" s="635"/>
      <c r="E5623" s="635"/>
      <c r="F5623" s="635"/>
      <c r="G5623" s="635"/>
      <c r="H5623" s="635"/>
      <c r="I5623" s="635"/>
      <c r="J5623" s="635"/>
      <c r="K5623" s="635"/>
      <c r="L5623" s="635"/>
      <c r="M5623" s="635"/>
      <c r="N5623" s="635"/>
      <c r="O5623" s="660"/>
      <c r="R5623" s="660"/>
    </row>
    <row r="5624" spans="1:18" x14ac:dyDescent="0.25">
      <c r="A5624" s="658"/>
      <c r="B5624" s="635"/>
      <c r="C5624" s="635"/>
      <c r="D5624" s="635"/>
      <c r="E5624" s="635"/>
      <c r="F5624" s="635"/>
      <c r="G5624" s="635"/>
      <c r="H5624" s="635"/>
      <c r="I5624" s="635"/>
      <c r="J5624" s="635"/>
      <c r="K5624" s="635"/>
      <c r="L5624" s="635"/>
      <c r="M5624" s="635"/>
      <c r="N5624" s="635"/>
      <c r="O5624" s="660"/>
      <c r="R5624" s="660"/>
    </row>
    <row r="5625" spans="1:18" x14ac:dyDescent="0.25">
      <c r="A5625" s="658"/>
      <c r="B5625" s="635"/>
      <c r="C5625" s="635"/>
      <c r="D5625" s="635"/>
      <c r="E5625" s="635"/>
      <c r="F5625" s="635"/>
      <c r="G5625" s="635"/>
      <c r="H5625" s="635"/>
      <c r="I5625" s="635"/>
      <c r="J5625" s="635"/>
      <c r="K5625" s="635"/>
      <c r="L5625" s="635"/>
      <c r="M5625" s="635"/>
      <c r="N5625" s="635"/>
      <c r="O5625" s="660"/>
      <c r="R5625" s="660"/>
    </row>
    <row r="5626" spans="1:18" x14ac:dyDescent="0.25">
      <c r="A5626" s="658"/>
      <c r="B5626" s="635"/>
      <c r="C5626" s="635"/>
      <c r="D5626" s="635"/>
      <c r="E5626" s="635"/>
      <c r="F5626" s="635"/>
      <c r="G5626" s="635"/>
      <c r="H5626" s="635"/>
      <c r="I5626" s="635"/>
      <c r="J5626" s="635"/>
      <c r="K5626" s="635"/>
      <c r="L5626" s="635"/>
      <c r="M5626" s="635"/>
      <c r="N5626" s="635"/>
      <c r="O5626" s="660"/>
      <c r="R5626" s="660"/>
    </row>
    <row r="5627" spans="1:18" x14ac:dyDescent="0.25">
      <c r="A5627" s="658"/>
      <c r="B5627" s="635"/>
      <c r="C5627" s="635"/>
      <c r="D5627" s="635"/>
      <c r="E5627" s="635"/>
      <c r="F5627" s="635"/>
      <c r="G5627" s="635"/>
      <c r="H5627" s="635"/>
      <c r="I5627" s="635"/>
      <c r="J5627" s="635"/>
      <c r="K5627" s="635"/>
      <c r="L5627" s="635"/>
      <c r="M5627" s="635"/>
      <c r="N5627" s="635"/>
      <c r="O5627" s="660"/>
      <c r="R5627" s="660"/>
    </row>
    <row r="5628" spans="1:18" x14ac:dyDescent="0.25">
      <c r="A5628" s="658"/>
      <c r="B5628" s="635"/>
      <c r="C5628" s="635"/>
      <c r="D5628" s="635"/>
      <c r="E5628" s="635"/>
      <c r="F5628" s="635"/>
      <c r="G5628" s="635"/>
      <c r="H5628" s="635"/>
      <c r="I5628" s="635"/>
      <c r="J5628" s="635"/>
      <c r="K5628" s="635"/>
      <c r="L5628" s="635"/>
      <c r="M5628" s="635"/>
      <c r="N5628" s="635"/>
      <c r="O5628" s="660"/>
      <c r="R5628" s="660"/>
    </row>
    <row r="5629" spans="1:18" x14ac:dyDescent="0.25">
      <c r="A5629" s="658"/>
      <c r="B5629" s="635"/>
      <c r="C5629" s="635"/>
      <c r="D5629" s="635"/>
      <c r="E5629" s="635"/>
      <c r="F5629" s="635"/>
      <c r="G5629" s="635"/>
      <c r="H5629" s="635"/>
      <c r="I5629" s="635"/>
      <c r="J5629" s="635"/>
      <c r="K5629" s="635"/>
      <c r="L5629" s="635"/>
      <c r="M5629" s="635"/>
      <c r="N5629" s="635"/>
      <c r="O5629" s="660"/>
      <c r="R5629" s="660"/>
    </row>
    <row r="5630" spans="1:18" x14ac:dyDescent="0.25">
      <c r="A5630" s="658"/>
      <c r="B5630" s="635"/>
      <c r="C5630" s="635"/>
      <c r="D5630" s="635"/>
      <c r="E5630" s="635"/>
      <c r="F5630" s="635"/>
      <c r="G5630" s="635"/>
      <c r="H5630" s="635"/>
      <c r="I5630" s="635"/>
      <c r="J5630" s="635"/>
      <c r="K5630" s="635"/>
      <c r="L5630" s="635"/>
      <c r="M5630" s="635"/>
      <c r="N5630" s="635"/>
      <c r="O5630" s="660"/>
      <c r="R5630" s="660"/>
    </row>
    <row r="5631" spans="1:18" x14ac:dyDescent="0.25">
      <c r="A5631" s="658"/>
      <c r="B5631" s="635"/>
      <c r="C5631" s="635"/>
      <c r="D5631" s="635"/>
      <c r="E5631" s="635"/>
      <c r="F5631" s="635"/>
      <c r="G5631" s="635"/>
      <c r="H5631" s="635"/>
      <c r="I5631" s="635"/>
      <c r="J5631" s="635"/>
      <c r="K5631" s="635"/>
      <c r="L5631" s="635"/>
      <c r="M5631" s="635"/>
      <c r="N5631" s="635"/>
      <c r="O5631" s="660"/>
      <c r="R5631" s="660"/>
    </row>
    <row r="5632" spans="1:18" x14ac:dyDescent="0.25">
      <c r="A5632" s="658"/>
      <c r="B5632" s="635"/>
      <c r="C5632" s="635"/>
      <c r="D5632" s="635"/>
      <c r="E5632" s="635"/>
      <c r="F5632" s="635"/>
      <c r="G5632" s="635"/>
      <c r="H5632" s="635"/>
      <c r="I5632" s="635"/>
      <c r="J5632" s="635"/>
      <c r="K5632" s="635"/>
      <c r="L5632" s="635"/>
      <c r="M5632" s="635"/>
      <c r="N5632" s="635"/>
      <c r="O5632" s="660"/>
      <c r="R5632" s="660"/>
    </row>
    <row r="5633" spans="1:18" x14ac:dyDescent="0.25">
      <c r="A5633" s="658"/>
      <c r="B5633" s="635"/>
      <c r="C5633" s="635"/>
      <c r="D5633" s="635"/>
      <c r="E5633" s="635"/>
      <c r="F5633" s="635"/>
      <c r="G5633" s="635"/>
      <c r="H5633" s="635"/>
      <c r="I5633" s="635"/>
      <c r="J5633" s="635"/>
      <c r="K5633" s="635"/>
      <c r="L5633" s="635"/>
      <c r="M5633" s="635"/>
      <c r="N5633" s="635"/>
      <c r="O5633" s="660"/>
      <c r="R5633" s="660"/>
    </row>
    <row r="5634" spans="1:18" x14ac:dyDescent="0.25">
      <c r="A5634" s="658"/>
      <c r="B5634" s="635"/>
      <c r="C5634" s="635"/>
      <c r="D5634" s="635"/>
      <c r="E5634" s="635"/>
      <c r="F5634" s="635"/>
      <c r="G5634" s="635"/>
      <c r="H5634" s="635"/>
      <c r="I5634" s="635"/>
      <c r="J5634" s="635"/>
      <c r="K5634" s="635"/>
      <c r="L5634" s="635"/>
      <c r="M5634" s="635"/>
      <c r="N5634" s="635"/>
      <c r="O5634" s="660"/>
      <c r="R5634" s="660"/>
    </row>
    <row r="5635" spans="1:18" x14ac:dyDescent="0.25">
      <c r="A5635" s="658"/>
      <c r="B5635" s="635"/>
      <c r="C5635" s="635"/>
      <c r="D5635" s="635"/>
      <c r="E5635" s="635"/>
      <c r="F5635" s="635"/>
      <c r="G5635" s="635"/>
      <c r="H5635" s="635"/>
      <c r="I5635" s="635"/>
      <c r="J5635" s="635"/>
      <c r="K5635" s="635"/>
      <c r="L5635" s="635"/>
      <c r="M5635" s="635"/>
      <c r="N5635" s="635"/>
      <c r="O5635" s="660"/>
      <c r="R5635" s="660"/>
    </row>
    <row r="5636" spans="1:18" x14ac:dyDescent="0.25">
      <c r="A5636" s="658"/>
      <c r="B5636" s="635"/>
      <c r="C5636" s="635"/>
      <c r="D5636" s="635"/>
      <c r="E5636" s="635"/>
      <c r="F5636" s="635"/>
      <c r="G5636" s="635"/>
      <c r="H5636" s="635"/>
      <c r="I5636" s="635"/>
      <c r="J5636" s="635"/>
      <c r="K5636" s="635"/>
      <c r="L5636" s="635"/>
      <c r="M5636" s="635"/>
      <c r="N5636" s="635"/>
      <c r="O5636" s="660"/>
      <c r="R5636" s="660"/>
    </row>
    <row r="5637" spans="1:18" x14ac:dyDescent="0.25">
      <c r="A5637" s="658"/>
      <c r="B5637" s="635"/>
      <c r="C5637" s="635"/>
      <c r="D5637" s="635"/>
      <c r="E5637" s="635"/>
      <c r="F5637" s="635"/>
      <c r="G5637" s="635"/>
      <c r="H5637" s="635"/>
      <c r="I5637" s="635"/>
      <c r="J5637" s="635"/>
      <c r="K5637" s="635"/>
      <c r="L5637" s="635"/>
      <c r="M5637" s="635"/>
      <c r="N5637" s="635"/>
      <c r="O5637" s="660"/>
      <c r="R5637" s="660"/>
    </row>
    <row r="5638" spans="1:18" x14ac:dyDescent="0.25">
      <c r="A5638" s="658"/>
      <c r="B5638" s="635"/>
      <c r="C5638" s="635"/>
      <c r="D5638" s="635"/>
      <c r="E5638" s="635"/>
      <c r="F5638" s="635"/>
      <c r="G5638" s="635"/>
      <c r="H5638" s="635"/>
      <c r="I5638" s="635"/>
      <c r="J5638" s="635"/>
      <c r="K5638" s="635"/>
      <c r="L5638" s="635"/>
      <c r="M5638" s="635"/>
      <c r="N5638" s="635"/>
      <c r="O5638" s="660"/>
      <c r="R5638" s="660"/>
    </row>
    <row r="5639" spans="1:18" x14ac:dyDescent="0.25">
      <c r="A5639" s="658"/>
      <c r="B5639" s="635"/>
      <c r="C5639" s="635"/>
      <c r="D5639" s="635"/>
      <c r="E5639" s="635"/>
      <c r="F5639" s="635"/>
      <c r="G5639" s="635"/>
      <c r="H5639" s="635"/>
      <c r="I5639" s="635"/>
      <c r="J5639" s="635"/>
      <c r="K5639" s="635"/>
      <c r="L5639" s="635"/>
      <c r="M5639" s="635"/>
      <c r="N5639" s="635"/>
      <c r="O5639" s="660"/>
      <c r="R5639" s="660"/>
    </row>
    <row r="5640" spans="1:18" x14ac:dyDescent="0.25">
      <c r="A5640" s="658"/>
      <c r="B5640" s="635"/>
      <c r="C5640" s="635"/>
      <c r="D5640" s="635"/>
      <c r="E5640" s="635"/>
      <c r="F5640" s="635"/>
      <c r="G5640" s="635"/>
      <c r="H5640" s="635"/>
      <c r="I5640" s="635"/>
      <c r="J5640" s="635"/>
      <c r="K5640" s="635"/>
      <c r="L5640" s="635"/>
      <c r="M5640" s="635"/>
      <c r="N5640" s="635"/>
      <c r="O5640" s="660"/>
      <c r="R5640" s="660"/>
    </row>
    <row r="5641" spans="1:18" x14ac:dyDescent="0.25">
      <c r="A5641" s="658"/>
      <c r="B5641" s="635"/>
      <c r="C5641" s="635"/>
      <c r="D5641" s="635"/>
      <c r="E5641" s="635"/>
      <c r="F5641" s="635"/>
      <c r="G5641" s="635"/>
      <c r="H5641" s="635"/>
      <c r="I5641" s="635"/>
      <c r="J5641" s="635"/>
      <c r="K5641" s="635"/>
      <c r="L5641" s="635"/>
      <c r="M5641" s="635"/>
      <c r="N5641" s="635"/>
      <c r="O5641" s="660"/>
      <c r="R5641" s="660"/>
    </row>
    <row r="5642" spans="1:18" x14ac:dyDescent="0.25">
      <c r="A5642" s="658"/>
      <c r="B5642" s="635"/>
      <c r="C5642" s="635"/>
      <c r="D5642" s="635"/>
      <c r="E5642" s="635"/>
      <c r="F5642" s="635"/>
      <c r="G5642" s="635"/>
      <c r="H5642" s="635"/>
      <c r="I5642" s="635"/>
      <c r="J5642" s="635"/>
      <c r="K5642" s="635"/>
      <c r="L5642" s="635"/>
      <c r="M5642" s="635"/>
      <c r="N5642" s="635"/>
      <c r="O5642" s="660"/>
      <c r="R5642" s="660"/>
    </row>
    <row r="5643" spans="1:18" x14ac:dyDescent="0.25">
      <c r="A5643" s="658"/>
      <c r="B5643" s="635"/>
      <c r="C5643" s="635"/>
      <c r="D5643" s="635"/>
      <c r="E5643" s="635"/>
      <c r="F5643" s="635"/>
      <c r="G5643" s="635"/>
      <c r="H5643" s="635"/>
      <c r="I5643" s="635"/>
      <c r="J5643" s="635"/>
      <c r="K5643" s="635"/>
      <c r="L5643" s="635"/>
      <c r="M5643" s="635"/>
      <c r="N5643" s="635"/>
      <c r="O5643" s="660"/>
      <c r="R5643" s="660"/>
    </row>
    <row r="5644" spans="1:18" x14ac:dyDescent="0.25">
      <c r="A5644" s="658"/>
      <c r="B5644" s="635"/>
      <c r="C5644" s="635"/>
      <c r="D5644" s="635"/>
      <c r="E5644" s="635"/>
      <c r="F5644" s="635"/>
      <c r="G5644" s="635"/>
      <c r="H5644" s="635"/>
      <c r="I5644" s="635"/>
      <c r="J5644" s="635"/>
      <c r="K5644" s="635"/>
      <c r="L5644" s="635"/>
      <c r="M5644" s="635"/>
      <c r="N5644" s="635"/>
      <c r="O5644" s="660"/>
      <c r="R5644" s="660"/>
    </row>
    <row r="5645" spans="1:18" x14ac:dyDescent="0.25">
      <c r="A5645" s="658"/>
      <c r="B5645" s="635"/>
      <c r="C5645" s="635"/>
      <c r="D5645" s="635"/>
      <c r="E5645" s="635"/>
      <c r="F5645" s="635"/>
      <c r="G5645" s="635"/>
      <c r="H5645" s="635"/>
      <c r="I5645" s="635"/>
      <c r="J5645" s="635"/>
      <c r="K5645" s="635"/>
      <c r="L5645" s="635"/>
      <c r="M5645" s="635"/>
      <c r="N5645" s="635"/>
      <c r="O5645" s="660"/>
      <c r="R5645" s="660"/>
    </row>
    <row r="5646" spans="1:18" x14ac:dyDescent="0.25">
      <c r="A5646" s="658"/>
      <c r="B5646" s="635"/>
      <c r="C5646" s="635"/>
      <c r="D5646" s="635"/>
      <c r="E5646" s="635"/>
      <c r="F5646" s="635"/>
      <c r="G5646" s="635"/>
      <c r="H5646" s="635"/>
      <c r="I5646" s="635"/>
      <c r="J5646" s="635"/>
      <c r="K5646" s="635"/>
      <c r="L5646" s="635"/>
      <c r="M5646" s="635"/>
      <c r="N5646" s="635"/>
      <c r="O5646" s="660"/>
      <c r="R5646" s="660"/>
    </row>
    <row r="5647" spans="1:18" x14ac:dyDescent="0.25">
      <c r="A5647" s="658"/>
      <c r="B5647" s="635"/>
      <c r="C5647" s="635"/>
      <c r="D5647" s="635"/>
      <c r="E5647" s="635"/>
      <c r="F5647" s="635"/>
      <c r="G5647" s="635"/>
      <c r="H5647" s="635"/>
      <c r="I5647" s="635"/>
      <c r="J5647" s="635"/>
      <c r="K5647" s="635"/>
      <c r="L5647" s="635"/>
      <c r="M5647" s="635"/>
      <c r="N5647" s="635"/>
      <c r="O5647" s="660"/>
      <c r="R5647" s="660"/>
    </row>
    <row r="5648" spans="1:18" x14ac:dyDescent="0.25">
      <c r="A5648" s="658"/>
      <c r="B5648" s="635"/>
      <c r="C5648" s="635"/>
      <c r="D5648" s="635"/>
      <c r="E5648" s="635"/>
      <c r="F5648" s="635"/>
      <c r="G5648" s="635"/>
      <c r="H5648" s="635"/>
      <c r="I5648" s="635"/>
      <c r="J5648" s="635"/>
      <c r="K5648" s="635"/>
      <c r="L5648" s="635"/>
      <c r="M5648" s="635"/>
      <c r="N5648" s="635"/>
      <c r="O5648" s="660"/>
      <c r="R5648" s="660"/>
    </row>
    <row r="5649" spans="1:18" x14ac:dyDescent="0.25">
      <c r="A5649" s="658"/>
      <c r="B5649" s="635"/>
      <c r="C5649" s="635"/>
      <c r="D5649" s="635"/>
      <c r="E5649" s="635"/>
      <c r="F5649" s="635"/>
      <c r="G5649" s="635"/>
      <c r="H5649" s="635"/>
      <c r="I5649" s="635"/>
      <c r="J5649" s="635"/>
      <c r="K5649" s="635"/>
      <c r="L5649" s="635"/>
      <c r="M5649" s="635"/>
      <c r="N5649" s="635"/>
      <c r="O5649" s="660"/>
      <c r="R5649" s="660"/>
    </row>
    <row r="5650" spans="1:18" x14ac:dyDescent="0.25">
      <c r="A5650" s="658"/>
      <c r="B5650" s="635"/>
      <c r="C5650" s="635"/>
      <c r="D5650" s="635"/>
      <c r="E5650" s="635"/>
      <c r="F5650" s="635"/>
      <c r="G5650" s="635"/>
      <c r="H5650" s="635"/>
      <c r="I5650" s="635"/>
      <c r="J5650" s="635"/>
      <c r="K5650" s="635"/>
      <c r="L5650" s="635"/>
      <c r="M5650" s="635"/>
      <c r="N5650" s="635"/>
      <c r="O5650" s="660"/>
      <c r="R5650" s="660"/>
    </row>
    <row r="5651" spans="1:18" x14ac:dyDescent="0.25">
      <c r="A5651" s="658"/>
      <c r="B5651" s="635"/>
      <c r="C5651" s="635"/>
      <c r="D5651" s="635"/>
      <c r="E5651" s="635"/>
      <c r="F5651" s="635"/>
      <c r="G5651" s="635"/>
      <c r="H5651" s="635"/>
      <c r="I5651" s="635"/>
      <c r="J5651" s="635"/>
      <c r="K5651" s="635"/>
      <c r="L5651" s="635"/>
      <c r="M5651" s="635"/>
      <c r="N5651" s="635"/>
      <c r="O5651" s="660"/>
      <c r="R5651" s="660"/>
    </row>
    <row r="5652" spans="1:18" x14ac:dyDescent="0.25">
      <c r="A5652" s="658"/>
      <c r="B5652" s="635"/>
      <c r="C5652" s="635"/>
      <c r="D5652" s="635"/>
      <c r="E5652" s="635"/>
      <c r="F5652" s="635"/>
      <c r="G5652" s="635"/>
      <c r="H5652" s="635"/>
      <c r="I5652" s="635"/>
      <c r="J5652" s="635"/>
      <c r="K5652" s="635"/>
      <c r="L5652" s="635"/>
      <c r="M5652" s="635"/>
      <c r="N5652" s="635"/>
      <c r="O5652" s="660"/>
      <c r="R5652" s="660"/>
    </row>
    <row r="5653" spans="1:18" x14ac:dyDescent="0.25">
      <c r="A5653" s="658"/>
      <c r="B5653" s="635"/>
      <c r="C5653" s="635"/>
      <c r="D5653" s="635"/>
      <c r="E5653" s="635"/>
      <c r="F5653" s="635"/>
      <c r="G5653" s="635"/>
      <c r="H5653" s="635"/>
      <c r="I5653" s="635"/>
      <c r="J5653" s="635"/>
      <c r="K5653" s="635"/>
      <c r="L5653" s="635"/>
      <c r="M5653" s="635"/>
      <c r="N5653" s="635"/>
      <c r="O5653" s="660"/>
      <c r="R5653" s="660"/>
    </row>
    <row r="5654" spans="1:18" x14ac:dyDescent="0.25">
      <c r="A5654" s="658"/>
      <c r="B5654" s="635"/>
      <c r="C5654" s="635"/>
      <c r="D5654" s="635"/>
      <c r="E5654" s="635"/>
      <c r="F5654" s="635"/>
      <c r="G5654" s="635"/>
      <c r="H5654" s="635"/>
      <c r="I5654" s="635"/>
      <c r="J5654" s="635"/>
      <c r="K5654" s="635"/>
      <c r="L5654" s="635"/>
      <c r="M5654" s="635"/>
      <c r="N5654" s="635"/>
      <c r="O5654" s="660"/>
      <c r="R5654" s="660"/>
    </row>
    <row r="5655" spans="1:18" x14ac:dyDescent="0.25">
      <c r="A5655" s="658"/>
      <c r="B5655" s="635"/>
      <c r="C5655" s="635"/>
      <c r="D5655" s="635"/>
      <c r="E5655" s="635"/>
      <c r="F5655" s="635"/>
      <c r="G5655" s="635"/>
      <c r="H5655" s="635"/>
      <c r="I5655" s="635"/>
      <c r="J5655" s="635"/>
      <c r="K5655" s="635"/>
      <c r="L5655" s="635"/>
      <c r="M5655" s="635"/>
      <c r="N5655" s="635"/>
      <c r="O5655" s="660"/>
      <c r="R5655" s="660"/>
    </row>
    <row r="5656" spans="1:18" x14ac:dyDescent="0.25">
      <c r="A5656" s="658"/>
      <c r="B5656" s="635"/>
      <c r="C5656" s="635"/>
      <c r="D5656" s="635"/>
      <c r="E5656" s="635"/>
      <c r="F5656" s="635"/>
      <c r="G5656" s="635"/>
      <c r="H5656" s="635"/>
      <c r="I5656" s="635"/>
      <c r="J5656" s="635"/>
      <c r="K5656" s="635"/>
      <c r="L5656" s="635"/>
      <c r="M5656" s="635"/>
      <c r="N5656" s="635"/>
      <c r="O5656" s="660"/>
      <c r="R5656" s="660"/>
    </row>
    <row r="5657" spans="1:18" x14ac:dyDescent="0.25">
      <c r="A5657" s="658"/>
      <c r="B5657" s="635"/>
      <c r="C5657" s="635"/>
      <c r="D5657" s="635"/>
      <c r="E5657" s="635"/>
      <c r="F5657" s="635"/>
      <c r="G5657" s="635"/>
      <c r="H5657" s="635"/>
      <c r="I5657" s="635"/>
      <c r="J5657" s="635"/>
      <c r="K5657" s="635"/>
      <c r="L5657" s="635"/>
      <c r="M5657" s="635"/>
      <c r="N5657" s="635"/>
      <c r="O5657" s="660"/>
      <c r="R5657" s="660"/>
    </row>
    <row r="5658" spans="1:18" x14ac:dyDescent="0.25">
      <c r="A5658" s="658"/>
      <c r="B5658" s="635"/>
      <c r="C5658" s="635"/>
      <c r="D5658" s="635"/>
      <c r="E5658" s="635"/>
      <c r="F5658" s="635"/>
      <c r="G5658" s="635"/>
      <c r="H5658" s="635"/>
      <c r="I5658" s="635"/>
      <c r="J5658" s="635"/>
      <c r="K5658" s="635"/>
      <c r="L5658" s="635"/>
      <c r="M5658" s="635"/>
      <c r="N5658" s="635"/>
      <c r="O5658" s="660"/>
      <c r="R5658" s="660"/>
    </row>
    <row r="5659" spans="1:18" x14ac:dyDescent="0.25">
      <c r="A5659" s="658"/>
      <c r="B5659" s="635"/>
      <c r="C5659" s="635"/>
      <c r="D5659" s="635"/>
      <c r="E5659" s="635"/>
      <c r="F5659" s="635"/>
      <c r="G5659" s="635"/>
      <c r="H5659" s="635"/>
      <c r="I5659" s="635"/>
      <c r="J5659" s="635"/>
      <c r="K5659" s="635"/>
      <c r="L5659" s="635"/>
      <c r="M5659" s="635"/>
      <c r="N5659" s="635"/>
      <c r="O5659" s="660"/>
      <c r="R5659" s="660"/>
    </row>
    <row r="5660" spans="1:18" x14ac:dyDescent="0.25">
      <c r="A5660" s="658"/>
      <c r="B5660" s="635"/>
      <c r="C5660" s="635"/>
      <c r="D5660" s="635"/>
      <c r="E5660" s="635"/>
      <c r="F5660" s="635"/>
      <c r="G5660" s="635"/>
      <c r="H5660" s="635"/>
      <c r="I5660" s="635"/>
      <c r="J5660" s="635"/>
      <c r="K5660" s="635"/>
      <c r="L5660" s="635"/>
      <c r="M5660" s="635"/>
      <c r="N5660" s="635"/>
      <c r="O5660" s="660"/>
      <c r="R5660" s="660"/>
    </row>
    <row r="5661" spans="1:18" x14ac:dyDescent="0.25">
      <c r="A5661" s="658"/>
      <c r="B5661" s="635"/>
      <c r="C5661" s="635"/>
      <c r="D5661" s="635"/>
      <c r="E5661" s="635"/>
      <c r="F5661" s="635"/>
      <c r="G5661" s="635"/>
      <c r="H5661" s="635"/>
      <c r="I5661" s="635"/>
      <c r="J5661" s="635"/>
      <c r="K5661" s="635"/>
      <c r="L5661" s="635"/>
      <c r="M5661" s="635"/>
      <c r="N5661" s="635"/>
      <c r="O5661" s="660"/>
      <c r="R5661" s="660"/>
    </row>
    <row r="5662" spans="1:18" x14ac:dyDescent="0.25">
      <c r="A5662" s="658"/>
      <c r="B5662" s="635"/>
      <c r="C5662" s="635"/>
      <c r="D5662" s="635"/>
      <c r="E5662" s="635"/>
      <c r="F5662" s="635"/>
      <c r="G5662" s="635"/>
      <c r="H5662" s="635"/>
      <c r="I5662" s="635"/>
      <c r="J5662" s="635"/>
      <c r="K5662" s="635"/>
      <c r="L5662" s="635"/>
      <c r="M5662" s="635"/>
      <c r="N5662" s="635"/>
      <c r="O5662" s="660"/>
      <c r="R5662" s="660"/>
    </row>
    <row r="5663" spans="1:18" x14ac:dyDescent="0.25">
      <c r="A5663" s="658"/>
      <c r="B5663" s="635"/>
      <c r="C5663" s="635"/>
      <c r="D5663" s="635"/>
      <c r="E5663" s="635"/>
      <c r="F5663" s="635"/>
      <c r="G5663" s="635"/>
      <c r="H5663" s="635"/>
      <c r="I5663" s="635"/>
      <c r="J5663" s="635"/>
      <c r="K5663" s="635"/>
      <c r="L5663" s="635"/>
      <c r="M5663" s="635"/>
      <c r="N5663" s="635"/>
      <c r="O5663" s="660"/>
      <c r="R5663" s="660"/>
    </row>
    <row r="5664" spans="1:18" x14ac:dyDescent="0.25">
      <c r="A5664" s="658"/>
      <c r="B5664" s="635"/>
      <c r="C5664" s="635"/>
      <c r="D5664" s="635"/>
      <c r="E5664" s="635"/>
      <c r="F5664" s="635"/>
      <c r="G5664" s="635"/>
      <c r="H5664" s="635"/>
      <c r="I5664" s="635"/>
      <c r="J5664" s="635"/>
      <c r="K5664" s="635"/>
      <c r="L5664" s="635"/>
      <c r="M5664" s="635"/>
      <c r="N5664" s="635"/>
      <c r="O5664" s="660"/>
      <c r="R5664" s="660"/>
    </row>
    <row r="5665" spans="1:18" x14ac:dyDescent="0.25">
      <c r="A5665" s="658"/>
      <c r="B5665" s="635"/>
      <c r="C5665" s="635"/>
      <c r="D5665" s="635"/>
      <c r="E5665" s="635"/>
      <c r="F5665" s="635"/>
      <c r="G5665" s="635"/>
      <c r="H5665" s="635"/>
      <c r="I5665" s="635"/>
      <c r="J5665" s="635"/>
      <c r="K5665" s="635"/>
      <c r="L5665" s="635"/>
      <c r="M5665" s="635"/>
      <c r="N5665" s="635"/>
      <c r="O5665" s="660"/>
      <c r="R5665" s="660"/>
    </row>
    <row r="5666" spans="1:18" x14ac:dyDescent="0.25">
      <c r="A5666" s="658"/>
      <c r="B5666" s="635"/>
      <c r="C5666" s="635"/>
      <c r="D5666" s="635"/>
      <c r="E5666" s="635"/>
      <c r="F5666" s="635"/>
      <c r="G5666" s="635"/>
      <c r="H5666" s="635"/>
      <c r="I5666" s="635"/>
      <c r="J5666" s="635"/>
      <c r="K5666" s="635"/>
      <c r="L5666" s="635"/>
      <c r="M5666" s="635"/>
      <c r="N5666" s="635"/>
      <c r="O5666" s="660"/>
      <c r="R5666" s="660"/>
    </row>
    <row r="5667" spans="1:18" x14ac:dyDescent="0.25">
      <c r="A5667" s="658"/>
      <c r="B5667" s="635"/>
      <c r="C5667" s="635"/>
      <c r="D5667" s="635"/>
      <c r="E5667" s="635"/>
      <c r="F5667" s="635"/>
      <c r="G5667" s="635"/>
      <c r="H5667" s="635"/>
      <c r="I5667" s="635"/>
      <c r="J5667" s="635"/>
      <c r="K5667" s="635"/>
      <c r="L5667" s="635"/>
      <c r="M5667" s="635"/>
      <c r="N5667" s="635"/>
      <c r="O5667" s="660"/>
      <c r="R5667" s="660"/>
    </row>
    <row r="5668" spans="1:18" x14ac:dyDescent="0.25">
      <c r="A5668" s="658"/>
      <c r="B5668" s="635"/>
      <c r="C5668" s="635"/>
      <c r="D5668" s="635"/>
      <c r="E5668" s="635"/>
      <c r="F5668" s="635"/>
      <c r="G5668" s="635"/>
      <c r="H5668" s="635"/>
      <c r="I5668" s="635"/>
      <c r="J5668" s="635"/>
      <c r="K5668" s="635"/>
      <c r="L5668" s="635"/>
      <c r="M5668" s="635"/>
      <c r="N5668" s="635"/>
      <c r="O5668" s="660"/>
      <c r="R5668" s="660"/>
    </row>
    <row r="5669" spans="1:18" x14ac:dyDescent="0.25">
      <c r="A5669" s="658"/>
      <c r="B5669" s="635"/>
      <c r="C5669" s="635"/>
      <c r="D5669" s="635"/>
      <c r="E5669" s="635"/>
      <c r="F5669" s="635"/>
      <c r="G5669" s="635"/>
      <c r="H5669" s="635"/>
      <c r="I5669" s="635"/>
      <c r="J5669" s="635"/>
      <c r="K5669" s="635"/>
      <c r="L5669" s="635"/>
      <c r="M5669" s="635"/>
      <c r="N5669" s="635"/>
      <c r="O5669" s="660"/>
      <c r="R5669" s="660"/>
    </row>
    <row r="5670" spans="1:18" x14ac:dyDescent="0.25">
      <c r="A5670" s="658"/>
      <c r="B5670" s="635"/>
      <c r="C5670" s="635"/>
      <c r="D5670" s="635"/>
      <c r="E5670" s="635"/>
      <c r="F5670" s="635"/>
      <c r="G5670" s="635"/>
      <c r="H5670" s="635"/>
      <c r="I5670" s="635"/>
      <c r="J5670" s="635"/>
      <c r="K5670" s="635"/>
      <c r="L5670" s="635"/>
      <c r="M5670" s="635"/>
      <c r="N5670" s="635"/>
      <c r="O5670" s="660"/>
      <c r="R5670" s="660"/>
    </row>
    <row r="5671" spans="1:18" x14ac:dyDescent="0.25">
      <c r="A5671" s="658"/>
      <c r="B5671" s="635"/>
      <c r="C5671" s="635"/>
      <c r="D5671" s="635"/>
      <c r="E5671" s="635"/>
      <c r="F5671" s="635"/>
      <c r="G5671" s="635"/>
      <c r="H5671" s="635"/>
      <c r="I5671" s="635"/>
      <c r="J5671" s="635"/>
      <c r="K5671" s="635"/>
      <c r="L5671" s="635"/>
      <c r="M5671" s="635"/>
      <c r="N5671" s="635"/>
      <c r="O5671" s="660"/>
      <c r="R5671" s="660"/>
    </row>
    <row r="5672" spans="1:18" x14ac:dyDescent="0.25">
      <c r="A5672" s="658"/>
      <c r="B5672" s="635"/>
      <c r="C5672" s="635"/>
      <c r="D5672" s="635"/>
      <c r="E5672" s="635"/>
      <c r="F5672" s="635"/>
      <c r="G5672" s="635"/>
      <c r="H5672" s="635"/>
      <c r="I5672" s="635"/>
      <c r="J5672" s="635"/>
      <c r="K5672" s="635"/>
      <c r="L5672" s="635"/>
      <c r="M5672" s="635"/>
      <c r="N5672" s="635"/>
      <c r="O5672" s="660"/>
      <c r="R5672" s="660"/>
    </row>
    <row r="5673" spans="1:18" x14ac:dyDescent="0.25">
      <c r="A5673" s="658"/>
      <c r="B5673" s="635"/>
      <c r="C5673" s="635"/>
      <c r="D5673" s="635"/>
      <c r="E5673" s="635"/>
      <c r="F5673" s="635"/>
      <c r="G5673" s="635"/>
      <c r="H5673" s="635"/>
      <c r="I5673" s="635"/>
      <c r="J5673" s="635"/>
      <c r="K5673" s="635"/>
      <c r="L5673" s="635"/>
      <c r="M5673" s="635"/>
      <c r="N5673" s="635"/>
      <c r="O5673" s="660"/>
      <c r="R5673" s="660"/>
    </row>
    <row r="5674" spans="1:18" x14ac:dyDescent="0.25">
      <c r="A5674" s="658"/>
      <c r="B5674" s="635"/>
      <c r="C5674" s="635"/>
      <c r="D5674" s="635"/>
      <c r="E5674" s="635"/>
      <c r="F5674" s="635"/>
      <c r="G5674" s="635"/>
      <c r="H5674" s="635"/>
      <c r="I5674" s="635"/>
      <c r="J5674" s="635"/>
      <c r="K5674" s="635"/>
      <c r="L5674" s="635"/>
      <c r="M5674" s="635"/>
      <c r="N5674" s="635"/>
      <c r="O5674" s="660"/>
      <c r="R5674" s="660"/>
    </row>
    <row r="5675" spans="1:18" x14ac:dyDescent="0.25">
      <c r="A5675" s="658"/>
      <c r="B5675" s="635"/>
      <c r="C5675" s="635"/>
      <c r="D5675" s="635"/>
      <c r="E5675" s="635"/>
      <c r="F5675" s="635"/>
      <c r="G5675" s="635"/>
      <c r="H5675" s="635"/>
      <c r="I5675" s="635"/>
      <c r="J5675" s="635"/>
      <c r="K5675" s="635"/>
      <c r="L5675" s="635"/>
      <c r="M5675" s="635"/>
      <c r="N5675" s="635"/>
      <c r="O5675" s="660"/>
      <c r="R5675" s="660"/>
    </row>
    <row r="5676" spans="1:18" x14ac:dyDescent="0.25">
      <c r="A5676" s="658"/>
      <c r="B5676" s="635"/>
      <c r="C5676" s="635"/>
      <c r="D5676" s="635"/>
      <c r="E5676" s="635"/>
      <c r="F5676" s="635"/>
      <c r="G5676" s="635"/>
      <c r="H5676" s="635"/>
      <c r="I5676" s="635"/>
      <c r="J5676" s="635"/>
      <c r="K5676" s="635"/>
      <c r="L5676" s="635"/>
      <c r="M5676" s="635"/>
      <c r="N5676" s="635"/>
      <c r="O5676" s="660"/>
      <c r="R5676" s="660"/>
    </row>
    <row r="5677" spans="1:18" x14ac:dyDescent="0.25">
      <c r="A5677" s="658"/>
      <c r="B5677" s="635"/>
      <c r="C5677" s="635"/>
      <c r="D5677" s="635"/>
      <c r="E5677" s="635"/>
      <c r="F5677" s="635"/>
      <c r="G5677" s="635"/>
      <c r="H5677" s="635"/>
      <c r="I5677" s="635"/>
      <c r="J5677" s="635"/>
      <c r="K5677" s="635"/>
      <c r="L5677" s="635"/>
      <c r="M5677" s="635"/>
      <c r="N5677" s="635"/>
      <c r="O5677" s="660"/>
      <c r="R5677" s="660"/>
    </row>
    <row r="5678" spans="1:18" x14ac:dyDescent="0.25">
      <c r="A5678" s="658"/>
      <c r="B5678" s="635"/>
      <c r="C5678" s="635"/>
      <c r="D5678" s="635"/>
      <c r="E5678" s="635"/>
      <c r="F5678" s="635"/>
      <c r="G5678" s="635"/>
      <c r="H5678" s="635"/>
      <c r="I5678" s="635"/>
      <c r="J5678" s="635"/>
      <c r="K5678" s="635"/>
      <c r="L5678" s="635"/>
      <c r="M5678" s="635"/>
      <c r="N5678" s="635"/>
      <c r="O5678" s="660"/>
      <c r="R5678" s="660"/>
    </row>
    <row r="5679" spans="1:18" x14ac:dyDescent="0.25">
      <c r="A5679" s="658"/>
      <c r="B5679" s="635"/>
      <c r="C5679" s="635"/>
      <c r="D5679" s="635"/>
      <c r="E5679" s="635"/>
      <c r="F5679" s="635"/>
      <c r="G5679" s="635"/>
      <c r="H5679" s="635"/>
      <c r="I5679" s="635"/>
      <c r="J5679" s="635"/>
      <c r="K5679" s="635"/>
      <c r="L5679" s="635"/>
      <c r="M5679" s="635"/>
      <c r="N5679" s="635"/>
      <c r="O5679" s="660"/>
      <c r="R5679" s="660"/>
    </row>
    <row r="5680" spans="1:18" x14ac:dyDescent="0.25">
      <c r="A5680" s="658"/>
      <c r="B5680" s="635"/>
      <c r="C5680" s="635"/>
      <c r="D5680" s="635"/>
      <c r="E5680" s="635"/>
      <c r="F5680" s="635"/>
      <c r="G5680" s="635"/>
      <c r="H5680" s="635"/>
      <c r="I5680" s="635"/>
      <c r="J5680" s="635"/>
      <c r="K5680" s="635"/>
      <c r="L5680" s="635"/>
      <c r="M5680" s="635"/>
      <c r="N5680" s="635"/>
      <c r="O5680" s="660"/>
      <c r="R5680" s="660"/>
    </row>
    <row r="5681" spans="1:18" x14ac:dyDescent="0.25">
      <c r="A5681" s="658"/>
      <c r="B5681" s="635"/>
      <c r="C5681" s="635"/>
      <c r="D5681" s="635"/>
      <c r="E5681" s="635"/>
      <c r="F5681" s="635"/>
      <c r="G5681" s="635"/>
      <c r="H5681" s="635"/>
      <c r="I5681" s="635"/>
      <c r="J5681" s="635"/>
      <c r="K5681" s="635"/>
      <c r="L5681" s="635"/>
      <c r="M5681" s="635"/>
      <c r="N5681" s="635"/>
      <c r="O5681" s="660"/>
      <c r="R5681" s="660"/>
    </row>
    <row r="5682" spans="1:18" x14ac:dyDescent="0.25">
      <c r="A5682" s="658"/>
      <c r="B5682" s="635"/>
      <c r="C5682" s="635"/>
      <c r="D5682" s="635"/>
      <c r="E5682" s="635"/>
      <c r="F5682" s="635"/>
      <c r="G5682" s="635"/>
      <c r="H5682" s="635"/>
      <c r="I5682" s="635"/>
      <c r="J5682" s="635"/>
      <c r="K5682" s="635"/>
      <c r="L5682" s="635"/>
      <c r="M5682" s="635"/>
      <c r="N5682" s="635"/>
      <c r="O5682" s="660"/>
      <c r="R5682" s="660"/>
    </row>
    <row r="5683" spans="1:18" x14ac:dyDescent="0.25">
      <c r="A5683" s="658"/>
      <c r="B5683" s="635"/>
      <c r="C5683" s="635"/>
      <c r="D5683" s="635"/>
      <c r="E5683" s="635"/>
      <c r="F5683" s="635"/>
      <c r="G5683" s="635"/>
      <c r="H5683" s="635"/>
      <c r="I5683" s="635"/>
      <c r="J5683" s="635"/>
      <c r="K5683" s="635"/>
      <c r="L5683" s="635"/>
      <c r="M5683" s="635"/>
      <c r="N5683" s="635"/>
      <c r="O5683" s="660"/>
      <c r="R5683" s="660"/>
    </row>
    <row r="5684" spans="1:18" x14ac:dyDescent="0.25">
      <c r="A5684" s="658"/>
      <c r="B5684" s="635"/>
      <c r="C5684" s="635"/>
      <c r="D5684" s="635"/>
      <c r="E5684" s="635"/>
      <c r="F5684" s="635"/>
      <c r="G5684" s="635"/>
      <c r="H5684" s="635"/>
      <c r="I5684" s="635"/>
      <c r="J5684" s="635"/>
      <c r="K5684" s="635"/>
      <c r="L5684" s="635"/>
      <c r="M5684" s="635"/>
      <c r="N5684" s="635"/>
      <c r="O5684" s="660"/>
      <c r="R5684" s="660"/>
    </row>
    <row r="5685" spans="1:18" x14ac:dyDescent="0.25">
      <c r="A5685" s="658"/>
      <c r="B5685" s="635"/>
      <c r="C5685" s="635"/>
      <c r="D5685" s="635"/>
      <c r="E5685" s="635"/>
      <c r="F5685" s="635"/>
      <c r="G5685" s="635"/>
      <c r="H5685" s="635"/>
      <c r="I5685" s="635"/>
      <c r="J5685" s="635"/>
      <c r="K5685" s="635"/>
      <c r="L5685" s="635"/>
      <c r="M5685" s="635"/>
      <c r="N5685" s="635"/>
      <c r="O5685" s="660"/>
      <c r="R5685" s="660"/>
    </row>
    <row r="5686" spans="1:18" x14ac:dyDescent="0.25">
      <c r="A5686" s="658"/>
      <c r="B5686" s="635"/>
      <c r="C5686" s="635"/>
      <c r="D5686" s="635"/>
      <c r="E5686" s="635"/>
      <c r="F5686" s="635"/>
      <c r="G5686" s="635"/>
      <c r="H5686" s="635"/>
      <c r="I5686" s="635"/>
      <c r="J5686" s="635"/>
      <c r="K5686" s="635"/>
      <c r="L5686" s="635"/>
      <c r="M5686" s="635"/>
      <c r="N5686" s="635"/>
      <c r="O5686" s="660"/>
      <c r="R5686" s="660"/>
    </row>
    <row r="5687" spans="1:18" x14ac:dyDescent="0.25">
      <c r="A5687" s="658"/>
      <c r="B5687" s="635"/>
      <c r="C5687" s="635"/>
      <c r="D5687" s="635"/>
      <c r="E5687" s="635"/>
      <c r="F5687" s="635"/>
      <c r="G5687" s="635"/>
      <c r="H5687" s="635"/>
      <c r="I5687" s="635"/>
      <c r="J5687" s="635"/>
      <c r="K5687" s="635"/>
      <c r="L5687" s="635"/>
      <c r="M5687" s="635"/>
      <c r="N5687" s="635"/>
      <c r="O5687" s="660"/>
      <c r="R5687" s="660"/>
    </row>
    <row r="5688" spans="1:18" x14ac:dyDescent="0.25">
      <c r="A5688" s="658"/>
      <c r="B5688" s="635"/>
      <c r="C5688" s="635"/>
      <c r="D5688" s="635"/>
      <c r="E5688" s="635"/>
      <c r="F5688" s="635"/>
      <c r="G5688" s="635"/>
      <c r="H5688" s="635"/>
      <c r="I5688" s="635"/>
      <c r="J5688" s="635"/>
      <c r="K5688" s="635"/>
      <c r="L5688" s="635"/>
      <c r="M5688" s="635"/>
      <c r="N5688" s="635"/>
      <c r="O5688" s="660"/>
      <c r="R5688" s="660"/>
    </row>
    <row r="5689" spans="1:18" x14ac:dyDescent="0.25">
      <c r="A5689" s="658"/>
      <c r="B5689" s="635"/>
      <c r="C5689" s="635"/>
      <c r="D5689" s="635"/>
      <c r="E5689" s="635"/>
      <c r="F5689" s="635"/>
      <c r="G5689" s="635"/>
      <c r="H5689" s="635"/>
      <c r="I5689" s="635"/>
      <c r="J5689" s="635"/>
      <c r="K5689" s="635"/>
      <c r="L5689" s="635"/>
      <c r="M5689" s="635"/>
      <c r="N5689" s="635"/>
      <c r="O5689" s="660"/>
      <c r="R5689" s="660"/>
    </row>
    <row r="5690" spans="1:18" x14ac:dyDescent="0.25">
      <c r="A5690" s="658"/>
      <c r="B5690" s="635"/>
      <c r="C5690" s="635"/>
      <c r="D5690" s="635"/>
      <c r="E5690" s="635"/>
      <c r="F5690" s="635"/>
      <c r="G5690" s="635"/>
      <c r="H5690" s="635"/>
      <c r="I5690" s="635"/>
      <c r="J5690" s="635"/>
      <c r="K5690" s="635"/>
      <c r="L5690" s="635"/>
      <c r="M5690" s="635"/>
      <c r="N5690" s="635"/>
      <c r="O5690" s="660"/>
      <c r="R5690" s="660"/>
    </row>
    <row r="5691" spans="1:18" x14ac:dyDescent="0.25">
      <c r="A5691" s="658"/>
      <c r="B5691" s="635"/>
      <c r="C5691" s="635"/>
      <c r="D5691" s="635"/>
      <c r="E5691" s="635"/>
      <c r="F5691" s="635"/>
      <c r="G5691" s="635"/>
      <c r="H5691" s="635"/>
      <c r="I5691" s="635"/>
      <c r="J5691" s="635"/>
      <c r="K5691" s="635"/>
      <c r="L5691" s="635"/>
      <c r="M5691" s="635"/>
      <c r="N5691" s="635"/>
      <c r="O5691" s="660"/>
      <c r="R5691" s="660"/>
    </row>
    <row r="5692" spans="1:18" x14ac:dyDescent="0.25">
      <c r="A5692" s="658"/>
      <c r="B5692" s="635"/>
      <c r="C5692" s="635"/>
      <c r="D5692" s="635"/>
      <c r="E5692" s="635"/>
      <c r="F5692" s="635"/>
      <c r="G5692" s="635"/>
      <c r="H5692" s="635"/>
      <c r="I5692" s="635"/>
      <c r="J5692" s="635"/>
      <c r="K5692" s="635"/>
      <c r="L5692" s="635"/>
      <c r="M5692" s="635"/>
      <c r="N5692" s="635"/>
      <c r="O5692" s="660"/>
      <c r="R5692" s="660"/>
    </row>
    <row r="5693" spans="1:18" x14ac:dyDescent="0.25">
      <c r="A5693" s="658"/>
      <c r="B5693" s="635"/>
      <c r="C5693" s="635"/>
      <c r="D5693" s="635"/>
      <c r="E5693" s="635"/>
      <c r="F5693" s="635"/>
      <c r="G5693" s="635"/>
      <c r="H5693" s="635"/>
      <c r="I5693" s="635"/>
      <c r="J5693" s="635"/>
      <c r="K5693" s="635"/>
      <c r="L5693" s="635"/>
      <c r="M5693" s="635"/>
      <c r="N5693" s="635"/>
      <c r="O5693" s="660"/>
      <c r="R5693" s="660"/>
    </row>
    <row r="5694" spans="1:18" x14ac:dyDescent="0.25">
      <c r="A5694" s="658"/>
      <c r="B5694" s="635"/>
      <c r="C5694" s="635"/>
      <c r="D5694" s="635"/>
      <c r="E5694" s="635"/>
      <c r="F5694" s="635"/>
      <c r="G5694" s="635"/>
      <c r="H5694" s="635"/>
      <c r="I5694" s="635"/>
      <c r="J5694" s="635"/>
      <c r="K5694" s="635"/>
      <c r="L5694" s="635"/>
      <c r="M5694" s="635"/>
      <c r="N5694" s="635"/>
      <c r="O5694" s="660"/>
      <c r="R5694" s="660"/>
    </row>
    <row r="5695" spans="1:18" x14ac:dyDescent="0.25">
      <c r="A5695" s="658"/>
      <c r="B5695" s="635"/>
      <c r="C5695" s="635"/>
      <c r="D5695" s="635"/>
      <c r="E5695" s="635"/>
      <c r="F5695" s="635"/>
      <c r="G5695" s="635"/>
      <c r="H5695" s="635"/>
      <c r="I5695" s="635"/>
      <c r="J5695" s="635"/>
      <c r="K5695" s="635"/>
      <c r="L5695" s="635"/>
      <c r="M5695" s="635"/>
      <c r="N5695" s="635"/>
      <c r="O5695" s="660"/>
      <c r="R5695" s="660"/>
    </row>
    <row r="5696" spans="1:18" x14ac:dyDescent="0.25">
      <c r="A5696" s="658"/>
      <c r="B5696" s="635"/>
      <c r="C5696" s="635"/>
      <c r="D5696" s="635"/>
      <c r="E5696" s="635"/>
      <c r="F5696" s="635"/>
      <c r="G5696" s="635"/>
      <c r="H5696" s="635"/>
      <c r="I5696" s="635"/>
      <c r="J5696" s="635"/>
      <c r="K5696" s="635"/>
      <c r="L5696" s="635"/>
      <c r="M5696" s="635"/>
      <c r="N5696" s="635"/>
      <c r="O5696" s="660"/>
      <c r="R5696" s="660"/>
    </row>
    <row r="5697" spans="1:18" x14ac:dyDescent="0.25">
      <c r="A5697" s="658"/>
      <c r="B5697" s="635"/>
      <c r="C5697" s="635"/>
      <c r="D5697" s="635"/>
      <c r="E5697" s="635"/>
      <c r="F5697" s="635"/>
      <c r="G5697" s="635"/>
      <c r="H5697" s="635"/>
      <c r="I5697" s="635"/>
      <c r="J5697" s="635"/>
      <c r="K5697" s="635"/>
      <c r="L5697" s="635"/>
      <c r="M5697" s="635"/>
      <c r="N5697" s="635"/>
      <c r="O5697" s="660"/>
      <c r="R5697" s="660"/>
    </row>
    <row r="5698" spans="1:18" x14ac:dyDescent="0.25">
      <c r="A5698" s="658"/>
      <c r="B5698" s="635"/>
      <c r="C5698" s="635"/>
      <c r="D5698" s="635"/>
      <c r="E5698" s="635"/>
      <c r="F5698" s="635"/>
      <c r="G5698" s="635"/>
      <c r="H5698" s="635"/>
      <c r="I5698" s="635"/>
      <c r="J5698" s="635"/>
      <c r="K5698" s="635"/>
      <c r="L5698" s="635"/>
      <c r="M5698" s="635"/>
      <c r="N5698" s="635"/>
      <c r="O5698" s="660"/>
      <c r="R5698" s="660"/>
    </row>
    <row r="5699" spans="1:18" x14ac:dyDescent="0.25">
      <c r="A5699" s="658"/>
      <c r="B5699" s="635"/>
      <c r="C5699" s="635"/>
      <c r="D5699" s="635"/>
      <c r="E5699" s="635"/>
      <c r="F5699" s="635"/>
      <c r="G5699" s="635"/>
      <c r="H5699" s="635"/>
      <c r="I5699" s="635"/>
      <c r="J5699" s="635"/>
      <c r="K5699" s="635"/>
      <c r="L5699" s="635"/>
      <c r="M5699" s="635"/>
      <c r="N5699" s="635"/>
      <c r="O5699" s="660"/>
      <c r="R5699" s="660"/>
    </row>
    <row r="5700" spans="1:18" x14ac:dyDescent="0.25">
      <c r="A5700" s="658"/>
      <c r="B5700" s="635"/>
      <c r="C5700" s="635"/>
      <c r="D5700" s="635"/>
      <c r="E5700" s="635"/>
      <c r="F5700" s="635"/>
      <c r="G5700" s="635"/>
      <c r="H5700" s="635"/>
      <c r="I5700" s="635"/>
      <c r="J5700" s="635"/>
      <c r="K5700" s="635"/>
      <c r="L5700" s="635"/>
      <c r="M5700" s="635"/>
      <c r="N5700" s="635"/>
      <c r="O5700" s="660"/>
      <c r="R5700" s="660"/>
    </row>
    <row r="5701" spans="1:18" x14ac:dyDescent="0.25">
      <c r="A5701" s="658"/>
      <c r="B5701" s="635"/>
      <c r="C5701" s="635"/>
      <c r="D5701" s="635"/>
      <c r="E5701" s="635"/>
      <c r="F5701" s="635"/>
      <c r="G5701" s="635"/>
      <c r="H5701" s="635"/>
      <c r="I5701" s="635"/>
      <c r="J5701" s="635"/>
      <c r="K5701" s="635"/>
      <c r="L5701" s="635"/>
      <c r="M5701" s="635"/>
      <c r="N5701" s="635"/>
      <c r="O5701" s="660"/>
      <c r="R5701" s="660"/>
    </row>
    <row r="5702" spans="1:18" x14ac:dyDescent="0.25">
      <c r="A5702" s="658"/>
      <c r="B5702" s="635"/>
      <c r="C5702" s="635"/>
      <c r="D5702" s="635"/>
      <c r="E5702" s="635"/>
      <c r="F5702" s="635"/>
      <c r="G5702" s="635"/>
      <c r="H5702" s="635"/>
      <c r="I5702" s="635"/>
      <c r="J5702" s="635"/>
      <c r="K5702" s="635"/>
      <c r="L5702" s="635"/>
      <c r="M5702" s="635"/>
      <c r="N5702" s="635"/>
      <c r="O5702" s="660"/>
      <c r="R5702" s="660"/>
    </row>
    <row r="5703" spans="1:18" x14ac:dyDescent="0.25">
      <c r="A5703" s="658"/>
      <c r="B5703" s="635"/>
      <c r="C5703" s="635"/>
      <c r="D5703" s="635"/>
      <c r="E5703" s="635"/>
      <c r="F5703" s="635"/>
      <c r="G5703" s="635"/>
      <c r="H5703" s="635"/>
      <c r="I5703" s="635"/>
      <c r="J5703" s="635"/>
      <c r="K5703" s="635"/>
      <c r="L5703" s="635"/>
      <c r="M5703" s="635"/>
      <c r="N5703" s="635"/>
      <c r="O5703" s="660"/>
      <c r="R5703" s="660"/>
    </row>
    <row r="5704" spans="1:18" x14ac:dyDescent="0.25">
      <c r="A5704" s="658"/>
      <c r="B5704" s="635"/>
      <c r="C5704" s="635"/>
      <c r="D5704" s="635"/>
      <c r="E5704" s="635"/>
      <c r="F5704" s="635"/>
      <c r="G5704" s="635"/>
      <c r="H5704" s="635"/>
      <c r="I5704" s="635"/>
      <c r="J5704" s="635"/>
      <c r="K5704" s="635"/>
      <c r="L5704" s="635"/>
      <c r="M5704" s="635"/>
      <c r="N5704" s="635"/>
      <c r="O5704" s="660"/>
      <c r="R5704" s="660"/>
    </row>
    <row r="5705" spans="1:18" x14ac:dyDescent="0.25">
      <c r="A5705" s="658"/>
      <c r="B5705" s="635"/>
      <c r="C5705" s="635"/>
      <c r="D5705" s="635"/>
      <c r="E5705" s="635"/>
      <c r="F5705" s="635"/>
      <c r="G5705" s="635"/>
      <c r="H5705" s="635"/>
      <c r="I5705" s="635"/>
      <c r="J5705" s="635"/>
      <c r="K5705" s="635"/>
      <c r="L5705" s="635"/>
      <c r="M5705" s="635"/>
      <c r="N5705" s="635"/>
      <c r="O5705" s="660"/>
      <c r="R5705" s="660"/>
    </row>
    <row r="5706" spans="1:18" x14ac:dyDescent="0.25">
      <c r="A5706" s="658"/>
      <c r="B5706" s="635"/>
      <c r="C5706" s="635"/>
      <c r="D5706" s="635"/>
      <c r="E5706" s="635"/>
      <c r="F5706" s="635"/>
      <c r="G5706" s="635"/>
      <c r="H5706" s="635"/>
      <c r="I5706" s="635"/>
      <c r="J5706" s="635"/>
      <c r="K5706" s="635"/>
      <c r="L5706" s="635"/>
      <c r="M5706" s="635"/>
      <c r="N5706" s="635"/>
      <c r="O5706" s="660"/>
      <c r="R5706" s="660"/>
    </row>
    <row r="5707" spans="1:18" x14ac:dyDescent="0.25">
      <c r="A5707" s="658"/>
      <c r="B5707" s="635"/>
      <c r="C5707" s="635"/>
      <c r="D5707" s="635"/>
      <c r="E5707" s="635"/>
      <c r="F5707" s="635"/>
      <c r="G5707" s="635"/>
      <c r="H5707" s="635"/>
      <c r="I5707" s="635"/>
      <c r="J5707" s="635"/>
      <c r="K5707" s="635"/>
      <c r="L5707" s="635"/>
      <c r="M5707" s="635"/>
      <c r="N5707" s="635"/>
      <c r="O5707" s="660"/>
      <c r="R5707" s="660"/>
    </row>
    <row r="5708" spans="1:18" x14ac:dyDescent="0.25">
      <c r="A5708" s="658"/>
      <c r="B5708" s="635"/>
      <c r="C5708" s="635"/>
      <c r="D5708" s="635"/>
      <c r="E5708" s="635"/>
      <c r="F5708" s="635"/>
      <c r="G5708" s="635"/>
      <c r="H5708" s="635"/>
      <c r="I5708" s="635"/>
      <c r="J5708" s="635"/>
      <c r="K5708" s="635"/>
      <c r="L5708" s="635"/>
      <c r="M5708" s="635"/>
      <c r="N5708" s="635"/>
      <c r="O5708" s="660"/>
      <c r="R5708" s="660"/>
    </row>
    <row r="5709" spans="1:18" x14ac:dyDescent="0.25">
      <c r="A5709" s="658"/>
      <c r="B5709" s="635"/>
      <c r="C5709" s="635"/>
      <c r="D5709" s="635"/>
      <c r="E5709" s="635"/>
      <c r="F5709" s="635"/>
      <c r="G5709" s="635"/>
      <c r="H5709" s="635"/>
      <c r="I5709" s="635"/>
      <c r="J5709" s="635"/>
      <c r="K5709" s="635"/>
      <c r="L5709" s="635"/>
      <c r="M5709" s="635"/>
      <c r="N5709" s="635"/>
      <c r="O5709" s="660"/>
      <c r="R5709" s="660"/>
    </row>
    <row r="5710" spans="1:18" x14ac:dyDescent="0.25">
      <c r="A5710" s="658"/>
      <c r="B5710" s="635"/>
      <c r="C5710" s="635"/>
      <c r="D5710" s="635"/>
      <c r="E5710" s="635"/>
      <c r="F5710" s="635"/>
      <c r="G5710" s="635"/>
      <c r="H5710" s="635"/>
      <c r="I5710" s="635"/>
      <c r="J5710" s="635"/>
      <c r="K5710" s="635"/>
      <c r="L5710" s="635"/>
      <c r="M5710" s="635"/>
      <c r="N5710" s="635"/>
      <c r="O5710" s="660"/>
      <c r="R5710" s="660"/>
    </row>
    <row r="5711" spans="1:18" x14ac:dyDescent="0.25">
      <c r="A5711" s="658"/>
      <c r="B5711" s="635"/>
      <c r="C5711" s="635"/>
      <c r="D5711" s="635"/>
      <c r="E5711" s="635"/>
      <c r="F5711" s="635"/>
      <c r="G5711" s="635"/>
      <c r="H5711" s="635"/>
      <c r="I5711" s="635"/>
      <c r="J5711" s="635"/>
      <c r="K5711" s="635"/>
      <c r="L5711" s="635"/>
      <c r="M5711" s="635"/>
      <c r="N5711" s="635"/>
      <c r="O5711" s="660"/>
      <c r="R5711" s="660"/>
    </row>
    <row r="5712" spans="1:18" x14ac:dyDescent="0.25">
      <c r="A5712" s="658"/>
      <c r="B5712" s="635"/>
      <c r="C5712" s="635"/>
      <c r="D5712" s="635"/>
      <c r="E5712" s="635"/>
      <c r="F5712" s="635"/>
      <c r="G5712" s="635"/>
      <c r="H5712" s="635"/>
      <c r="I5712" s="635"/>
      <c r="J5712" s="635"/>
      <c r="K5712" s="635"/>
      <c r="L5712" s="635"/>
      <c r="M5712" s="635"/>
      <c r="N5712" s="635"/>
      <c r="O5712" s="660"/>
      <c r="R5712" s="660"/>
    </row>
    <row r="5713" spans="1:18" x14ac:dyDescent="0.25">
      <c r="A5713" s="658"/>
      <c r="B5713" s="635"/>
      <c r="C5713" s="635"/>
      <c r="D5713" s="635"/>
      <c r="E5713" s="635"/>
      <c r="F5713" s="635"/>
      <c r="G5713" s="635"/>
      <c r="H5713" s="635"/>
      <c r="I5713" s="635"/>
      <c r="J5713" s="635"/>
      <c r="K5713" s="635"/>
      <c r="L5713" s="635"/>
      <c r="M5713" s="635"/>
      <c r="N5713" s="635"/>
      <c r="O5713" s="660"/>
      <c r="R5713" s="660"/>
    </row>
    <row r="5714" spans="1:18" x14ac:dyDescent="0.25">
      <c r="A5714" s="658"/>
      <c r="B5714" s="635"/>
      <c r="C5714" s="635"/>
      <c r="D5714" s="635"/>
      <c r="E5714" s="635"/>
      <c r="F5714" s="635"/>
      <c r="G5714" s="635"/>
      <c r="H5714" s="635"/>
      <c r="I5714" s="635"/>
      <c r="J5714" s="635"/>
      <c r="K5714" s="635"/>
      <c r="L5714" s="635"/>
      <c r="M5714" s="635"/>
      <c r="N5714" s="635"/>
      <c r="O5714" s="660"/>
      <c r="R5714" s="660"/>
    </row>
    <row r="5715" spans="1:18" x14ac:dyDescent="0.25">
      <c r="A5715" s="658"/>
      <c r="B5715" s="635"/>
      <c r="C5715" s="635"/>
      <c r="D5715" s="635"/>
      <c r="E5715" s="635"/>
      <c r="F5715" s="635"/>
      <c r="G5715" s="635"/>
      <c r="H5715" s="635"/>
      <c r="I5715" s="635"/>
      <c r="J5715" s="635"/>
      <c r="K5715" s="635"/>
      <c r="L5715" s="635"/>
      <c r="M5715" s="635"/>
      <c r="N5715" s="635"/>
      <c r="O5715" s="660"/>
      <c r="R5715" s="660"/>
    </row>
    <row r="5716" spans="1:18" x14ac:dyDescent="0.25">
      <c r="A5716" s="658"/>
      <c r="B5716" s="635"/>
      <c r="C5716" s="635"/>
      <c r="D5716" s="635"/>
      <c r="E5716" s="635"/>
      <c r="F5716" s="635"/>
      <c r="G5716" s="635"/>
      <c r="H5716" s="635"/>
      <c r="I5716" s="635"/>
      <c r="J5716" s="635"/>
      <c r="K5716" s="635"/>
      <c r="L5716" s="635"/>
      <c r="M5716" s="635"/>
      <c r="N5716" s="635"/>
      <c r="O5716" s="660"/>
      <c r="R5716" s="660"/>
    </row>
    <row r="5717" spans="1:18" x14ac:dyDescent="0.25">
      <c r="A5717" s="658"/>
      <c r="B5717" s="635"/>
      <c r="C5717" s="635"/>
      <c r="D5717" s="635"/>
      <c r="E5717" s="635"/>
      <c r="F5717" s="635"/>
      <c r="G5717" s="635"/>
      <c r="H5717" s="635"/>
      <c r="I5717" s="635"/>
      <c r="J5717" s="635"/>
      <c r="K5717" s="635"/>
      <c r="L5717" s="635"/>
      <c r="M5717" s="635"/>
      <c r="N5717" s="635"/>
      <c r="O5717" s="660"/>
      <c r="R5717" s="660"/>
    </row>
    <row r="5718" spans="1:18" x14ac:dyDescent="0.25">
      <c r="A5718" s="658"/>
      <c r="B5718" s="635"/>
      <c r="C5718" s="635"/>
      <c r="D5718" s="635"/>
      <c r="E5718" s="635"/>
      <c r="F5718" s="635"/>
      <c r="G5718" s="635"/>
      <c r="H5718" s="635"/>
      <c r="I5718" s="635"/>
      <c r="J5718" s="635"/>
      <c r="K5718" s="635"/>
      <c r="L5718" s="635"/>
      <c r="M5718" s="635"/>
      <c r="N5718" s="635"/>
      <c r="O5718" s="660"/>
      <c r="R5718" s="660"/>
    </row>
    <row r="5719" spans="1:18" x14ac:dyDescent="0.25">
      <c r="A5719" s="658"/>
      <c r="B5719" s="635"/>
      <c r="C5719" s="635"/>
      <c r="D5719" s="635"/>
      <c r="E5719" s="635"/>
      <c r="F5719" s="635"/>
      <c r="G5719" s="635"/>
      <c r="H5719" s="635"/>
      <c r="I5719" s="635"/>
      <c r="J5719" s="635"/>
      <c r="K5719" s="635"/>
      <c r="L5719" s="635"/>
      <c r="M5719" s="635"/>
      <c r="N5719" s="635"/>
      <c r="O5719" s="660"/>
      <c r="R5719" s="660"/>
    </row>
    <row r="5720" spans="1:18" x14ac:dyDescent="0.25">
      <c r="A5720" s="658"/>
      <c r="B5720" s="635"/>
      <c r="C5720" s="635"/>
      <c r="D5720" s="635"/>
      <c r="E5720" s="635"/>
      <c r="F5720" s="635"/>
      <c r="G5720" s="635"/>
      <c r="H5720" s="635"/>
      <c r="I5720" s="635"/>
      <c r="J5720" s="635"/>
      <c r="K5720" s="635"/>
      <c r="L5720" s="635"/>
      <c r="M5720" s="635"/>
      <c r="N5720" s="635"/>
      <c r="O5720" s="660"/>
      <c r="R5720" s="660"/>
    </row>
    <row r="5721" spans="1:18" x14ac:dyDescent="0.25">
      <c r="A5721" s="658"/>
      <c r="B5721" s="635"/>
      <c r="C5721" s="635"/>
      <c r="D5721" s="635"/>
      <c r="E5721" s="635"/>
      <c r="F5721" s="635"/>
      <c r="G5721" s="635"/>
      <c r="H5721" s="635"/>
      <c r="I5721" s="635"/>
      <c r="J5721" s="635"/>
      <c r="K5721" s="635"/>
      <c r="L5721" s="635"/>
      <c r="M5721" s="635"/>
      <c r="N5721" s="635"/>
      <c r="O5721" s="660"/>
      <c r="R5721" s="660"/>
    </row>
    <row r="5722" spans="1:18" x14ac:dyDescent="0.25">
      <c r="A5722" s="658"/>
      <c r="B5722" s="635"/>
      <c r="C5722" s="635"/>
      <c r="D5722" s="635"/>
      <c r="E5722" s="635"/>
      <c r="F5722" s="635"/>
      <c r="G5722" s="635"/>
      <c r="H5722" s="635"/>
      <c r="I5722" s="635"/>
      <c r="J5722" s="635"/>
      <c r="K5722" s="635"/>
      <c r="L5722" s="635"/>
      <c r="M5722" s="635"/>
      <c r="N5722" s="635"/>
      <c r="O5722" s="660"/>
      <c r="R5722" s="660"/>
    </row>
    <row r="5723" spans="1:18" x14ac:dyDescent="0.25">
      <c r="A5723" s="658"/>
      <c r="B5723" s="635"/>
      <c r="C5723" s="635"/>
      <c r="D5723" s="635"/>
      <c r="E5723" s="635"/>
      <c r="F5723" s="635"/>
      <c r="G5723" s="635"/>
      <c r="H5723" s="635"/>
      <c r="I5723" s="635"/>
      <c r="J5723" s="635"/>
      <c r="K5723" s="635"/>
      <c r="L5723" s="635"/>
      <c r="M5723" s="635"/>
      <c r="N5723" s="635"/>
      <c r="O5723" s="660"/>
      <c r="R5723" s="660"/>
    </row>
    <row r="5724" spans="1:18" x14ac:dyDescent="0.25">
      <c r="A5724" s="658"/>
      <c r="B5724" s="635"/>
      <c r="C5724" s="635"/>
      <c r="D5724" s="635"/>
      <c r="E5724" s="635"/>
      <c r="F5724" s="635"/>
      <c r="G5724" s="635"/>
      <c r="H5724" s="635"/>
      <c r="I5724" s="635"/>
      <c r="J5724" s="635"/>
      <c r="K5724" s="635"/>
      <c r="L5724" s="635"/>
      <c r="M5724" s="635"/>
      <c r="N5724" s="635"/>
      <c r="O5724" s="660"/>
      <c r="R5724" s="660"/>
    </row>
    <row r="5725" spans="1:18" x14ac:dyDescent="0.25">
      <c r="A5725" s="658"/>
      <c r="B5725" s="635"/>
      <c r="C5725" s="635"/>
      <c r="D5725" s="635"/>
      <c r="E5725" s="635"/>
      <c r="F5725" s="635"/>
      <c r="G5725" s="635"/>
      <c r="H5725" s="635"/>
      <c r="I5725" s="635"/>
      <c r="J5725" s="635"/>
      <c r="K5725" s="635"/>
      <c r="L5725" s="635"/>
      <c r="M5725" s="635"/>
      <c r="N5725" s="635"/>
      <c r="O5725" s="660"/>
      <c r="R5725" s="660"/>
    </row>
    <row r="5726" spans="1:18" x14ac:dyDescent="0.25">
      <c r="A5726" s="658"/>
      <c r="B5726" s="635"/>
      <c r="C5726" s="635"/>
      <c r="D5726" s="635"/>
      <c r="E5726" s="635"/>
      <c r="F5726" s="635"/>
      <c r="G5726" s="635"/>
      <c r="H5726" s="635"/>
      <c r="I5726" s="635"/>
      <c r="J5726" s="635"/>
      <c r="K5726" s="635"/>
      <c r="L5726" s="635"/>
      <c r="M5726" s="635"/>
      <c r="N5726" s="635"/>
      <c r="O5726" s="660"/>
      <c r="R5726" s="660"/>
    </row>
    <row r="5727" spans="1:18" x14ac:dyDescent="0.25">
      <c r="A5727" s="658"/>
      <c r="B5727" s="635"/>
      <c r="C5727" s="635"/>
      <c r="D5727" s="635"/>
      <c r="E5727" s="635"/>
      <c r="F5727" s="635"/>
      <c r="G5727" s="635"/>
      <c r="H5727" s="635"/>
      <c r="I5727" s="635"/>
      <c r="J5727" s="635"/>
      <c r="K5727" s="635"/>
      <c r="L5727" s="635"/>
      <c r="M5727" s="635"/>
      <c r="N5727" s="635"/>
      <c r="O5727" s="660"/>
      <c r="R5727" s="660"/>
    </row>
    <row r="5728" spans="1:18" x14ac:dyDescent="0.25">
      <c r="A5728" s="658"/>
      <c r="B5728" s="635"/>
      <c r="C5728" s="635"/>
      <c r="D5728" s="635"/>
      <c r="E5728" s="635"/>
      <c r="F5728" s="635"/>
      <c r="G5728" s="635"/>
      <c r="H5728" s="635"/>
      <c r="I5728" s="635"/>
      <c r="J5728" s="635"/>
      <c r="K5728" s="635"/>
      <c r="L5728" s="635"/>
      <c r="M5728" s="635"/>
      <c r="N5728" s="635"/>
      <c r="O5728" s="660"/>
      <c r="R5728" s="660"/>
    </row>
    <row r="5729" spans="1:18" x14ac:dyDescent="0.25">
      <c r="A5729" s="658"/>
      <c r="B5729" s="635"/>
      <c r="C5729" s="635"/>
      <c r="D5729" s="635"/>
      <c r="E5729" s="635"/>
      <c r="F5729" s="635"/>
      <c r="G5729" s="635"/>
      <c r="H5729" s="635"/>
      <c r="I5729" s="635"/>
      <c r="J5729" s="635"/>
      <c r="K5729" s="635"/>
      <c r="L5729" s="635"/>
      <c r="M5729" s="635"/>
      <c r="N5729" s="635"/>
      <c r="O5729" s="660"/>
      <c r="R5729" s="660"/>
    </row>
    <row r="5730" spans="1:18" x14ac:dyDescent="0.25">
      <c r="A5730" s="658"/>
      <c r="B5730" s="635"/>
      <c r="C5730" s="635"/>
      <c r="D5730" s="635"/>
      <c r="E5730" s="635"/>
      <c r="F5730" s="635"/>
      <c r="G5730" s="635"/>
      <c r="H5730" s="635"/>
      <c r="I5730" s="635"/>
      <c r="J5730" s="635"/>
      <c r="K5730" s="635"/>
      <c r="L5730" s="635"/>
      <c r="M5730" s="635"/>
      <c r="N5730" s="635"/>
      <c r="O5730" s="660"/>
      <c r="R5730" s="660"/>
    </row>
    <row r="5731" spans="1:18" x14ac:dyDescent="0.25">
      <c r="A5731" s="658"/>
      <c r="B5731" s="635"/>
      <c r="C5731" s="635"/>
      <c r="D5731" s="635"/>
      <c r="E5731" s="635"/>
      <c r="F5731" s="635"/>
      <c r="G5731" s="635"/>
      <c r="H5731" s="635"/>
      <c r="I5731" s="635"/>
      <c r="J5731" s="635"/>
      <c r="K5731" s="635"/>
      <c r="L5731" s="635"/>
      <c r="M5731" s="635"/>
      <c r="N5731" s="635"/>
      <c r="O5731" s="660"/>
      <c r="R5731" s="660"/>
    </row>
    <row r="5732" spans="1:18" x14ac:dyDescent="0.25">
      <c r="A5732" s="658"/>
      <c r="B5732" s="635"/>
      <c r="C5732" s="635"/>
      <c r="D5732" s="635"/>
      <c r="E5732" s="635"/>
      <c r="F5732" s="635"/>
      <c r="G5732" s="635"/>
      <c r="H5732" s="635"/>
      <c r="I5732" s="635"/>
      <c r="J5732" s="635"/>
      <c r="K5732" s="635"/>
      <c r="L5732" s="635"/>
      <c r="M5732" s="635"/>
      <c r="N5732" s="635"/>
      <c r="O5732" s="660"/>
      <c r="R5732" s="660"/>
    </row>
    <row r="5733" spans="1:18" x14ac:dyDescent="0.25">
      <c r="A5733" s="658"/>
      <c r="B5733" s="635"/>
      <c r="C5733" s="635"/>
      <c r="D5733" s="635"/>
      <c r="E5733" s="635"/>
      <c r="F5733" s="635"/>
      <c r="G5733" s="635"/>
      <c r="H5733" s="635"/>
      <c r="I5733" s="635"/>
      <c r="J5733" s="635"/>
      <c r="K5733" s="635"/>
      <c r="L5733" s="635"/>
      <c r="M5733" s="635"/>
      <c r="N5733" s="635"/>
      <c r="O5733" s="660"/>
      <c r="R5733" s="660"/>
    </row>
    <row r="5734" spans="1:18" x14ac:dyDescent="0.25">
      <c r="A5734" s="658"/>
      <c r="B5734" s="635"/>
      <c r="C5734" s="635"/>
      <c r="D5734" s="635"/>
      <c r="E5734" s="635"/>
      <c r="F5734" s="635"/>
      <c r="G5734" s="635"/>
      <c r="H5734" s="635"/>
      <c r="I5734" s="635"/>
      <c r="J5734" s="635"/>
      <c r="K5734" s="635"/>
      <c r="L5734" s="635"/>
      <c r="M5734" s="635"/>
      <c r="N5734" s="635"/>
      <c r="O5734" s="660"/>
      <c r="R5734" s="660"/>
    </row>
    <row r="5735" spans="1:18" x14ac:dyDescent="0.25">
      <c r="A5735" s="658"/>
      <c r="B5735" s="635"/>
      <c r="C5735" s="635"/>
      <c r="D5735" s="635"/>
      <c r="E5735" s="635"/>
      <c r="F5735" s="635"/>
      <c r="G5735" s="635"/>
      <c r="H5735" s="635"/>
      <c r="I5735" s="635"/>
      <c r="J5735" s="635"/>
      <c r="K5735" s="635"/>
      <c r="L5735" s="635"/>
      <c r="M5735" s="635"/>
      <c r="N5735" s="635"/>
      <c r="O5735" s="660"/>
      <c r="R5735" s="660"/>
    </row>
    <row r="5736" spans="1:18" x14ac:dyDescent="0.25">
      <c r="A5736" s="658"/>
      <c r="B5736" s="635"/>
      <c r="C5736" s="635"/>
      <c r="D5736" s="635"/>
      <c r="E5736" s="635"/>
      <c r="F5736" s="635"/>
      <c r="G5736" s="635"/>
      <c r="H5736" s="635"/>
      <c r="I5736" s="635"/>
      <c r="J5736" s="635"/>
      <c r="K5736" s="635"/>
      <c r="L5736" s="635"/>
      <c r="M5736" s="635"/>
      <c r="N5736" s="635"/>
      <c r="O5736" s="660"/>
      <c r="R5736" s="660"/>
    </row>
    <row r="5737" spans="1:18" x14ac:dyDescent="0.25">
      <c r="A5737" s="658"/>
      <c r="B5737" s="635"/>
      <c r="C5737" s="635"/>
      <c r="D5737" s="635"/>
      <c r="E5737" s="635"/>
      <c r="F5737" s="635"/>
      <c r="G5737" s="635"/>
      <c r="H5737" s="635"/>
      <c r="I5737" s="635"/>
      <c r="J5737" s="635"/>
      <c r="K5737" s="635"/>
      <c r="L5737" s="635"/>
      <c r="M5737" s="635"/>
      <c r="N5737" s="635"/>
      <c r="O5737" s="660"/>
      <c r="R5737" s="660"/>
    </row>
    <row r="5738" spans="1:18" x14ac:dyDescent="0.25">
      <c r="A5738" s="658"/>
      <c r="B5738" s="635"/>
      <c r="C5738" s="635"/>
      <c r="D5738" s="635"/>
      <c r="E5738" s="635"/>
      <c r="F5738" s="635"/>
      <c r="G5738" s="635"/>
      <c r="H5738" s="635"/>
      <c r="I5738" s="635"/>
      <c r="J5738" s="635"/>
      <c r="K5738" s="635"/>
      <c r="L5738" s="635"/>
      <c r="M5738" s="635"/>
      <c r="N5738" s="635"/>
      <c r="O5738" s="660"/>
      <c r="R5738" s="660"/>
    </row>
    <row r="5739" spans="1:18" x14ac:dyDescent="0.25">
      <c r="A5739" s="658"/>
      <c r="B5739" s="635"/>
      <c r="C5739" s="635"/>
      <c r="D5739" s="635"/>
      <c r="E5739" s="635"/>
      <c r="F5739" s="635"/>
      <c r="G5739" s="635"/>
      <c r="H5739" s="635"/>
      <c r="I5739" s="635"/>
      <c r="J5739" s="635"/>
      <c r="K5739" s="635"/>
      <c r="L5739" s="635"/>
      <c r="M5739" s="635"/>
      <c r="N5739" s="635"/>
      <c r="O5739" s="660"/>
      <c r="R5739" s="660"/>
    </row>
    <row r="5740" spans="1:18" x14ac:dyDescent="0.25">
      <c r="A5740" s="658"/>
      <c r="B5740" s="635"/>
      <c r="C5740" s="635"/>
      <c r="D5740" s="635"/>
      <c r="E5740" s="635"/>
      <c r="F5740" s="635"/>
      <c r="G5740" s="635"/>
      <c r="H5740" s="635"/>
      <c r="I5740" s="635"/>
      <c r="J5740" s="635"/>
      <c r="K5740" s="635"/>
      <c r="L5740" s="635"/>
      <c r="M5740" s="635"/>
      <c r="N5740" s="635"/>
      <c r="O5740" s="660"/>
      <c r="R5740" s="660"/>
    </row>
    <row r="5741" spans="1:18" x14ac:dyDescent="0.25">
      <c r="A5741" s="658"/>
      <c r="B5741" s="635"/>
      <c r="C5741" s="635"/>
      <c r="D5741" s="635"/>
      <c r="E5741" s="635"/>
      <c r="F5741" s="635"/>
      <c r="G5741" s="635"/>
      <c r="H5741" s="635"/>
      <c r="I5741" s="635"/>
      <c r="J5741" s="635"/>
      <c r="K5741" s="635"/>
      <c r="L5741" s="635"/>
      <c r="M5741" s="635"/>
      <c r="N5741" s="635"/>
      <c r="O5741" s="660"/>
      <c r="R5741" s="660"/>
    </row>
    <row r="5742" spans="1:18" x14ac:dyDescent="0.25">
      <c r="A5742" s="658"/>
      <c r="B5742" s="635"/>
      <c r="C5742" s="635"/>
      <c r="D5742" s="635"/>
      <c r="E5742" s="635"/>
      <c r="F5742" s="635"/>
      <c r="G5742" s="635"/>
      <c r="H5742" s="635"/>
      <c r="I5742" s="635"/>
      <c r="J5742" s="635"/>
      <c r="K5742" s="635"/>
      <c r="L5742" s="635"/>
      <c r="M5742" s="635"/>
      <c r="N5742" s="635"/>
      <c r="O5742" s="660"/>
      <c r="R5742" s="660"/>
    </row>
    <row r="5743" spans="1:18" x14ac:dyDescent="0.25">
      <c r="A5743" s="658"/>
      <c r="B5743" s="635"/>
      <c r="C5743" s="635"/>
      <c r="D5743" s="635"/>
      <c r="E5743" s="635"/>
      <c r="F5743" s="635"/>
      <c r="G5743" s="635"/>
      <c r="H5743" s="635"/>
      <c r="I5743" s="635"/>
      <c r="J5743" s="635"/>
      <c r="K5743" s="635"/>
      <c r="L5743" s="635"/>
      <c r="M5743" s="635"/>
      <c r="N5743" s="635"/>
      <c r="O5743" s="660"/>
      <c r="R5743" s="660"/>
    </row>
    <row r="5744" spans="1:18" x14ac:dyDescent="0.25">
      <c r="A5744" s="658"/>
      <c r="B5744" s="635"/>
      <c r="C5744" s="635"/>
      <c r="D5744" s="635"/>
      <c r="E5744" s="635"/>
      <c r="F5744" s="635"/>
      <c r="G5744" s="635"/>
      <c r="H5744" s="635"/>
      <c r="I5744" s="635"/>
      <c r="J5744" s="635"/>
      <c r="K5744" s="635"/>
      <c r="L5744" s="635"/>
      <c r="M5744" s="635"/>
      <c r="N5744" s="635"/>
      <c r="O5744" s="660"/>
      <c r="R5744" s="660"/>
    </row>
    <row r="5745" spans="1:18" x14ac:dyDescent="0.25">
      <c r="A5745" s="658"/>
      <c r="B5745" s="635"/>
      <c r="C5745" s="635"/>
      <c r="D5745" s="635"/>
      <c r="E5745" s="635"/>
      <c r="F5745" s="635"/>
      <c r="G5745" s="635"/>
      <c r="H5745" s="635"/>
      <c r="I5745" s="635"/>
      <c r="J5745" s="635"/>
      <c r="K5745" s="635"/>
      <c r="L5745" s="635"/>
      <c r="M5745" s="635"/>
      <c r="N5745" s="635"/>
      <c r="O5745" s="660"/>
      <c r="R5745" s="660"/>
    </row>
    <row r="5746" spans="1:18" x14ac:dyDescent="0.25">
      <c r="A5746" s="658"/>
      <c r="B5746" s="635"/>
      <c r="C5746" s="635"/>
      <c r="D5746" s="635"/>
      <c r="E5746" s="635"/>
      <c r="F5746" s="635"/>
      <c r="G5746" s="635"/>
      <c r="H5746" s="635"/>
      <c r="I5746" s="635"/>
      <c r="J5746" s="635"/>
      <c r="K5746" s="635"/>
      <c r="L5746" s="635"/>
      <c r="M5746" s="635"/>
      <c r="N5746" s="635"/>
      <c r="O5746" s="660"/>
      <c r="R5746" s="660"/>
    </row>
    <row r="5747" spans="1:18" x14ac:dyDescent="0.25">
      <c r="A5747" s="658"/>
      <c r="B5747" s="635"/>
      <c r="C5747" s="635"/>
      <c r="D5747" s="635"/>
      <c r="E5747" s="635"/>
      <c r="F5747" s="635"/>
      <c r="G5747" s="635"/>
      <c r="H5747" s="635"/>
      <c r="I5747" s="635"/>
      <c r="J5747" s="635"/>
      <c r="K5747" s="635"/>
      <c r="L5747" s="635"/>
      <c r="M5747" s="635"/>
      <c r="N5747" s="635"/>
      <c r="O5747" s="660"/>
      <c r="R5747" s="660"/>
    </row>
    <row r="5748" spans="1:18" x14ac:dyDescent="0.25">
      <c r="A5748" s="658"/>
      <c r="B5748" s="635"/>
      <c r="C5748" s="635"/>
      <c r="D5748" s="635"/>
      <c r="E5748" s="635"/>
      <c r="F5748" s="635"/>
      <c r="G5748" s="635"/>
      <c r="H5748" s="635"/>
      <c r="I5748" s="635"/>
      <c r="J5748" s="635"/>
      <c r="K5748" s="635"/>
      <c r="L5748" s="635"/>
      <c r="M5748" s="635"/>
      <c r="N5748" s="635"/>
      <c r="O5748" s="660"/>
      <c r="R5748" s="660"/>
    </row>
    <row r="5749" spans="1:18" x14ac:dyDescent="0.25">
      <c r="A5749" s="658"/>
      <c r="B5749" s="635"/>
      <c r="C5749" s="635"/>
      <c r="D5749" s="635"/>
      <c r="E5749" s="635"/>
      <c r="F5749" s="635"/>
      <c r="G5749" s="635"/>
      <c r="H5749" s="635"/>
      <c r="I5749" s="635"/>
      <c r="J5749" s="635"/>
      <c r="K5749" s="635"/>
      <c r="L5749" s="635"/>
      <c r="M5749" s="635"/>
      <c r="N5749" s="635"/>
      <c r="O5749" s="660"/>
      <c r="R5749" s="660"/>
    </row>
    <row r="5750" spans="1:18" x14ac:dyDescent="0.25">
      <c r="A5750" s="658"/>
      <c r="B5750" s="635"/>
      <c r="C5750" s="635"/>
      <c r="D5750" s="635"/>
      <c r="E5750" s="635"/>
      <c r="F5750" s="635"/>
      <c r="G5750" s="635"/>
      <c r="H5750" s="635"/>
      <c r="I5750" s="635"/>
      <c r="J5750" s="635"/>
      <c r="K5750" s="635"/>
      <c r="L5750" s="635"/>
      <c r="M5750" s="635"/>
      <c r="N5750" s="635"/>
      <c r="O5750" s="660"/>
      <c r="R5750" s="660"/>
    </row>
    <row r="5751" spans="1:18" x14ac:dyDescent="0.25">
      <c r="A5751" s="658"/>
      <c r="B5751" s="635"/>
      <c r="C5751" s="635"/>
      <c r="D5751" s="635"/>
      <c r="E5751" s="635"/>
      <c r="F5751" s="635"/>
      <c r="G5751" s="635"/>
      <c r="H5751" s="635"/>
      <c r="I5751" s="635"/>
      <c r="J5751" s="635"/>
      <c r="K5751" s="635"/>
      <c r="L5751" s="635"/>
      <c r="M5751" s="635"/>
      <c r="N5751" s="635"/>
      <c r="O5751" s="660"/>
      <c r="R5751" s="660"/>
    </row>
    <row r="5752" spans="1:18" x14ac:dyDescent="0.25">
      <c r="A5752" s="658"/>
      <c r="B5752" s="635"/>
      <c r="C5752" s="635"/>
      <c r="D5752" s="635"/>
      <c r="E5752" s="635"/>
      <c r="F5752" s="635"/>
      <c r="G5752" s="635"/>
      <c r="H5752" s="635"/>
      <c r="I5752" s="635"/>
      <c r="J5752" s="635"/>
      <c r="K5752" s="635"/>
      <c r="L5752" s="635"/>
      <c r="M5752" s="635"/>
      <c r="N5752" s="635"/>
      <c r="O5752" s="660"/>
      <c r="R5752" s="660"/>
    </row>
    <row r="5753" spans="1:18" x14ac:dyDescent="0.25">
      <c r="A5753" s="658"/>
      <c r="B5753" s="635"/>
      <c r="C5753" s="635"/>
      <c r="D5753" s="635"/>
      <c r="E5753" s="635"/>
      <c r="F5753" s="635"/>
      <c r="G5753" s="635"/>
      <c r="H5753" s="635"/>
      <c r="I5753" s="635"/>
      <c r="J5753" s="635"/>
      <c r="K5753" s="635"/>
      <c r="L5753" s="635"/>
      <c r="M5753" s="635"/>
      <c r="N5753" s="635"/>
      <c r="O5753" s="660"/>
      <c r="R5753" s="660"/>
    </row>
    <row r="5754" spans="1:18" x14ac:dyDescent="0.25">
      <c r="A5754" s="658"/>
      <c r="B5754" s="635"/>
      <c r="C5754" s="635"/>
      <c r="D5754" s="635"/>
      <c r="E5754" s="635"/>
      <c r="F5754" s="635"/>
      <c r="G5754" s="635"/>
      <c r="H5754" s="635"/>
      <c r="I5754" s="635"/>
      <c r="J5754" s="635"/>
      <c r="K5754" s="635"/>
      <c r="L5754" s="635"/>
      <c r="M5754" s="635"/>
      <c r="N5754" s="635"/>
      <c r="O5754" s="660"/>
      <c r="R5754" s="660"/>
    </row>
    <row r="5755" spans="1:18" x14ac:dyDescent="0.25">
      <c r="A5755" s="658"/>
      <c r="B5755" s="635"/>
      <c r="C5755" s="635"/>
      <c r="D5755" s="635"/>
      <c r="E5755" s="635"/>
      <c r="F5755" s="635"/>
      <c r="G5755" s="635"/>
      <c r="H5755" s="635"/>
      <c r="I5755" s="635"/>
      <c r="J5755" s="635"/>
      <c r="K5755" s="635"/>
      <c r="L5755" s="635"/>
      <c r="M5755" s="635"/>
      <c r="N5755" s="635"/>
      <c r="O5755" s="660"/>
      <c r="R5755" s="660"/>
    </row>
    <row r="5756" spans="1:18" x14ac:dyDescent="0.25">
      <c r="A5756" s="658"/>
      <c r="B5756" s="635"/>
      <c r="C5756" s="635"/>
      <c r="D5756" s="635"/>
      <c r="E5756" s="635"/>
      <c r="F5756" s="635"/>
      <c r="G5756" s="635"/>
      <c r="H5756" s="635"/>
      <c r="I5756" s="635"/>
      <c r="J5756" s="635"/>
      <c r="K5756" s="635"/>
      <c r="L5756" s="635"/>
      <c r="M5756" s="635"/>
      <c r="N5756" s="635"/>
      <c r="O5756" s="660"/>
      <c r="R5756" s="660"/>
    </row>
    <row r="5757" spans="1:18" x14ac:dyDescent="0.25">
      <c r="A5757" s="658"/>
      <c r="B5757" s="635"/>
      <c r="C5757" s="635"/>
      <c r="D5757" s="635"/>
      <c r="E5757" s="635"/>
      <c r="F5757" s="635"/>
      <c r="G5757" s="635"/>
      <c r="H5757" s="635"/>
      <c r="I5757" s="635"/>
      <c r="J5757" s="635"/>
      <c r="K5757" s="635"/>
      <c r="L5757" s="635"/>
      <c r="M5757" s="635"/>
      <c r="N5757" s="635"/>
      <c r="O5757" s="660"/>
      <c r="R5757" s="660"/>
    </row>
    <row r="5758" spans="1:18" x14ac:dyDescent="0.25">
      <c r="A5758" s="658"/>
      <c r="B5758" s="635"/>
      <c r="C5758" s="635"/>
      <c r="D5758" s="635"/>
      <c r="E5758" s="635"/>
      <c r="F5758" s="635"/>
      <c r="G5758" s="635"/>
      <c r="H5758" s="635"/>
      <c r="I5758" s="635"/>
      <c r="J5758" s="635"/>
      <c r="K5758" s="635"/>
      <c r="L5758" s="635"/>
      <c r="M5758" s="635"/>
      <c r="N5758" s="635"/>
      <c r="O5758" s="660"/>
      <c r="R5758" s="660"/>
    </row>
    <row r="5759" spans="1:18" x14ac:dyDescent="0.25">
      <c r="A5759" s="658"/>
      <c r="B5759" s="635"/>
      <c r="C5759" s="635"/>
      <c r="D5759" s="635"/>
      <c r="E5759" s="635"/>
      <c r="F5759" s="635"/>
      <c r="G5759" s="635"/>
      <c r="H5759" s="635"/>
      <c r="I5759" s="635"/>
      <c r="J5759" s="635"/>
      <c r="K5759" s="635"/>
      <c r="L5759" s="635"/>
      <c r="M5759" s="635"/>
      <c r="N5759" s="635"/>
      <c r="O5759" s="660"/>
      <c r="R5759" s="660"/>
    </row>
    <row r="5760" spans="1:18" x14ac:dyDescent="0.25">
      <c r="A5760" s="658"/>
      <c r="B5760" s="635"/>
      <c r="C5760" s="635"/>
      <c r="D5760" s="635"/>
      <c r="E5760" s="635"/>
      <c r="F5760" s="635"/>
      <c r="G5760" s="635"/>
      <c r="H5760" s="635"/>
      <c r="I5760" s="635"/>
      <c r="J5760" s="635"/>
      <c r="K5760" s="635"/>
      <c r="L5760" s="635"/>
      <c r="M5760" s="635"/>
      <c r="N5760" s="635"/>
      <c r="O5760" s="660"/>
      <c r="R5760" s="660"/>
    </row>
    <row r="5761" spans="1:18" x14ac:dyDescent="0.25">
      <c r="A5761" s="658"/>
      <c r="B5761" s="635"/>
      <c r="C5761" s="635"/>
      <c r="D5761" s="635"/>
      <c r="E5761" s="635"/>
      <c r="F5761" s="635"/>
      <c r="G5761" s="635"/>
      <c r="H5761" s="635"/>
      <c r="I5761" s="635"/>
      <c r="J5761" s="635"/>
      <c r="K5761" s="635"/>
      <c r="L5761" s="635"/>
      <c r="M5761" s="635"/>
      <c r="N5761" s="635"/>
      <c r="O5761" s="660"/>
      <c r="R5761" s="660"/>
    </row>
    <row r="5762" spans="1:18" x14ac:dyDescent="0.25">
      <c r="A5762" s="658"/>
      <c r="B5762" s="635"/>
      <c r="C5762" s="635"/>
      <c r="D5762" s="635"/>
      <c r="E5762" s="635"/>
      <c r="F5762" s="635"/>
      <c r="G5762" s="635"/>
      <c r="H5762" s="635"/>
      <c r="I5762" s="635"/>
      <c r="J5762" s="635"/>
      <c r="K5762" s="635"/>
      <c r="L5762" s="635"/>
      <c r="M5762" s="635"/>
      <c r="N5762" s="635"/>
      <c r="O5762" s="660"/>
      <c r="R5762" s="660"/>
    </row>
    <row r="5763" spans="1:18" x14ac:dyDescent="0.25">
      <c r="A5763" s="658"/>
      <c r="B5763" s="635"/>
      <c r="C5763" s="635"/>
      <c r="D5763" s="635"/>
      <c r="E5763" s="635"/>
      <c r="F5763" s="635"/>
      <c r="G5763" s="635"/>
      <c r="H5763" s="635"/>
      <c r="I5763" s="635"/>
      <c r="J5763" s="635"/>
      <c r="K5763" s="635"/>
      <c r="L5763" s="635"/>
      <c r="M5763" s="635"/>
      <c r="N5763" s="635"/>
      <c r="O5763" s="660"/>
      <c r="R5763" s="660"/>
    </row>
    <row r="5764" spans="1:18" x14ac:dyDescent="0.25">
      <c r="A5764" s="658"/>
      <c r="B5764" s="635"/>
      <c r="C5764" s="635"/>
      <c r="D5764" s="635"/>
      <c r="E5764" s="635"/>
      <c r="F5764" s="635"/>
      <c r="G5764" s="635"/>
      <c r="H5764" s="635"/>
      <c r="I5764" s="635"/>
      <c r="J5764" s="635"/>
      <c r="K5764" s="635"/>
      <c r="L5764" s="635"/>
      <c r="M5764" s="635"/>
      <c r="N5764" s="635"/>
      <c r="O5764" s="660"/>
      <c r="R5764" s="660"/>
    </row>
    <row r="5765" spans="1:18" x14ac:dyDescent="0.25">
      <c r="A5765" s="658"/>
      <c r="B5765" s="635"/>
      <c r="C5765" s="635"/>
      <c r="D5765" s="635"/>
      <c r="E5765" s="635"/>
      <c r="F5765" s="635"/>
      <c r="G5765" s="635"/>
      <c r="H5765" s="635"/>
      <c r="I5765" s="635"/>
      <c r="J5765" s="635"/>
      <c r="K5765" s="635"/>
      <c r="L5765" s="635"/>
      <c r="M5765" s="635"/>
      <c r="N5765" s="635"/>
      <c r="O5765" s="660"/>
      <c r="R5765" s="660"/>
    </row>
    <row r="5766" spans="1:18" x14ac:dyDescent="0.25">
      <c r="A5766" s="658"/>
      <c r="B5766" s="635"/>
      <c r="C5766" s="635"/>
      <c r="D5766" s="635"/>
      <c r="E5766" s="635"/>
      <c r="F5766" s="635"/>
      <c r="G5766" s="635"/>
      <c r="H5766" s="635"/>
      <c r="I5766" s="635"/>
      <c r="J5766" s="635"/>
      <c r="K5766" s="635"/>
      <c r="L5766" s="635"/>
      <c r="M5766" s="635"/>
      <c r="N5766" s="635"/>
      <c r="O5766" s="660"/>
      <c r="R5766" s="660"/>
    </row>
    <row r="5767" spans="1:18" x14ac:dyDescent="0.25">
      <c r="A5767" s="658"/>
      <c r="B5767" s="635"/>
      <c r="C5767" s="635"/>
      <c r="D5767" s="635"/>
      <c r="E5767" s="635"/>
      <c r="F5767" s="635"/>
      <c r="G5767" s="635"/>
      <c r="H5767" s="635"/>
      <c r="I5767" s="635"/>
      <c r="J5767" s="635"/>
      <c r="K5767" s="635"/>
      <c r="L5767" s="635"/>
      <c r="M5767" s="635"/>
      <c r="N5767" s="635"/>
      <c r="O5767" s="660"/>
      <c r="R5767" s="660"/>
    </row>
    <row r="5768" spans="1:18" x14ac:dyDescent="0.25">
      <c r="A5768" s="658"/>
      <c r="B5768" s="635"/>
      <c r="C5768" s="635"/>
      <c r="D5768" s="635"/>
      <c r="E5768" s="635"/>
      <c r="F5768" s="635"/>
      <c r="G5768" s="635"/>
      <c r="H5768" s="635"/>
      <c r="I5768" s="635"/>
      <c r="J5768" s="635"/>
      <c r="K5768" s="635"/>
      <c r="L5768" s="635"/>
      <c r="M5768" s="635"/>
      <c r="N5768" s="635"/>
      <c r="O5768" s="660"/>
      <c r="R5768" s="660"/>
    </row>
    <row r="5769" spans="1:18" x14ac:dyDescent="0.25">
      <c r="A5769" s="658"/>
      <c r="B5769" s="635"/>
      <c r="C5769" s="635"/>
      <c r="D5769" s="635"/>
      <c r="E5769" s="635"/>
      <c r="F5769" s="635"/>
      <c r="G5769" s="635"/>
      <c r="H5769" s="635"/>
      <c r="I5769" s="635"/>
      <c r="J5769" s="635"/>
      <c r="K5769" s="635"/>
      <c r="L5769" s="635"/>
      <c r="M5769" s="635"/>
      <c r="N5769" s="635"/>
      <c r="O5769" s="660"/>
      <c r="R5769" s="660"/>
    </row>
    <row r="5770" spans="1:18" x14ac:dyDescent="0.25">
      <c r="A5770" s="658"/>
      <c r="B5770" s="635"/>
      <c r="C5770" s="635"/>
      <c r="D5770" s="635"/>
      <c r="E5770" s="635"/>
      <c r="F5770" s="635"/>
      <c r="G5770" s="635"/>
      <c r="H5770" s="635"/>
      <c r="I5770" s="635"/>
      <c r="J5770" s="635"/>
      <c r="K5770" s="635"/>
      <c r="L5770" s="635"/>
      <c r="M5770" s="635"/>
      <c r="N5770" s="635"/>
      <c r="O5770" s="660"/>
      <c r="R5770" s="660"/>
    </row>
    <row r="5771" spans="1:18" x14ac:dyDescent="0.25">
      <c r="A5771" s="658"/>
      <c r="B5771" s="635"/>
      <c r="C5771" s="635"/>
      <c r="D5771" s="635"/>
      <c r="E5771" s="635"/>
      <c r="F5771" s="635"/>
      <c r="G5771" s="635"/>
      <c r="H5771" s="635"/>
      <c r="I5771" s="635"/>
      <c r="J5771" s="635"/>
      <c r="K5771" s="635"/>
      <c r="L5771" s="635"/>
      <c r="M5771" s="635"/>
      <c r="N5771" s="635"/>
      <c r="O5771" s="660"/>
      <c r="R5771" s="660"/>
    </row>
    <row r="5772" spans="1:18" x14ac:dyDescent="0.25">
      <c r="A5772" s="658"/>
      <c r="B5772" s="635"/>
      <c r="C5772" s="635"/>
      <c r="D5772" s="635"/>
      <c r="E5772" s="635"/>
      <c r="F5772" s="635"/>
      <c r="G5772" s="635"/>
      <c r="H5772" s="635"/>
      <c r="I5772" s="635"/>
      <c r="J5772" s="635"/>
      <c r="K5772" s="635"/>
      <c r="L5772" s="635"/>
      <c r="M5772" s="635"/>
      <c r="N5772" s="635"/>
      <c r="O5772" s="660"/>
      <c r="R5772" s="660"/>
    </row>
    <row r="5773" spans="1:18" x14ac:dyDescent="0.25">
      <c r="A5773" s="658"/>
      <c r="B5773" s="635"/>
      <c r="C5773" s="635"/>
      <c r="D5773" s="635"/>
      <c r="E5773" s="635"/>
      <c r="F5773" s="635"/>
      <c r="G5773" s="635"/>
      <c r="H5773" s="635"/>
      <c r="I5773" s="635"/>
      <c r="J5773" s="635"/>
      <c r="K5773" s="635"/>
      <c r="L5773" s="635"/>
      <c r="M5773" s="635"/>
      <c r="N5773" s="635"/>
      <c r="O5773" s="660"/>
      <c r="R5773" s="660"/>
    </row>
    <row r="5774" spans="1:18" x14ac:dyDescent="0.25">
      <c r="A5774" s="658"/>
      <c r="B5774" s="635"/>
      <c r="C5774" s="635"/>
      <c r="D5774" s="635"/>
      <c r="E5774" s="635"/>
      <c r="F5774" s="635"/>
      <c r="G5774" s="635"/>
      <c r="H5774" s="635"/>
      <c r="I5774" s="635"/>
      <c r="J5774" s="635"/>
      <c r="K5774" s="635"/>
      <c r="L5774" s="635"/>
      <c r="M5774" s="635"/>
      <c r="N5774" s="635"/>
      <c r="O5774" s="660"/>
      <c r="R5774" s="660"/>
    </row>
    <row r="5775" spans="1:18" x14ac:dyDescent="0.25">
      <c r="A5775" s="658"/>
      <c r="B5775" s="635"/>
      <c r="C5775" s="635"/>
      <c r="D5775" s="635"/>
      <c r="E5775" s="635"/>
      <c r="F5775" s="635"/>
      <c r="G5775" s="635"/>
      <c r="H5775" s="635"/>
      <c r="I5775" s="635"/>
      <c r="J5775" s="635"/>
      <c r="K5775" s="635"/>
      <c r="L5775" s="635"/>
      <c r="M5775" s="635"/>
      <c r="N5775" s="635"/>
      <c r="O5775" s="660"/>
      <c r="R5775" s="660"/>
    </row>
    <row r="5776" spans="1:18" x14ac:dyDescent="0.25">
      <c r="A5776" s="658"/>
      <c r="B5776" s="635"/>
      <c r="C5776" s="635"/>
      <c r="D5776" s="635"/>
      <c r="E5776" s="635"/>
      <c r="F5776" s="635"/>
      <c r="G5776" s="635"/>
      <c r="H5776" s="635"/>
      <c r="I5776" s="635"/>
      <c r="J5776" s="635"/>
      <c r="K5776" s="635"/>
      <c r="L5776" s="635"/>
      <c r="M5776" s="635"/>
      <c r="N5776" s="635"/>
      <c r="O5776" s="660"/>
      <c r="R5776" s="660"/>
    </row>
    <row r="5777" spans="1:18" x14ac:dyDescent="0.25">
      <c r="A5777" s="658"/>
      <c r="B5777" s="635"/>
      <c r="C5777" s="635"/>
      <c r="D5777" s="635"/>
      <c r="E5777" s="635"/>
      <c r="F5777" s="635"/>
      <c r="G5777" s="635"/>
      <c r="H5777" s="635"/>
      <c r="I5777" s="635"/>
      <c r="J5777" s="635"/>
      <c r="K5777" s="635"/>
      <c r="L5777" s="635"/>
      <c r="M5777" s="635"/>
      <c r="N5777" s="635"/>
      <c r="O5777" s="660"/>
      <c r="R5777" s="660"/>
    </row>
    <row r="5778" spans="1:18" x14ac:dyDescent="0.25">
      <c r="A5778" s="658"/>
      <c r="B5778" s="635"/>
      <c r="C5778" s="635"/>
      <c r="D5778" s="635"/>
      <c r="E5778" s="635"/>
      <c r="F5778" s="635"/>
      <c r="G5778" s="635"/>
      <c r="H5778" s="635"/>
      <c r="I5778" s="635"/>
      <c r="J5778" s="635"/>
      <c r="K5778" s="635"/>
      <c r="L5778" s="635"/>
      <c r="M5778" s="635"/>
      <c r="N5778" s="635"/>
      <c r="O5778" s="660"/>
      <c r="R5778" s="660"/>
    </row>
    <row r="5779" spans="1:18" x14ac:dyDescent="0.25">
      <c r="A5779" s="658"/>
      <c r="B5779" s="635"/>
      <c r="C5779" s="635"/>
      <c r="D5779" s="635"/>
      <c r="E5779" s="635"/>
      <c r="F5779" s="635"/>
      <c r="G5779" s="635"/>
      <c r="H5779" s="635"/>
      <c r="I5779" s="635"/>
      <c r="J5779" s="635"/>
      <c r="K5779" s="635"/>
      <c r="L5779" s="635"/>
      <c r="M5779" s="635"/>
      <c r="N5779" s="635"/>
      <c r="O5779" s="660"/>
      <c r="R5779" s="660"/>
    </row>
    <row r="5780" spans="1:18" x14ac:dyDescent="0.25">
      <c r="A5780" s="658"/>
      <c r="B5780" s="635"/>
      <c r="C5780" s="635"/>
      <c r="D5780" s="635"/>
      <c r="E5780" s="635"/>
      <c r="F5780" s="635"/>
      <c r="G5780" s="635"/>
      <c r="H5780" s="635"/>
      <c r="I5780" s="635"/>
      <c r="J5780" s="635"/>
      <c r="K5780" s="635"/>
      <c r="L5780" s="635"/>
      <c r="M5780" s="635"/>
      <c r="N5780" s="635"/>
      <c r="O5780" s="660"/>
      <c r="R5780" s="660"/>
    </row>
    <row r="5781" spans="1:18" x14ac:dyDescent="0.25">
      <c r="A5781" s="658"/>
      <c r="B5781" s="635"/>
      <c r="C5781" s="635"/>
      <c r="D5781" s="635"/>
      <c r="E5781" s="635"/>
      <c r="F5781" s="635"/>
      <c r="G5781" s="635"/>
      <c r="H5781" s="635"/>
      <c r="I5781" s="635"/>
      <c r="J5781" s="635"/>
      <c r="K5781" s="635"/>
      <c r="L5781" s="635"/>
      <c r="M5781" s="635"/>
      <c r="N5781" s="635"/>
      <c r="O5781" s="660"/>
      <c r="R5781" s="660"/>
    </row>
    <row r="5782" spans="1:18" x14ac:dyDescent="0.25">
      <c r="A5782" s="658"/>
      <c r="B5782" s="635"/>
      <c r="C5782" s="635"/>
      <c r="D5782" s="635"/>
      <c r="E5782" s="635"/>
      <c r="F5782" s="635"/>
      <c r="G5782" s="635"/>
      <c r="H5782" s="635"/>
      <c r="I5782" s="635"/>
      <c r="J5782" s="635"/>
      <c r="K5782" s="635"/>
      <c r="L5782" s="635"/>
      <c r="M5782" s="635"/>
      <c r="N5782" s="635"/>
      <c r="O5782" s="660"/>
      <c r="R5782" s="660"/>
    </row>
    <row r="5783" spans="1:18" x14ac:dyDescent="0.25">
      <c r="A5783" s="658"/>
      <c r="B5783" s="635"/>
      <c r="C5783" s="635"/>
      <c r="D5783" s="635"/>
      <c r="E5783" s="635"/>
      <c r="F5783" s="635"/>
      <c r="G5783" s="635"/>
      <c r="H5783" s="635"/>
      <c r="I5783" s="635"/>
      <c r="J5783" s="635"/>
      <c r="K5783" s="635"/>
      <c r="L5783" s="635"/>
      <c r="M5783" s="635"/>
      <c r="N5783" s="635"/>
      <c r="O5783" s="660"/>
      <c r="R5783" s="660"/>
    </row>
    <row r="5784" spans="1:18" x14ac:dyDescent="0.25">
      <c r="A5784" s="658"/>
      <c r="B5784" s="635"/>
      <c r="C5784" s="635"/>
      <c r="D5784" s="635"/>
      <c r="E5784" s="635"/>
      <c r="F5784" s="635"/>
      <c r="G5784" s="635"/>
      <c r="H5784" s="635"/>
      <c r="I5784" s="635"/>
      <c r="J5784" s="635"/>
      <c r="K5784" s="635"/>
      <c r="L5784" s="635"/>
      <c r="M5784" s="635"/>
      <c r="N5784" s="635"/>
      <c r="O5784" s="660"/>
      <c r="R5784" s="660"/>
    </row>
    <row r="5785" spans="1:18" x14ac:dyDescent="0.25">
      <c r="A5785" s="658"/>
      <c r="B5785" s="635"/>
      <c r="C5785" s="635"/>
      <c r="D5785" s="635"/>
      <c r="E5785" s="635"/>
      <c r="F5785" s="635"/>
      <c r="G5785" s="635"/>
      <c r="H5785" s="635"/>
      <c r="I5785" s="635"/>
      <c r="J5785" s="635"/>
      <c r="K5785" s="635"/>
      <c r="L5785" s="635"/>
      <c r="M5785" s="635"/>
      <c r="N5785" s="635"/>
      <c r="O5785" s="660"/>
      <c r="R5785" s="660"/>
    </row>
    <row r="5786" spans="1:18" x14ac:dyDescent="0.25">
      <c r="A5786" s="658"/>
      <c r="B5786" s="635"/>
      <c r="C5786" s="635"/>
      <c r="D5786" s="635"/>
      <c r="E5786" s="635"/>
      <c r="F5786" s="635"/>
      <c r="G5786" s="635"/>
      <c r="H5786" s="635"/>
      <c r="I5786" s="635"/>
      <c r="J5786" s="635"/>
      <c r="K5786" s="635"/>
      <c r="L5786" s="635"/>
      <c r="M5786" s="635"/>
      <c r="N5786" s="635"/>
      <c r="O5786" s="660"/>
      <c r="R5786" s="660"/>
    </row>
    <row r="5787" spans="1:18" x14ac:dyDescent="0.25">
      <c r="A5787" s="658"/>
      <c r="B5787" s="635"/>
      <c r="C5787" s="635"/>
      <c r="D5787" s="635"/>
      <c r="E5787" s="635"/>
      <c r="F5787" s="635"/>
      <c r="G5787" s="635"/>
      <c r="H5787" s="635"/>
      <c r="I5787" s="635"/>
      <c r="J5787" s="635"/>
      <c r="K5787" s="635"/>
      <c r="L5787" s="635"/>
      <c r="M5787" s="635"/>
      <c r="N5787" s="635"/>
      <c r="O5787" s="660"/>
      <c r="R5787" s="660"/>
    </row>
    <row r="5788" spans="1:18" x14ac:dyDescent="0.25">
      <c r="A5788" s="658"/>
      <c r="B5788" s="635"/>
      <c r="C5788" s="635"/>
      <c r="D5788" s="635"/>
      <c r="E5788" s="635"/>
      <c r="F5788" s="635"/>
      <c r="G5788" s="635"/>
      <c r="H5788" s="635"/>
      <c r="I5788" s="635"/>
      <c r="J5788" s="635"/>
      <c r="K5788" s="635"/>
      <c r="L5788" s="635"/>
      <c r="M5788" s="635"/>
      <c r="N5788" s="635"/>
      <c r="O5788" s="660"/>
      <c r="R5788" s="660"/>
    </row>
    <row r="5789" spans="1:18" x14ac:dyDescent="0.25">
      <c r="A5789" s="658"/>
      <c r="B5789" s="635"/>
      <c r="C5789" s="635"/>
      <c r="D5789" s="635"/>
      <c r="E5789" s="635"/>
      <c r="F5789" s="635"/>
      <c r="G5789" s="635"/>
      <c r="H5789" s="635"/>
      <c r="I5789" s="635"/>
      <c r="J5789" s="635"/>
      <c r="K5789" s="635"/>
      <c r="L5789" s="635"/>
      <c r="M5789" s="635"/>
      <c r="N5789" s="635"/>
      <c r="O5789" s="660"/>
      <c r="R5789" s="660"/>
    </row>
    <row r="5790" spans="1:18" x14ac:dyDescent="0.25">
      <c r="A5790" s="658"/>
      <c r="B5790" s="635"/>
      <c r="C5790" s="635"/>
      <c r="D5790" s="635"/>
      <c r="E5790" s="635"/>
      <c r="F5790" s="635"/>
      <c r="G5790" s="635"/>
      <c r="H5790" s="635"/>
      <c r="I5790" s="635"/>
      <c r="J5790" s="635"/>
      <c r="K5790" s="635"/>
      <c r="L5790" s="635"/>
      <c r="M5790" s="635"/>
      <c r="N5790" s="635"/>
      <c r="O5790" s="660"/>
      <c r="R5790" s="660"/>
    </row>
    <row r="5791" spans="1:18" x14ac:dyDescent="0.25">
      <c r="A5791" s="658"/>
      <c r="B5791" s="635"/>
      <c r="C5791" s="635"/>
      <c r="D5791" s="635"/>
      <c r="E5791" s="635"/>
      <c r="F5791" s="635"/>
      <c r="G5791" s="635"/>
      <c r="H5791" s="635"/>
      <c r="I5791" s="635"/>
      <c r="J5791" s="635"/>
      <c r="K5791" s="635"/>
      <c r="L5791" s="635"/>
      <c r="M5791" s="635"/>
      <c r="N5791" s="635"/>
      <c r="O5791" s="660"/>
      <c r="R5791" s="660"/>
    </row>
    <row r="5792" spans="1:18" x14ac:dyDescent="0.25">
      <c r="A5792" s="658"/>
      <c r="B5792" s="635"/>
      <c r="C5792" s="635"/>
      <c r="D5792" s="635"/>
      <c r="E5792" s="635"/>
      <c r="F5792" s="635"/>
      <c r="G5792" s="635"/>
      <c r="H5792" s="635"/>
      <c r="I5792" s="635"/>
      <c r="J5792" s="635"/>
      <c r="K5792" s="635"/>
      <c r="L5792" s="635"/>
      <c r="M5792" s="635"/>
      <c r="N5792" s="635"/>
      <c r="O5792" s="660"/>
      <c r="R5792" s="660"/>
    </row>
    <row r="5793" spans="1:18" x14ac:dyDescent="0.25">
      <c r="A5793" s="658"/>
      <c r="B5793" s="635"/>
      <c r="C5793" s="635"/>
      <c r="D5793" s="635"/>
      <c r="E5793" s="635"/>
      <c r="F5793" s="635"/>
      <c r="G5793" s="635"/>
      <c r="H5793" s="635"/>
      <c r="I5793" s="635"/>
      <c r="J5793" s="635"/>
      <c r="K5793" s="635"/>
      <c r="L5793" s="635"/>
      <c r="M5793" s="635"/>
      <c r="N5793" s="635"/>
      <c r="O5793" s="660"/>
      <c r="R5793" s="660"/>
    </row>
    <row r="5794" spans="1:18" x14ac:dyDescent="0.25">
      <c r="A5794" s="658"/>
      <c r="B5794" s="635"/>
      <c r="C5794" s="635"/>
      <c r="D5794" s="635"/>
      <c r="E5794" s="635"/>
      <c r="F5794" s="635"/>
      <c r="G5794" s="635"/>
      <c r="H5794" s="635"/>
      <c r="I5794" s="635"/>
      <c r="J5794" s="635"/>
      <c r="K5794" s="635"/>
      <c r="L5794" s="635"/>
      <c r="M5794" s="635"/>
      <c r="N5794" s="635"/>
      <c r="O5794" s="660"/>
      <c r="R5794" s="660"/>
    </row>
    <row r="5795" spans="1:18" x14ac:dyDescent="0.25">
      <c r="A5795" s="658"/>
      <c r="B5795" s="635"/>
      <c r="C5795" s="635"/>
      <c r="D5795" s="635"/>
      <c r="E5795" s="635"/>
      <c r="F5795" s="635"/>
      <c r="G5795" s="635"/>
      <c r="H5795" s="635"/>
      <c r="I5795" s="635"/>
      <c r="J5795" s="635"/>
      <c r="K5795" s="635"/>
      <c r="L5795" s="635"/>
      <c r="M5795" s="635"/>
      <c r="N5795" s="635"/>
      <c r="O5795" s="660"/>
      <c r="R5795" s="660"/>
    </row>
    <row r="5796" spans="1:18" x14ac:dyDescent="0.25">
      <c r="A5796" s="658"/>
      <c r="B5796" s="635"/>
      <c r="C5796" s="635"/>
      <c r="D5796" s="635"/>
      <c r="E5796" s="635"/>
      <c r="F5796" s="635"/>
      <c r="G5796" s="635"/>
      <c r="H5796" s="635"/>
      <c r="I5796" s="635"/>
      <c r="J5796" s="635"/>
      <c r="K5796" s="635"/>
      <c r="L5796" s="635"/>
      <c r="M5796" s="635"/>
      <c r="N5796" s="635"/>
      <c r="O5796" s="660"/>
      <c r="R5796" s="660"/>
    </row>
    <row r="5797" spans="1:18" x14ac:dyDescent="0.25">
      <c r="A5797" s="658"/>
      <c r="B5797" s="635"/>
      <c r="C5797" s="635"/>
      <c r="D5797" s="635"/>
      <c r="E5797" s="635"/>
      <c r="F5797" s="635"/>
      <c r="G5797" s="635"/>
      <c r="H5797" s="635"/>
      <c r="I5797" s="635"/>
      <c r="J5797" s="635"/>
      <c r="K5797" s="635"/>
      <c r="L5797" s="635"/>
      <c r="M5797" s="635"/>
      <c r="N5797" s="635"/>
      <c r="O5797" s="660"/>
      <c r="R5797" s="660"/>
    </row>
    <row r="5798" spans="1:18" x14ac:dyDescent="0.25">
      <c r="A5798" s="658"/>
      <c r="B5798" s="635"/>
      <c r="C5798" s="635"/>
      <c r="D5798" s="635"/>
      <c r="E5798" s="635"/>
      <c r="F5798" s="635"/>
      <c r="G5798" s="635"/>
      <c r="H5798" s="635"/>
      <c r="I5798" s="635"/>
      <c r="J5798" s="635"/>
      <c r="K5798" s="635"/>
      <c r="L5798" s="635"/>
      <c r="M5798" s="635"/>
      <c r="N5798" s="635"/>
      <c r="O5798" s="660"/>
      <c r="R5798" s="660"/>
    </row>
    <row r="5799" spans="1:18" x14ac:dyDescent="0.25">
      <c r="A5799" s="658"/>
      <c r="B5799" s="635"/>
      <c r="C5799" s="635"/>
      <c r="D5799" s="635"/>
      <c r="E5799" s="635"/>
      <c r="F5799" s="635"/>
      <c r="G5799" s="635"/>
      <c r="H5799" s="635"/>
      <c r="I5799" s="635"/>
      <c r="J5799" s="635"/>
      <c r="K5799" s="635"/>
      <c r="L5799" s="635"/>
      <c r="M5799" s="635"/>
      <c r="N5799" s="635"/>
      <c r="O5799" s="660"/>
      <c r="R5799" s="660"/>
    </row>
    <row r="5800" spans="1:18" x14ac:dyDescent="0.25">
      <c r="A5800" s="658"/>
      <c r="B5800" s="635"/>
      <c r="C5800" s="635"/>
      <c r="D5800" s="635"/>
      <c r="E5800" s="635"/>
      <c r="F5800" s="635"/>
      <c r="G5800" s="635"/>
      <c r="H5800" s="635"/>
      <c r="I5800" s="635"/>
      <c r="J5800" s="635"/>
      <c r="K5800" s="635"/>
      <c r="L5800" s="635"/>
      <c r="M5800" s="635"/>
      <c r="N5800" s="635"/>
      <c r="O5800" s="660"/>
      <c r="R5800" s="660"/>
    </row>
    <row r="5801" spans="1:18" x14ac:dyDescent="0.25">
      <c r="A5801" s="658"/>
      <c r="B5801" s="635"/>
      <c r="C5801" s="635"/>
      <c r="D5801" s="635"/>
      <c r="E5801" s="635"/>
      <c r="F5801" s="635"/>
      <c r="G5801" s="635"/>
      <c r="H5801" s="635"/>
      <c r="I5801" s="635"/>
      <c r="J5801" s="635"/>
      <c r="K5801" s="635"/>
      <c r="L5801" s="635"/>
      <c r="M5801" s="635"/>
      <c r="N5801" s="635"/>
      <c r="O5801" s="660"/>
      <c r="R5801" s="660"/>
    </row>
    <row r="5802" spans="1:18" x14ac:dyDescent="0.25">
      <c r="A5802" s="658"/>
      <c r="B5802" s="635"/>
      <c r="C5802" s="635"/>
      <c r="D5802" s="635"/>
      <c r="E5802" s="635"/>
      <c r="F5802" s="635"/>
      <c r="G5802" s="635"/>
      <c r="H5802" s="635"/>
      <c r="I5802" s="635"/>
      <c r="J5802" s="635"/>
      <c r="K5802" s="635"/>
      <c r="L5802" s="635"/>
      <c r="M5802" s="635"/>
      <c r="N5802" s="635"/>
      <c r="O5802" s="660"/>
      <c r="R5802" s="660"/>
    </row>
    <row r="5803" spans="1:18" x14ac:dyDescent="0.25">
      <c r="A5803" s="658"/>
      <c r="B5803" s="635"/>
      <c r="C5803" s="635"/>
      <c r="D5803" s="635"/>
      <c r="E5803" s="635"/>
      <c r="F5803" s="635"/>
      <c r="G5803" s="635"/>
      <c r="H5803" s="635"/>
      <c r="I5803" s="635"/>
      <c r="J5803" s="635"/>
      <c r="K5803" s="635"/>
      <c r="L5803" s="635"/>
      <c r="M5803" s="635"/>
      <c r="N5803" s="635"/>
      <c r="O5803" s="660"/>
      <c r="R5803" s="660"/>
    </row>
    <row r="5804" spans="1:18" x14ac:dyDescent="0.25">
      <c r="A5804" s="658"/>
      <c r="B5804" s="635"/>
      <c r="C5804" s="635"/>
      <c r="D5804" s="635"/>
      <c r="E5804" s="635"/>
      <c r="F5804" s="635"/>
      <c r="G5804" s="635"/>
      <c r="H5804" s="635"/>
      <c r="I5804" s="635"/>
      <c r="J5804" s="635"/>
      <c r="K5804" s="635"/>
      <c r="L5804" s="635"/>
      <c r="M5804" s="635"/>
      <c r="N5804" s="635"/>
      <c r="O5804" s="660"/>
      <c r="R5804" s="660"/>
    </row>
    <row r="5805" spans="1:18" x14ac:dyDescent="0.25">
      <c r="A5805" s="658"/>
      <c r="B5805" s="635"/>
      <c r="C5805" s="635"/>
      <c r="D5805" s="635"/>
      <c r="E5805" s="635"/>
      <c r="F5805" s="635"/>
      <c r="G5805" s="635"/>
      <c r="H5805" s="635"/>
      <c r="I5805" s="635"/>
      <c r="J5805" s="635"/>
      <c r="K5805" s="635"/>
      <c r="L5805" s="635"/>
      <c r="M5805" s="635"/>
      <c r="N5805" s="635"/>
      <c r="O5805" s="660"/>
      <c r="R5805" s="660"/>
    </row>
    <row r="5806" spans="1:18" x14ac:dyDescent="0.25">
      <c r="A5806" s="658"/>
      <c r="B5806" s="635"/>
      <c r="C5806" s="635"/>
      <c r="D5806" s="635"/>
      <c r="E5806" s="635"/>
      <c r="F5806" s="635"/>
      <c r="G5806" s="635"/>
      <c r="H5806" s="635"/>
      <c r="I5806" s="635"/>
      <c r="J5806" s="635"/>
      <c r="K5806" s="635"/>
      <c r="L5806" s="635"/>
      <c r="M5806" s="635"/>
      <c r="N5806" s="635"/>
      <c r="O5806" s="660"/>
      <c r="R5806" s="660"/>
    </row>
    <row r="5807" spans="1:18" x14ac:dyDescent="0.25">
      <c r="A5807" s="658"/>
      <c r="B5807" s="635"/>
      <c r="C5807" s="635"/>
      <c r="D5807" s="635"/>
      <c r="E5807" s="635"/>
      <c r="F5807" s="635"/>
      <c r="G5807" s="635"/>
      <c r="H5807" s="635"/>
      <c r="I5807" s="635"/>
      <c r="J5807" s="635"/>
      <c r="K5807" s="635"/>
      <c r="L5807" s="635"/>
      <c r="M5807" s="635"/>
      <c r="N5807" s="635"/>
      <c r="O5807" s="660"/>
      <c r="R5807" s="660"/>
    </row>
    <row r="5808" spans="1:18" x14ac:dyDescent="0.25">
      <c r="A5808" s="658"/>
      <c r="B5808" s="635"/>
      <c r="C5808" s="635"/>
      <c r="D5808" s="635"/>
      <c r="E5808" s="635"/>
      <c r="F5808" s="635"/>
      <c r="G5808" s="635"/>
      <c r="H5808" s="635"/>
      <c r="I5808" s="635"/>
      <c r="J5808" s="635"/>
      <c r="K5808" s="635"/>
      <c r="L5808" s="635"/>
      <c r="M5808" s="635"/>
      <c r="N5808" s="635"/>
      <c r="O5808" s="660"/>
      <c r="R5808" s="660"/>
    </row>
    <row r="5809" spans="1:18" x14ac:dyDescent="0.25">
      <c r="A5809" s="658"/>
      <c r="B5809" s="635"/>
      <c r="C5809" s="635"/>
      <c r="D5809" s="635"/>
      <c r="E5809" s="635"/>
      <c r="F5809" s="635"/>
      <c r="G5809" s="635"/>
      <c r="H5809" s="635"/>
      <c r="I5809" s="635"/>
      <c r="J5809" s="635"/>
      <c r="K5809" s="635"/>
      <c r="L5809" s="635"/>
      <c r="M5809" s="635"/>
      <c r="N5809" s="635"/>
      <c r="O5809" s="660"/>
      <c r="R5809" s="660"/>
    </row>
    <row r="5810" spans="1:18" x14ac:dyDescent="0.25">
      <c r="A5810" s="658"/>
      <c r="B5810" s="635"/>
      <c r="C5810" s="635"/>
      <c r="D5810" s="635"/>
      <c r="E5810" s="635"/>
      <c r="F5810" s="635"/>
      <c r="G5810" s="635"/>
      <c r="H5810" s="635"/>
      <c r="I5810" s="635"/>
      <c r="J5810" s="635"/>
      <c r="K5810" s="635"/>
      <c r="L5810" s="635"/>
      <c r="M5810" s="635"/>
      <c r="N5810" s="635"/>
      <c r="O5810" s="660"/>
      <c r="R5810" s="660"/>
    </row>
    <row r="5811" spans="1:18" x14ac:dyDescent="0.25">
      <c r="A5811" s="658"/>
      <c r="B5811" s="635"/>
      <c r="C5811" s="635"/>
      <c r="D5811" s="635"/>
      <c r="E5811" s="635"/>
      <c r="F5811" s="635"/>
      <c r="G5811" s="635"/>
      <c r="H5811" s="635"/>
      <c r="I5811" s="635"/>
      <c r="J5811" s="635"/>
      <c r="K5811" s="635"/>
      <c r="L5811" s="635"/>
      <c r="M5811" s="635"/>
      <c r="N5811" s="635"/>
      <c r="O5811" s="660"/>
      <c r="R5811" s="660"/>
    </row>
    <row r="5812" spans="1:18" x14ac:dyDescent="0.25">
      <c r="A5812" s="658"/>
      <c r="B5812" s="635"/>
      <c r="C5812" s="635"/>
      <c r="D5812" s="635"/>
      <c r="E5812" s="635"/>
      <c r="F5812" s="635"/>
      <c r="G5812" s="635"/>
      <c r="H5812" s="635"/>
      <c r="I5812" s="635"/>
      <c r="J5812" s="635"/>
      <c r="K5812" s="635"/>
      <c r="L5812" s="635"/>
      <c r="M5812" s="635"/>
      <c r="N5812" s="635"/>
      <c r="O5812" s="660"/>
      <c r="R5812" s="660"/>
    </row>
    <row r="5813" spans="1:18" x14ac:dyDescent="0.25">
      <c r="A5813" s="658"/>
      <c r="B5813" s="635"/>
      <c r="C5813" s="635"/>
      <c r="D5813" s="635"/>
      <c r="E5813" s="635"/>
      <c r="F5813" s="635"/>
      <c r="G5813" s="635"/>
      <c r="H5813" s="635"/>
      <c r="I5813" s="635"/>
      <c r="J5813" s="635"/>
      <c r="K5813" s="635"/>
      <c r="L5813" s="635"/>
      <c r="M5813" s="635"/>
      <c r="N5813" s="635"/>
      <c r="O5813" s="660"/>
      <c r="R5813" s="660"/>
    </row>
    <row r="5814" spans="1:18" x14ac:dyDescent="0.25">
      <c r="A5814" s="658"/>
      <c r="B5814" s="635"/>
      <c r="C5814" s="635"/>
      <c r="D5814" s="635"/>
      <c r="E5814" s="635"/>
      <c r="F5814" s="635"/>
      <c r="G5814" s="635"/>
      <c r="H5814" s="635"/>
      <c r="I5814" s="635"/>
      <c r="J5814" s="635"/>
      <c r="K5814" s="635"/>
      <c r="L5814" s="635"/>
      <c r="M5814" s="635"/>
      <c r="N5814" s="635"/>
      <c r="O5814" s="660"/>
      <c r="R5814" s="660"/>
    </row>
    <row r="5815" spans="1:18" x14ac:dyDescent="0.25">
      <c r="A5815" s="658"/>
      <c r="B5815" s="635"/>
      <c r="C5815" s="635"/>
      <c r="D5815" s="635"/>
      <c r="E5815" s="635"/>
      <c r="F5815" s="635"/>
      <c r="G5815" s="635"/>
      <c r="H5815" s="635"/>
      <c r="I5815" s="635"/>
      <c r="J5815" s="635"/>
      <c r="K5815" s="635"/>
      <c r="L5815" s="635"/>
      <c r="M5815" s="635"/>
      <c r="N5815" s="635"/>
      <c r="O5815" s="660"/>
      <c r="R5815" s="660"/>
    </row>
    <row r="5816" spans="1:18" x14ac:dyDescent="0.25">
      <c r="A5816" s="658"/>
      <c r="B5816" s="635"/>
      <c r="C5816" s="635"/>
      <c r="D5816" s="635"/>
      <c r="E5816" s="635"/>
      <c r="F5816" s="635"/>
      <c r="G5816" s="635"/>
      <c r="H5816" s="635"/>
      <c r="I5816" s="635"/>
      <c r="J5816" s="635"/>
      <c r="K5816" s="635"/>
      <c r="L5816" s="635"/>
      <c r="M5816" s="635"/>
      <c r="N5816" s="635"/>
      <c r="O5816" s="660"/>
      <c r="R5816" s="660"/>
    </row>
    <row r="5817" spans="1:18" x14ac:dyDescent="0.25">
      <c r="A5817" s="658"/>
      <c r="B5817" s="635"/>
      <c r="C5817" s="635"/>
      <c r="D5817" s="635"/>
      <c r="E5817" s="635"/>
      <c r="F5817" s="635"/>
      <c r="G5817" s="635"/>
      <c r="H5817" s="635"/>
      <c r="I5817" s="635"/>
      <c r="J5817" s="635"/>
      <c r="K5817" s="635"/>
      <c r="L5817" s="635"/>
      <c r="M5817" s="635"/>
      <c r="N5817" s="635"/>
      <c r="O5817" s="660"/>
      <c r="R5817" s="660"/>
    </row>
    <row r="5818" spans="1:18" x14ac:dyDescent="0.25">
      <c r="A5818" s="658"/>
      <c r="B5818" s="635"/>
      <c r="C5818" s="635"/>
      <c r="D5818" s="635"/>
      <c r="E5818" s="635"/>
      <c r="F5818" s="635"/>
      <c r="G5818" s="635"/>
      <c r="H5818" s="635"/>
      <c r="I5818" s="635"/>
      <c r="J5818" s="635"/>
      <c r="K5818" s="635"/>
      <c r="L5818" s="635"/>
      <c r="M5818" s="635"/>
      <c r="N5818" s="635"/>
      <c r="O5818" s="660"/>
      <c r="R5818" s="660"/>
    </row>
    <row r="5819" spans="1:18" x14ac:dyDescent="0.25">
      <c r="A5819" s="658"/>
      <c r="B5819" s="635"/>
      <c r="C5819" s="635"/>
      <c r="D5819" s="635"/>
      <c r="E5819" s="635"/>
      <c r="F5819" s="635"/>
      <c r="G5819" s="635"/>
      <c r="H5819" s="635"/>
      <c r="I5819" s="635"/>
      <c r="J5819" s="635"/>
      <c r="K5819" s="635"/>
      <c r="L5819" s="635"/>
      <c r="M5819" s="635"/>
      <c r="N5819" s="635"/>
      <c r="O5819" s="660"/>
      <c r="R5819" s="660"/>
    </row>
    <row r="5820" spans="1:18" x14ac:dyDescent="0.25">
      <c r="A5820" s="658"/>
      <c r="B5820" s="635"/>
      <c r="C5820" s="635"/>
      <c r="D5820" s="635"/>
      <c r="E5820" s="635"/>
      <c r="F5820" s="635"/>
      <c r="G5820" s="635"/>
      <c r="H5820" s="635"/>
      <c r="I5820" s="635"/>
      <c r="J5820" s="635"/>
      <c r="K5820" s="635"/>
      <c r="L5820" s="635"/>
      <c r="M5820" s="635"/>
      <c r="N5820" s="635"/>
      <c r="O5820" s="660"/>
      <c r="R5820" s="660"/>
    </row>
    <row r="5821" spans="1:18" x14ac:dyDescent="0.25">
      <c r="A5821" s="658"/>
      <c r="B5821" s="635"/>
      <c r="C5821" s="635"/>
      <c r="D5821" s="635"/>
      <c r="E5821" s="635"/>
      <c r="F5821" s="635"/>
      <c r="G5821" s="635"/>
      <c r="H5821" s="635"/>
      <c r="I5821" s="635"/>
      <c r="J5821" s="635"/>
      <c r="K5821" s="635"/>
      <c r="L5821" s="635"/>
      <c r="M5821" s="635"/>
      <c r="N5821" s="635"/>
      <c r="O5821" s="660"/>
      <c r="R5821" s="660"/>
    </row>
    <row r="5822" spans="1:18" x14ac:dyDescent="0.25">
      <c r="A5822" s="658"/>
      <c r="B5822" s="635"/>
      <c r="C5822" s="635"/>
      <c r="D5822" s="635"/>
      <c r="E5822" s="635"/>
      <c r="F5822" s="635"/>
      <c r="G5822" s="635"/>
      <c r="H5822" s="635"/>
      <c r="I5822" s="635"/>
      <c r="J5822" s="635"/>
      <c r="K5822" s="635"/>
      <c r="L5822" s="635"/>
      <c r="M5822" s="635"/>
      <c r="N5822" s="635"/>
      <c r="O5822" s="660"/>
      <c r="R5822" s="660"/>
    </row>
    <row r="5823" spans="1:18" x14ac:dyDescent="0.25">
      <c r="A5823" s="658"/>
      <c r="B5823" s="635"/>
      <c r="C5823" s="635"/>
      <c r="D5823" s="635"/>
      <c r="E5823" s="635"/>
      <c r="F5823" s="635"/>
      <c r="G5823" s="635"/>
      <c r="H5823" s="635"/>
      <c r="I5823" s="635"/>
      <c r="J5823" s="635"/>
      <c r="K5823" s="635"/>
      <c r="L5823" s="635"/>
      <c r="M5823" s="635"/>
      <c r="N5823" s="635"/>
      <c r="O5823" s="660"/>
      <c r="R5823" s="660"/>
    </row>
    <row r="5824" spans="1:18" x14ac:dyDescent="0.25">
      <c r="A5824" s="658"/>
      <c r="B5824" s="635"/>
      <c r="C5824" s="635"/>
      <c r="D5824" s="635"/>
      <c r="E5824" s="635"/>
      <c r="F5824" s="635"/>
      <c r="G5824" s="635"/>
      <c r="H5824" s="635"/>
      <c r="I5824" s="635"/>
      <c r="J5824" s="635"/>
      <c r="K5824" s="635"/>
      <c r="L5824" s="635"/>
      <c r="M5824" s="635"/>
      <c r="N5824" s="635"/>
      <c r="O5824" s="660"/>
      <c r="R5824" s="660"/>
    </row>
    <row r="5825" spans="1:18" x14ac:dyDescent="0.25">
      <c r="A5825" s="658"/>
      <c r="B5825" s="635"/>
      <c r="C5825" s="635"/>
      <c r="D5825" s="635"/>
      <c r="E5825" s="635"/>
      <c r="F5825" s="635"/>
      <c r="G5825" s="635"/>
      <c r="H5825" s="635"/>
      <c r="I5825" s="635"/>
      <c r="J5825" s="635"/>
      <c r="K5825" s="635"/>
      <c r="L5825" s="635"/>
      <c r="M5825" s="635"/>
      <c r="N5825" s="635"/>
      <c r="O5825" s="660"/>
      <c r="R5825" s="660"/>
    </row>
    <row r="5826" spans="1:18" x14ac:dyDescent="0.25">
      <c r="A5826" s="658"/>
      <c r="B5826" s="635"/>
      <c r="C5826" s="635"/>
      <c r="D5826" s="635"/>
      <c r="E5826" s="635"/>
      <c r="F5826" s="635"/>
      <c r="G5826" s="635"/>
      <c r="H5826" s="635"/>
      <c r="I5826" s="635"/>
      <c r="J5826" s="635"/>
      <c r="K5826" s="635"/>
      <c r="L5826" s="635"/>
      <c r="M5826" s="635"/>
      <c r="N5826" s="635"/>
      <c r="O5826" s="660"/>
      <c r="R5826" s="660"/>
    </row>
    <row r="5827" spans="1:18" x14ac:dyDescent="0.25">
      <c r="A5827" s="658"/>
      <c r="B5827" s="635"/>
      <c r="C5827" s="635"/>
      <c r="D5827" s="635"/>
      <c r="E5827" s="635"/>
      <c r="F5827" s="635"/>
      <c r="G5827" s="635"/>
      <c r="H5827" s="635"/>
      <c r="I5827" s="635"/>
      <c r="J5827" s="635"/>
      <c r="K5827" s="635"/>
      <c r="L5827" s="635"/>
      <c r="M5827" s="635"/>
      <c r="N5827" s="635"/>
      <c r="O5827" s="660"/>
      <c r="R5827" s="660"/>
    </row>
    <row r="5828" spans="1:18" x14ac:dyDescent="0.25">
      <c r="A5828" s="658"/>
      <c r="B5828" s="635"/>
      <c r="C5828" s="635"/>
      <c r="D5828" s="635"/>
      <c r="E5828" s="635"/>
      <c r="F5828" s="635"/>
      <c r="G5828" s="635"/>
      <c r="H5828" s="635"/>
      <c r="I5828" s="635"/>
      <c r="J5828" s="635"/>
      <c r="K5828" s="635"/>
      <c r="L5828" s="635"/>
      <c r="M5828" s="635"/>
      <c r="N5828" s="635"/>
      <c r="O5828" s="660"/>
      <c r="R5828" s="660"/>
    </row>
    <row r="5829" spans="1:18" x14ac:dyDescent="0.25">
      <c r="A5829" s="658"/>
      <c r="B5829" s="635"/>
      <c r="C5829" s="635"/>
      <c r="D5829" s="635"/>
      <c r="E5829" s="635"/>
      <c r="F5829" s="635"/>
      <c r="G5829" s="635"/>
      <c r="H5829" s="635"/>
      <c r="I5829" s="635"/>
      <c r="J5829" s="635"/>
      <c r="K5829" s="635"/>
      <c r="L5829" s="635"/>
      <c r="M5829" s="635"/>
      <c r="N5829" s="635"/>
      <c r="O5829" s="660"/>
      <c r="R5829" s="660"/>
    </row>
    <row r="5830" spans="1:18" x14ac:dyDescent="0.25">
      <c r="A5830" s="658"/>
      <c r="B5830" s="635"/>
      <c r="C5830" s="635"/>
      <c r="D5830" s="635"/>
      <c r="E5830" s="635"/>
      <c r="F5830" s="635"/>
      <c r="G5830" s="635"/>
      <c r="H5830" s="635"/>
      <c r="I5830" s="635"/>
      <c r="J5830" s="635"/>
      <c r="K5830" s="635"/>
      <c r="L5830" s="635"/>
      <c r="M5830" s="635"/>
      <c r="N5830" s="635"/>
      <c r="O5830" s="660"/>
      <c r="R5830" s="660"/>
    </row>
    <row r="5831" spans="1:18" x14ac:dyDescent="0.25">
      <c r="A5831" s="658"/>
      <c r="B5831" s="635"/>
      <c r="C5831" s="635"/>
      <c r="D5831" s="635"/>
      <c r="E5831" s="635"/>
      <c r="F5831" s="635"/>
      <c r="G5831" s="635"/>
      <c r="H5831" s="635"/>
      <c r="I5831" s="635"/>
      <c r="J5831" s="635"/>
      <c r="K5831" s="635"/>
      <c r="L5831" s="635"/>
      <c r="M5831" s="635"/>
      <c r="N5831" s="635"/>
      <c r="O5831" s="660"/>
      <c r="R5831" s="660"/>
    </row>
    <row r="5832" spans="1:18" x14ac:dyDescent="0.25">
      <c r="A5832" s="658"/>
      <c r="B5832" s="635"/>
      <c r="C5832" s="635"/>
      <c r="D5832" s="635"/>
      <c r="E5832" s="635"/>
      <c r="F5832" s="635"/>
      <c r="G5832" s="635"/>
      <c r="H5832" s="635"/>
      <c r="I5832" s="635"/>
      <c r="J5832" s="635"/>
      <c r="K5832" s="635"/>
      <c r="L5832" s="635"/>
      <c r="M5832" s="635"/>
      <c r="N5832" s="635"/>
      <c r="O5832" s="660"/>
      <c r="R5832" s="660"/>
    </row>
    <row r="5833" spans="1:18" x14ac:dyDescent="0.25">
      <c r="A5833" s="658"/>
      <c r="B5833" s="635"/>
      <c r="C5833" s="635"/>
      <c r="D5833" s="635"/>
      <c r="E5833" s="635"/>
      <c r="F5833" s="635"/>
      <c r="G5833" s="635"/>
      <c r="H5833" s="635"/>
      <c r="I5833" s="635"/>
      <c r="J5833" s="635"/>
      <c r="K5833" s="635"/>
      <c r="L5833" s="635"/>
      <c r="M5833" s="635"/>
      <c r="N5833" s="635"/>
      <c r="O5833" s="660"/>
      <c r="R5833" s="660"/>
    </row>
    <row r="5834" spans="1:18" x14ac:dyDescent="0.25">
      <c r="A5834" s="658"/>
      <c r="B5834" s="635"/>
      <c r="C5834" s="635"/>
      <c r="D5834" s="635"/>
      <c r="E5834" s="635"/>
      <c r="F5834" s="635"/>
      <c r="G5834" s="635"/>
      <c r="H5834" s="635"/>
      <c r="I5834" s="635"/>
      <c r="J5834" s="635"/>
      <c r="K5834" s="635"/>
      <c r="L5834" s="635"/>
      <c r="M5834" s="635"/>
      <c r="N5834" s="635"/>
      <c r="O5834" s="660"/>
      <c r="R5834" s="660"/>
    </row>
    <row r="5835" spans="1:18" x14ac:dyDescent="0.25">
      <c r="A5835" s="658"/>
      <c r="B5835" s="635"/>
      <c r="C5835" s="635"/>
      <c r="D5835" s="635"/>
      <c r="E5835" s="635"/>
      <c r="F5835" s="635"/>
      <c r="G5835" s="635"/>
      <c r="H5835" s="635"/>
      <c r="I5835" s="635"/>
      <c r="J5835" s="635"/>
      <c r="K5835" s="635"/>
      <c r="L5835" s="635"/>
      <c r="M5835" s="635"/>
      <c r="N5835" s="635"/>
      <c r="O5835" s="660"/>
      <c r="R5835" s="660"/>
    </row>
    <row r="5836" spans="1:18" x14ac:dyDescent="0.25">
      <c r="A5836" s="658"/>
      <c r="B5836" s="635"/>
      <c r="C5836" s="635"/>
      <c r="D5836" s="635"/>
      <c r="E5836" s="635"/>
      <c r="F5836" s="635"/>
      <c r="G5836" s="635"/>
      <c r="H5836" s="635"/>
      <c r="I5836" s="635"/>
      <c r="J5836" s="635"/>
      <c r="K5836" s="635"/>
      <c r="L5836" s="635"/>
      <c r="M5836" s="635"/>
      <c r="N5836" s="635"/>
      <c r="O5836" s="660"/>
      <c r="R5836" s="660"/>
    </row>
    <row r="5837" spans="1:18" x14ac:dyDescent="0.25">
      <c r="A5837" s="658"/>
      <c r="B5837" s="635"/>
      <c r="C5837" s="635"/>
      <c r="D5837" s="635"/>
      <c r="E5837" s="635"/>
      <c r="F5837" s="635"/>
      <c r="G5837" s="635"/>
      <c r="H5837" s="635"/>
      <c r="I5837" s="635"/>
      <c r="J5837" s="635"/>
      <c r="K5837" s="635"/>
      <c r="L5837" s="635"/>
      <c r="M5837" s="635"/>
      <c r="N5837" s="635"/>
      <c r="O5837" s="660"/>
      <c r="R5837" s="660"/>
    </row>
    <row r="5838" spans="1:18" x14ac:dyDescent="0.25">
      <c r="A5838" s="658"/>
      <c r="B5838" s="635"/>
      <c r="C5838" s="635"/>
      <c r="D5838" s="635"/>
      <c r="E5838" s="635"/>
      <c r="F5838" s="635"/>
      <c r="G5838" s="635"/>
      <c r="H5838" s="635"/>
      <c r="I5838" s="635"/>
      <c r="J5838" s="635"/>
      <c r="K5838" s="635"/>
      <c r="L5838" s="635"/>
      <c r="M5838" s="635"/>
      <c r="N5838" s="635"/>
      <c r="O5838" s="660"/>
      <c r="R5838" s="660"/>
    </row>
    <row r="5839" spans="1:18" x14ac:dyDescent="0.25">
      <c r="A5839" s="658"/>
      <c r="B5839" s="635"/>
      <c r="C5839" s="635"/>
      <c r="D5839" s="635"/>
      <c r="E5839" s="635"/>
      <c r="F5839" s="635"/>
      <c r="G5839" s="635"/>
      <c r="H5839" s="635"/>
      <c r="I5839" s="635"/>
      <c r="J5839" s="635"/>
      <c r="K5839" s="635"/>
      <c r="L5839" s="635"/>
      <c r="M5839" s="635"/>
      <c r="N5839" s="635"/>
      <c r="O5839" s="660"/>
      <c r="R5839" s="660"/>
    </row>
    <row r="5840" spans="1:18" x14ac:dyDescent="0.25">
      <c r="A5840" s="658"/>
      <c r="B5840" s="635"/>
      <c r="C5840" s="635"/>
      <c r="D5840" s="635"/>
      <c r="E5840" s="635"/>
      <c r="F5840" s="635"/>
      <c r="G5840" s="635"/>
      <c r="H5840" s="635"/>
      <c r="I5840" s="635"/>
      <c r="J5840" s="635"/>
      <c r="K5840" s="635"/>
      <c r="L5840" s="635"/>
      <c r="M5840" s="635"/>
      <c r="N5840" s="635"/>
      <c r="O5840" s="660"/>
      <c r="R5840" s="660"/>
    </row>
    <row r="5841" spans="1:18" x14ac:dyDescent="0.25">
      <c r="A5841" s="658"/>
      <c r="B5841" s="635"/>
      <c r="C5841" s="635"/>
      <c r="D5841" s="635"/>
      <c r="E5841" s="635"/>
      <c r="F5841" s="635"/>
      <c r="G5841" s="635"/>
      <c r="H5841" s="635"/>
      <c r="I5841" s="635"/>
      <c r="J5841" s="635"/>
      <c r="K5841" s="635"/>
      <c r="L5841" s="635"/>
      <c r="M5841" s="635"/>
      <c r="N5841" s="635"/>
      <c r="O5841" s="660"/>
      <c r="R5841" s="660"/>
    </row>
    <row r="5842" spans="1:18" x14ac:dyDescent="0.25">
      <c r="A5842" s="658"/>
      <c r="B5842" s="635"/>
      <c r="C5842" s="635"/>
      <c r="D5842" s="635"/>
      <c r="E5842" s="635"/>
      <c r="F5842" s="635"/>
      <c r="G5842" s="635"/>
      <c r="H5842" s="635"/>
      <c r="I5842" s="635"/>
      <c r="J5842" s="635"/>
      <c r="K5842" s="635"/>
      <c r="L5842" s="635"/>
      <c r="M5842" s="635"/>
      <c r="N5842" s="635"/>
      <c r="O5842" s="660"/>
      <c r="R5842" s="660"/>
    </row>
    <row r="5843" spans="1:18" x14ac:dyDescent="0.25">
      <c r="A5843" s="658"/>
      <c r="B5843" s="635"/>
      <c r="C5843" s="635"/>
      <c r="D5843" s="635"/>
      <c r="E5843" s="635"/>
      <c r="F5843" s="635"/>
      <c r="G5843" s="635"/>
      <c r="H5843" s="635"/>
      <c r="I5843" s="635"/>
      <c r="J5843" s="635"/>
      <c r="K5843" s="635"/>
      <c r="L5843" s="635"/>
      <c r="M5843" s="635"/>
      <c r="N5843" s="635"/>
      <c r="O5843" s="660"/>
      <c r="R5843" s="660"/>
    </row>
    <row r="5844" spans="1:18" x14ac:dyDescent="0.25">
      <c r="A5844" s="658"/>
      <c r="B5844" s="635"/>
      <c r="C5844" s="635"/>
      <c r="D5844" s="635"/>
      <c r="E5844" s="635"/>
      <c r="F5844" s="635"/>
      <c r="G5844" s="635"/>
      <c r="H5844" s="635"/>
      <c r="I5844" s="635"/>
      <c r="J5844" s="635"/>
      <c r="K5844" s="635"/>
      <c r="L5844" s="635"/>
      <c r="M5844" s="635"/>
      <c r="N5844" s="635"/>
      <c r="O5844" s="660"/>
      <c r="R5844" s="660"/>
    </row>
    <row r="5845" spans="1:18" x14ac:dyDescent="0.25">
      <c r="A5845" s="658"/>
      <c r="B5845" s="635"/>
      <c r="C5845" s="635"/>
      <c r="D5845" s="635"/>
      <c r="E5845" s="635"/>
      <c r="F5845" s="635"/>
      <c r="G5845" s="635"/>
      <c r="H5845" s="635"/>
      <c r="I5845" s="635"/>
      <c r="J5845" s="635"/>
      <c r="K5845" s="635"/>
      <c r="L5845" s="635"/>
      <c r="M5845" s="635"/>
      <c r="N5845" s="635"/>
      <c r="O5845" s="660"/>
      <c r="R5845" s="660"/>
    </row>
    <row r="5846" spans="1:18" x14ac:dyDescent="0.25">
      <c r="A5846" s="658"/>
      <c r="B5846" s="635"/>
      <c r="C5846" s="635"/>
      <c r="D5846" s="635"/>
      <c r="E5846" s="635"/>
      <c r="F5846" s="635"/>
      <c r="G5846" s="635"/>
      <c r="H5846" s="635"/>
      <c r="I5846" s="635"/>
      <c r="J5846" s="635"/>
      <c r="K5846" s="635"/>
      <c r="L5846" s="635"/>
      <c r="M5846" s="635"/>
      <c r="N5846" s="635"/>
      <c r="O5846" s="660"/>
      <c r="R5846" s="660"/>
    </row>
    <row r="5847" spans="1:18" x14ac:dyDescent="0.25">
      <c r="A5847" s="658"/>
      <c r="B5847" s="635"/>
      <c r="C5847" s="635"/>
      <c r="D5847" s="635"/>
      <c r="E5847" s="635"/>
      <c r="F5847" s="635"/>
      <c r="G5847" s="635"/>
      <c r="H5847" s="635"/>
      <c r="I5847" s="635"/>
      <c r="J5847" s="635"/>
      <c r="K5847" s="635"/>
      <c r="L5847" s="635"/>
      <c r="M5847" s="635"/>
      <c r="N5847" s="635"/>
      <c r="O5847" s="660"/>
      <c r="R5847" s="660"/>
    </row>
    <row r="5848" spans="1:18" x14ac:dyDescent="0.25">
      <c r="A5848" s="658"/>
      <c r="B5848" s="635"/>
      <c r="C5848" s="635"/>
      <c r="D5848" s="635"/>
      <c r="E5848" s="635"/>
      <c r="F5848" s="635"/>
      <c r="G5848" s="635"/>
      <c r="H5848" s="635"/>
      <c r="I5848" s="635"/>
      <c r="J5848" s="635"/>
      <c r="K5848" s="635"/>
      <c r="L5848" s="635"/>
      <c r="M5848" s="635"/>
      <c r="N5848" s="635"/>
      <c r="O5848" s="660"/>
      <c r="R5848" s="660"/>
    </row>
    <row r="5849" spans="1:18" x14ac:dyDescent="0.25">
      <c r="A5849" s="658"/>
      <c r="B5849" s="635"/>
      <c r="C5849" s="635"/>
      <c r="D5849" s="635"/>
      <c r="E5849" s="635"/>
      <c r="F5849" s="635"/>
      <c r="G5849" s="635"/>
      <c r="H5849" s="635"/>
      <c r="I5849" s="635"/>
      <c r="J5849" s="635"/>
      <c r="K5849" s="635"/>
      <c r="L5849" s="635"/>
      <c r="M5849" s="635"/>
      <c r="N5849" s="635"/>
      <c r="O5849" s="660"/>
      <c r="R5849" s="660"/>
    </row>
    <row r="5850" spans="1:18" x14ac:dyDescent="0.25">
      <c r="A5850" s="658"/>
      <c r="B5850" s="635"/>
      <c r="C5850" s="635"/>
      <c r="D5850" s="635"/>
      <c r="E5850" s="635"/>
      <c r="F5850" s="635"/>
      <c r="G5850" s="635"/>
      <c r="H5850" s="635"/>
      <c r="I5850" s="635"/>
      <c r="J5850" s="635"/>
      <c r="K5850" s="635"/>
      <c r="L5850" s="635"/>
      <c r="M5850" s="635"/>
      <c r="N5850" s="635"/>
      <c r="O5850" s="660"/>
      <c r="R5850" s="660"/>
    </row>
    <row r="5851" spans="1:18" x14ac:dyDescent="0.25">
      <c r="A5851" s="658"/>
      <c r="B5851" s="635"/>
      <c r="C5851" s="635"/>
      <c r="D5851" s="635"/>
      <c r="E5851" s="635"/>
      <c r="F5851" s="635"/>
      <c r="G5851" s="635"/>
      <c r="H5851" s="635"/>
      <c r="I5851" s="635"/>
      <c r="J5851" s="635"/>
      <c r="K5851" s="635"/>
      <c r="L5851" s="635"/>
      <c r="M5851" s="635"/>
      <c r="N5851" s="635"/>
      <c r="O5851" s="660"/>
      <c r="R5851" s="660"/>
    </row>
    <row r="5852" spans="1:18" x14ac:dyDescent="0.25">
      <c r="A5852" s="658"/>
      <c r="B5852" s="635"/>
      <c r="C5852" s="635"/>
      <c r="D5852" s="635"/>
      <c r="E5852" s="635"/>
      <c r="F5852" s="635"/>
      <c r="G5852" s="635"/>
      <c r="H5852" s="635"/>
      <c r="I5852" s="635"/>
      <c r="J5852" s="635"/>
      <c r="K5852" s="635"/>
      <c r="L5852" s="635"/>
      <c r="M5852" s="635"/>
      <c r="N5852" s="635"/>
      <c r="O5852" s="660"/>
      <c r="R5852" s="660"/>
    </row>
    <row r="5853" spans="1:18" x14ac:dyDescent="0.25">
      <c r="A5853" s="658"/>
      <c r="B5853" s="635"/>
      <c r="C5853" s="635"/>
      <c r="D5853" s="635"/>
      <c r="E5853" s="635"/>
      <c r="F5853" s="635"/>
      <c r="G5853" s="635"/>
      <c r="H5853" s="635"/>
      <c r="I5853" s="635"/>
      <c r="J5853" s="635"/>
      <c r="K5853" s="635"/>
      <c r="L5853" s="635"/>
      <c r="M5853" s="635"/>
      <c r="N5853" s="635"/>
      <c r="O5853" s="660"/>
      <c r="R5853" s="660"/>
    </row>
    <row r="5854" spans="1:18" x14ac:dyDescent="0.25">
      <c r="A5854" s="658"/>
      <c r="B5854" s="635"/>
      <c r="C5854" s="635"/>
      <c r="D5854" s="635"/>
      <c r="E5854" s="635"/>
      <c r="F5854" s="635"/>
      <c r="G5854" s="635"/>
      <c r="H5854" s="635"/>
      <c r="I5854" s="635"/>
      <c r="J5854" s="635"/>
      <c r="K5854" s="635"/>
      <c r="L5854" s="635"/>
      <c r="M5854" s="635"/>
      <c r="N5854" s="635"/>
      <c r="O5854" s="660"/>
      <c r="R5854" s="660"/>
    </row>
    <row r="5855" spans="1:18" x14ac:dyDescent="0.25">
      <c r="A5855" s="658"/>
      <c r="B5855" s="635"/>
      <c r="C5855" s="635"/>
      <c r="D5855" s="635"/>
      <c r="E5855" s="635"/>
      <c r="F5855" s="635"/>
      <c r="G5855" s="635"/>
      <c r="H5855" s="635"/>
      <c r="I5855" s="635"/>
      <c r="J5855" s="635"/>
      <c r="K5855" s="635"/>
      <c r="L5855" s="635"/>
      <c r="M5855" s="635"/>
      <c r="N5855" s="635"/>
      <c r="O5855" s="660"/>
      <c r="R5855" s="660"/>
    </row>
    <row r="5856" spans="1:18" x14ac:dyDescent="0.25">
      <c r="A5856" s="658"/>
      <c r="B5856" s="635"/>
      <c r="C5856" s="635"/>
      <c r="D5856" s="635"/>
      <c r="E5856" s="635"/>
      <c r="F5856" s="635"/>
      <c r="G5856" s="635"/>
      <c r="H5856" s="635"/>
      <c r="I5856" s="635"/>
      <c r="J5856" s="635"/>
      <c r="K5856" s="635"/>
      <c r="L5856" s="635"/>
      <c r="M5856" s="635"/>
      <c r="N5856" s="635"/>
      <c r="O5856" s="660"/>
      <c r="R5856" s="660"/>
    </row>
    <row r="5857" spans="1:18" x14ac:dyDescent="0.25">
      <c r="A5857" s="658"/>
      <c r="B5857" s="635"/>
      <c r="C5857" s="635"/>
      <c r="D5857" s="635"/>
      <c r="E5857" s="635"/>
      <c r="F5857" s="635"/>
      <c r="G5857" s="635"/>
      <c r="H5857" s="635"/>
      <c r="I5857" s="635"/>
      <c r="J5857" s="635"/>
      <c r="K5857" s="635"/>
      <c r="L5857" s="635"/>
      <c r="M5857" s="635"/>
      <c r="N5857" s="635"/>
      <c r="O5857" s="660"/>
      <c r="R5857" s="660"/>
    </row>
    <row r="5858" spans="1:18" x14ac:dyDescent="0.25">
      <c r="A5858" s="658"/>
      <c r="B5858" s="635"/>
      <c r="C5858" s="635"/>
      <c r="D5858" s="635"/>
      <c r="E5858" s="635"/>
      <c r="F5858" s="635"/>
      <c r="G5858" s="635"/>
      <c r="H5858" s="635"/>
      <c r="I5858" s="635"/>
      <c r="J5858" s="635"/>
      <c r="K5858" s="635"/>
      <c r="L5858" s="635"/>
      <c r="M5858" s="635"/>
      <c r="N5858" s="635"/>
      <c r="O5858" s="660"/>
      <c r="R5858" s="660"/>
    </row>
    <row r="5859" spans="1:18" x14ac:dyDescent="0.25">
      <c r="A5859" s="658"/>
      <c r="B5859" s="635"/>
      <c r="C5859" s="635"/>
      <c r="D5859" s="635"/>
      <c r="E5859" s="635"/>
      <c r="F5859" s="635"/>
      <c r="G5859" s="635"/>
      <c r="H5859" s="635"/>
      <c r="I5859" s="635"/>
      <c r="J5859" s="635"/>
      <c r="K5859" s="635"/>
      <c r="L5859" s="635"/>
      <c r="M5859" s="635"/>
      <c r="N5859" s="635"/>
      <c r="O5859" s="660"/>
      <c r="R5859" s="660"/>
    </row>
    <row r="5860" spans="1:18" x14ac:dyDescent="0.25">
      <c r="A5860" s="658"/>
      <c r="B5860" s="635"/>
      <c r="C5860" s="635"/>
      <c r="D5860" s="635"/>
      <c r="E5860" s="635"/>
      <c r="F5860" s="635"/>
      <c r="G5860" s="635"/>
      <c r="H5860" s="635"/>
      <c r="I5860" s="635"/>
      <c r="J5860" s="635"/>
      <c r="K5860" s="635"/>
      <c r="L5860" s="635"/>
      <c r="M5860" s="635"/>
      <c r="N5860" s="635"/>
      <c r="O5860" s="660"/>
      <c r="R5860" s="660"/>
    </row>
    <row r="5861" spans="1:18" x14ac:dyDescent="0.25">
      <c r="A5861" s="658"/>
      <c r="B5861" s="635"/>
      <c r="C5861" s="635"/>
      <c r="D5861" s="635"/>
      <c r="E5861" s="635"/>
      <c r="F5861" s="635"/>
      <c r="G5861" s="635"/>
      <c r="H5861" s="635"/>
      <c r="I5861" s="635"/>
      <c r="J5861" s="635"/>
      <c r="K5861" s="635"/>
      <c r="L5861" s="635"/>
      <c r="M5861" s="635"/>
      <c r="N5861" s="635"/>
      <c r="O5861" s="660"/>
      <c r="R5861" s="660"/>
    </row>
    <row r="5862" spans="1:18" x14ac:dyDescent="0.25">
      <c r="A5862" s="658"/>
      <c r="B5862" s="635"/>
      <c r="C5862" s="635"/>
      <c r="D5862" s="635"/>
      <c r="E5862" s="635"/>
      <c r="F5862" s="635"/>
      <c r="G5862" s="635"/>
      <c r="H5862" s="635"/>
      <c r="I5862" s="635"/>
      <c r="J5862" s="635"/>
      <c r="K5862" s="635"/>
      <c r="L5862" s="635"/>
      <c r="M5862" s="635"/>
      <c r="N5862" s="635"/>
      <c r="O5862" s="660"/>
      <c r="R5862" s="660"/>
    </row>
    <row r="5863" spans="1:18" x14ac:dyDescent="0.25">
      <c r="A5863" s="658"/>
      <c r="B5863" s="635"/>
      <c r="C5863" s="635"/>
      <c r="D5863" s="635"/>
      <c r="E5863" s="635"/>
      <c r="F5863" s="635"/>
      <c r="G5863" s="635"/>
      <c r="H5863" s="635"/>
      <c r="I5863" s="635"/>
      <c r="J5863" s="635"/>
      <c r="K5863" s="635"/>
      <c r="L5863" s="635"/>
      <c r="M5863" s="635"/>
      <c r="N5863" s="635"/>
      <c r="O5863" s="660"/>
      <c r="R5863" s="660"/>
    </row>
    <row r="5864" spans="1:18" x14ac:dyDescent="0.25">
      <c r="A5864" s="658"/>
      <c r="B5864" s="635"/>
      <c r="C5864" s="635"/>
      <c r="D5864" s="635"/>
      <c r="E5864" s="635"/>
      <c r="F5864" s="635"/>
      <c r="G5864" s="635"/>
      <c r="H5864" s="635"/>
      <c r="I5864" s="635"/>
      <c r="J5864" s="635"/>
      <c r="K5864" s="635"/>
      <c r="L5864" s="635"/>
      <c r="M5864" s="635"/>
      <c r="N5864" s="635"/>
      <c r="O5864" s="660"/>
      <c r="R5864" s="660"/>
    </row>
    <row r="5865" spans="1:18" x14ac:dyDescent="0.25">
      <c r="A5865" s="658"/>
      <c r="B5865" s="635"/>
      <c r="C5865" s="635"/>
      <c r="D5865" s="635"/>
      <c r="E5865" s="635"/>
      <c r="F5865" s="635"/>
      <c r="G5865" s="635"/>
      <c r="H5865" s="635"/>
      <c r="I5865" s="635"/>
      <c r="J5865" s="635"/>
      <c r="K5865" s="635"/>
      <c r="L5865" s="635"/>
      <c r="M5865" s="635"/>
      <c r="N5865" s="635"/>
      <c r="O5865" s="660"/>
      <c r="R5865" s="660"/>
    </row>
    <row r="5866" spans="1:18" x14ac:dyDescent="0.25">
      <c r="A5866" s="658"/>
      <c r="B5866" s="635"/>
      <c r="C5866" s="635"/>
      <c r="D5866" s="635"/>
      <c r="E5866" s="635"/>
      <c r="F5866" s="635"/>
      <c r="G5866" s="635"/>
      <c r="H5866" s="635"/>
      <c r="I5866" s="635"/>
      <c r="J5866" s="635"/>
      <c r="K5866" s="635"/>
      <c r="L5866" s="635"/>
      <c r="M5866" s="635"/>
      <c r="N5866" s="635"/>
      <c r="O5866" s="660"/>
      <c r="R5866" s="660"/>
    </row>
    <row r="5867" spans="1:18" x14ac:dyDescent="0.25">
      <c r="A5867" s="658"/>
      <c r="B5867" s="635"/>
      <c r="C5867" s="635"/>
      <c r="D5867" s="635"/>
      <c r="E5867" s="635"/>
      <c r="F5867" s="635"/>
      <c r="G5867" s="635"/>
      <c r="H5867" s="635"/>
      <c r="I5867" s="635"/>
      <c r="J5867" s="635"/>
      <c r="K5867" s="635"/>
      <c r="L5867" s="635"/>
      <c r="M5867" s="635"/>
      <c r="N5867" s="635"/>
      <c r="O5867" s="660"/>
      <c r="R5867" s="660"/>
    </row>
    <row r="5868" spans="1:18" x14ac:dyDescent="0.25">
      <c r="A5868" s="658"/>
      <c r="B5868" s="635"/>
      <c r="C5868" s="635"/>
      <c r="D5868" s="635"/>
      <c r="E5868" s="635"/>
      <c r="F5868" s="635"/>
      <c r="G5868" s="635"/>
      <c r="H5868" s="635"/>
      <c r="I5868" s="635"/>
      <c r="J5868" s="635"/>
      <c r="K5868" s="635"/>
      <c r="L5868" s="635"/>
      <c r="M5868" s="635"/>
      <c r="N5868" s="635"/>
      <c r="O5868" s="660"/>
      <c r="R5868" s="660"/>
    </row>
    <row r="5869" spans="1:18" x14ac:dyDescent="0.25">
      <c r="A5869" s="658"/>
      <c r="B5869" s="635"/>
      <c r="C5869" s="635"/>
      <c r="D5869" s="635"/>
      <c r="E5869" s="635"/>
      <c r="F5869" s="635"/>
      <c r="G5869" s="635"/>
      <c r="H5869" s="635"/>
      <c r="I5869" s="635"/>
      <c r="J5869" s="635"/>
      <c r="K5869" s="635"/>
      <c r="L5869" s="635"/>
      <c r="M5869" s="635"/>
      <c r="N5869" s="635"/>
      <c r="O5869" s="660"/>
      <c r="R5869" s="660"/>
    </row>
    <row r="5870" spans="1:18" x14ac:dyDescent="0.25">
      <c r="A5870" s="658"/>
      <c r="B5870" s="635"/>
      <c r="C5870" s="635"/>
      <c r="D5870" s="635"/>
      <c r="E5870" s="635"/>
      <c r="F5870" s="635"/>
      <c r="G5870" s="635"/>
      <c r="H5870" s="635"/>
      <c r="I5870" s="635"/>
      <c r="J5870" s="635"/>
      <c r="K5870" s="635"/>
      <c r="L5870" s="635"/>
      <c r="M5870" s="635"/>
      <c r="N5870" s="635"/>
      <c r="O5870" s="660"/>
      <c r="R5870" s="660"/>
    </row>
    <row r="5871" spans="1:18" x14ac:dyDescent="0.25">
      <c r="A5871" s="658"/>
      <c r="B5871" s="635"/>
      <c r="C5871" s="635"/>
      <c r="D5871" s="635"/>
      <c r="E5871" s="635"/>
      <c r="F5871" s="635"/>
      <c r="G5871" s="635"/>
      <c r="H5871" s="635"/>
      <c r="I5871" s="635"/>
      <c r="J5871" s="635"/>
      <c r="K5871" s="635"/>
      <c r="L5871" s="635"/>
      <c r="M5871" s="635"/>
      <c r="N5871" s="635"/>
      <c r="O5871" s="660"/>
      <c r="R5871" s="660"/>
    </row>
    <row r="5872" spans="1:18" x14ac:dyDescent="0.25">
      <c r="A5872" s="658"/>
      <c r="B5872" s="635"/>
      <c r="C5872" s="635"/>
      <c r="D5872" s="635"/>
      <c r="E5872" s="635"/>
      <c r="F5872" s="635"/>
      <c r="G5872" s="635"/>
      <c r="H5872" s="635"/>
      <c r="I5872" s="635"/>
      <c r="J5872" s="635"/>
      <c r="K5872" s="635"/>
      <c r="L5872" s="635"/>
      <c r="M5872" s="635"/>
      <c r="N5872" s="635"/>
      <c r="O5872" s="660"/>
      <c r="R5872" s="660"/>
    </row>
    <row r="5873" spans="1:18" x14ac:dyDescent="0.25">
      <c r="A5873" s="658"/>
      <c r="B5873" s="635"/>
      <c r="C5873" s="635"/>
      <c r="D5873" s="635"/>
      <c r="E5873" s="635"/>
      <c r="F5873" s="635"/>
      <c r="G5873" s="635"/>
      <c r="H5873" s="635"/>
      <c r="I5873" s="635"/>
      <c r="J5873" s="635"/>
      <c r="K5873" s="635"/>
      <c r="L5873" s="635"/>
      <c r="M5873" s="635"/>
      <c r="N5873" s="635"/>
      <c r="O5873" s="660"/>
      <c r="R5873" s="660"/>
    </row>
    <row r="5874" spans="1:18" x14ac:dyDescent="0.25">
      <c r="A5874" s="658"/>
      <c r="B5874" s="635"/>
      <c r="C5874" s="635"/>
      <c r="D5874" s="635"/>
      <c r="E5874" s="635"/>
      <c r="F5874" s="635"/>
      <c r="G5874" s="635"/>
      <c r="H5874" s="635"/>
      <c r="I5874" s="635"/>
      <c r="J5874" s="635"/>
      <c r="K5874" s="635"/>
      <c r="L5874" s="635"/>
      <c r="M5874" s="635"/>
      <c r="N5874" s="635"/>
      <c r="O5874" s="660"/>
      <c r="R5874" s="660"/>
    </row>
    <row r="5875" spans="1:18" x14ac:dyDescent="0.25">
      <c r="A5875" s="658"/>
      <c r="B5875" s="635"/>
      <c r="C5875" s="635"/>
      <c r="D5875" s="635"/>
      <c r="E5875" s="635"/>
      <c r="F5875" s="635"/>
      <c r="G5875" s="635"/>
      <c r="H5875" s="635"/>
      <c r="I5875" s="635"/>
      <c r="J5875" s="635"/>
      <c r="K5875" s="635"/>
      <c r="L5875" s="635"/>
      <c r="M5875" s="635"/>
      <c r="N5875" s="635"/>
      <c r="O5875" s="660"/>
      <c r="R5875" s="660"/>
    </row>
    <row r="5876" spans="1:18" x14ac:dyDescent="0.25">
      <c r="A5876" s="658"/>
      <c r="B5876" s="635"/>
      <c r="C5876" s="635"/>
      <c r="D5876" s="635"/>
      <c r="E5876" s="635"/>
      <c r="F5876" s="635"/>
      <c r="G5876" s="635"/>
      <c r="H5876" s="635"/>
      <c r="I5876" s="635"/>
      <c r="J5876" s="635"/>
      <c r="K5876" s="635"/>
      <c r="L5876" s="635"/>
      <c r="M5876" s="635"/>
      <c r="N5876" s="635"/>
      <c r="O5876" s="660"/>
      <c r="R5876" s="660"/>
    </row>
    <row r="5877" spans="1:18" x14ac:dyDescent="0.25">
      <c r="A5877" s="658"/>
      <c r="B5877" s="635"/>
      <c r="C5877" s="635"/>
      <c r="D5877" s="635"/>
      <c r="E5877" s="635"/>
      <c r="F5877" s="635"/>
      <c r="G5877" s="635"/>
      <c r="H5877" s="635"/>
      <c r="I5877" s="635"/>
      <c r="J5877" s="635"/>
      <c r="K5877" s="635"/>
      <c r="L5877" s="635"/>
      <c r="M5877" s="635"/>
      <c r="N5877" s="635"/>
      <c r="O5877" s="660"/>
      <c r="R5877" s="660"/>
    </row>
    <row r="5878" spans="1:18" x14ac:dyDescent="0.25">
      <c r="A5878" s="658"/>
      <c r="B5878" s="635"/>
      <c r="C5878" s="635"/>
      <c r="D5878" s="635"/>
      <c r="E5878" s="635"/>
      <c r="F5878" s="635"/>
      <c r="G5878" s="635"/>
      <c r="H5878" s="635"/>
      <c r="I5878" s="635"/>
      <c r="J5878" s="635"/>
      <c r="K5878" s="635"/>
      <c r="L5878" s="635"/>
      <c r="M5878" s="635"/>
      <c r="N5878" s="635"/>
      <c r="O5878" s="660"/>
      <c r="R5878" s="660"/>
    </row>
    <row r="5879" spans="1:18" x14ac:dyDescent="0.25">
      <c r="A5879" s="658"/>
      <c r="B5879" s="635"/>
      <c r="C5879" s="635"/>
      <c r="D5879" s="635"/>
      <c r="E5879" s="635"/>
      <c r="F5879" s="635"/>
      <c r="G5879" s="635"/>
      <c r="H5879" s="635"/>
      <c r="I5879" s="635"/>
      <c r="J5879" s="635"/>
      <c r="K5879" s="635"/>
      <c r="L5879" s="635"/>
      <c r="M5879" s="635"/>
      <c r="N5879" s="635"/>
      <c r="O5879" s="660"/>
      <c r="R5879" s="660"/>
    </row>
    <row r="5880" spans="1:18" x14ac:dyDescent="0.25">
      <c r="A5880" s="658"/>
      <c r="B5880" s="635"/>
      <c r="C5880" s="635"/>
      <c r="D5880" s="635"/>
      <c r="E5880" s="635"/>
      <c r="F5880" s="635"/>
      <c r="G5880" s="635"/>
      <c r="H5880" s="635"/>
      <c r="I5880" s="635"/>
      <c r="J5880" s="635"/>
      <c r="K5880" s="635"/>
      <c r="L5880" s="635"/>
      <c r="M5880" s="635"/>
      <c r="N5880" s="635"/>
      <c r="O5880" s="660"/>
      <c r="R5880" s="660"/>
    </row>
    <row r="5881" spans="1:18" x14ac:dyDescent="0.25">
      <c r="A5881" s="658"/>
      <c r="B5881" s="635"/>
      <c r="C5881" s="635"/>
      <c r="D5881" s="635"/>
      <c r="E5881" s="635"/>
      <c r="F5881" s="635"/>
      <c r="G5881" s="635"/>
      <c r="H5881" s="635"/>
      <c r="I5881" s="635"/>
      <c r="J5881" s="635"/>
      <c r="K5881" s="635"/>
      <c r="L5881" s="635"/>
      <c r="M5881" s="635"/>
      <c r="N5881" s="635"/>
      <c r="O5881" s="660"/>
      <c r="R5881" s="660"/>
    </row>
    <row r="5882" spans="1:18" x14ac:dyDescent="0.25">
      <c r="A5882" s="658"/>
      <c r="B5882" s="635"/>
      <c r="C5882" s="635"/>
      <c r="D5882" s="635"/>
      <c r="E5882" s="635"/>
      <c r="F5882" s="635"/>
      <c r="G5882" s="635"/>
      <c r="H5882" s="635"/>
      <c r="I5882" s="635"/>
      <c r="J5882" s="635"/>
      <c r="K5882" s="635"/>
      <c r="L5882" s="635"/>
      <c r="M5882" s="635"/>
      <c r="N5882" s="635"/>
      <c r="O5882" s="660"/>
      <c r="R5882" s="660"/>
    </row>
    <row r="5883" spans="1:18" x14ac:dyDescent="0.25">
      <c r="A5883" s="658"/>
      <c r="B5883" s="635"/>
      <c r="C5883" s="635"/>
      <c r="D5883" s="635"/>
      <c r="E5883" s="635"/>
      <c r="F5883" s="635"/>
      <c r="G5883" s="635"/>
      <c r="H5883" s="635"/>
      <c r="I5883" s="635"/>
      <c r="J5883" s="635"/>
      <c r="K5883" s="635"/>
      <c r="L5883" s="635"/>
      <c r="M5883" s="635"/>
      <c r="N5883" s="635"/>
      <c r="O5883" s="660"/>
      <c r="R5883" s="660"/>
    </row>
    <row r="5884" spans="1:18" x14ac:dyDescent="0.25">
      <c r="A5884" s="658"/>
      <c r="B5884" s="635"/>
      <c r="C5884" s="635"/>
      <c r="D5884" s="635"/>
      <c r="E5884" s="635"/>
      <c r="F5884" s="635"/>
      <c r="G5884" s="635"/>
      <c r="H5884" s="635"/>
      <c r="I5884" s="635"/>
      <c r="J5884" s="635"/>
      <c r="K5884" s="635"/>
      <c r="L5884" s="635"/>
      <c r="M5884" s="635"/>
      <c r="N5884" s="635"/>
      <c r="O5884" s="660"/>
      <c r="R5884" s="660"/>
    </row>
    <row r="5885" spans="1:18" x14ac:dyDescent="0.25">
      <c r="A5885" s="658"/>
      <c r="B5885" s="635"/>
      <c r="C5885" s="635"/>
      <c r="D5885" s="635"/>
      <c r="E5885" s="635"/>
      <c r="F5885" s="635"/>
      <c r="G5885" s="635"/>
      <c r="H5885" s="635"/>
      <c r="I5885" s="635"/>
      <c r="J5885" s="635"/>
      <c r="K5885" s="635"/>
      <c r="L5885" s="635"/>
      <c r="M5885" s="635"/>
      <c r="N5885" s="635"/>
      <c r="O5885" s="660"/>
      <c r="R5885" s="660"/>
    </row>
    <row r="5886" spans="1:18" x14ac:dyDescent="0.25">
      <c r="A5886" s="658"/>
      <c r="B5886" s="635"/>
      <c r="C5886" s="635"/>
      <c r="D5886" s="635"/>
      <c r="E5886" s="635"/>
      <c r="F5886" s="635"/>
      <c r="G5886" s="635"/>
      <c r="H5886" s="635"/>
      <c r="I5886" s="635"/>
      <c r="J5886" s="635"/>
      <c r="K5886" s="635"/>
      <c r="L5886" s="635"/>
      <c r="M5886" s="635"/>
      <c r="N5886" s="635"/>
      <c r="O5886" s="660"/>
      <c r="R5886" s="660"/>
    </row>
    <row r="5887" spans="1:18" x14ac:dyDescent="0.25">
      <c r="A5887" s="658"/>
      <c r="B5887" s="635"/>
      <c r="C5887" s="635"/>
      <c r="D5887" s="635"/>
      <c r="E5887" s="635"/>
      <c r="F5887" s="635"/>
      <c r="G5887" s="635"/>
      <c r="H5887" s="635"/>
      <c r="I5887" s="635"/>
      <c r="J5887" s="635"/>
      <c r="K5887" s="635"/>
      <c r="L5887" s="635"/>
      <c r="M5887" s="635"/>
      <c r="N5887" s="635"/>
      <c r="O5887" s="660"/>
      <c r="R5887" s="660"/>
    </row>
    <row r="5888" spans="1:18" x14ac:dyDescent="0.25">
      <c r="A5888" s="658"/>
      <c r="B5888" s="635"/>
      <c r="C5888" s="635"/>
      <c r="D5888" s="635"/>
      <c r="E5888" s="635"/>
      <c r="F5888" s="635"/>
      <c r="G5888" s="635"/>
      <c r="H5888" s="635"/>
      <c r="I5888" s="635"/>
      <c r="J5888" s="635"/>
      <c r="K5888" s="635"/>
      <c r="L5888" s="635"/>
      <c r="M5888" s="635"/>
      <c r="N5888" s="635"/>
      <c r="O5888" s="660"/>
      <c r="R5888" s="660"/>
    </row>
    <row r="5889" spans="1:18" x14ac:dyDescent="0.25">
      <c r="A5889" s="658"/>
      <c r="B5889" s="635"/>
      <c r="C5889" s="635"/>
      <c r="D5889" s="635"/>
      <c r="E5889" s="635"/>
      <c r="F5889" s="635"/>
      <c r="G5889" s="635"/>
      <c r="H5889" s="635"/>
      <c r="I5889" s="635"/>
      <c r="J5889" s="635"/>
      <c r="K5889" s="635"/>
      <c r="L5889" s="635"/>
      <c r="M5889" s="635"/>
      <c r="N5889" s="635"/>
      <c r="O5889" s="660"/>
      <c r="R5889" s="660"/>
    </row>
    <row r="5890" spans="1:18" x14ac:dyDescent="0.25">
      <c r="A5890" s="658"/>
      <c r="B5890" s="635"/>
      <c r="C5890" s="635"/>
      <c r="D5890" s="635"/>
      <c r="E5890" s="635"/>
      <c r="F5890" s="635"/>
      <c r="G5890" s="635"/>
      <c r="H5890" s="635"/>
      <c r="I5890" s="635"/>
      <c r="J5890" s="635"/>
      <c r="K5890" s="635"/>
      <c r="L5890" s="635"/>
      <c r="M5890" s="635"/>
      <c r="N5890" s="635"/>
      <c r="O5890" s="660"/>
      <c r="R5890" s="660"/>
    </row>
    <row r="5891" spans="1:18" x14ac:dyDescent="0.25">
      <c r="A5891" s="658"/>
      <c r="B5891" s="635"/>
      <c r="C5891" s="635"/>
      <c r="D5891" s="635"/>
      <c r="E5891" s="635"/>
      <c r="F5891" s="635"/>
      <c r="G5891" s="635"/>
      <c r="H5891" s="635"/>
      <c r="I5891" s="635"/>
      <c r="J5891" s="635"/>
      <c r="K5891" s="635"/>
      <c r="L5891" s="635"/>
      <c r="M5891" s="635"/>
      <c r="N5891" s="635"/>
      <c r="O5891" s="660"/>
      <c r="R5891" s="660"/>
    </row>
    <row r="5892" spans="1:18" x14ac:dyDescent="0.25">
      <c r="A5892" s="658"/>
      <c r="B5892" s="635"/>
      <c r="C5892" s="635"/>
      <c r="D5892" s="635"/>
      <c r="E5892" s="635"/>
      <c r="F5892" s="635"/>
      <c r="G5892" s="635"/>
      <c r="H5892" s="635"/>
      <c r="I5892" s="635"/>
      <c r="J5892" s="635"/>
      <c r="K5892" s="635"/>
      <c r="L5892" s="635"/>
      <c r="M5892" s="635"/>
      <c r="N5892" s="635"/>
      <c r="O5892" s="660"/>
      <c r="R5892" s="660"/>
    </row>
    <row r="5893" spans="1:18" x14ac:dyDescent="0.25">
      <c r="A5893" s="658"/>
      <c r="B5893" s="635"/>
      <c r="C5893" s="635"/>
      <c r="D5893" s="635"/>
      <c r="E5893" s="635"/>
      <c r="F5893" s="635"/>
      <c r="G5893" s="635"/>
      <c r="H5893" s="635"/>
      <c r="I5893" s="635"/>
      <c r="J5893" s="635"/>
      <c r="K5893" s="635"/>
      <c r="L5893" s="635"/>
      <c r="M5893" s="635"/>
      <c r="N5893" s="635"/>
      <c r="O5893" s="660"/>
      <c r="R5893" s="660"/>
    </row>
    <row r="5894" spans="1:18" x14ac:dyDescent="0.25">
      <c r="A5894" s="658"/>
      <c r="B5894" s="635"/>
      <c r="C5894" s="635"/>
      <c r="D5894" s="635"/>
      <c r="E5894" s="635"/>
      <c r="F5894" s="635"/>
      <c r="G5894" s="635"/>
      <c r="H5894" s="635"/>
      <c r="I5894" s="635"/>
      <c r="J5894" s="635"/>
      <c r="K5894" s="635"/>
      <c r="L5894" s="635"/>
      <c r="M5894" s="635"/>
      <c r="N5894" s="635"/>
      <c r="O5894" s="660"/>
      <c r="R5894" s="660"/>
    </row>
    <row r="5895" spans="1:18" x14ac:dyDescent="0.25">
      <c r="A5895" s="658"/>
      <c r="B5895" s="635"/>
      <c r="C5895" s="635"/>
      <c r="D5895" s="635"/>
      <c r="E5895" s="635"/>
      <c r="F5895" s="635"/>
      <c r="G5895" s="635"/>
      <c r="H5895" s="635"/>
      <c r="I5895" s="635"/>
      <c r="J5895" s="635"/>
      <c r="K5895" s="635"/>
      <c r="L5895" s="635"/>
      <c r="M5895" s="635"/>
      <c r="N5895" s="635"/>
      <c r="O5895" s="660"/>
      <c r="R5895" s="660"/>
    </row>
    <row r="5896" spans="1:18" x14ac:dyDescent="0.25">
      <c r="A5896" s="658"/>
      <c r="B5896" s="635"/>
      <c r="C5896" s="635"/>
      <c r="D5896" s="635"/>
      <c r="E5896" s="635"/>
      <c r="F5896" s="635"/>
      <c r="G5896" s="635"/>
      <c r="H5896" s="635"/>
      <c r="I5896" s="635"/>
      <c r="J5896" s="635"/>
      <c r="K5896" s="635"/>
      <c r="L5896" s="635"/>
      <c r="M5896" s="635"/>
      <c r="N5896" s="635"/>
      <c r="O5896" s="660"/>
      <c r="R5896" s="660"/>
    </row>
    <row r="5897" spans="1:18" x14ac:dyDescent="0.25">
      <c r="A5897" s="658"/>
      <c r="B5897" s="635"/>
      <c r="C5897" s="635"/>
      <c r="D5897" s="635"/>
      <c r="E5897" s="635"/>
      <c r="F5897" s="635"/>
      <c r="G5897" s="635"/>
      <c r="H5897" s="635"/>
      <c r="I5897" s="635"/>
      <c r="J5897" s="635"/>
      <c r="K5897" s="635"/>
      <c r="L5897" s="635"/>
      <c r="M5897" s="635"/>
      <c r="N5897" s="635"/>
      <c r="O5897" s="660"/>
      <c r="R5897" s="660"/>
    </row>
    <row r="5898" spans="1:18" x14ac:dyDescent="0.25">
      <c r="A5898" s="658"/>
      <c r="B5898" s="635"/>
      <c r="C5898" s="635"/>
      <c r="D5898" s="635"/>
      <c r="E5898" s="635"/>
      <c r="F5898" s="635"/>
      <c r="G5898" s="635"/>
      <c r="H5898" s="635"/>
      <c r="I5898" s="635"/>
      <c r="J5898" s="635"/>
      <c r="K5898" s="635"/>
      <c r="L5898" s="635"/>
      <c r="M5898" s="635"/>
      <c r="N5898" s="635"/>
      <c r="O5898" s="660"/>
      <c r="R5898" s="660"/>
    </row>
    <row r="5899" spans="1:18" x14ac:dyDescent="0.25">
      <c r="A5899" s="658"/>
      <c r="B5899" s="635"/>
      <c r="C5899" s="635"/>
      <c r="D5899" s="635"/>
      <c r="E5899" s="635"/>
      <c r="F5899" s="635"/>
      <c r="G5899" s="635"/>
      <c r="H5899" s="635"/>
      <c r="I5899" s="635"/>
      <c r="J5899" s="635"/>
      <c r="K5899" s="635"/>
      <c r="L5899" s="635"/>
      <c r="M5899" s="635"/>
      <c r="N5899" s="635"/>
      <c r="O5899" s="660"/>
      <c r="R5899" s="660"/>
    </row>
    <row r="5900" spans="1:18" x14ac:dyDescent="0.25">
      <c r="A5900" s="658"/>
      <c r="B5900" s="635"/>
      <c r="C5900" s="635"/>
      <c r="D5900" s="635"/>
      <c r="E5900" s="635"/>
      <c r="F5900" s="635"/>
      <c r="G5900" s="635"/>
      <c r="H5900" s="635"/>
      <c r="I5900" s="635"/>
      <c r="J5900" s="635"/>
      <c r="K5900" s="635"/>
      <c r="L5900" s="635"/>
      <c r="M5900" s="635"/>
      <c r="N5900" s="635"/>
      <c r="O5900" s="660"/>
      <c r="R5900" s="660"/>
    </row>
    <row r="5901" spans="1:18" x14ac:dyDescent="0.25">
      <c r="A5901" s="658"/>
      <c r="B5901" s="635"/>
      <c r="C5901" s="635"/>
      <c r="D5901" s="635"/>
      <c r="E5901" s="635"/>
      <c r="F5901" s="635"/>
      <c r="G5901" s="635"/>
      <c r="H5901" s="635"/>
      <c r="I5901" s="635"/>
      <c r="J5901" s="635"/>
      <c r="K5901" s="635"/>
      <c r="L5901" s="635"/>
      <c r="M5901" s="635"/>
      <c r="N5901" s="635"/>
      <c r="O5901" s="660"/>
      <c r="R5901" s="660"/>
    </row>
    <row r="5902" spans="1:18" x14ac:dyDescent="0.25">
      <c r="A5902" s="658"/>
      <c r="B5902" s="635"/>
      <c r="C5902" s="635"/>
      <c r="D5902" s="635"/>
      <c r="E5902" s="635"/>
      <c r="F5902" s="635"/>
      <c r="G5902" s="635"/>
      <c r="H5902" s="635"/>
      <c r="I5902" s="635"/>
      <c r="J5902" s="635"/>
      <c r="K5902" s="635"/>
      <c r="L5902" s="635"/>
      <c r="M5902" s="635"/>
      <c r="N5902" s="635"/>
      <c r="O5902" s="660"/>
      <c r="R5902" s="660"/>
    </row>
    <row r="5903" spans="1:18" x14ac:dyDescent="0.25">
      <c r="A5903" s="658"/>
      <c r="B5903" s="635"/>
      <c r="C5903" s="635"/>
      <c r="D5903" s="635"/>
      <c r="E5903" s="635"/>
      <c r="F5903" s="635"/>
      <c r="G5903" s="635"/>
      <c r="H5903" s="635"/>
      <c r="I5903" s="635"/>
      <c r="J5903" s="635"/>
      <c r="K5903" s="635"/>
      <c r="L5903" s="635"/>
      <c r="M5903" s="635"/>
      <c r="N5903" s="635"/>
      <c r="O5903" s="660"/>
      <c r="R5903" s="660"/>
    </row>
    <row r="5904" spans="1:18" x14ac:dyDescent="0.25">
      <c r="A5904" s="658"/>
      <c r="B5904" s="635"/>
      <c r="C5904" s="635"/>
      <c r="D5904" s="635"/>
      <c r="E5904" s="635"/>
      <c r="F5904" s="635"/>
      <c r="G5904" s="635"/>
      <c r="H5904" s="635"/>
      <c r="I5904" s="635"/>
      <c r="J5904" s="635"/>
      <c r="K5904" s="635"/>
      <c r="L5904" s="635"/>
      <c r="M5904" s="635"/>
      <c r="N5904" s="635"/>
      <c r="O5904" s="660"/>
      <c r="R5904" s="660"/>
    </row>
    <row r="5905" spans="1:18" x14ac:dyDescent="0.25">
      <c r="A5905" s="658"/>
      <c r="B5905" s="635"/>
      <c r="C5905" s="635"/>
      <c r="D5905" s="635"/>
      <c r="E5905" s="635"/>
      <c r="F5905" s="635"/>
      <c r="G5905" s="635"/>
      <c r="H5905" s="635"/>
      <c r="I5905" s="635"/>
      <c r="J5905" s="635"/>
      <c r="K5905" s="635"/>
      <c r="L5905" s="635"/>
      <c r="M5905" s="635"/>
      <c r="N5905" s="635"/>
      <c r="O5905" s="660"/>
      <c r="R5905" s="660"/>
    </row>
    <row r="5906" spans="1:18" x14ac:dyDescent="0.25">
      <c r="A5906" s="658"/>
      <c r="B5906" s="635"/>
      <c r="C5906" s="635"/>
      <c r="D5906" s="635"/>
      <c r="E5906" s="635"/>
      <c r="F5906" s="635"/>
      <c r="G5906" s="635"/>
      <c r="H5906" s="635"/>
      <c r="I5906" s="635"/>
      <c r="J5906" s="635"/>
      <c r="K5906" s="635"/>
      <c r="L5906" s="635"/>
      <c r="M5906" s="635"/>
      <c r="N5906" s="635"/>
      <c r="O5906" s="660"/>
      <c r="R5906" s="660"/>
    </row>
    <row r="5907" spans="1:18" x14ac:dyDescent="0.25">
      <c r="A5907" s="658"/>
      <c r="B5907" s="635"/>
      <c r="C5907" s="635"/>
      <c r="D5907" s="635"/>
      <c r="E5907" s="635"/>
      <c r="F5907" s="635"/>
      <c r="G5907" s="635"/>
      <c r="H5907" s="635"/>
      <c r="I5907" s="635"/>
      <c r="J5907" s="635"/>
      <c r="K5907" s="635"/>
      <c r="L5907" s="635"/>
      <c r="M5907" s="635"/>
      <c r="N5907" s="635"/>
      <c r="O5907" s="660"/>
      <c r="R5907" s="660"/>
    </row>
    <row r="5908" spans="1:18" x14ac:dyDescent="0.25">
      <c r="A5908" s="658"/>
      <c r="B5908" s="635"/>
      <c r="C5908" s="635"/>
      <c r="D5908" s="635"/>
      <c r="E5908" s="635"/>
      <c r="F5908" s="635"/>
      <c r="G5908" s="635"/>
      <c r="H5908" s="635"/>
      <c r="I5908" s="635"/>
      <c r="J5908" s="635"/>
      <c r="K5908" s="635"/>
      <c r="L5908" s="635"/>
      <c r="M5908" s="635"/>
      <c r="N5908" s="635"/>
      <c r="O5908" s="660"/>
      <c r="R5908" s="660"/>
    </row>
    <row r="5909" spans="1:18" x14ac:dyDescent="0.25">
      <c r="A5909" s="658"/>
      <c r="B5909" s="635"/>
      <c r="C5909" s="635"/>
      <c r="D5909" s="635"/>
      <c r="E5909" s="635"/>
      <c r="F5909" s="635"/>
      <c r="G5909" s="635"/>
      <c r="H5909" s="635"/>
      <c r="I5909" s="635"/>
      <c r="J5909" s="635"/>
      <c r="K5909" s="635"/>
      <c r="L5909" s="635"/>
      <c r="M5909" s="635"/>
      <c r="N5909" s="635"/>
      <c r="O5909" s="660"/>
      <c r="R5909" s="660"/>
    </row>
    <row r="5910" spans="1:18" x14ac:dyDescent="0.25">
      <c r="A5910" s="658"/>
      <c r="B5910" s="635"/>
      <c r="C5910" s="635"/>
      <c r="D5910" s="635"/>
      <c r="E5910" s="635"/>
      <c r="F5910" s="635"/>
      <c r="G5910" s="635"/>
      <c r="H5910" s="635"/>
      <c r="I5910" s="635"/>
      <c r="J5910" s="635"/>
      <c r="K5910" s="635"/>
      <c r="L5910" s="635"/>
      <c r="M5910" s="635"/>
      <c r="N5910" s="635"/>
      <c r="O5910" s="660"/>
      <c r="R5910" s="660"/>
    </row>
    <row r="5911" spans="1:18" x14ac:dyDescent="0.25">
      <c r="A5911" s="658"/>
      <c r="B5911" s="635"/>
      <c r="C5911" s="635"/>
      <c r="D5911" s="635"/>
      <c r="E5911" s="635"/>
      <c r="F5911" s="635"/>
      <c r="G5911" s="635"/>
      <c r="H5911" s="635"/>
      <c r="I5911" s="635"/>
      <c r="J5911" s="635"/>
      <c r="K5911" s="635"/>
      <c r="L5911" s="635"/>
      <c r="M5911" s="635"/>
      <c r="N5911" s="635"/>
      <c r="O5911" s="660"/>
      <c r="R5911" s="660"/>
    </row>
    <row r="5912" spans="1:18" x14ac:dyDescent="0.25">
      <c r="A5912" s="658"/>
      <c r="B5912" s="635"/>
      <c r="C5912" s="635"/>
      <c r="D5912" s="635"/>
      <c r="E5912" s="635"/>
      <c r="F5912" s="635"/>
      <c r="G5912" s="635"/>
      <c r="H5912" s="635"/>
      <c r="I5912" s="635"/>
      <c r="J5912" s="635"/>
      <c r="K5912" s="635"/>
      <c r="L5912" s="635"/>
      <c r="M5912" s="635"/>
      <c r="N5912" s="635"/>
      <c r="O5912" s="660"/>
      <c r="R5912" s="660"/>
    </row>
    <row r="5913" spans="1:18" x14ac:dyDescent="0.25">
      <c r="A5913" s="658"/>
      <c r="B5913" s="635"/>
      <c r="C5913" s="635"/>
      <c r="D5913" s="635"/>
      <c r="E5913" s="635"/>
      <c r="F5913" s="635"/>
      <c r="G5913" s="635"/>
      <c r="H5913" s="635"/>
      <c r="I5913" s="635"/>
      <c r="J5913" s="635"/>
      <c r="K5913" s="635"/>
      <c r="L5913" s="635"/>
      <c r="M5913" s="635"/>
      <c r="N5913" s="635"/>
      <c r="O5913" s="660"/>
      <c r="R5913" s="660"/>
    </row>
    <row r="5914" spans="1:18" x14ac:dyDescent="0.25">
      <c r="A5914" s="658"/>
      <c r="B5914" s="635"/>
      <c r="C5914" s="635"/>
      <c r="D5914" s="635"/>
      <c r="E5914" s="635"/>
      <c r="F5914" s="635"/>
      <c r="G5914" s="635"/>
      <c r="H5914" s="635"/>
      <c r="I5914" s="635"/>
      <c r="J5914" s="635"/>
      <c r="K5914" s="635"/>
      <c r="L5914" s="635"/>
      <c r="M5914" s="635"/>
      <c r="N5914" s="635"/>
      <c r="O5914" s="660"/>
      <c r="R5914" s="660"/>
    </row>
    <row r="5915" spans="1:18" x14ac:dyDescent="0.25">
      <c r="A5915" s="658"/>
      <c r="B5915" s="635"/>
      <c r="C5915" s="635"/>
      <c r="D5915" s="635"/>
      <c r="E5915" s="635"/>
      <c r="F5915" s="635"/>
      <c r="G5915" s="635"/>
      <c r="H5915" s="635"/>
      <c r="I5915" s="635"/>
      <c r="J5915" s="635"/>
      <c r="K5915" s="635"/>
      <c r="L5915" s="635"/>
      <c r="M5915" s="635"/>
      <c r="N5915" s="635"/>
      <c r="O5915" s="660"/>
      <c r="R5915" s="660"/>
    </row>
    <row r="5916" spans="1:18" x14ac:dyDescent="0.25">
      <c r="A5916" s="658"/>
      <c r="B5916" s="635"/>
      <c r="C5916" s="635"/>
      <c r="D5916" s="635"/>
      <c r="E5916" s="635"/>
      <c r="F5916" s="635"/>
      <c r="G5916" s="635"/>
      <c r="H5916" s="635"/>
      <c r="I5916" s="635"/>
      <c r="J5916" s="635"/>
      <c r="K5916" s="635"/>
      <c r="L5916" s="635"/>
      <c r="M5916" s="635"/>
      <c r="N5916" s="635"/>
      <c r="O5916" s="660"/>
      <c r="R5916" s="660"/>
    </row>
    <row r="5917" spans="1:18" x14ac:dyDescent="0.25">
      <c r="A5917" s="658"/>
      <c r="B5917" s="635"/>
      <c r="C5917" s="635"/>
      <c r="D5917" s="635"/>
      <c r="E5917" s="635"/>
      <c r="F5917" s="635"/>
      <c r="G5917" s="635"/>
      <c r="H5917" s="635"/>
      <c r="I5917" s="635"/>
      <c r="J5917" s="635"/>
      <c r="K5917" s="635"/>
      <c r="L5917" s="635"/>
      <c r="M5917" s="635"/>
      <c r="N5917" s="635"/>
      <c r="O5917" s="660"/>
      <c r="R5917" s="660"/>
    </row>
    <row r="5918" spans="1:18" x14ac:dyDescent="0.25">
      <c r="A5918" s="658"/>
      <c r="B5918" s="635"/>
      <c r="C5918" s="635"/>
      <c r="D5918" s="635"/>
      <c r="E5918" s="635"/>
      <c r="F5918" s="635"/>
      <c r="G5918" s="635"/>
      <c r="H5918" s="635"/>
      <c r="I5918" s="635"/>
      <c r="J5918" s="635"/>
      <c r="K5918" s="635"/>
      <c r="L5918" s="635"/>
      <c r="M5918" s="635"/>
      <c r="N5918" s="635"/>
      <c r="O5918" s="660"/>
      <c r="R5918" s="660"/>
    </row>
    <row r="5919" spans="1:18" x14ac:dyDescent="0.25">
      <c r="A5919" s="658"/>
      <c r="B5919" s="635"/>
      <c r="C5919" s="635"/>
      <c r="D5919" s="635"/>
      <c r="E5919" s="635"/>
      <c r="F5919" s="635"/>
      <c r="G5919" s="635"/>
      <c r="H5919" s="635"/>
      <c r="I5919" s="635"/>
      <c r="J5919" s="635"/>
      <c r="K5919" s="635"/>
      <c r="L5919" s="635"/>
      <c r="M5919" s="635"/>
      <c r="N5919" s="635"/>
      <c r="O5919" s="660"/>
      <c r="R5919" s="660"/>
    </row>
    <row r="5920" spans="1:18" x14ac:dyDescent="0.25">
      <c r="A5920" s="658"/>
      <c r="B5920" s="635"/>
      <c r="C5920" s="635"/>
      <c r="D5920" s="635"/>
      <c r="E5920" s="635"/>
      <c r="F5920" s="635"/>
      <c r="G5920" s="635"/>
      <c r="H5920" s="635"/>
      <c r="I5920" s="635"/>
      <c r="J5920" s="635"/>
      <c r="K5920" s="635"/>
      <c r="L5920" s="635"/>
      <c r="M5920" s="635"/>
      <c r="N5920" s="635"/>
      <c r="O5920" s="660"/>
      <c r="R5920" s="660"/>
    </row>
    <row r="5921" spans="1:18" x14ac:dyDescent="0.25">
      <c r="A5921" s="658"/>
      <c r="B5921" s="635"/>
      <c r="C5921" s="635"/>
      <c r="D5921" s="635"/>
      <c r="E5921" s="635"/>
      <c r="F5921" s="635"/>
      <c r="G5921" s="635"/>
      <c r="H5921" s="635"/>
      <c r="I5921" s="635"/>
      <c r="J5921" s="635"/>
      <c r="K5921" s="635"/>
      <c r="L5921" s="635"/>
      <c r="M5921" s="635"/>
      <c r="N5921" s="635"/>
      <c r="O5921" s="660"/>
      <c r="R5921" s="660"/>
    </row>
    <row r="5922" spans="1:18" x14ac:dyDescent="0.25">
      <c r="A5922" s="658"/>
      <c r="B5922" s="635"/>
      <c r="C5922" s="635"/>
      <c r="D5922" s="635"/>
      <c r="E5922" s="635"/>
      <c r="F5922" s="635"/>
      <c r="G5922" s="635"/>
      <c r="H5922" s="635"/>
      <c r="I5922" s="635"/>
      <c r="J5922" s="635"/>
      <c r="K5922" s="635"/>
      <c r="L5922" s="635"/>
      <c r="M5922" s="635"/>
      <c r="N5922" s="635"/>
      <c r="O5922" s="660"/>
      <c r="R5922" s="660"/>
    </row>
    <row r="5923" spans="1:18" x14ac:dyDescent="0.25">
      <c r="A5923" s="658"/>
      <c r="B5923" s="635"/>
      <c r="C5923" s="635"/>
      <c r="D5923" s="635"/>
      <c r="E5923" s="635"/>
      <c r="F5923" s="635"/>
      <c r="G5923" s="635"/>
      <c r="H5923" s="635"/>
      <c r="I5923" s="635"/>
      <c r="J5923" s="635"/>
      <c r="K5923" s="635"/>
      <c r="L5923" s="635"/>
      <c r="M5923" s="635"/>
      <c r="N5923" s="635"/>
      <c r="O5923" s="660"/>
      <c r="R5923" s="660"/>
    </row>
    <row r="5924" spans="1:18" x14ac:dyDescent="0.25">
      <c r="A5924" s="658"/>
      <c r="B5924" s="635"/>
      <c r="C5924" s="635"/>
      <c r="D5924" s="635"/>
      <c r="E5924" s="635"/>
      <c r="F5924" s="635"/>
      <c r="G5924" s="635"/>
      <c r="H5924" s="635"/>
      <c r="I5924" s="635"/>
      <c r="J5924" s="635"/>
      <c r="K5924" s="635"/>
      <c r="L5924" s="635"/>
      <c r="M5924" s="635"/>
      <c r="N5924" s="635"/>
      <c r="O5924" s="660"/>
      <c r="R5924" s="660"/>
    </row>
    <row r="5925" spans="1:18" x14ac:dyDescent="0.25">
      <c r="A5925" s="658"/>
      <c r="B5925" s="635"/>
      <c r="C5925" s="635"/>
      <c r="D5925" s="635"/>
      <c r="E5925" s="635"/>
      <c r="F5925" s="635"/>
      <c r="G5925" s="635"/>
      <c r="H5925" s="635"/>
      <c r="I5925" s="635"/>
      <c r="J5925" s="635"/>
      <c r="K5925" s="635"/>
      <c r="L5925" s="635"/>
      <c r="M5925" s="635"/>
      <c r="N5925" s="635"/>
      <c r="O5925" s="660"/>
      <c r="R5925" s="660"/>
    </row>
    <row r="5926" spans="1:18" x14ac:dyDescent="0.25">
      <c r="A5926" s="658"/>
      <c r="B5926" s="635"/>
      <c r="C5926" s="635"/>
      <c r="D5926" s="635"/>
      <c r="E5926" s="635"/>
      <c r="F5926" s="635"/>
      <c r="G5926" s="635"/>
      <c r="H5926" s="635"/>
      <c r="I5926" s="635"/>
      <c r="J5926" s="635"/>
      <c r="K5926" s="635"/>
      <c r="L5926" s="635"/>
      <c r="M5926" s="635"/>
      <c r="N5926" s="635"/>
      <c r="O5926" s="660"/>
      <c r="R5926" s="660"/>
    </row>
    <row r="5927" spans="1:18" x14ac:dyDescent="0.25">
      <c r="A5927" s="658"/>
      <c r="B5927" s="635"/>
      <c r="C5927" s="635"/>
      <c r="D5927" s="635"/>
      <c r="E5927" s="635"/>
      <c r="F5927" s="635"/>
      <c r="G5927" s="635"/>
      <c r="H5927" s="635"/>
      <c r="I5927" s="635"/>
      <c r="J5927" s="635"/>
      <c r="K5927" s="635"/>
      <c r="L5927" s="635"/>
      <c r="M5927" s="635"/>
      <c r="N5927" s="635"/>
      <c r="O5927" s="660"/>
      <c r="R5927" s="660"/>
    </row>
    <row r="5928" spans="1:18" x14ac:dyDescent="0.25">
      <c r="A5928" s="658"/>
      <c r="B5928" s="635"/>
      <c r="C5928" s="635"/>
      <c r="D5928" s="635"/>
      <c r="E5928" s="635"/>
      <c r="F5928" s="635"/>
      <c r="G5928" s="635"/>
      <c r="H5928" s="635"/>
      <c r="I5928" s="635"/>
      <c r="J5928" s="635"/>
      <c r="K5928" s="635"/>
      <c r="L5928" s="635"/>
      <c r="M5928" s="635"/>
      <c r="N5928" s="635"/>
      <c r="O5928" s="660"/>
      <c r="R5928" s="660"/>
    </row>
    <row r="5929" spans="1:18" x14ac:dyDescent="0.25">
      <c r="A5929" s="658"/>
      <c r="B5929" s="635"/>
      <c r="C5929" s="635"/>
      <c r="D5929" s="635"/>
      <c r="E5929" s="635"/>
      <c r="F5929" s="635"/>
      <c r="G5929" s="635"/>
      <c r="H5929" s="635"/>
      <c r="I5929" s="635"/>
      <c r="J5929" s="635"/>
      <c r="K5929" s="635"/>
      <c r="L5929" s="635"/>
      <c r="M5929" s="635"/>
      <c r="N5929" s="635"/>
      <c r="O5929" s="660"/>
      <c r="R5929" s="660"/>
    </row>
    <row r="5930" spans="1:18" x14ac:dyDescent="0.25">
      <c r="A5930" s="658"/>
      <c r="B5930" s="635"/>
      <c r="C5930" s="635"/>
      <c r="D5930" s="635"/>
      <c r="E5930" s="635"/>
      <c r="F5930" s="635"/>
      <c r="G5930" s="635"/>
      <c r="H5930" s="635"/>
      <c r="I5930" s="635"/>
      <c r="J5930" s="635"/>
      <c r="K5930" s="635"/>
      <c r="L5930" s="635"/>
      <c r="M5930" s="635"/>
      <c r="N5930" s="635"/>
      <c r="O5930" s="660"/>
      <c r="R5930" s="660"/>
    </row>
    <row r="5931" spans="1:18" x14ac:dyDescent="0.25">
      <c r="A5931" s="658"/>
      <c r="B5931" s="635"/>
      <c r="C5931" s="635"/>
      <c r="D5931" s="635"/>
      <c r="E5931" s="635"/>
      <c r="F5931" s="635"/>
      <c r="G5931" s="635"/>
      <c r="H5931" s="635"/>
      <c r="I5931" s="635"/>
      <c r="J5931" s="635"/>
      <c r="K5931" s="635"/>
      <c r="L5931" s="635"/>
      <c r="M5931" s="635"/>
      <c r="N5931" s="635"/>
      <c r="O5931" s="660"/>
      <c r="R5931" s="660"/>
    </row>
    <row r="5932" spans="1:18" x14ac:dyDescent="0.25">
      <c r="A5932" s="658"/>
      <c r="B5932" s="635"/>
      <c r="C5932" s="635"/>
      <c r="D5932" s="635"/>
      <c r="E5932" s="635"/>
      <c r="F5932" s="635"/>
      <c r="G5932" s="635"/>
      <c r="H5932" s="635"/>
      <c r="I5932" s="635"/>
      <c r="J5932" s="635"/>
      <c r="K5932" s="635"/>
      <c r="L5932" s="635"/>
      <c r="M5932" s="635"/>
      <c r="N5932" s="635"/>
      <c r="O5932" s="660"/>
      <c r="R5932" s="660"/>
    </row>
    <row r="5933" spans="1:18" x14ac:dyDescent="0.25">
      <c r="A5933" s="658"/>
      <c r="B5933" s="635"/>
      <c r="C5933" s="635"/>
      <c r="D5933" s="635"/>
      <c r="E5933" s="635"/>
      <c r="F5933" s="635"/>
      <c r="G5933" s="635"/>
      <c r="H5933" s="635"/>
      <c r="I5933" s="635"/>
      <c r="J5933" s="635"/>
      <c r="K5933" s="635"/>
      <c r="L5933" s="635"/>
      <c r="M5933" s="635"/>
      <c r="N5933" s="635"/>
      <c r="O5933" s="660"/>
      <c r="R5933" s="660"/>
    </row>
    <row r="5934" spans="1:18" x14ac:dyDescent="0.25">
      <c r="A5934" s="658"/>
      <c r="B5934" s="635"/>
      <c r="C5934" s="635"/>
      <c r="D5934" s="635"/>
      <c r="E5934" s="635"/>
      <c r="F5934" s="635"/>
      <c r="G5934" s="635"/>
      <c r="H5934" s="635"/>
      <c r="I5934" s="635"/>
      <c r="J5934" s="635"/>
      <c r="K5934" s="635"/>
      <c r="L5934" s="635"/>
      <c r="M5934" s="635"/>
      <c r="N5934" s="635"/>
      <c r="O5934" s="660"/>
      <c r="R5934" s="660"/>
    </row>
    <row r="5935" spans="1:18" x14ac:dyDescent="0.25">
      <c r="A5935" s="658"/>
      <c r="B5935" s="635"/>
      <c r="C5935" s="635"/>
      <c r="D5935" s="635"/>
      <c r="E5935" s="635"/>
      <c r="F5935" s="635"/>
      <c r="G5935" s="635"/>
      <c r="H5935" s="635"/>
      <c r="I5935" s="635"/>
      <c r="J5935" s="635"/>
      <c r="K5935" s="635"/>
      <c r="L5935" s="635"/>
      <c r="M5935" s="635"/>
      <c r="N5935" s="635"/>
      <c r="O5935" s="660"/>
      <c r="R5935" s="660"/>
    </row>
    <row r="5936" spans="1:18" x14ac:dyDescent="0.25">
      <c r="A5936" s="658"/>
      <c r="B5936" s="635"/>
      <c r="C5936" s="635"/>
      <c r="D5936" s="635"/>
      <c r="E5936" s="635"/>
      <c r="F5936" s="635"/>
      <c r="G5936" s="635"/>
      <c r="H5936" s="635"/>
      <c r="I5936" s="635"/>
      <c r="J5936" s="635"/>
      <c r="K5936" s="635"/>
      <c r="L5936" s="635"/>
      <c r="M5936" s="635"/>
      <c r="N5936" s="635"/>
      <c r="O5936" s="660"/>
      <c r="R5936" s="660"/>
    </row>
    <row r="5937" spans="1:18" x14ac:dyDescent="0.25">
      <c r="A5937" s="658"/>
      <c r="B5937" s="635"/>
      <c r="C5937" s="635"/>
      <c r="D5937" s="635"/>
      <c r="E5937" s="635"/>
      <c r="F5937" s="635"/>
      <c r="G5937" s="635"/>
      <c r="H5937" s="635"/>
      <c r="I5937" s="635"/>
      <c r="J5937" s="635"/>
      <c r="K5937" s="635"/>
      <c r="L5937" s="635"/>
      <c r="M5937" s="635"/>
      <c r="N5937" s="635"/>
      <c r="O5937" s="660"/>
      <c r="R5937" s="660"/>
    </row>
    <row r="5938" spans="1:18" x14ac:dyDescent="0.25">
      <c r="A5938" s="658"/>
      <c r="B5938" s="635"/>
      <c r="C5938" s="635"/>
      <c r="D5938" s="635"/>
      <c r="E5938" s="635"/>
      <c r="F5938" s="635"/>
      <c r="G5938" s="635"/>
      <c r="H5938" s="635"/>
      <c r="I5938" s="635"/>
      <c r="J5938" s="635"/>
      <c r="K5938" s="635"/>
      <c r="L5938" s="635"/>
      <c r="M5938" s="635"/>
      <c r="N5938" s="635"/>
      <c r="O5938" s="660"/>
      <c r="R5938" s="660"/>
    </row>
    <row r="5939" spans="1:18" x14ac:dyDescent="0.25">
      <c r="A5939" s="658"/>
      <c r="B5939" s="635"/>
      <c r="C5939" s="635"/>
      <c r="D5939" s="635"/>
      <c r="E5939" s="635"/>
      <c r="F5939" s="635"/>
      <c r="G5939" s="635"/>
      <c r="H5939" s="635"/>
      <c r="I5939" s="635"/>
      <c r="J5939" s="635"/>
      <c r="K5939" s="635"/>
      <c r="L5939" s="635"/>
      <c r="M5939" s="635"/>
      <c r="N5939" s="635"/>
      <c r="O5939" s="660"/>
      <c r="R5939" s="660"/>
    </row>
    <row r="5940" spans="1:18" x14ac:dyDescent="0.25">
      <c r="A5940" s="658"/>
      <c r="B5940" s="635"/>
      <c r="C5940" s="635"/>
      <c r="D5940" s="635"/>
      <c r="E5940" s="635"/>
      <c r="F5940" s="635"/>
      <c r="G5940" s="635"/>
      <c r="H5940" s="635"/>
      <c r="I5940" s="635"/>
      <c r="J5940" s="635"/>
      <c r="K5940" s="635"/>
      <c r="L5940" s="635"/>
      <c r="M5940" s="635"/>
      <c r="N5940" s="635"/>
      <c r="O5940" s="660"/>
      <c r="R5940" s="660"/>
    </row>
    <row r="5941" spans="1:18" x14ac:dyDescent="0.25">
      <c r="A5941" s="658"/>
      <c r="B5941" s="635"/>
      <c r="C5941" s="635"/>
      <c r="D5941" s="635"/>
      <c r="E5941" s="635"/>
      <c r="F5941" s="635"/>
      <c r="G5941" s="635"/>
      <c r="H5941" s="635"/>
      <c r="I5941" s="635"/>
      <c r="J5941" s="635"/>
      <c r="K5941" s="635"/>
      <c r="L5941" s="635"/>
      <c r="M5941" s="635"/>
      <c r="N5941" s="635"/>
      <c r="O5941" s="660"/>
      <c r="R5941" s="660"/>
    </row>
    <row r="5942" spans="1:18" x14ac:dyDescent="0.25">
      <c r="A5942" s="658"/>
      <c r="B5942" s="635"/>
      <c r="C5942" s="635"/>
      <c r="D5942" s="635"/>
      <c r="E5942" s="635"/>
      <c r="F5942" s="635"/>
      <c r="G5942" s="635"/>
      <c r="H5942" s="635"/>
      <c r="I5942" s="635"/>
      <c r="J5942" s="635"/>
      <c r="K5942" s="635"/>
      <c r="L5942" s="635"/>
      <c r="M5942" s="635"/>
      <c r="N5942" s="635"/>
      <c r="O5942" s="660"/>
      <c r="R5942" s="660"/>
    </row>
    <row r="5943" spans="1:18" x14ac:dyDescent="0.25">
      <c r="A5943" s="658"/>
      <c r="B5943" s="635"/>
      <c r="C5943" s="635"/>
      <c r="D5943" s="635"/>
      <c r="E5943" s="635"/>
      <c r="F5943" s="635"/>
      <c r="G5943" s="635"/>
      <c r="H5943" s="635"/>
      <c r="I5943" s="635"/>
      <c r="J5943" s="635"/>
      <c r="K5943" s="635"/>
      <c r="L5943" s="635"/>
      <c r="M5943" s="635"/>
      <c r="N5943" s="635"/>
      <c r="O5943" s="660"/>
      <c r="R5943" s="660"/>
    </row>
    <row r="5944" spans="1:18" x14ac:dyDescent="0.25">
      <c r="A5944" s="658"/>
      <c r="B5944" s="635"/>
      <c r="C5944" s="635"/>
      <c r="D5944" s="635"/>
      <c r="E5944" s="635"/>
      <c r="F5944" s="635"/>
      <c r="G5944" s="635"/>
      <c r="H5944" s="635"/>
      <c r="I5944" s="635"/>
      <c r="J5944" s="635"/>
      <c r="K5944" s="635"/>
      <c r="L5944" s="635"/>
      <c r="M5944" s="635"/>
      <c r="N5944" s="635"/>
      <c r="O5944" s="660"/>
      <c r="R5944" s="660"/>
    </row>
    <row r="5945" spans="1:18" x14ac:dyDescent="0.25">
      <c r="A5945" s="658"/>
      <c r="B5945" s="635"/>
      <c r="C5945" s="635"/>
      <c r="D5945" s="635"/>
      <c r="E5945" s="635"/>
      <c r="F5945" s="635"/>
      <c r="G5945" s="635"/>
      <c r="H5945" s="635"/>
      <c r="I5945" s="635"/>
      <c r="J5945" s="635"/>
      <c r="K5945" s="635"/>
      <c r="L5945" s="635"/>
      <c r="M5945" s="635"/>
      <c r="N5945" s="635"/>
      <c r="O5945" s="660"/>
      <c r="R5945" s="660"/>
    </row>
    <row r="5946" spans="1:18" x14ac:dyDescent="0.25">
      <c r="A5946" s="658"/>
      <c r="B5946" s="635"/>
      <c r="C5946" s="635"/>
      <c r="D5946" s="635"/>
      <c r="E5946" s="635"/>
      <c r="F5946" s="635"/>
      <c r="G5946" s="635"/>
      <c r="H5946" s="635"/>
      <c r="I5946" s="635"/>
      <c r="J5946" s="635"/>
      <c r="K5946" s="635"/>
      <c r="L5946" s="635"/>
      <c r="M5946" s="635"/>
      <c r="N5946" s="635"/>
      <c r="O5946" s="660"/>
      <c r="R5946" s="660"/>
    </row>
    <row r="5947" spans="1:18" x14ac:dyDescent="0.25">
      <c r="A5947" s="658"/>
      <c r="B5947" s="635"/>
      <c r="C5947" s="635"/>
      <c r="D5947" s="635"/>
      <c r="E5947" s="635"/>
      <c r="F5947" s="635"/>
      <c r="G5947" s="635"/>
      <c r="H5947" s="635"/>
      <c r="I5947" s="635"/>
      <c r="J5947" s="635"/>
      <c r="K5947" s="635"/>
      <c r="L5947" s="635"/>
      <c r="M5947" s="635"/>
      <c r="N5947" s="635"/>
      <c r="O5947" s="660"/>
      <c r="R5947" s="660"/>
    </row>
    <row r="5948" spans="1:18" x14ac:dyDescent="0.25">
      <c r="A5948" s="658"/>
      <c r="B5948" s="635"/>
      <c r="C5948" s="635"/>
      <c r="D5948" s="635"/>
      <c r="E5948" s="635"/>
      <c r="F5948" s="635"/>
      <c r="G5948" s="635"/>
      <c r="H5948" s="635"/>
      <c r="I5948" s="635"/>
      <c r="J5948" s="635"/>
      <c r="K5948" s="635"/>
      <c r="L5948" s="635"/>
      <c r="M5948" s="635"/>
      <c r="N5948" s="635"/>
      <c r="O5948" s="660"/>
      <c r="R5948" s="660"/>
    </row>
    <row r="5949" spans="1:18" x14ac:dyDescent="0.25">
      <c r="A5949" s="658"/>
      <c r="B5949" s="635"/>
      <c r="C5949" s="635"/>
      <c r="D5949" s="635"/>
      <c r="E5949" s="635"/>
      <c r="F5949" s="635"/>
      <c r="G5949" s="635"/>
      <c r="H5949" s="635"/>
      <c r="I5949" s="635"/>
      <c r="J5949" s="635"/>
      <c r="K5949" s="635"/>
      <c r="L5949" s="635"/>
      <c r="M5949" s="635"/>
      <c r="N5949" s="635"/>
      <c r="O5949" s="660"/>
      <c r="R5949" s="660"/>
    </row>
    <row r="5950" spans="1:18" x14ac:dyDescent="0.25">
      <c r="A5950" s="658"/>
      <c r="B5950" s="635"/>
      <c r="C5950" s="635"/>
      <c r="D5950" s="635"/>
      <c r="E5950" s="635"/>
      <c r="F5950" s="635"/>
      <c r="G5950" s="635"/>
      <c r="H5950" s="635"/>
      <c r="I5950" s="635"/>
      <c r="J5950" s="635"/>
      <c r="K5950" s="635"/>
      <c r="L5950" s="635"/>
      <c r="M5950" s="635"/>
      <c r="N5950" s="635"/>
      <c r="O5950" s="660"/>
      <c r="R5950" s="660"/>
    </row>
    <row r="5951" spans="1:18" x14ac:dyDescent="0.25">
      <c r="A5951" s="658"/>
      <c r="B5951" s="635"/>
      <c r="C5951" s="635"/>
      <c r="D5951" s="635"/>
      <c r="E5951" s="635"/>
      <c r="F5951" s="635"/>
      <c r="G5951" s="635"/>
      <c r="H5951" s="635"/>
      <c r="I5951" s="635"/>
      <c r="J5951" s="635"/>
      <c r="K5951" s="635"/>
      <c r="L5951" s="635"/>
      <c r="M5951" s="635"/>
      <c r="N5951" s="635"/>
      <c r="O5951" s="660"/>
      <c r="R5951" s="660"/>
    </row>
    <row r="5952" spans="1:18" x14ac:dyDescent="0.25">
      <c r="A5952" s="658"/>
      <c r="B5952" s="635"/>
      <c r="C5952" s="635"/>
      <c r="D5952" s="635"/>
      <c r="E5952" s="635"/>
      <c r="F5952" s="635"/>
      <c r="G5952" s="635"/>
      <c r="H5952" s="635"/>
      <c r="I5952" s="635"/>
      <c r="J5952" s="635"/>
      <c r="K5952" s="635"/>
      <c r="L5952" s="635"/>
      <c r="M5952" s="635"/>
      <c r="N5952" s="635"/>
      <c r="O5952" s="660"/>
      <c r="R5952" s="660"/>
    </row>
    <row r="5953" spans="1:18" x14ac:dyDescent="0.25">
      <c r="A5953" s="658"/>
      <c r="B5953" s="635"/>
      <c r="C5953" s="635"/>
      <c r="D5953" s="635"/>
      <c r="E5953" s="635"/>
      <c r="F5953" s="635"/>
      <c r="G5953" s="635"/>
      <c r="H5953" s="635"/>
      <c r="I5953" s="635"/>
      <c r="J5953" s="635"/>
      <c r="K5953" s="635"/>
      <c r="L5953" s="635"/>
      <c r="M5953" s="635"/>
      <c r="N5953" s="635"/>
      <c r="O5953" s="660"/>
      <c r="R5953" s="660"/>
    </row>
    <row r="5954" spans="1:18" x14ac:dyDescent="0.25">
      <c r="A5954" s="658"/>
      <c r="B5954" s="635"/>
      <c r="C5954" s="635"/>
      <c r="D5954" s="635"/>
      <c r="E5954" s="635"/>
      <c r="F5954" s="635"/>
      <c r="G5954" s="635"/>
      <c r="H5954" s="635"/>
      <c r="I5954" s="635"/>
      <c r="J5954" s="635"/>
      <c r="K5954" s="635"/>
      <c r="L5954" s="635"/>
      <c r="M5954" s="635"/>
      <c r="N5954" s="635"/>
      <c r="O5954" s="660"/>
      <c r="R5954" s="660"/>
    </row>
    <row r="5955" spans="1:18" x14ac:dyDescent="0.25">
      <c r="A5955" s="658"/>
      <c r="B5955" s="635"/>
      <c r="C5955" s="635"/>
      <c r="D5955" s="635"/>
      <c r="E5955" s="635"/>
      <c r="F5955" s="635"/>
      <c r="G5955" s="635"/>
      <c r="H5955" s="635"/>
      <c r="I5955" s="635"/>
      <c r="J5955" s="635"/>
      <c r="K5955" s="635"/>
      <c r="L5955" s="635"/>
      <c r="M5955" s="635"/>
      <c r="N5955" s="635"/>
      <c r="O5955" s="660"/>
      <c r="R5955" s="660"/>
    </row>
    <row r="5956" spans="1:18" x14ac:dyDescent="0.25">
      <c r="A5956" s="658"/>
      <c r="B5956" s="635"/>
      <c r="C5956" s="635"/>
      <c r="D5956" s="635"/>
      <c r="E5956" s="635"/>
      <c r="F5956" s="635"/>
      <c r="G5956" s="635"/>
      <c r="H5956" s="635"/>
      <c r="I5956" s="635"/>
      <c r="J5956" s="635"/>
      <c r="K5956" s="635"/>
      <c r="L5956" s="635"/>
      <c r="M5956" s="635"/>
      <c r="N5956" s="635"/>
      <c r="O5956" s="660"/>
      <c r="R5956" s="660"/>
    </row>
    <row r="5957" spans="1:18" x14ac:dyDescent="0.25">
      <c r="A5957" s="658"/>
      <c r="B5957" s="635"/>
      <c r="C5957" s="635"/>
      <c r="D5957" s="635"/>
      <c r="E5957" s="635"/>
      <c r="F5957" s="635"/>
      <c r="G5957" s="635"/>
      <c r="H5957" s="635"/>
      <c r="I5957" s="635"/>
      <c r="J5957" s="635"/>
      <c r="K5957" s="635"/>
      <c r="L5957" s="635"/>
      <c r="M5957" s="635"/>
      <c r="N5957" s="635"/>
      <c r="O5957" s="660"/>
      <c r="R5957" s="660"/>
    </row>
    <row r="5958" spans="1:18" x14ac:dyDescent="0.25">
      <c r="A5958" s="658"/>
      <c r="B5958" s="635"/>
      <c r="C5958" s="635"/>
      <c r="D5958" s="635"/>
      <c r="E5958" s="635"/>
      <c r="F5958" s="635"/>
      <c r="G5958" s="635"/>
      <c r="H5958" s="635"/>
      <c r="I5958" s="635"/>
      <c r="J5958" s="635"/>
      <c r="K5958" s="635"/>
      <c r="L5958" s="635"/>
      <c r="M5958" s="635"/>
      <c r="N5958" s="635"/>
      <c r="O5958" s="660"/>
      <c r="R5958" s="660"/>
    </row>
    <row r="5959" spans="1:18" x14ac:dyDescent="0.25">
      <c r="A5959" s="658"/>
      <c r="B5959" s="635"/>
      <c r="C5959" s="635"/>
      <c r="D5959" s="635"/>
      <c r="E5959" s="635"/>
      <c r="F5959" s="635"/>
      <c r="G5959" s="635"/>
      <c r="H5959" s="635"/>
      <c r="I5959" s="635"/>
      <c r="J5959" s="635"/>
      <c r="K5959" s="635"/>
      <c r="L5959" s="635"/>
      <c r="M5959" s="635"/>
      <c r="N5959" s="635"/>
      <c r="O5959" s="660"/>
      <c r="R5959" s="660"/>
    </row>
    <row r="5960" spans="1:18" x14ac:dyDescent="0.25">
      <c r="A5960" s="658"/>
      <c r="B5960" s="635"/>
      <c r="C5960" s="635"/>
      <c r="D5960" s="635"/>
      <c r="E5960" s="635"/>
      <c r="F5960" s="635"/>
      <c r="G5960" s="635"/>
      <c r="H5960" s="635"/>
      <c r="I5960" s="635"/>
      <c r="J5960" s="635"/>
      <c r="K5960" s="635"/>
      <c r="L5960" s="635"/>
      <c r="M5960" s="635"/>
      <c r="N5960" s="635"/>
      <c r="O5960" s="660"/>
      <c r="R5960" s="660"/>
    </row>
    <row r="5961" spans="1:18" x14ac:dyDescent="0.25">
      <c r="A5961" s="658"/>
      <c r="B5961" s="635"/>
      <c r="C5961" s="635"/>
      <c r="D5961" s="635"/>
      <c r="E5961" s="635"/>
      <c r="F5961" s="635"/>
      <c r="G5961" s="635"/>
      <c r="H5961" s="635"/>
      <c r="I5961" s="635"/>
      <c r="J5961" s="635"/>
      <c r="K5961" s="635"/>
      <c r="L5961" s="635"/>
      <c r="M5961" s="635"/>
      <c r="N5961" s="635"/>
      <c r="O5961" s="660"/>
      <c r="R5961" s="660"/>
    </row>
    <row r="5962" spans="1:18" x14ac:dyDescent="0.25">
      <c r="A5962" s="658"/>
      <c r="B5962" s="635"/>
      <c r="C5962" s="635"/>
      <c r="D5962" s="635"/>
      <c r="E5962" s="635"/>
      <c r="F5962" s="635"/>
      <c r="G5962" s="635"/>
      <c r="H5962" s="635"/>
      <c r="I5962" s="635"/>
      <c r="J5962" s="635"/>
      <c r="K5962" s="635"/>
      <c r="L5962" s="635"/>
      <c r="M5962" s="635"/>
      <c r="N5962" s="635"/>
      <c r="O5962" s="660"/>
      <c r="R5962" s="660"/>
    </row>
    <row r="5963" spans="1:18" x14ac:dyDescent="0.25">
      <c r="A5963" s="658"/>
      <c r="B5963" s="635"/>
      <c r="C5963" s="635"/>
      <c r="D5963" s="635"/>
      <c r="E5963" s="635"/>
      <c r="F5963" s="635"/>
      <c r="G5963" s="635"/>
      <c r="H5963" s="635"/>
      <c r="I5963" s="635"/>
      <c r="J5963" s="635"/>
      <c r="K5963" s="635"/>
      <c r="L5963" s="635"/>
      <c r="M5963" s="635"/>
      <c r="N5963" s="635"/>
      <c r="O5963" s="660"/>
      <c r="R5963" s="660"/>
    </row>
    <row r="5964" spans="1:18" x14ac:dyDescent="0.25">
      <c r="A5964" s="658"/>
      <c r="B5964" s="635"/>
      <c r="C5964" s="635"/>
      <c r="D5964" s="635"/>
      <c r="E5964" s="635"/>
      <c r="F5964" s="635"/>
      <c r="G5964" s="635"/>
      <c r="H5964" s="635"/>
      <c r="I5964" s="635"/>
      <c r="J5964" s="635"/>
      <c r="K5964" s="635"/>
      <c r="L5964" s="635"/>
      <c r="M5964" s="635"/>
      <c r="N5964" s="635"/>
      <c r="O5964" s="660"/>
      <c r="R5964" s="660"/>
    </row>
    <row r="5965" spans="1:18" x14ac:dyDescent="0.25">
      <c r="A5965" s="658"/>
      <c r="B5965" s="635"/>
      <c r="C5965" s="635"/>
      <c r="D5965" s="635"/>
      <c r="E5965" s="635"/>
      <c r="F5965" s="635"/>
      <c r="G5965" s="635"/>
      <c r="H5965" s="635"/>
      <c r="I5965" s="635"/>
      <c r="J5965" s="635"/>
      <c r="K5965" s="635"/>
      <c r="L5965" s="635"/>
      <c r="M5965" s="635"/>
      <c r="N5965" s="635"/>
      <c r="O5965" s="660"/>
      <c r="R5965" s="660"/>
    </row>
    <row r="5966" spans="1:18" x14ac:dyDescent="0.25">
      <c r="A5966" s="658"/>
      <c r="B5966" s="635"/>
      <c r="C5966" s="635"/>
      <c r="D5966" s="635"/>
      <c r="E5966" s="635"/>
      <c r="F5966" s="635"/>
      <c r="G5966" s="635"/>
      <c r="H5966" s="635"/>
      <c r="I5966" s="635"/>
      <c r="J5966" s="635"/>
      <c r="K5966" s="635"/>
      <c r="L5966" s="635"/>
      <c r="M5966" s="635"/>
      <c r="N5966" s="635"/>
      <c r="O5966" s="660"/>
      <c r="R5966" s="660"/>
    </row>
    <row r="5967" spans="1:18" x14ac:dyDescent="0.25">
      <c r="A5967" s="658"/>
      <c r="B5967" s="635"/>
      <c r="C5967" s="635"/>
      <c r="D5967" s="635"/>
      <c r="E5967" s="635"/>
      <c r="F5967" s="635"/>
      <c r="G5967" s="635"/>
      <c r="H5967" s="635"/>
      <c r="I5967" s="635"/>
      <c r="J5967" s="635"/>
      <c r="K5967" s="635"/>
      <c r="L5967" s="635"/>
      <c r="M5967" s="635"/>
      <c r="N5967" s="635"/>
      <c r="O5967" s="660"/>
      <c r="R5967" s="660"/>
    </row>
    <row r="5968" spans="1:18" x14ac:dyDescent="0.25">
      <c r="A5968" s="658"/>
      <c r="B5968" s="635"/>
      <c r="C5968" s="635"/>
      <c r="D5968" s="635"/>
      <c r="E5968" s="635"/>
      <c r="F5968" s="635"/>
      <c r="G5968" s="635"/>
      <c r="H5968" s="635"/>
      <c r="I5968" s="635"/>
      <c r="J5968" s="635"/>
      <c r="K5968" s="635"/>
      <c r="L5968" s="635"/>
      <c r="M5968" s="635"/>
      <c r="N5968" s="635"/>
      <c r="O5968" s="660"/>
      <c r="R5968" s="660"/>
    </row>
    <row r="5969" spans="1:18" x14ac:dyDescent="0.25">
      <c r="A5969" s="658"/>
      <c r="B5969" s="635"/>
      <c r="C5969" s="635"/>
      <c r="D5969" s="635"/>
      <c r="E5969" s="635"/>
      <c r="F5969" s="635"/>
      <c r="G5969" s="635"/>
      <c r="H5969" s="635"/>
      <c r="I5969" s="635"/>
      <c r="J5969" s="635"/>
      <c r="K5969" s="635"/>
      <c r="L5969" s="635"/>
      <c r="M5969" s="635"/>
      <c r="N5969" s="635"/>
      <c r="O5969" s="660"/>
      <c r="R5969" s="660"/>
    </row>
    <row r="5970" spans="1:18" x14ac:dyDescent="0.25">
      <c r="A5970" s="658"/>
      <c r="B5970" s="635"/>
      <c r="C5970" s="635"/>
      <c r="D5970" s="635"/>
      <c r="E5970" s="635"/>
      <c r="F5970" s="635"/>
      <c r="G5970" s="635"/>
      <c r="H5970" s="635"/>
      <c r="I5970" s="635"/>
      <c r="J5970" s="635"/>
      <c r="K5970" s="635"/>
      <c r="L5970" s="635"/>
      <c r="M5970" s="635"/>
      <c r="N5970" s="635"/>
      <c r="O5970" s="660"/>
      <c r="R5970" s="660"/>
    </row>
    <row r="5971" spans="1:18" x14ac:dyDescent="0.25">
      <c r="A5971" s="658"/>
      <c r="B5971" s="635"/>
      <c r="C5971" s="635"/>
      <c r="D5971" s="635"/>
      <c r="E5971" s="635"/>
      <c r="F5971" s="635"/>
      <c r="G5971" s="635"/>
      <c r="H5971" s="635"/>
      <c r="I5971" s="635"/>
      <c r="J5971" s="635"/>
      <c r="K5971" s="635"/>
      <c r="L5971" s="635"/>
      <c r="M5971" s="635"/>
      <c r="N5971" s="635"/>
      <c r="O5971" s="660"/>
      <c r="R5971" s="660"/>
    </row>
    <row r="5972" spans="1:18" x14ac:dyDescent="0.25">
      <c r="A5972" s="658"/>
      <c r="B5972" s="635"/>
      <c r="C5972" s="635"/>
      <c r="D5972" s="635"/>
      <c r="E5972" s="635"/>
      <c r="F5972" s="635"/>
      <c r="G5972" s="635"/>
      <c r="H5972" s="635"/>
      <c r="I5972" s="635"/>
      <c r="J5972" s="635"/>
      <c r="K5972" s="635"/>
      <c r="L5972" s="635"/>
      <c r="M5972" s="635"/>
      <c r="N5972" s="635"/>
      <c r="O5972" s="660"/>
      <c r="R5972" s="660"/>
    </row>
    <row r="5973" spans="1:18" x14ac:dyDescent="0.25">
      <c r="A5973" s="658"/>
      <c r="B5973" s="635"/>
      <c r="C5973" s="635"/>
      <c r="D5973" s="635"/>
      <c r="E5973" s="635"/>
      <c r="F5973" s="635"/>
      <c r="G5973" s="635"/>
      <c r="H5973" s="635"/>
      <c r="I5973" s="635"/>
      <c r="J5973" s="635"/>
      <c r="K5973" s="635"/>
      <c r="L5973" s="635"/>
      <c r="M5973" s="635"/>
      <c r="N5973" s="635"/>
      <c r="O5973" s="660"/>
      <c r="R5973" s="660"/>
    </row>
    <row r="5974" spans="1:18" x14ac:dyDescent="0.25">
      <c r="A5974" s="658"/>
      <c r="B5974" s="635"/>
      <c r="C5974" s="635"/>
      <c r="D5974" s="635"/>
      <c r="E5974" s="635"/>
      <c r="F5974" s="635"/>
      <c r="G5974" s="635"/>
      <c r="H5974" s="635"/>
      <c r="I5974" s="635"/>
      <c r="J5974" s="635"/>
      <c r="K5974" s="635"/>
      <c r="L5974" s="635"/>
      <c r="M5974" s="635"/>
      <c r="N5974" s="635"/>
      <c r="O5974" s="660"/>
      <c r="R5974" s="660"/>
    </row>
    <row r="5975" spans="1:18" x14ac:dyDescent="0.25">
      <c r="A5975" s="658"/>
      <c r="B5975" s="635"/>
      <c r="C5975" s="635"/>
      <c r="D5975" s="635"/>
      <c r="E5975" s="635"/>
      <c r="F5975" s="635"/>
      <c r="G5975" s="635"/>
      <c r="H5975" s="635"/>
      <c r="I5975" s="635"/>
      <c r="J5975" s="635"/>
      <c r="K5975" s="635"/>
      <c r="L5975" s="635"/>
      <c r="M5975" s="635"/>
      <c r="N5975" s="635"/>
      <c r="O5975" s="660"/>
      <c r="R5975" s="660"/>
    </row>
    <row r="5976" spans="1:18" x14ac:dyDescent="0.25">
      <c r="A5976" s="658"/>
      <c r="B5976" s="635"/>
      <c r="C5976" s="635"/>
      <c r="D5976" s="635"/>
      <c r="E5976" s="635"/>
      <c r="F5976" s="635"/>
      <c r="G5976" s="635"/>
      <c r="H5976" s="635"/>
      <c r="I5976" s="635"/>
      <c r="J5976" s="635"/>
      <c r="K5976" s="635"/>
      <c r="L5976" s="635"/>
      <c r="M5976" s="635"/>
      <c r="N5976" s="635"/>
      <c r="O5976" s="660"/>
      <c r="R5976" s="660"/>
    </row>
    <row r="5977" spans="1:18" x14ac:dyDescent="0.25">
      <c r="A5977" s="658"/>
      <c r="B5977" s="635"/>
      <c r="C5977" s="635"/>
      <c r="D5977" s="635"/>
      <c r="E5977" s="635"/>
      <c r="F5977" s="635"/>
      <c r="G5977" s="635"/>
      <c r="H5977" s="635"/>
      <c r="I5977" s="635"/>
      <c r="J5977" s="635"/>
      <c r="K5977" s="635"/>
      <c r="L5977" s="635"/>
      <c r="M5977" s="635"/>
      <c r="N5977" s="635"/>
      <c r="O5977" s="660"/>
      <c r="R5977" s="660"/>
    </row>
    <row r="5978" spans="1:18" x14ac:dyDescent="0.25">
      <c r="A5978" s="658"/>
      <c r="B5978" s="635"/>
      <c r="C5978" s="635"/>
      <c r="D5978" s="635"/>
      <c r="E5978" s="635"/>
      <c r="F5978" s="635"/>
      <c r="G5978" s="635"/>
      <c r="H5978" s="635"/>
      <c r="I5978" s="635"/>
      <c r="J5978" s="635"/>
      <c r="K5978" s="635"/>
      <c r="L5978" s="635"/>
      <c r="M5978" s="635"/>
      <c r="N5978" s="635"/>
      <c r="O5978" s="660"/>
      <c r="R5978" s="660"/>
    </row>
    <row r="5979" spans="1:18" x14ac:dyDescent="0.25">
      <c r="A5979" s="658"/>
      <c r="B5979" s="635"/>
      <c r="C5979" s="635"/>
      <c r="D5979" s="635"/>
      <c r="E5979" s="635"/>
      <c r="F5979" s="635"/>
      <c r="G5979" s="635"/>
      <c r="H5979" s="635"/>
      <c r="I5979" s="635"/>
      <c r="J5979" s="635"/>
      <c r="K5979" s="635"/>
      <c r="L5979" s="635"/>
      <c r="M5979" s="635"/>
      <c r="N5979" s="635"/>
      <c r="O5979" s="660"/>
      <c r="R5979" s="660"/>
    </row>
    <row r="5980" spans="1:18" x14ac:dyDescent="0.25">
      <c r="A5980" s="658"/>
      <c r="B5980" s="635"/>
      <c r="C5980" s="635"/>
      <c r="D5980" s="635"/>
      <c r="E5980" s="635"/>
      <c r="F5980" s="635"/>
      <c r="G5980" s="635"/>
      <c r="H5980" s="635"/>
      <c r="I5980" s="635"/>
      <c r="J5980" s="635"/>
      <c r="K5980" s="635"/>
      <c r="L5980" s="635"/>
      <c r="M5980" s="635"/>
      <c r="N5980" s="635"/>
      <c r="O5980" s="660"/>
      <c r="R5980" s="660"/>
    </row>
    <row r="5981" spans="1:18" x14ac:dyDescent="0.25">
      <c r="A5981" s="658"/>
      <c r="B5981" s="635"/>
      <c r="C5981" s="635"/>
      <c r="D5981" s="635"/>
      <c r="E5981" s="635"/>
      <c r="F5981" s="635"/>
      <c r="G5981" s="635"/>
      <c r="H5981" s="635"/>
      <c r="I5981" s="635"/>
      <c r="J5981" s="635"/>
      <c r="K5981" s="635"/>
      <c r="L5981" s="635"/>
      <c r="M5981" s="635"/>
      <c r="N5981" s="635"/>
      <c r="O5981" s="660"/>
      <c r="R5981" s="660"/>
    </row>
    <row r="5982" spans="1:18" x14ac:dyDescent="0.25">
      <c r="A5982" s="658"/>
      <c r="B5982" s="635"/>
      <c r="C5982" s="635"/>
      <c r="D5982" s="635"/>
      <c r="E5982" s="635"/>
      <c r="F5982" s="635"/>
      <c r="G5982" s="635"/>
      <c r="H5982" s="635"/>
      <c r="I5982" s="635"/>
      <c r="J5982" s="635"/>
      <c r="K5982" s="635"/>
      <c r="L5982" s="635"/>
      <c r="M5982" s="635"/>
      <c r="N5982" s="635"/>
      <c r="O5982" s="660"/>
      <c r="R5982" s="660"/>
    </row>
    <row r="5983" spans="1:18" x14ac:dyDescent="0.25">
      <c r="A5983" s="658"/>
      <c r="B5983" s="635"/>
      <c r="C5983" s="635"/>
      <c r="D5983" s="635"/>
      <c r="E5983" s="635"/>
      <c r="F5983" s="635"/>
      <c r="G5983" s="635"/>
      <c r="H5983" s="635"/>
      <c r="I5983" s="635"/>
      <c r="J5983" s="635"/>
      <c r="K5983" s="635"/>
      <c r="L5983" s="635"/>
      <c r="M5983" s="635"/>
      <c r="N5983" s="635"/>
      <c r="O5983" s="660"/>
      <c r="R5983" s="660"/>
    </row>
    <row r="5984" spans="1:18" x14ac:dyDescent="0.25">
      <c r="A5984" s="658"/>
      <c r="B5984" s="635"/>
      <c r="C5984" s="635"/>
      <c r="D5984" s="635"/>
      <c r="E5984" s="635"/>
      <c r="F5984" s="635"/>
      <c r="G5984" s="635"/>
      <c r="H5984" s="635"/>
      <c r="I5984" s="635"/>
      <c r="J5984" s="635"/>
      <c r="K5984" s="635"/>
      <c r="L5984" s="635"/>
      <c r="M5984" s="635"/>
      <c r="N5984" s="635"/>
      <c r="O5984" s="660"/>
      <c r="R5984" s="660"/>
    </row>
    <row r="5985" spans="1:18" x14ac:dyDescent="0.25">
      <c r="A5985" s="658"/>
      <c r="B5985" s="635"/>
      <c r="C5985" s="635"/>
      <c r="D5985" s="635"/>
      <c r="E5985" s="635"/>
      <c r="F5985" s="635"/>
      <c r="G5985" s="635"/>
      <c r="H5985" s="635"/>
      <c r="I5985" s="635"/>
      <c r="J5985" s="635"/>
      <c r="K5985" s="635"/>
      <c r="L5985" s="635"/>
      <c r="M5985" s="635"/>
      <c r="N5985" s="635"/>
      <c r="O5985" s="660"/>
      <c r="R5985" s="660"/>
    </row>
    <row r="5986" spans="1:18" x14ac:dyDescent="0.25">
      <c r="A5986" s="658"/>
      <c r="B5986" s="635"/>
      <c r="C5986" s="635"/>
      <c r="D5986" s="635"/>
      <c r="E5986" s="635"/>
      <c r="F5986" s="635"/>
      <c r="G5986" s="635"/>
      <c r="H5986" s="635"/>
      <c r="I5986" s="635"/>
      <c r="J5986" s="635"/>
      <c r="K5986" s="635"/>
      <c r="L5986" s="635"/>
      <c r="M5986" s="635"/>
      <c r="N5986" s="635"/>
      <c r="O5986" s="660"/>
      <c r="R5986" s="660"/>
    </row>
    <row r="5987" spans="1:18" x14ac:dyDescent="0.25">
      <c r="A5987" s="658"/>
      <c r="B5987" s="635"/>
      <c r="C5987" s="635"/>
      <c r="D5987" s="635"/>
      <c r="E5987" s="635"/>
      <c r="F5987" s="635"/>
      <c r="G5987" s="635"/>
      <c r="H5987" s="635"/>
      <c r="I5987" s="635"/>
      <c r="J5987" s="635"/>
      <c r="K5987" s="635"/>
      <c r="L5987" s="635"/>
      <c r="M5987" s="635"/>
      <c r="N5987" s="635"/>
      <c r="O5987" s="660"/>
      <c r="R5987" s="660"/>
    </row>
    <row r="5988" spans="1:18" x14ac:dyDescent="0.25">
      <c r="A5988" s="658"/>
      <c r="B5988" s="635"/>
      <c r="C5988" s="635"/>
      <c r="D5988" s="635"/>
      <c r="E5988" s="635"/>
      <c r="F5988" s="635"/>
      <c r="G5988" s="635"/>
      <c r="H5988" s="635"/>
      <c r="I5988" s="635"/>
      <c r="J5988" s="635"/>
      <c r="K5988" s="635"/>
      <c r="L5988" s="635"/>
      <c r="M5988" s="635"/>
      <c r="N5988" s="635"/>
      <c r="O5988" s="660"/>
      <c r="R5988" s="660"/>
    </row>
    <row r="5989" spans="1:18" x14ac:dyDescent="0.25">
      <c r="A5989" s="658"/>
      <c r="B5989" s="635"/>
      <c r="C5989" s="635"/>
      <c r="D5989" s="635"/>
      <c r="E5989" s="635"/>
      <c r="F5989" s="635"/>
      <c r="G5989" s="635"/>
      <c r="H5989" s="635"/>
      <c r="I5989" s="635"/>
      <c r="J5989" s="635"/>
      <c r="K5989" s="635"/>
      <c r="L5989" s="635"/>
      <c r="M5989" s="635"/>
      <c r="N5989" s="635"/>
      <c r="O5989" s="660"/>
      <c r="R5989" s="660"/>
    </row>
    <row r="5990" spans="1:18" x14ac:dyDescent="0.25">
      <c r="A5990" s="658"/>
      <c r="B5990" s="635"/>
      <c r="C5990" s="635"/>
      <c r="D5990" s="635"/>
      <c r="E5990" s="635"/>
      <c r="F5990" s="635"/>
      <c r="G5990" s="635"/>
      <c r="H5990" s="635"/>
      <c r="I5990" s="635"/>
      <c r="J5990" s="635"/>
      <c r="K5990" s="635"/>
      <c r="L5990" s="635"/>
      <c r="M5990" s="635"/>
      <c r="N5990" s="635"/>
      <c r="O5990" s="660"/>
      <c r="R5990" s="660"/>
    </row>
    <row r="5991" spans="1:18" x14ac:dyDescent="0.25">
      <c r="A5991" s="658"/>
      <c r="B5991" s="635"/>
      <c r="C5991" s="635"/>
      <c r="D5991" s="635"/>
      <c r="E5991" s="635"/>
      <c r="F5991" s="635"/>
      <c r="G5991" s="635"/>
      <c r="H5991" s="635"/>
      <c r="I5991" s="635"/>
      <c r="J5991" s="635"/>
      <c r="K5991" s="635"/>
      <c r="L5991" s="635"/>
      <c r="M5991" s="635"/>
      <c r="N5991" s="635"/>
      <c r="O5991" s="660"/>
      <c r="R5991" s="660"/>
    </row>
    <row r="5992" spans="1:18" x14ac:dyDescent="0.25">
      <c r="A5992" s="658"/>
      <c r="B5992" s="635"/>
      <c r="C5992" s="635"/>
      <c r="D5992" s="635"/>
      <c r="E5992" s="635"/>
      <c r="F5992" s="635"/>
      <c r="G5992" s="635"/>
      <c r="H5992" s="635"/>
      <c r="I5992" s="635"/>
      <c r="J5992" s="635"/>
      <c r="K5992" s="635"/>
      <c r="L5992" s="635"/>
      <c r="M5992" s="635"/>
      <c r="N5992" s="635"/>
      <c r="O5992" s="660"/>
      <c r="R5992" s="660"/>
    </row>
    <row r="5993" spans="1:18" x14ac:dyDescent="0.25">
      <c r="A5993" s="658"/>
      <c r="B5993" s="635"/>
      <c r="C5993" s="635"/>
      <c r="D5993" s="635"/>
      <c r="E5993" s="635"/>
      <c r="F5993" s="635"/>
      <c r="G5993" s="635"/>
      <c r="H5993" s="635"/>
      <c r="I5993" s="635"/>
      <c r="J5993" s="635"/>
      <c r="K5993" s="635"/>
      <c r="L5993" s="635"/>
      <c r="M5993" s="635"/>
      <c r="N5993" s="635"/>
      <c r="O5993" s="660"/>
      <c r="R5993" s="660"/>
    </row>
    <row r="5994" spans="1:18" x14ac:dyDescent="0.25">
      <c r="A5994" s="658"/>
      <c r="B5994" s="635"/>
      <c r="C5994" s="635"/>
      <c r="D5994" s="635"/>
      <c r="E5994" s="635"/>
      <c r="F5994" s="635"/>
      <c r="G5994" s="635"/>
      <c r="H5994" s="635"/>
      <c r="I5994" s="635"/>
      <c r="J5994" s="635"/>
      <c r="K5994" s="635"/>
      <c r="L5994" s="635"/>
      <c r="M5994" s="635"/>
      <c r="N5994" s="635"/>
      <c r="O5994" s="660"/>
      <c r="R5994" s="660"/>
    </row>
    <row r="5995" spans="1:18" x14ac:dyDescent="0.25">
      <c r="A5995" s="658"/>
      <c r="B5995" s="635"/>
      <c r="C5995" s="635"/>
      <c r="D5995" s="635"/>
      <c r="E5995" s="635"/>
      <c r="F5995" s="635"/>
      <c r="G5995" s="635"/>
      <c r="H5995" s="635"/>
      <c r="I5995" s="635"/>
      <c r="J5995" s="635"/>
      <c r="K5995" s="635"/>
      <c r="L5995" s="635"/>
      <c r="M5995" s="635"/>
      <c r="N5995" s="635"/>
      <c r="O5995" s="660"/>
      <c r="R5995" s="660"/>
    </row>
    <row r="5996" spans="1:18" x14ac:dyDescent="0.25">
      <c r="A5996" s="658"/>
      <c r="B5996" s="635"/>
      <c r="C5996" s="635"/>
      <c r="D5996" s="635"/>
      <c r="E5996" s="635"/>
      <c r="F5996" s="635"/>
      <c r="G5996" s="635"/>
      <c r="H5996" s="635"/>
      <c r="I5996" s="635"/>
      <c r="J5996" s="635"/>
      <c r="K5996" s="635"/>
      <c r="L5996" s="635"/>
      <c r="M5996" s="635"/>
      <c r="N5996" s="635"/>
      <c r="O5996" s="660"/>
      <c r="R5996" s="660"/>
    </row>
    <row r="5997" spans="1:18" x14ac:dyDescent="0.25">
      <c r="A5997" s="658"/>
      <c r="B5997" s="635"/>
      <c r="C5997" s="635"/>
      <c r="D5997" s="635"/>
      <c r="E5997" s="635"/>
      <c r="F5997" s="635"/>
      <c r="G5997" s="635"/>
      <c r="H5997" s="635"/>
      <c r="I5997" s="635"/>
      <c r="J5997" s="635"/>
      <c r="K5997" s="635"/>
      <c r="L5997" s="635"/>
      <c r="M5997" s="635"/>
      <c r="N5997" s="635"/>
      <c r="O5997" s="660"/>
      <c r="R5997" s="660"/>
    </row>
    <row r="5998" spans="1:18" x14ac:dyDescent="0.25">
      <c r="A5998" s="658"/>
      <c r="B5998" s="635"/>
      <c r="C5998" s="635"/>
      <c r="D5998" s="635"/>
      <c r="E5998" s="635"/>
      <c r="F5998" s="635"/>
      <c r="G5998" s="635"/>
      <c r="H5998" s="635"/>
      <c r="I5998" s="635"/>
      <c r="J5998" s="635"/>
      <c r="K5998" s="635"/>
      <c r="L5998" s="635"/>
      <c r="M5998" s="635"/>
      <c r="N5998" s="635"/>
      <c r="O5998" s="660"/>
      <c r="R5998" s="660"/>
    </row>
    <row r="5999" spans="1:18" x14ac:dyDescent="0.25">
      <c r="A5999" s="658"/>
      <c r="B5999" s="635"/>
      <c r="C5999" s="635"/>
      <c r="D5999" s="635"/>
      <c r="E5999" s="635"/>
      <c r="F5999" s="635"/>
      <c r="G5999" s="635"/>
      <c r="H5999" s="635"/>
      <c r="I5999" s="635"/>
      <c r="J5999" s="635"/>
      <c r="K5999" s="635"/>
      <c r="L5999" s="635"/>
      <c r="M5999" s="635"/>
      <c r="N5999" s="635"/>
      <c r="O5999" s="660"/>
      <c r="R5999" s="660"/>
    </row>
    <row r="6000" spans="1:18" x14ac:dyDescent="0.25">
      <c r="A6000" s="658"/>
      <c r="B6000" s="635"/>
      <c r="C6000" s="635"/>
      <c r="D6000" s="635"/>
      <c r="E6000" s="635"/>
      <c r="F6000" s="635"/>
      <c r="G6000" s="635"/>
      <c r="H6000" s="635"/>
      <c r="I6000" s="635"/>
      <c r="J6000" s="635"/>
      <c r="K6000" s="635"/>
      <c r="L6000" s="635"/>
      <c r="M6000" s="635"/>
      <c r="N6000" s="635"/>
      <c r="O6000" s="660"/>
      <c r="R6000" s="660"/>
    </row>
    <row r="6001" spans="1:18" x14ac:dyDescent="0.25">
      <c r="A6001" s="658"/>
      <c r="B6001" s="635"/>
      <c r="C6001" s="635"/>
      <c r="D6001" s="635"/>
      <c r="E6001" s="635"/>
      <c r="F6001" s="635"/>
      <c r="G6001" s="635"/>
      <c r="H6001" s="635"/>
      <c r="I6001" s="635"/>
      <c r="J6001" s="635"/>
      <c r="K6001" s="635"/>
      <c r="L6001" s="635"/>
      <c r="M6001" s="635"/>
      <c r="N6001" s="635"/>
      <c r="O6001" s="660"/>
      <c r="R6001" s="660"/>
    </row>
    <row r="6002" spans="1:18" x14ac:dyDescent="0.25">
      <c r="A6002" s="658"/>
      <c r="B6002" s="635"/>
      <c r="C6002" s="635"/>
      <c r="D6002" s="635"/>
      <c r="E6002" s="635"/>
      <c r="F6002" s="635"/>
      <c r="G6002" s="635"/>
      <c r="H6002" s="635"/>
      <c r="I6002" s="635"/>
      <c r="J6002" s="635"/>
      <c r="K6002" s="635"/>
      <c r="L6002" s="635"/>
      <c r="M6002" s="635"/>
      <c r="N6002" s="635"/>
      <c r="O6002" s="660"/>
      <c r="R6002" s="660"/>
    </row>
    <row r="6003" spans="1:18" x14ac:dyDescent="0.25">
      <c r="A6003" s="658"/>
      <c r="B6003" s="635"/>
      <c r="C6003" s="635"/>
      <c r="D6003" s="635"/>
      <c r="E6003" s="635"/>
      <c r="F6003" s="635"/>
      <c r="G6003" s="635"/>
      <c r="H6003" s="635"/>
      <c r="I6003" s="635"/>
      <c r="J6003" s="635"/>
      <c r="K6003" s="635"/>
      <c r="L6003" s="635"/>
      <c r="M6003" s="635"/>
      <c r="N6003" s="635"/>
      <c r="O6003" s="660"/>
      <c r="R6003" s="660"/>
    </row>
    <row r="6004" spans="1:18" x14ac:dyDescent="0.25">
      <c r="A6004" s="658"/>
      <c r="B6004" s="635"/>
      <c r="C6004" s="635"/>
      <c r="D6004" s="635"/>
      <c r="E6004" s="635"/>
      <c r="F6004" s="635"/>
      <c r="G6004" s="635"/>
      <c r="H6004" s="635"/>
      <c r="I6004" s="635"/>
      <c r="J6004" s="635"/>
      <c r="K6004" s="635"/>
      <c r="L6004" s="635"/>
      <c r="M6004" s="635"/>
      <c r="N6004" s="635"/>
      <c r="O6004" s="660"/>
      <c r="R6004" s="660"/>
    </row>
    <row r="6005" spans="1:18" x14ac:dyDescent="0.25">
      <c r="A6005" s="658"/>
      <c r="B6005" s="635"/>
      <c r="C6005" s="635"/>
      <c r="D6005" s="635"/>
      <c r="E6005" s="635"/>
      <c r="F6005" s="635"/>
      <c r="G6005" s="635"/>
      <c r="H6005" s="635"/>
      <c r="I6005" s="635"/>
      <c r="J6005" s="635"/>
      <c r="K6005" s="635"/>
      <c r="L6005" s="635"/>
      <c r="M6005" s="635"/>
      <c r="N6005" s="635"/>
      <c r="O6005" s="660"/>
      <c r="R6005" s="660"/>
    </row>
    <row r="6006" spans="1:18" x14ac:dyDescent="0.25">
      <c r="A6006" s="658"/>
      <c r="B6006" s="635"/>
      <c r="C6006" s="635"/>
      <c r="D6006" s="635"/>
      <c r="E6006" s="635"/>
      <c r="F6006" s="635"/>
      <c r="G6006" s="635"/>
      <c r="H6006" s="635"/>
      <c r="I6006" s="635"/>
      <c r="J6006" s="635"/>
      <c r="K6006" s="635"/>
      <c r="L6006" s="635"/>
      <c r="M6006" s="635"/>
      <c r="N6006" s="635"/>
      <c r="O6006" s="660"/>
      <c r="R6006" s="660"/>
    </row>
    <row r="6007" spans="1:18" x14ac:dyDescent="0.25">
      <c r="A6007" s="658"/>
      <c r="B6007" s="635"/>
      <c r="C6007" s="635"/>
      <c r="D6007" s="635"/>
      <c r="E6007" s="635"/>
      <c r="F6007" s="635"/>
      <c r="G6007" s="635"/>
      <c r="H6007" s="635"/>
      <c r="I6007" s="635"/>
      <c r="J6007" s="635"/>
      <c r="K6007" s="635"/>
      <c r="L6007" s="635"/>
      <c r="M6007" s="635"/>
      <c r="N6007" s="635"/>
      <c r="O6007" s="660"/>
      <c r="R6007" s="660"/>
    </row>
    <row r="6008" spans="1:18" x14ac:dyDescent="0.25">
      <c r="A6008" s="658"/>
      <c r="B6008" s="635"/>
      <c r="C6008" s="635"/>
      <c r="D6008" s="635"/>
      <c r="E6008" s="635"/>
      <c r="F6008" s="635"/>
      <c r="G6008" s="635"/>
      <c r="H6008" s="635"/>
      <c r="I6008" s="635"/>
      <c r="J6008" s="635"/>
      <c r="K6008" s="635"/>
      <c r="L6008" s="635"/>
      <c r="M6008" s="635"/>
      <c r="N6008" s="635"/>
      <c r="O6008" s="660"/>
      <c r="R6008" s="660"/>
    </row>
    <row r="6009" spans="1:18" x14ac:dyDescent="0.25">
      <c r="A6009" s="658"/>
      <c r="B6009" s="635"/>
      <c r="C6009" s="635"/>
      <c r="D6009" s="635"/>
      <c r="E6009" s="635"/>
      <c r="F6009" s="635"/>
      <c r="G6009" s="635"/>
      <c r="H6009" s="635"/>
      <c r="I6009" s="635"/>
      <c r="J6009" s="635"/>
      <c r="K6009" s="635"/>
      <c r="L6009" s="635"/>
      <c r="M6009" s="635"/>
      <c r="N6009" s="635"/>
      <c r="O6009" s="660"/>
      <c r="R6009" s="660"/>
    </row>
    <row r="6010" spans="1:18" x14ac:dyDescent="0.25">
      <c r="A6010" s="658"/>
      <c r="B6010" s="635"/>
      <c r="C6010" s="635"/>
      <c r="D6010" s="635"/>
      <c r="E6010" s="635"/>
      <c r="F6010" s="635"/>
      <c r="G6010" s="635"/>
      <c r="H6010" s="635"/>
      <c r="I6010" s="635"/>
      <c r="J6010" s="635"/>
      <c r="K6010" s="635"/>
      <c r="L6010" s="635"/>
      <c r="M6010" s="635"/>
      <c r="N6010" s="635"/>
      <c r="O6010" s="660"/>
      <c r="R6010" s="660"/>
    </row>
    <row r="6011" spans="1:18" x14ac:dyDescent="0.25">
      <c r="A6011" s="658"/>
      <c r="B6011" s="635"/>
      <c r="C6011" s="635"/>
      <c r="D6011" s="635"/>
      <c r="E6011" s="635"/>
      <c r="F6011" s="635"/>
      <c r="G6011" s="635"/>
      <c r="H6011" s="635"/>
      <c r="I6011" s="635"/>
      <c r="J6011" s="635"/>
      <c r="K6011" s="635"/>
      <c r="L6011" s="635"/>
      <c r="M6011" s="635"/>
      <c r="N6011" s="635"/>
      <c r="O6011" s="660"/>
      <c r="R6011" s="660"/>
    </row>
    <row r="6012" spans="1:18" x14ac:dyDescent="0.25">
      <c r="A6012" s="658"/>
      <c r="B6012" s="635"/>
      <c r="C6012" s="635"/>
      <c r="D6012" s="635"/>
      <c r="E6012" s="635"/>
      <c r="F6012" s="635"/>
      <c r="G6012" s="635"/>
      <c r="H6012" s="635"/>
      <c r="I6012" s="635"/>
      <c r="J6012" s="635"/>
      <c r="K6012" s="635"/>
      <c r="L6012" s="635"/>
      <c r="M6012" s="635"/>
      <c r="N6012" s="635"/>
      <c r="O6012" s="660"/>
      <c r="R6012" s="660"/>
    </row>
    <row r="6013" spans="1:18" x14ac:dyDescent="0.25">
      <c r="A6013" s="658"/>
      <c r="B6013" s="635"/>
      <c r="C6013" s="635"/>
      <c r="D6013" s="635"/>
      <c r="E6013" s="635"/>
      <c r="F6013" s="635"/>
      <c r="G6013" s="635"/>
      <c r="H6013" s="635"/>
      <c r="I6013" s="635"/>
      <c r="J6013" s="635"/>
      <c r="K6013" s="635"/>
      <c r="L6013" s="635"/>
      <c r="M6013" s="635"/>
      <c r="N6013" s="635"/>
      <c r="O6013" s="660"/>
      <c r="R6013" s="660"/>
    </row>
    <row r="6014" spans="1:18" x14ac:dyDescent="0.25">
      <c r="A6014" s="658"/>
      <c r="B6014" s="635"/>
      <c r="C6014" s="635"/>
      <c r="D6014" s="635"/>
      <c r="E6014" s="635"/>
      <c r="F6014" s="635"/>
      <c r="G6014" s="635"/>
      <c r="H6014" s="635"/>
      <c r="I6014" s="635"/>
      <c r="J6014" s="635"/>
      <c r="K6014" s="635"/>
      <c r="L6014" s="635"/>
      <c r="M6014" s="635"/>
      <c r="N6014" s="635"/>
      <c r="O6014" s="660"/>
      <c r="R6014" s="660"/>
    </row>
    <row r="6015" spans="1:18" x14ac:dyDescent="0.25">
      <c r="A6015" s="658"/>
      <c r="B6015" s="635"/>
      <c r="C6015" s="635"/>
      <c r="D6015" s="635"/>
      <c r="E6015" s="635"/>
      <c r="F6015" s="635"/>
      <c r="G6015" s="635"/>
      <c r="H6015" s="635"/>
      <c r="I6015" s="635"/>
      <c r="J6015" s="635"/>
      <c r="K6015" s="635"/>
      <c r="L6015" s="635"/>
      <c r="M6015" s="635"/>
      <c r="N6015" s="635"/>
      <c r="O6015" s="660"/>
      <c r="R6015" s="660"/>
    </row>
    <row r="6016" spans="1:18" x14ac:dyDescent="0.25">
      <c r="A6016" s="658"/>
      <c r="B6016" s="635"/>
      <c r="C6016" s="635"/>
      <c r="D6016" s="635"/>
      <c r="E6016" s="635"/>
      <c r="F6016" s="635"/>
      <c r="G6016" s="635"/>
      <c r="H6016" s="635"/>
      <c r="I6016" s="635"/>
      <c r="J6016" s="635"/>
      <c r="K6016" s="635"/>
      <c r="L6016" s="635"/>
      <c r="M6016" s="635"/>
      <c r="N6016" s="635"/>
      <c r="O6016" s="660"/>
      <c r="R6016" s="660"/>
    </row>
    <row r="6017" spans="1:18" x14ac:dyDescent="0.25">
      <c r="A6017" s="658"/>
      <c r="B6017" s="635"/>
      <c r="C6017" s="635"/>
      <c r="D6017" s="635"/>
      <c r="E6017" s="635"/>
      <c r="F6017" s="635"/>
      <c r="G6017" s="635"/>
      <c r="H6017" s="635"/>
      <c r="I6017" s="635"/>
      <c r="J6017" s="635"/>
      <c r="K6017" s="635"/>
      <c r="L6017" s="635"/>
      <c r="M6017" s="635"/>
      <c r="N6017" s="635"/>
      <c r="O6017" s="660"/>
      <c r="R6017" s="660"/>
    </row>
    <row r="6018" spans="1:18" x14ac:dyDescent="0.25">
      <c r="A6018" s="658"/>
      <c r="B6018" s="635"/>
      <c r="C6018" s="635"/>
      <c r="D6018" s="635"/>
      <c r="E6018" s="635"/>
      <c r="F6018" s="635"/>
      <c r="G6018" s="635"/>
      <c r="H6018" s="635"/>
      <c r="I6018" s="635"/>
      <c r="J6018" s="635"/>
      <c r="K6018" s="635"/>
      <c r="L6018" s="635"/>
      <c r="M6018" s="635"/>
      <c r="N6018" s="635"/>
      <c r="O6018" s="660"/>
      <c r="R6018" s="660"/>
    </row>
    <row r="6019" spans="1:18" x14ac:dyDescent="0.25">
      <c r="A6019" s="658"/>
      <c r="B6019" s="635"/>
      <c r="C6019" s="635"/>
      <c r="D6019" s="635"/>
      <c r="E6019" s="635"/>
      <c r="F6019" s="635"/>
      <c r="G6019" s="635"/>
      <c r="H6019" s="635"/>
      <c r="I6019" s="635"/>
      <c r="J6019" s="635"/>
      <c r="K6019" s="635"/>
      <c r="L6019" s="635"/>
      <c r="M6019" s="635"/>
      <c r="N6019" s="635"/>
      <c r="O6019" s="660"/>
      <c r="R6019" s="660"/>
    </row>
    <row r="6020" spans="1:18" x14ac:dyDescent="0.25">
      <c r="A6020" s="658"/>
      <c r="B6020" s="635"/>
      <c r="C6020" s="635"/>
      <c r="D6020" s="635"/>
      <c r="E6020" s="635"/>
      <c r="F6020" s="635"/>
      <c r="G6020" s="635"/>
      <c r="H6020" s="635"/>
      <c r="I6020" s="635"/>
      <c r="J6020" s="635"/>
      <c r="K6020" s="635"/>
      <c r="L6020" s="635"/>
      <c r="M6020" s="635"/>
      <c r="N6020" s="635"/>
      <c r="O6020" s="660"/>
      <c r="R6020" s="660"/>
    </row>
    <row r="6021" spans="1:18" x14ac:dyDescent="0.25">
      <c r="A6021" s="658"/>
      <c r="B6021" s="635"/>
      <c r="C6021" s="635"/>
      <c r="D6021" s="635"/>
      <c r="E6021" s="635"/>
      <c r="F6021" s="635"/>
      <c r="G6021" s="635"/>
      <c r="H6021" s="635"/>
      <c r="I6021" s="635"/>
      <c r="J6021" s="635"/>
      <c r="K6021" s="635"/>
      <c r="L6021" s="635"/>
      <c r="M6021" s="635"/>
      <c r="N6021" s="635"/>
      <c r="O6021" s="660"/>
      <c r="R6021" s="660"/>
    </row>
    <row r="6022" spans="1:18" x14ac:dyDescent="0.25">
      <c r="A6022" s="658"/>
      <c r="B6022" s="635"/>
      <c r="C6022" s="635"/>
      <c r="D6022" s="635"/>
      <c r="E6022" s="635"/>
      <c r="F6022" s="635"/>
      <c r="G6022" s="635"/>
      <c r="H6022" s="635"/>
      <c r="I6022" s="635"/>
      <c r="J6022" s="635"/>
      <c r="K6022" s="635"/>
      <c r="L6022" s="635"/>
      <c r="M6022" s="635"/>
      <c r="N6022" s="635"/>
      <c r="O6022" s="660"/>
      <c r="R6022" s="660"/>
    </row>
    <row r="6023" spans="1:18" x14ac:dyDescent="0.25">
      <c r="A6023" s="658"/>
      <c r="B6023" s="635"/>
      <c r="C6023" s="635"/>
      <c r="D6023" s="635"/>
      <c r="E6023" s="635"/>
      <c r="F6023" s="635"/>
      <c r="G6023" s="635"/>
      <c r="H6023" s="635"/>
      <c r="I6023" s="635"/>
      <c r="J6023" s="635"/>
      <c r="K6023" s="635"/>
      <c r="L6023" s="635"/>
      <c r="M6023" s="635"/>
      <c r="N6023" s="635"/>
      <c r="O6023" s="660"/>
      <c r="R6023" s="660"/>
    </row>
    <row r="6024" spans="1:18" x14ac:dyDescent="0.25">
      <c r="A6024" s="658"/>
      <c r="B6024" s="635"/>
      <c r="C6024" s="635"/>
      <c r="D6024" s="635"/>
      <c r="E6024" s="635"/>
      <c r="F6024" s="635"/>
      <c r="G6024" s="635"/>
      <c r="H6024" s="635"/>
      <c r="I6024" s="635"/>
      <c r="J6024" s="635"/>
      <c r="K6024" s="635"/>
      <c r="L6024" s="635"/>
      <c r="M6024" s="635"/>
      <c r="N6024" s="635"/>
      <c r="O6024" s="660"/>
      <c r="R6024" s="660"/>
    </row>
    <row r="6025" spans="1:18" x14ac:dyDescent="0.25">
      <c r="A6025" s="658"/>
      <c r="B6025" s="635"/>
      <c r="C6025" s="635"/>
      <c r="D6025" s="635"/>
      <c r="E6025" s="635"/>
      <c r="F6025" s="635"/>
      <c r="G6025" s="635"/>
      <c r="H6025" s="635"/>
      <c r="I6025" s="635"/>
      <c r="J6025" s="635"/>
      <c r="K6025" s="635"/>
      <c r="L6025" s="635"/>
      <c r="M6025" s="635"/>
      <c r="N6025" s="635"/>
      <c r="O6025" s="660"/>
      <c r="R6025" s="660"/>
    </row>
    <row r="6026" spans="1:18" x14ac:dyDescent="0.25">
      <c r="A6026" s="658"/>
      <c r="B6026" s="635"/>
      <c r="C6026" s="635"/>
      <c r="D6026" s="635"/>
      <c r="E6026" s="635"/>
      <c r="F6026" s="635"/>
      <c r="G6026" s="635"/>
      <c r="H6026" s="635"/>
      <c r="I6026" s="635"/>
      <c r="J6026" s="635"/>
      <c r="K6026" s="635"/>
      <c r="L6026" s="635"/>
      <c r="M6026" s="635"/>
      <c r="N6026" s="635"/>
      <c r="O6026" s="660"/>
      <c r="R6026" s="660"/>
    </row>
    <row r="6027" spans="1:18" x14ac:dyDescent="0.25">
      <c r="A6027" s="658"/>
      <c r="B6027" s="635"/>
      <c r="C6027" s="635"/>
      <c r="D6027" s="635"/>
      <c r="E6027" s="635"/>
      <c r="F6027" s="635"/>
      <c r="G6027" s="635"/>
      <c r="H6027" s="635"/>
      <c r="I6027" s="635"/>
      <c r="J6027" s="635"/>
      <c r="K6027" s="635"/>
      <c r="L6027" s="635"/>
      <c r="M6027" s="635"/>
      <c r="N6027" s="635"/>
      <c r="O6027" s="660"/>
      <c r="R6027" s="660"/>
    </row>
    <row r="6028" spans="1:18" x14ac:dyDescent="0.25">
      <c r="A6028" s="658"/>
      <c r="B6028" s="635"/>
      <c r="C6028" s="635"/>
      <c r="D6028" s="635"/>
      <c r="E6028" s="635"/>
      <c r="F6028" s="635"/>
      <c r="G6028" s="635"/>
      <c r="H6028" s="635"/>
      <c r="I6028" s="635"/>
      <c r="J6028" s="635"/>
      <c r="K6028" s="635"/>
      <c r="L6028" s="635"/>
      <c r="M6028" s="635"/>
      <c r="N6028" s="635"/>
      <c r="O6028" s="660"/>
      <c r="R6028" s="660"/>
    </row>
    <row r="6029" spans="1:18" x14ac:dyDescent="0.25">
      <c r="A6029" s="658"/>
      <c r="B6029" s="635"/>
      <c r="C6029" s="635"/>
      <c r="D6029" s="635"/>
      <c r="E6029" s="635"/>
      <c r="F6029" s="635"/>
      <c r="G6029" s="635"/>
      <c r="H6029" s="635"/>
      <c r="I6029" s="635"/>
      <c r="J6029" s="635"/>
      <c r="K6029" s="635"/>
      <c r="L6029" s="635"/>
      <c r="M6029" s="635"/>
      <c r="N6029" s="635"/>
      <c r="O6029" s="660"/>
      <c r="R6029" s="660"/>
    </row>
    <row r="6030" spans="1:18" x14ac:dyDescent="0.25">
      <c r="A6030" s="658"/>
      <c r="B6030" s="635"/>
      <c r="C6030" s="635"/>
      <c r="D6030" s="635"/>
      <c r="E6030" s="635"/>
      <c r="F6030" s="635"/>
      <c r="G6030" s="635"/>
      <c r="H6030" s="635"/>
      <c r="I6030" s="635"/>
      <c r="J6030" s="635"/>
      <c r="K6030" s="635"/>
      <c r="L6030" s="635"/>
      <c r="M6030" s="635"/>
      <c r="N6030" s="635"/>
      <c r="O6030" s="660"/>
      <c r="R6030" s="660"/>
    </row>
    <row r="6031" spans="1:18" x14ac:dyDescent="0.25">
      <c r="A6031" s="658"/>
      <c r="B6031" s="635"/>
      <c r="C6031" s="635"/>
      <c r="D6031" s="635"/>
      <c r="E6031" s="635"/>
      <c r="F6031" s="635"/>
      <c r="G6031" s="635"/>
      <c r="H6031" s="635"/>
      <c r="I6031" s="635"/>
      <c r="J6031" s="635"/>
      <c r="K6031" s="635"/>
      <c r="L6031" s="635"/>
      <c r="M6031" s="635"/>
      <c r="N6031" s="635"/>
      <c r="O6031" s="660"/>
      <c r="R6031" s="660"/>
    </row>
    <row r="6032" spans="1:18" x14ac:dyDescent="0.25">
      <c r="A6032" s="658"/>
      <c r="B6032" s="635"/>
      <c r="C6032" s="635"/>
      <c r="D6032" s="635"/>
      <c r="E6032" s="635"/>
      <c r="F6032" s="635"/>
      <c r="G6032" s="635"/>
      <c r="H6032" s="635"/>
      <c r="I6032" s="635"/>
      <c r="J6032" s="635"/>
      <c r="K6032" s="635"/>
      <c r="L6032" s="635"/>
      <c r="M6032" s="635"/>
      <c r="N6032" s="635"/>
      <c r="O6032" s="660"/>
      <c r="R6032" s="660"/>
    </row>
    <row r="6033" spans="1:18" x14ac:dyDescent="0.25">
      <c r="A6033" s="658"/>
      <c r="B6033" s="635"/>
      <c r="C6033" s="635"/>
      <c r="D6033" s="635"/>
      <c r="E6033" s="635"/>
      <c r="F6033" s="635"/>
      <c r="G6033" s="635"/>
      <c r="H6033" s="635"/>
      <c r="I6033" s="635"/>
      <c r="J6033" s="635"/>
      <c r="K6033" s="635"/>
      <c r="L6033" s="635"/>
      <c r="M6033" s="635"/>
      <c r="N6033" s="635"/>
      <c r="O6033" s="660"/>
      <c r="R6033" s="660"/>
    </row>
    <row r="6034" spans="1:18" x14ac:dyDescent="0.25">
      <c r="A6034" s="658"/>
      <c r="B6034" s="635"/>
      <c r="C6034" s="635"/>
      <c r="D6034" s="635"/>
      <c r="E6034" s="635"/>
      <c r="F6034" s="635"/>
      <c r="G6034" s="635"/>
      <c r="H6034" s="635"/>
      <c r="I6034" s="635"/>
      <c r="J6034" s="635"/>
      <c r="K6034" s="635"/>
      <c r="L6034" s="635"/>
      <c r="M6034" s="635"/>
      <c r="N6034" s="635"/>
      <c r="O6034" s="660"/>
      <c r="R6034" s="660"/>
    </row>
    <row r="6035" spans="1:18" x14ac:dyDescent="0.25">
      <c r="A6035" s="658"/>
      <c r="B6035" s="635"/>
      <c r="C6035" s="635"/>
      <c r="D6035" s="635"/>
      <c r="E6035" s="635"/>
      <c r="F6035" s="635"/>
      <c r="G6035" s="635"/>
      <c r="H6035" s="635"/>
      <c r="I6035" s="635"/>
      <c r="J6035" s="635"/>
      <c r="K6035" s="635"/>
      <c r="L6035" s="635"/>
      <c r="M6035" s="635"/>
      <c r="N6035" s="635"/>
      <c r="O6035" s="660"/>
      <c r="R6035" s="660"/>
    </row>
    <row r="6036" spans="1:18" x14ac:dyDescent="0.25">
      <c r="A6036" s="658"/>
      <c r="B6036" s="635"/>
      <c r="C6036" s="635"/>
      <c r="D6036" s="635"/>
      <c r="E6036" s="635"/>
      <c r="F6036" s="635"/>
      <c r="G6036" s="635"/>
      <c r="H6036" s="635"/>
      <c r="I6036" s="635"/>
      <c r="J6036" s="635"/>
      <c r="K6036" s="635"/>
      <c r="L6036" s="635"/>
      <c r="M6036" s="635"/>
      <c r="N6036" s="635"/>
      <c r="O6036" s="660"/>
      <c r="R6036" s="660"/>
    </row>
    <row r="6037" spans="1:18" x14ac:dyDescent="0.25">
      <c r="A6037" s="658"/>
      <c r="B6037" s="635"/>
      <c r="C6037" s="635"/>
      <c r="D6037" s="635"/>
      <c r="E6037" s="635"/>
      <c r="F6037" s="635"/>
      <c r="G6037" s="635"/>
      <c r="H6037" s="635"/>
      <c r="I6037" s="635"/>
      <c r="J6037" s="635"/>
      <c r="K6037" s="635"/>
      <c r="L6037" s="635"/>
      <c r="M6037" s="635"/>
      <c r="N6037" s="635"/>
      <c r="O6037" s="660"/>
      <c r="R6037" s="660"/>
    </row>
    <row r="6038" spans="1:18" x14ac:dyDescent="0.25">
      <c r="A6038" s="658"/>
      <c r="B6038" s="635"/>
      <c r="C6038" s="635"/>
      <c r="D6038" s="635"/>
      <c r="E6038" s="635"/>
      <c r="F6038" s="635"/>
      <c r="G6038" s="635"/>
      <c r="H6038" s="635"/>
      <c r="I6038" s="635"/>
      <c r="J6038" s="635"/>
      <c r="K6038" s="635"/>
      <c r="L6038" s="635"/>
      <c r="M6038" s="635"/>
      <c r="N6038" s="635"/>
      <c r="O6038" s="660"/>
      <c r="R6038" s="660"/>
    </row>
    <row r="6039" spans="1:18" x14ac:dyDescent="0.25">
      <c r="A6039" s="658"/>
      <c r="B6039" s="635"/>
      <c r="C6039" s="635"/>
      <c r="D6039" s="635"/>
      <c r="E6039" s="635"/>
      <c r="F6039" s="635"/>
      <c r="G6039" s="635"/>
      <c r="H6039" s="635"/>
      <c r="I6039" s="635"/>
      <c r="J6039" s="635"/>
      <c r="K6039" s="635"/>
      <c r="L6039" s="635"/>
      <c r="M6039" s="635"/>
      <c r="N6039" s="635"/>
      <c r="O6039" s="660"/>
      <c r="R6039" s="660"/>
    </row>
    <row r="6040" spans="1:18" x14ac:dyDescent="0.25">
      <c r="A6040" s="658"/>
      <c r="B6040" s="635"/>
      <c r="C6040" s="635"/>
      <c r="D6040" s="635"/>
      <c r="E6040" s="635"/>
      <c r="F6040" s="635"/>
      <c r="G6040" s="635"/>
      <c r="H6040" s="635"/>
      <c r="I6040" s="635"/>
      <c r="J6040" s="635"/>
      <c r="K6040" s="635"/>
      <c r="L6040" s="635"/>
      <c r="M6040" s="635"/>
      <c r="N6040" s="635"/>
      <c r="O6040" s="660"/>
      <c r="R6040" s="660"/>
    </row>
    <row r="6041" spans="1:18" x14ac:dyDescent="0.25">
      <c r="A6041" s="658"/>
      <c r="B6041" s="635"/>
      <c r="C6041" s="635"/>
      <c r="D6041" s="635"/>
      <c r="E6041" s="635"/>
      <c r="F6041" s="635"/>
      <c r="G6041" s="635"/>
      <c r="H6041" s="635"/>
      <c r="I6041" s="635"/>
      <c r="J6041" s="635"/>
      <c r="K6041" s="635"/>
      <c r="L6041" s="635"/>
      <c r="M6041" s="635"/>
      <c r="N6041" s="635"/>
      <c r="O6041" s="660"/>
      <c r="R6041" s="660"/>
    </row>
    <row r="6042" spans="1:18" x14ac:dyDescent="0.25">
      <c r="A6042" s="658"/>
      <c r="B6042" s="635"/>
      <c r="C6042" s="635"/>
      <c r="D6042" s="635"/>
      <c r="E6042" s="635"/>
      <c r="F6042" s="635"/>
      <c r="G6042" s="635"/>
      <c r="H6042" s="635"/>
      <c r="I6042" s="635"/>
      <c r="J6042" s="635"/>
      <c r="K6042" s="635"/>
      <c r="L6042" s="635"/>
      <c r="M6042" s="635"/>
      <c r="N6042" s="635"/>
      <c r="O6042" s="660"/>
      <c r="R6042" s="660"/>
    </row>
    <row r="6043" spans="1:18" x14ac:dyDescent="0.25">
      <c r="A6043" s="658"/>
      <c r="B6043" s="635"/>
      <c r="C6043" s="635"/>
      <c r="D6043" s="635"/>
      <c r="E6043" s="635"/>
      <c r="F6043" s="635"/>
      <c r="G6043" s="635"/>
      <c r="H6043" s="635"/>
      <c r="I6043" s="635"/>
      <c r="J6043" s="635"/>
      <c r="K6043" s="635"/>
      <c r="L6043" s="635"/>
      <c r="M6043" s="635"/>
      <c r="N6043" s="635"/>
      <c r="O6043" s="660"/>
      <c r="R6043" s="660"/>
    </row>
    <row r="6044" spans="1:18" x14ac:dyDescent="0.25">
      <c r="A6044" s="658"/>
      <c r="B6044" s="635"/>
      <c r="C6044" s="635"/>
      <c r="D6044" s="635"/>
      <c r="E6044" s="635"/>
      <c r="F6044" s="635"/>
      <c r="G6044" s="635"/>
      <c r="H6044" s="635"/>
      <c r="I6044" s="635"/>
      <c r="J6044" s="635"/>
      <c r="K6044" s="635"/>
      <c r="L6044" s="635"/>
      <c r="M6044" s="635"/>
      <c r="N6044" s="635"/>
      <c r="O6044" s="660"/>
      <c r="R6044" s="660"/>
    </row>
    <row r="6045" spans="1:18" x14ac:dyDescent="0.25">
      <c r="A6045" s="658"/>
      <c r="B6045" s="635"/>
      <c r="C6045" s="635"/>
      <c r="D6045" s="635"/>
      <c r="E6045" s="635"/>
      <c r="F6045" s="635"/>
      <c r="G6045" s="635"/>
      <c r="H6045" s="635"/>
      <c r="I6045" s="635"/>
      <c r="J6045" s="635"/>
      <c r="K6045" s="635"/>
      <c r="L6045" s="635"/>
      <c r="M6045" s="635"/>
      <c r="N6045" s="635"/>
      <c r="O6045" s="660"/>
      <c r="R6045" s="660"/>
    </row>
    <row r="6046" spans="1:18" x14ac:dyDescent="0.25">
      <c r="A6046" s="658"/>
      <c r="B6046" s="635"/>
      <c r="C6046" s="635"/>
      <c r="D6046" s="635"/>
      <c r="E6046" s="635"/>
      <c r="F6046" s="635"/>
      <c r="G6046" s="635"/>
      <c r="H6046" s="635"/>
      <c r="I6046" s="635"/>
      <c r="J6046" s="635"/>
      <c r="K6046" s="635"/>
      <c r="L6046" s="635"/>
      <c r="M6046" s="635"/>
      <c r="N6046" s="635"/>
      <c r="O6046" s="660"/>
      <c r="R6046" s="660"/>
    </row>
    <row r="6047" spans="1:18" x14ac:dyDescent="0.25">
      <c r="A6047" s="658"/>
      <c r="B6047" s="635"/>
      <c r="C6047" s="635"/>
      <c r="D6047" s="635"/>
      <c r="E6047" s="635"/>
      <c r="F6047" s="635"/>
      <c r="G6047" s="635"/>
      <c r="H6047" s="635"/>
      <c r="I6047" s="635"/>
      <c r="J6047" s="635"/>
      <c r="K6047" s="635"/>
      <c r="L6047" s="635"/>
      <c r="M6047" s="635"/>
      <c r="N6047" s="635"/>
      <c r="O6047" s="660"/>
      <c r="R6047" s="660"/>
    </row>
    <row r="6048" spans="1:18" x14ac:dyDescent="0.25">
      <c r="A6048" s="658"/>
      <c r="B6048" s="635"/>
      <c r="C6048" s="635"/>
      <c r="D6048" s="635"/>
      <c r="E6048" s="635"/>
      <c r="F6048" s="635"/>
      <c r="G6048" s="635"/>
      <c r="H6048" s="635"/>
      <c r="I6048" s="635"/>
      <c r="J6048" s="635"/>
      <c r="K6048" s="635"/>
      <c r="L6048" s="635"/>
      <c r="M6048" s="635"/>
      <c r="N6048" s="635"/>
      <c r="O6048" s="660"/>
      <c r="R6048" s="660"/>
    </row>
    <row r="6049" spans="1:18" x14ac:dyDescent="0.25">
      <c r="A6049" s="658"/>
      <c r="B6049" s="635"/>
      <c r="C6049" s="635"/>
      <c r="D6049" s="635"/>
      <c r="E6049" s="635"/>
      <c r="F6049" s="635"/>
      <c r="G6049" s="635"/>
      <c r="H6049" s="635"/>
      <c r="I6049" s="635"/>
      <c r="J6049" s="635"/>
      <c r="K6049" s="635"/>
      <c r="L6049" s="635"/>
      <c r="M6049" s="635"/>
      <c r="N6049" s="635"/>
      <c r="O6049" s="660"/>
      <c r="R6049" s="660"/>
    </row>
    <row r="6050" spans="1:18" x14ac:dyDescent="0.25">
      <c r="A6050" s="658"/>
      <c r="B6050" s="635"/>
      <c r="C6050" s="635"/>
      <c r="D6050" s="635"/>
      <c r="E6050" s="635"/>
      <c r="F6050" s="635"/>
      <c r="G6050" s="635"/>
      <c r="H6050" s="635"/>
      <c r="I6050" s="635"/>
      <c r="J6050" s="635"/>
      <c r="K6050" s="635"/>
      <c r="L6050" s="635"/>
      <c r="M6050" s="635"/>
      <c r="N6050" s="635"/>
      <c r="O6050" s="660"/>
      <c r="R6050" s="660"/>
    </row>
    <row r="6051" spans="1:18" x14ac:dyDescent="0.25">
      <c r="A6051" s="658"/>
      <c r="B6051" s="635"/>
      <c r="C6051" s="635"/>
      <c r="D6051" s="635"/>
      <c r="E6051" s="635"/>
      <c r="F6051" s="635"/>
      <c r="G6051" s="635"/>
      <c r="H6051" s="635"/>
      <c r="I6051" s="635"/>
      <c r="J6051" s="635"/>
      <c r="K6051" s="635"/>
      <c r="L6051" s="635"/>
      <c r="M6051" s="635"/>
      <c r="N6051" s="635"/>
      <c r="O6051" s="660"/>
      <c r="R6051" s="660"/>
    </row>
    <row r="6052" spans="1:18" x14ac:dyDescent="0.25">
      <c r="A6052" s="658"/>
      <c r="B6052" s="635"/>
      <c r="C6052" s="635"/>
      <c r="D6052" s="635"/>
      <c r="E6052" s="635"/>
      <c r="F6052" s="635"/>
      <c r="G6052" s="635"/>
      <c r="H6052" s="635"/>
      <c r="I6052" s="635"/>
      <c r="J6052" s="635"/>
      <c r="K6052" s="635"/>
      <c r="L6052" s="635"/>
      <c r="M6052" s="635"/>
      <c r="N6052" s="635"/>
      <c r="O6052" s="660"/>
      <c r="R6052" s="660"/>
    </row>
    <row r="6053" spans="1:18" x14ac:dyDescent="0.25">
      <c r="A6053" s="658"/>
      <c r="B6053" s="635"/>
      <c r="C6053" s="635"/>
      <c r="D6053" s="635"/>
      <c r="E6053" s="635"/>
      <c r="F6053" s="635"/>
      <c r="G6053" s="635"/>
      <c r="H6053" s="635"/>
      <c r="I6053" s="635"/>
      <c r="J6053" s="635"/>
      <c r="K6053" s="635"/>
      <c r="L6053" s="635"/>
      <c r="M6053" s="635"/>
      <c r="N6053" s="635"/>
      <c r="O6053" s="660"/>
      <c r="R6053" s="660"/>
    </row>
    <row r="6054" spans="1:18" x14ac:dyDescent="0.25">
      <c r="A6054" s="658"/>
      <c r="B6054" s="635"/>
      <c r="C6054" s="635"/>
      <c r="D6054" s="635"/>
      <c r="E6054" s="635"/>
      <c r="F6054" s="635"/>
      <c r="G6054" s="635"/>
      <c r="H6054" s="635"/>
      <c r="I6054" s="635"/>
      <c r="J6054" s="635"/>
      <c r="K6054" s="635"/>
      <c r="L6054" s="635"/>
      <c r="M6054" s="635"/>
      <c r="N6054" s="635"/>
      <c r="O6054" s="660"/>
      <c r="R6054" s="660"/>
    </row>
    <row r="6055" spans="1:18" x14ac:dyDescent="0.25">
      <c r="A6055" s="658"/>
      <c r="B6055" s="635"/>
      <c r="C6055" s="635"/>
      <c r="D6055" s="635"/>
      <c r="E6055" s="635"/>
      <c r="F6055" s="635"/>
      <c r="G6055" s="635"/>
      <c r="H6055" s="635"/>
      <c r="I6055" s="635"/>
      <c r="J6055" s="635"/>
      <c r="K6055" s="635"/>
      <c r="L6055" s="635"/>
      <c r="M6055" s="635"/>
      <c r="N6055" s="635"/>
      <c r="O6055" s="660"/>
      <c r="R6055" s="660"/>
    </row>
    <row r="6056" spans="1:18" x14ac:dyDescent="0.25">
      <c r="A6056" s="658"/>
      <c r="B6056" s="635"/>
      <c r="C6056" s="635"/>
      <c r="D6056" s="635"/>
      <c r="E6056" s="635"/>
      <c r="F6056" s="635"/>
      <c r="G6056" s="635"/>
      <c r="H6056" s="635"/>
      <c r="I6056" s="635"/>
      <c r="J6056" s="635"/>
      <c r="K6056" s="635"/>
      <c r="L6056" s="635"/>
      <c r="M6056" s="635"/>
      <c r="N6056" s="635"/>
      <c r="O6056" s="660"/>
      <c r="R6056" s="660"/>
    </row>
    <row r="6057" spans="1:18" x14ac:dyDescent="0.25">
      <c r="A6057" s="658"/>
      <c r="B6057" s="635"/>
      <c r="C6057" s="635"/>
      <c r="D6057" s="635"/>
      <c r="E6057" s="635"/>
      <c r="F6057" s="635"/>
      <c r="G6057" s="635"/>
      <c r="H6057" s="635"/>
      <c r="I6057" s="635"/>
      <c r="J6057" s="635"/>
      <c r="K6057" s="635"/>
      <c r="L6057" s="635"/>
      <c r="M6057" s="635"/>
      <c r="N6057" s="635"/>
      <c r="O6057" s="660"/>
      <c r="R6057" s="660"/>
    </row>
    <row r="6058" spans="1:18" x14ac:dyDescent="0.25">
      <c r="A6058" s="658"/>
      <c r="B6058" s="635"/>
      <c r="C6058" s="635"/>
      <c r="D6058" s="635"/>
      <c r="E6058" s="635"/>
      <c r="F6058" s="635"/>
      <c r="G6058" s="635"/>
      <c r="H6058" s="635"/>
      <c r="I6058" s="635"/>
      <c r="J6058" s="635"/>
      <c r="K6058" s="635"/>
      <c r="L6058" s="635"/>
      <c r="M6058" s="635"/>
      <c r="N6058" s="635"/>
      <c r="O6058" s="660"/>
      <c r="R6058" s="660"/>
    </row>
    <row r="6059" spans="1:18" x14ac:dyDescent="0.25">
      <c r="A6059" s="658"/>
      <c r="B6059" s="635"/>
      <c r="C6059" s="635"/>
      <c r="D6059" s="635"/>
      <c r="E6059" s="635"/>
      <c r="F6059" s="635"/>
      <c r="G6059" s="635"/>
      <c r="H6059" s="635"/>
      <c r="I6059" s="635"/>
      <c r="J6059" s="635"/>
      <c r="K6059" s="635"/>
      <c r="L6059" s="635"/>
      <c r="M6059" s="635"/>
      <c r="N6059" s="635"/>
      <c r="O6059" s="660"/>
      <c r="R6059" s="660"/>
    </row>
    <row r="6060" spans="1:18" x14ac:dyDescent="0.25">
      <c r="A6060" s="658"/>
      <c r="B6060" s="635"/>
      <c r="C6060" s="635"/>
      <c r="D6060" s="635"/>
      <c r="E6060" s="635"/>
      <c r="F6060" s="635"/>
      <c r="G6060" s="635"/>
      <c r="H6060" s="635"/>
      <c r="I6060" s="635"/>
      <c r="J6060" s="635"/>
      <c r="K6060" s="635"/>
      <c r="L6060" s="635"/>
      <c r="M6060" s="635"/>
      <c r="N6060" s="635"/>
      <c r="O6060" s="660"/>
      <c r="R6060" s="660"/>
    </row>
    <row r="6061" spans="1:18" x14ac:dyDescent="0.25">
      <c r="A6061" s="658"/>
      <c r="B6061" s="635"/>
      <c r="C6061" s="635"/>
      <c r="D6061" s="635"/>
      <c r="E6061" s="635"/>
      <c r="F6061" s="635"/>
      <c r="G6061" s="635"/>
      <c r="H6061" s="635"/>
      <c r="I6061" s="635"/>
      <c r="J6061" s="635"/>
      <c r="K6061" s="635"/>
      <c r="L6061" s="635"/>
      <c r="M6061" s="635"/>
      <c r="N6061" s="635"/>
      <c r="O6061" s="660"/>
      <c r="R6061" s="660"/>
    </row>
    <row r="6062" spans="1:18" x14ac:dyDescent="0.25">
      <c r="A6062" s="658"/>
      <c r="B6062" s="635"/>
      <c r="C6062" s="635"/>
      <c r="D6062" s="635"/>
      <c r="E6062" s="635"/>
      <c r="F6062" s="635"/>
      <c r="G6062" s="635"/>
      <c r="H6062" s="635"/>
      <c r="I6062" s="635"/>
      <c r="J6062" s="635"/>
      <c r="K6062" s="635"/>
      <c r="L6062" s="635"/>
      <c r="M6062" s="635"/>
      <c r="N6062" s="635"/>
      <c r="O6062" s="660"/>
      <c r="R6062" s="660"/>
    </row>
    <row r="6063" spans="1:18" x14ac:dyDescent="0.25">
      <c r="A6063" s="658"/>
      <c r="B6063" s="635"/>
      <c r="C6063" s="635"/>
      <c r="D6063" s="635"/>
      <c r="E6063" s="635"/>
      <c r="F6063" s="635"/>
      <c r="G6063" s="635"/>
      <c r="H6063" s="635"/>
      <c r="I6063" s="635"/>
      <c r="J6063" s="635"/>
      <c r="K6063" s="635"/>
      <c r="L6063" s="635"/>
      <c r="M6063" s="635"/>
      <c r="N6063" s="635"/>
      <c r="O6063" s="660"/>
      <c r="R6063" s="660"/>
    </row>
    <row r="6064" spans="1:18" x14ac:dyDescent="0.25">
      <c r="A6064" s="658"/>
      <c r="B6064" s="635"/>
      <c r="C6064" s="635"/>
      <c r="D6064" s="635"/>
      <c r="E6064" s="635"/>
      <c r="F6064" s="635"/>
      <c r="G6064" s="635"/>
      <c r="H6064" s="635"/>
      <c r="I6064" s="635"/>
      <c r="J6064" s="635"/>
      <c r="K6064" s="635"/>
      <c r="L6064" s="635"/>
      <c r="M6064" s="635"/>
      <c r="N6064" s="635"/>
      <c r="O6064" s="660"/>
      <c r="R6064" s="660"/>
    </row>
    <row r="6065" spans="1:18" x14ac:dyDescent="0.25">
      <c r="A6065" s="658"/>
      <c r="B6065" s="635"/>
      <c r="C6065" s="635"/>
      <c r="D6065" s="635"/>
      <c r="E6065" s="635"/>
      <c r="F6065" s="635"/>
      <c r="G6065" s="635"/>
      <c r="H6065" s="635"/>
      <c r="I6065" s="635"/>
      <c r="J6065" s="635"/>
      <c r="K6065" s="635"/>
      <c r="L6065" s="635"/>
      <c r="M6065" s="635"/>
      <c r="N6065" s="635"/>
      <c r="O6065" s="660"/>
      <c r="R6065" s="660"/>
    </row>
    <row r="6066" spans="1:18" x14ac:dyDescent="0.25">
      <c r="A6066" s="658"/>
      <c r="B6066" s="635"/>
      <c r="C6066" s="635"/>
      <c r="D6066" s="635"/>
      <c r="E6066" s="635"/>
      <c r="F6066" s="635"/>
      <c r="G6066" s="635"/>
      <c r="H6066" s="635"/>
      <c r="I6066" s="635"/>
      <c r="J6066" s="635"/>
      <c r="K6066" s="635"/>
      <c r="L6066" s="635"/>
      <c r="M6066" s="635"/>
      <c r="N6066" s="635"/>
      <c r="O6066" s="660"/>
      <c r="R6066" s="660"/>
    </row>
    <row r="6067" spans="1:18" x14ac:dyDescent="0.25">
      <c r="A6067" s="658"/>
      <c r="B6067" s="635"/>
      <c r="C6067" s="635"/>
      <c r="D6067" s="635"/>
      <c r="E6067" s="635"/>
      <c r="F6067" s="635"/>
      <c r="G6067" s="635"/>
      <c r="H6067" s="635"/>
      <c r="I6067" s="635"/>
      <c r="J6067" s="635"/>
      <c r="K6067" s="635"/>
      <c r="L6067" s="635"/>
      <c r="M6067" s="635"/>
      <c r="N6067" s="635"/>
      <c r="O6067" s="660"/>
      <c r="R6067" s="660"/>
    </row>
    <row r="6068" spans="1:18" x14ac:dyDescent="0.25">
      <c r="A6068" s="658"/>
      <c r="B6068" s="635"/>
      <c r="C6068" s="635"/>
      <c r="D6068" s="635"/>
      <c r="E6068" s="635"/>
      <c r="F6068" s="635"/>
      <c r="G6068" s="635"/>
      <c r="H6068" s="635"/>
      <c r="I6068" s="635"/>
      <c r="J6068" s="635"/>
      <c r="K6068" s="635"/>
      <c r="L6068" s="635"/>
      <c r="M6068" s="635"/>
      <c r="N6068" s="635"/>
      <c r="O6068" s="660"/>
      <c r="R6068" s="660"/>
    </row>
    <row r="6069" spans="1:18" x14ac:dyDescent="0.25">
      <c r="A6069" s="658"/>
      <c r="B6069" s="635"/>
      <c r="C6069" s="635"/>
      <c r="D6069" s="635"/>
      <c r="E6069" s="635"/>
      <c r="F6069" s="635"/>
      <c r="G6069" s="635"/>
      <c r="H6069" s="635"/>
      <c r="I6069" s="635"/>
      <c r="J6069" s="635"/>
      <c r="K6069" s="635"/>
      <c r="L6069" s="635"/>
      <c r="M6069" s="635"/>
      <c r="N6069" s="635"/>
      <c r="O6069" s="660"/>
      <c r="R6069" s="660"/>
    </row>
    <row r="6070" spans="1:18" x14ac:dyDescent="0.25">
      <c r="A6070" s="658"/>
      <c r="B6070" s="635"/>
      <c r="C6070" s="635"/>
      <c r="D6070" s="635"/>
      <c r="E6070" s="635"/>
      <c r="F6070" s="635"/>
      <c r="G6070" s="635"/>
      <c r="H6070" s="635"/>
      <c r="I6070" s="635"/>
      <c r="J6070" s="635"/>
      <c r="K6070" s="635"/>
      <c r="L6070" s="635"/>
      <c r="M6070" s="635"/>
      <c r="N6070" s="635"/>
      <c r="O6070" s="660"/>
      <c r="R6070" s="660"/>
    </row>
    <row r="6071" spans="1:18" x14ac:dyDescent="0.25">
      <c r="A6071" s="658"/>
      <c r="B6071" s="635"/>
      <c r="C6071" s="635"/>
      <c r="D6071" s="635"/>
      <c r="E6071" s="635"/>
      <c r="F6071" s="635"/>
      <c r="G6071" s="635"/>
      <c r="H6071" s="635"/>
      <c r="I6071" s="635"/>
      <c r="J6071" s="635"/>
      <c r="K6071" s="635"/>
      <c r="L6071" s="635"/>
      <c r="M6071" s="635"/>
      <c r="N6071" s="635"/>
      <c r="O6071" s="660"/>
      <c r="R6071" s="660"/>
    </row>
    <row r="6072" spans="1:18" x14ac:dyDescent="0.25">
      <c r="A6072" s="658"/>
      <c r="B6072" s="635"/>
      <c r="C6072" s="635"/>
      <c r="D6072" s="635"/>
      <c r="E6072" s="635"/>
      <c r="F6072" s="635"/>
      <c r="G6072" s="635"/>
      <c r="H6072" s="635"/>
      <c r="I6072" s="635"/>
      <c r="J6072" s="635"/>
      <c r="K6072" s="635"/>
      <c r="L6072" s="635"/>
      <c r="M6072" s="635"/>
      <c r="N6072" s="635"/>
      <c r="O6072" s="660"/>
      <c r="R6072" s="660"/>
    </row>
    <row r="6073" spans="1:18" x14ac:dyDescent="0.25">
      <c r="A6073" s="658"/>
      <c r="B6073" s="635"/>
      <c r="C6073" s="635"/>
      <c r="D6073" s="635"/>
      <c r="E6073" s="635"/>
      <c r="F6073" s="635"/>
      <c r="G6073" s="635"/>
      <c r="H6073" s="635"/>
      <c r="I6073" s="635"/>
      <c r="J6073" s="635"/>
      <c r="K6073" s="635"/>
      <c r="L6073" s="635"/>
      <c r="M6073" s="635"/>
      <c r="N6073" s="635"/>
      <c r="O6073" s="660"/>
      <c r="R6073" s="660"/>
    </row>
    <row r="6074" spans="1:18" x14ac:dyDescent="0.25">
      <c r="A6074" s="658"/>
      <c r="B6074" s="635"/>
      <c r="C6074" s="635"/>
      <c r="D6074" s="635"/>
      <c r="E6074" s="635"/>
      <c r="F6074" s="635"/>
      <c r="G6074" s="635"/>
      <c r="H6074" s="635"/>
      <c r="I6074" s="635"/>
      <c r="J6074" s="635"/>
      <c r="K6074" s="635"/>
      <c r="L6074" s="635"/>
      <c r="M6074" s="635"/>
      <c r="N6074" s="635"/>
      <c r="O6074" s="660"/>
      <c r="R6074" s="660"/>
    </row>
    <row r="6075" spans="1:18" x14ac:dyDescent="0.25">
      <c r="A6075" s="658"/>
      <c r="B6075" s="635"/>
      <c r="C6075" s="635"/>
      <c r="D6075" s="635"/>
      <c r="E6075" s="635"/>
      <c r="F6075" s="635"/>
      <c r="G6075" s="635"/>
      <c r="H6075" s="635"/>
      <c r="I6075" s="635"/>
      <c r="J6075" s="635"/>
      <c r="K6075" s="635"/>
      <c r="L6075" s="635"/>
      <c r="M6075" s="635"/>
      <c r="N6075" s="635"/>
      <c r="O6075" s="660"/>
      <c r="R6075" s="660"/>
    </row>
    <row r="6076" spans="1:18" x14ac:dyDescent="0.25">
      <c r="A6076" s="658"/>
      <c r="B6076" s="635"/>
      <c r="C6076" s="635"/>
      <c r="D6076" s="635"/>
      <c r="E6076" s="635"/>
      <c r="F6076" s="635"/>
      <c r="G6076" s="635"/>
      <c r="H6076" s="635"/>
      <c r="I6076" s="635"/>
      <c r="J6076" s="635"/>
      <c r="K6076" s="635"/>
      <c r="L6076" s="635"/>
      <c r="M6076" s="635"/>
      <c r="N6076" s="635"/>
      <c r="O6076" s="660"/>
      <c r="R6076" s="660"/>
    </row>
    <row r="6077" spans="1:18" x14ac:dyDescent="0.25">
      <c r="A6077" s="658"/>
      <c r="B6077" s="635"/>
      <c r="C6077" s="635"/>
      <c r="D6077" s="635"/>
      <c r="E6077" s="635"/>
      <c r="F6077" s="635"/>
      <c r="G6077" s="635"/>
      <c r="H6077" s="635"/>
      <c r="I6077" s="635"/>
      <c r="J6077" s="635"/>
      <c r="K6077" s="635"/>
      <c r="L6077" s="635"/>
      <c r="M6077" s="635"/>
      <c r="N6077" s="635"/>
      <c r="O6077" s="660"/>
      <c r="R6077" s="660"/>
    </row>
    <row r="6078" spans="1:18" x14ac:dyDescent="0.25">
      <c r="A6078" s="658"/>
      <c r="B6078" s="635"/>
      <c r="C6078" s="635"/>
      <c r="D6078" s="635"/>
      <c r="E6078" s="635"/>
      <c r="F6078" s="635"/>
      <c r="G6078" s="635"/>
      <c r="H6078" s="635"/>
      <c r="I6078" s="635"/>
      <c r="J6078" s="635"/>
      <c r="K6078" s="635"/>
      <c r="L6078" s="635"/>
      <c r="M6078" s="635"/>
      <c r="N6078" s="635"/>
      <c r="O6078" s="660"/>
      <c r="R6078" s="660"/>
    </row>
    <row r="6079" spans="1:18" x14ac:dyDescent="0.25">
      <c r="A6079" s="658"/>
      <c r="B6079" s="635"/>
      <c r="C6079" s="635"/>
      <c r="D6079" s="635"/>
      <c r="E6079" s="635"/>
      <c r="F6079" s="635"/>
      <c r="G6079" s="635"/>
      <c r="H6079" s="635"/>
      <c r="I6079" s="635"/>
      <c r="J6079" s="635"/>
      <c r="K6079" s="635"/>
      <c r="L6079" s="635"/>
      <c r="M6079" s="635"/>
      <c r="N6079" s="635"/>
      <c r="O6079" s="660"/>
      <c r="R6079" s="660"/>
    </row>
    <row r="6080" spans="1:18" x14ac:dyDescent="0.25">
      <c r="A6080" s="658"/>
      <c r="B6080" s="635"/>
      <c r="C6080" s="635"/>
      <c r="D6080" s="635"/>
      <c r="E6080" s="635"/>
      <c r="F6080" s="635"/>
      <c r="G6080" s="635"/>
      <c r="H6080" s="635"/>
      <c r="I6080" s="635"/>
      <c r="J6080" s="635"/>
      <c r="K6080" s="635"/>
      <c r="L6080" s="635"/>
      <c r="M6080" s="635"/>
      <c r="N6080" s="635"/>
      <c r="O6080" s="660"/>
      <c r="R6080" s="660"/>
    </row>
    <row r="6081" spans="1:18" x14ac:dyDescent="0.25">
      <c r="A6081" s="658"/>
      <c r="B6081" s="635"/>
      <c r="C6081" s="635"/>
      <c r="D6081" s="635"/>
      <c r="E6081" s="635"/>
      <c r="F6081" s="635"/>
      <c r="G6081" s="635"/>
      <c r="H6081" s="635"/>
      <c r="I6081" s="635"/>
      <c r="J6081" s="635"/>
      <c r="K6081" s="635"/>
      <c r="L6081" s="635"/>
      <c r="M6081" s="635"/>
      <c r="N6081" s="635"/>
      <c r="O6081" s="660"/>
      <c r="R6081" s="660"/>
    </row>
    <row r="6082" spans="1:18" x14ac:dyDescent="0.25">
      <c r="A6082" s="658"/>
      <c r="B6082" s="635"/>
      <c r="C6082" s="635"/>
      <c r="D6082" s="635"/>
      <c r="E6082" s="635"/>
      <c r="F6082" s="635"/>
      <c r="G6082" s="635"/>
      <c r="H6082" s="635"/>
      <c r="I6082" s="635"/>
      <c r="J6082" s="635"/>
      <c r="K6082" s="635"/>
      <c r="L6082" s="635"/>
      <c r="M6082" s="635"/>
      <c r="N6082" s="635"/>
      <c r="O6082" s="660"/>
      <c r="R6082" s="660"/>
    </row>
    <row r="6083" spans="1:18" x14ac:dyDescent="0.25">
      <c r="A6083" s="658"/>
      <c r="B6083" s="635"/>
      <c r="C6083" s="635"/>
      <c r="D6083" s="635"/>
      <c r="E6083" s="635"/>
      <c r="F6083" s="635"/>
      <c r="G6083" s="635"/>
      <c r="H6083" s="635"/>
      <c r="I6083" s="635"/>
      <c r="J6083" s="635"/>
      <c r="K6083" s="635"/>
      <c r="L6083" s="635"/>
      <c r="M6083" s="635"/>
      <c r="N6083" s="635"/>
      <c r="O6083" s="660"/>
      <c r="R6083" s="660"/>
    </row>
    <row r="6084" spans="1:18" x14ac:dyDescent="0.25">
      <c r="A6084" s="658"/>
      <c r="B6084" s="635"/>
      <c r="C6084" s="635"/>
      <c r="D6084" s="635"/>
      <c r="E6084" s="635"/>
      <c r="F6084" s="635"/>
      <c r="G6084" s="635"/>
      <c r="H6084" s="635"/>
      <c r="I6084" s="635"/>
      <c r="J6084" s="635"/>
      <c r="K6084" s="635"/>
      <c r="L6084" s="635"/>
      <c r="M6084" s="635"/>
      <c r="N6084" s="635"/>
      <c r="O6084" s="660"/>
      <c r="R6084" s="660"/>
    </row>
    <row r="6085" spans="1:18" x14ac:dyDescent="0.25">
      <c r="A6085" s="658"/>
      <c r="B6085" s="635"/>
      <c r="C6085" s="635"/>
      <c r="D6085" s="635"/>
      <c r="E6085" s="635"/>
      <c r="F6085" s="635"/>
      <c r="G6085" s="635"/>
      <c r="H6085" s="635"/>
      <c r="I6085" s="635"/>
      <c r="J6085" s="635"/>
      <c r="K6085" s="635"/>
      <c r="L6085" s="635"/>
      <c r="M6085" s="635"/>
      <c r="N6085" s="635"/>
      <c r="O6085" s="660"/>
      <c r="R6085" s="660"/>
    </row>
    <row r="6086" spans="1:18" x14ac:dyDescent="0.25">
      <c r="A6086" s="658"/>
      <c r="B6086" s="635"/>
      <c r="C6086" s="635"/>
      <c r="D6086" s="635"/>
      <c r="E6086" s="635"/>
      <c r="F6086" s="635"/>
      <c r="G6086" s="635"/>
      <c r="H6086" s="635"/>
      <c r="I6086" s="635"/>
      <c r="J6086" s="635"/>
      <c r="K6086" s="635"/>
      <c r="L6086" s="635"/>
      <c r="M6086" s="635"/>
      <c r="N6086" s="635"/>
      <c r="O6086" s="660"/>
      <c r="R6086" s="660"/>
    </row>
    <row r="6087" spans="1:18" x14ac:dyDescent="0.25">
      <c r="A6087" s="658"/>
      <c r="B6087" s="635"/>
      <c r="C6087" s="635"/>
      <c r="D6087" s="635"/>
      <c r="E6087" s="635"/>
      <c r="F6087" s="635"/>
      <c r="G6087" s="635"/>
      <c r="H6087" s="635"/>
      <c r="I6087" s="635"/>
      <c r="J6087" s="635"/>
      <c r="K6087" s="635"/>
      <c r="L6087" s="635"/>
      <c r="M6087" s="635"/>
      <c r="N6087" s="635"/>
      <c r="O6087" s="660"/>
      <c r="R6087" s="660"/>
    </row>
    <row r="6088" spans="1:18" x14ac:dyDescent="0.25">
      <c r="A6088" s="658"/>
      <c r="B6088" s="635"/>
      <c r="C6088" s="635"/>
      <c r="D6088" s="635"/>
      <c r="E6088" s="635"/>
      <c r="F6088" s="635"/>
      <c r="G6088" s="635"/>
      <c r="H6088" s="635"/>
      <c r="I6088" s="635"/>
      <c r="J6088" s="635"/>
      <c r="K6088" s="635"/>
      <c r="L6088" s="635"/>
      <c r="M6088" s="635"/>
      <c r="N6088" s="635"/>
      <c r="O6088" s="660"/>
      <c r="R6088" s="660"/>
    </row>
    <row r="6089" spans="1:18" x14ac:dyDescent="0.25">
      <c r="A6089" s="658"/>
      <c r="B6089" s="635"/>
      <c r="C6089" s="635"/>
      <c r="D6089" s="635"/>
      <c r="E6089" s="635"/>
      <c r="F6089" s="635"/>
      <c r="G6089" s="635"/>
      <c r="H6089" s="635"/>
      <c r="I6089" s="635"/>
      <c r="J6089" s="635"/>
      <c r="K6089" s="635"/>
      <c r="L6089" s="635"/>
      <c r="M6089" s="635"/>
      <c r="N6089" s="635"/>
      <c r="O6089" s="660"/>
      <c r="R6089" s="660"/>
    </row>
    <row r="6090" spans="1:18" x14ac:dyDescent="0.25">
      <c r="A6090" s="658"/>
      <c r="B6090" s="635"/>
      <c r="C6090" s="635"/>
      <c r="D6090" s="635"/>
      <c r="E6090" s="635"/>
      <c r="F6090" s="635"/>
      <c r="G6090" s="635"/>
      <c r="H6090" s="635"/>
      <c r="I6090" s="635"/>
      <c r="J6090" s="635"/>
      <c r="K6090" s="635"/>
      <c r="L6090" s="635"/>
      <c r="M6090" s="635"/>
      <c r="N6090" s="635"/>
      <c r="O6090" s="660"/>
      <c r="R6090" s="660"/>
    </row>
    <row r="6091" spans="1:18" x14ac:dyDescent="0.25">
      <c r="A6091" s="658"/>
      <c r="B6091" s="635"/>
      <c r="C6091" s="635"/>
      <c r="D6091" s="635"/>
      <c r="E6091" s="635"/>
      <c r="F6091" s="635"/>
      <c r="G6091" s="635"/>
      <c r="H6091" s="635"/>
      <c r="I6091" s="635"/>
      <c r="J6091" s="635"/>
      <c r="K6091" s="635"/>
      <c r="L6091" s="635"/>
      <c r="M6091" s="635"/>
      <c r="N6091" s="635"/>
      <c r="O6091" s="660"/>
      <c r="R6091" s="660"/>
    </row>
    <row r="6092" spans="1:18" x14ac:dyDescent="0.25">
      <c r="A6092" s="658"/>
      <c r="B6092" s="635"/>
      <c r="C6092" s="635"/>
      <c r="D6092" s="635"/>
      <c r="E6092" s="635"/>
      <c r="F6092" s="635"/>
      <c r="G6092" s="635"/>
      <c r="H6092" s="635"/>
      <c r="I6092" s="635"/>
      <c r="J6092" s="635"/>
      <c r="K6092" s="635"/>
      <c r="L6092" s="635"/>
      <c r="M6092" s="635"/>
      <c r="N6092" s="635"/>
      <c r="O6092" s="660"/>
      <c r="R6092" s="660"/>
    </row>
    <row r="6093" spans="1:18" x14ac:dyDescent="0.25">
      <c r="A6093" s="658"/>
      <c r="B6093" s="635"/>
      <c r="C6093" s="635"/>
      <c r="D6093" s="635"/>
      <c r="E6093" s="635"/>
      <c r="F6093" s="635"/>
      <c r="G6093" s="635"/>
      <c r="H6093" s="635"/>
      <c r="I6093" s="635"/>
      <c r="J6093" s="635"/>
      <c r="K6093" s="635"/>
      <c r="L6093" s="635"/>
      <c r="M6093" s="635"/>
      <c r="N6093" s="635"/>
      <c r="O6093" s="660"/>
      <c r="R6093" s="660"/>
    </row>
    <row r="6094" spans="1:18" x14ac:dyDescent="0.25">
      <c r="A6094" s="658"/>
      <c r="B6094" s="635"/>
      <c r="C6094" s="635"/>
      <c r="D6094" s="635"/>
      <c r="E6094" s="635"/>
      <c r="F6094" s="635"/>
      <c r="G6094" s="635"/>
      <c r="H6094" s="635"/>
      <c r="I6094" s="635"/>
      <c r="J6094" s="635"/>
      <c r="K6094" s="635"/>
      <c r="L6094" s="635"/>
      <c r="M6094" s="635"/>
      <c r="N6094" s="635"/>
      <c r="O6094" s="660"/>
      <c r="R6094" s="660"/>
    </row>
    <row r="6095" spans="1:18" x14ac:dyDescent="0.25">
      <c r="A6095" s="658"/>
      <c r="B6095" s="635"/>
      <c r="C6095" s="635"/>
      <c r="D6095" s="635"/>
      <c r="E6095" s="635"/>
      <c r="F6095" s="635"/>
      <c r="G6095" s="635"/>
      <c r="H6095" s="635"/>
      <c r="I6095" s="635"/>
      <c r="J6095" s="635"/>
      <c r="K6095" s="635"/>
      <c r="L6095" s="635"/>
      <c r="M6095" s="635"/>
      <c r="N6095" s="635"/>
      <c r="O6095" s="660"/>
      <c r="R6095" s="660"/>
    </row>
    <row r="6096" spans="1:18" x14ac:dyDescent="0.25">
      <c r="A6096" s="658"/>
      <c r="B6096" s="635"/>
      <c r="C6096" s="635"/>
      <c r="D6096" s="635"/>
      <c r="E6096" s="635"/>
      <c r="F6096" s="635"/>
      <c r="G6096" s="635"/>
      <c r="H6096" s="635"/>
      <c r="I6096" s="635"/>
      <c r="J6096" s="635"/>
      <c r="K6096" s="635"/>
      <c r="L6096" s="635"/>
      <c r="M6096" s="635"/>
      <c r="N6096" s="635"/>
      <c r="O6096" s="660"/>
      <c r="R6096" s="660"/>
    </row>
    <row r="6097" spans="1:18" x14ac:dyDescent="0.25">
      <c r="A6097" s="658"/>
      <c r="B6097" s="635"/>
      <c r="C6097" s="635"/>
      <c r="D6097" s="635"/>
      <c r="E6097" s="635"/>
      <c r="F6097" s="635"/>
      <c r="G6097" s="635"/>
      <c r="H6097" s="635"/>
      <c r="I6097" s="635"/>
      <c r="J6097" s="635"/>
      <c r="K6097" s="635"/>
      <c r="L6097" s="635"/>
      <c r="M6097" s="635"/>
      <c r="N6097" s="635"/>
      <c r="O6097" s="660"/>
      <c r="R6097" s="660"/>
    </row>
    <row r="6098" spans="1:18" x14ac:dyDescent="0.25">
      <c r="A6098" s="658"/>
      <c r="B6098" s="635"/>
      <c r="C6098" s="635"/>
      <c r="D6098" s="635"/>
      <c r="E6098" s="635"/>
      <c r="F6098" s="635"/>
      <c r="G6098" s="635"/>
      <c r="H6098" s="635"/>
      <c r="I6098" s="635"/>
      <c r="J6098" s="635"/>
      <c r="K6098" s="635"/>
      <c r="L6098" s="635"/>
      <c r="M6098" s="635"/>
      <c r="N6098" s="635"/>
      <c r="O6098" s="660"/>
      <c r="R6098" s="660"/>
    </row>
    <row r="6099" spans="1:18" x14ac:dyDescent="0.25">
      <c r="A6099" s="658"/>
      <c r="B6099" s="635"/>
      <c r="C6099" s="635"/>
      <c r="D6099" s="635"/>
      <c r="E6099" s="635"/>
      <c r="F6099" s="635"/>
      <c r="G6099" s="635"/>
      <c r="H6099" s="635"/>
      <c r="I6099" s="635"/>
      <c r="J6099" s="635"/>
      <c r="K6099" s="635"/>
      <c r="L6099" s="635"/>
      <c r="M6099" s="635"/>
      <c r="N6099" s="635"/>
      <c r="O6099" s="660"/>
      <c r="R6099" s="660"/>
    </row>
    <row r="6100" spans="1:18" x14ac:dyDescent="0.25">
      <c r="A6100" s="658"/>
      <c r="B6100" s="635"/>
      <c r="C6100" s="635"/>
      <c r="D6100" s="635"/>
      <c r="E6100" s="635"/>
      <c r="F6100" s="635"/>
      <c r="G6100" s="635"/>
      <c r="H6100" s="635"/>
      <c r="I6100" s="635"/>
      <c r="J6100" s="635"/>
      <c r="K6100" s="635"/>
      <c r="L6100" s="635"/>
      <c r="M6100" s="635"/>
      <c r="N6100" s="635"/>
      <c r="O6100" s="660"/>
      <c r="R6100" s="660"/>
    </row>
    <row r="6101" spans="1:18" x14ac:dyDescent="0.25">
      <c r="A6101" s="658"/>
      <c r="B6101" s="635"/>
      <c r="C6101" s="635"/>
      <c r="D6101" s="635"/>
      <c r="E6101" s="635"/>
      <c r="F6101" s="635"/>
      <c r="G6101" s="635"/>
      <c r="H6101" s="635"/>
      <c r="I6101" s="635"/>
      <c r="J6101" s="635"/>
      <c r="K6101" s="635"/>
      <c r="L6101" s="635"/>
      <c r="M6101" s="635"/>
      <c r="N6101" s="635"/>
      <c r="O6101" s="660"/>
      <c r="R6101" s="660"/>
    </row>
    <row r="6102" spans="1:18" x14ac:dyDescent="0.25">
      <c r="A6102" s="658"/>
      <c r="B6102" s="635"/>
      <c r="C6102" s="635"/>
      <c r="D6102" s="635"/>
      <c r="E6102" s="635"/>
      <c r="F6102" s="635"/>
      <c r="G6102" s="635"/>
      <c r="H6102" s="635"/>
      <c r="I6102" s="635"/>
      <c r="J6102" s="635"/>
      <c r="K6102" s="635"/>
      <c r="L6102" s="635"/>
      <c r="M6102" s="635"/>
      <c r="N6102" s="635"/>
      <c r="O6102" s="660"/>
      <c r="R6102" s="660"/>
    </row>
    <row r="6103" spans="1:18" x14ac:dyDescent="0.25">
      <c r="A6103" s="658"/>
      <c r="B6103" s="635"/>
      <c r="C6103" s="635"/>
      <c r="D6103" s="635"/>
      <c r="E6103" s="635"/>
      <c r="F6103" s="635"/>
      <c r="G6103" s="635"/>
      <c r="H6103" s="635"/>
      <c r="I6103" s="635"/>
      <c r="J6103" s="635"/>
      <c r="K6103" s="635"/>
      <c r="L6103" s="635"/>
      <c r="M6103" s="635"/>
      <c r="N6103" s="635"/>
      <c r="O6103" s="660"/>
      <c r="R6103" s="660"/>
    </row>
    <row r="6104" spans="1:18" x14ac:dyDescent="0.25">
      <c r="A6104" s="658"/>
      <c r="B6104" s="635"/>
      <c r="C6104" s="635"/>
      <c r="D6104" s="635"/>
      <c r="E6104" s="635"/>
      <c r="F6104" s="635"/>
      <c r="G6104" s="635"/>
      <c r="H6104" s="635"/>
      <c r="I6104" s="635"/>
      <c r="J6104" s="635"/>
      <c r="K6104" s="635"/>
      <c r="L6104" s="635"/>
      <c r="M6104" s="635"/>
      <c r="N6104" s="635"/>
      <c r="O6104" s="660"/>
      <c r="R6104" s="660"/>
    </row>
    <row r="6105" spans="1:18" x14ac:dyDescent="0.25">
      <c r="A6105" s="658"/>
      <c r="B6105" s="635"/>
      <c r="C6105" s="635"/>
      <c r="D6105" s="635"/>
      <c r="E6105" s="635"/>
      <c r="F6105" s="635"/>
      <c r="G6105" s="635"/>
      <c r="H6105" s="635"/>
      <c r="I6105" s="635"/>
      <c r="J6105" s="635"/>
      <c r="K6105" s="635"/>
      <c r="L6105" s="635"/>
      <c r="M6105" s="635"/>
      <c r="N6105" s="635"/>
      <c r="O6105" s="660"/>
      <c r="R6105" s="660"/>
    </row>
    <row r="6106" spans="1:18" x14ac:dyDescent="0.25">
      <c r="A6106" s="658"/>
      <c r="B6106" s="635"/>
      <c r="C6106" s="635"/>
      <c r="D6106" s="635"/>
      <c r="E6106" s="635"/>
      <c r="F6106" s="635"/>
      <c r="G6106" s="635"/>
      <c r="H6106" s="635"/>
      <c r="I6106" s="635"/>
      <c r="J6106" s="635"/>
      <c r="K6106" s="635"/>
      <c r="L6106" s="635"/>
      <c r="M6106" s="635"/>
      <c r="N6106" s="635"/>
      <c r="O6106" s="660"/>
      <c r="R6106" s="660"/>
    </row>
    <row r="6107" spans="1:18" x14ac:dyDescent="0.25">
      <c r="A6107" s="658"/>
      <c r="B6107" s="635"/>
      <c r="C6107" s="635"/>
      <c r="D6107" s="635"/>
      <c r="E6107" s="635"/>
      <c r="F6107" s="635"/>
      <c r="G6107" s="635"/>
      <c r="H6107" s="635"/>
      <c r="I6107" s="635"/>
      <c r="J6107" s="635"/>
      <c r="K6107" s="635"/>
      <c r="L6107" s="635"/>
      <c r="M6107" s="635"/>
      <c r="N6107" s="635"/>
      <c r="O6107" s="660"/>
      <c r="R6107" s="660"/>
    </row>
    <row r="6108" spans="1:18" x14ac:dyDescent="0.25">
      <c r="A6108" s="658"/>
      <c r="B6108" s="635"/>
      <c r="C6108" s="635"/>
      <c r="D6108" s="635"/>
      <c r="E6108" s="635"/>
      <c r="F6108" s="635"/>
      <c r="G6108" s="635"/>
      <c r="H6108" s="635"/>
      <c r="I6108" s="635"/>
      <c r="J6108" s="635"/>
      <c r="K6108" s="635"/>
      <c r="L6108" s="635"/>
      <c r="M6108" s="635"/>
      <c r="N6108" s="635"/>
      <c r="O6108" s="660"/>
      <c r="R6108" s="660"/>
    </row>
    <row r="6109" spans="1:18" x14ac:dyDescent="0.25">
      <c r="A6109" s="658"/>
      <c r="B6109" s="635"/>
      <c r="C6109" s="635"/>
      <c r="D6109" s="635"/>
      <c r="E6109" s="635"/>
      <c r="F6109" s="635"/>
      <c r="G6109" s="635"/>
      <c r="H6109" s="635"/>
      <c r="I6109" s="635"/>
      <c r="J6109" s="635"/>
      <c r="K6109" s="635"/>
      <c r="L6109" s="635"/>
      <c r="M6109" s="635"/>
      <c r="N6109" s="635"/>
      <c r="O6109" s="660"/>
      <c r="R6109" s="660"/>
    </row>
    <row r="6110" spans="1:18" x14ac:dyDescent="0.25">
      <c r="A6110" s="658"/>
      <c r="B6110" s="635"/>
      <c r="C6110" s="635"/>
      <c r="D6110" s="635"/>
      <c r="E6110" s="635"/>
      <c r="F6110" s="635"/>
      <c r="G6110" s="635"/>
      <c r="H6110" s="635"/>
      <c r="I6110" s="635"/>
      <c r="J6110" s="635"/>
      <c r="K6110" s="635"/>
      <c r="L6110" s="635"/>
      <c r="M6110" s="635"/>
      <c r="N6110" s="635"/>
      <c r="O6110" s="660"/>
      <c r="R6110" s="660"/>
    </row>
    <row r="6111" spans="1:18" x14ac:dyDescent="0.25">
      <c r="A6111" s="658"/>
      <c r="B6111" s="635"/>
      <c r="C6111" s="635"/>
      <c r="D6111" s="635"/>
      <c r="E6111" s="635"/>
      <c r="F6111" s="635"/>
      <c r="G6111" s="635"/>
      <c r="H6111" s="635"/>
      <c r="I6111" s="635"/>
      <c r="J6111" s="635"/>
      <c r="K6111" s="635"/>
      <c r="L6111" s="635"/>
      <c r="M6111" s="635"/>
      <c r="N6111" s="635"/>
      <c r="O6111" s="660"/>
      <c r="R6111" s="660"/>
    </row>
    <row r="6112" spans="1:18" x14ac:dyDescent="0.25">
      <c r="A6112" s="658"/>
      <c r="B6112" s="635"/>
      <c r="C6112" s="635"/>
      <c r="D6112" s="635"/>
      <c r="E6112" s="635"/>
      <c r="F6112" s="635"/>
      <c r="G6112" s="635"/>
      <c r="H6112" s="635"/>
      <c r="I6112" s="635"/>
      <c r="J6112" s="635"/>
      <c r="K6112" s="635"/>
      <c r="L6112" s="635"/>
      <c r="M6112" s="635"/>
      <c r="N6112" s="635"/>
      <c r="O6112" s="660"/>
      <c r="R6112" s="660"/>
    </row>
    <row r="6113" spans="1:18" x14ac:dyDescent="0.25">
      <c r="A6113" s="658"/>
      <c r="B6113" s="635"/>
      <c r="C6113" s="635"/>
      <c r="D6113" s="635"/>
      <c r="E6113" s="635"/>
      <c r="F6113" s="635"/>
      <c r="G6113" s="635"/>
      <c r="H6113" s="635"/>
      <c r="I6113" s="635"/>
      <c r="J6113" s="635"/>
      <c r="K6113" s="635"/>
      <c r="L6113" s="635"/>
      <c r="M6113" s="635"/>
      <c r="N6113" s="635"/>
      <c r="O6113" s="660"/>
      <c r="R6113" s="660"/>
    </row>
    <row r="6114" spans="1:18" x14ac:dyDescent="0.25">
      <c r="A6114" s="658"/>
      <c r="B6114" s="635"/>
      <c r="C6114" s="635"/>
      <c r="D6114" s="635"/>
      <c r="E6114" s="635"/>
      <c r="F6114" s="635"/>
      <c r="G6114" s="635"/>
      <c r="H6114" s="635"/>
      <c r="I6114" s="635"/>
      <c r="J6114" s="635"/>
      <c r="K6114" s="635"/>
      <c r="L6114" s="635"/>
      <c r="M6114" s="635"/>
      <c r="N6114" s="635"/>
      <c r="O6114" s="660"/>
      <c r="R6114" s="660"/>
    </row>
    <row r="6115" spans="1:18" x14ac:dyDescent="0.25">
      <c r="A6115" s="658"/>
      <c r="B6115" s="635"/>
      <c r="C6115" s="635"/>
      <c r="D6115" s="635"/>
      <c r="E6115" s="635"/>
      <c r="F6115" s="635"/>
      <c r="G6115" s="635"/>
      <c r="H6115" s="635"/>
      <c r="I6115" s="635"/>
      <c r="J6115" s="635"/>
      <c r="K6115" s="635"/>
      <c r="L6115" s="635"/>
      <c r="M6115" s="635"/>
      <c r="N6115" s="635"/>
      <c r="O6115" s="660"/>
      <c r="R6115" s="660"/>
    </row>
    <row r="6116" spans="1:18" x14ac:dyDescent="0.25">
      <c r="A6116" s="658"/>
      <c r="B6116" s="635"/>
      <c r="C6116" s="635"/>
      <c r="D6116" s="635"/>
      <c r="E6116" s="635"/>
      <c r="F6116" s="635"/>
      <c r="G6116" s="635"/>
      <c r="H6116" s="635"/>
      <c r="I6116" s="635"/>
      <c r="J6116" s="635"/>
      <c r="K6116" s="635"/>
      <c r="L6116" s="635"/>
      <c r="M6116" s="635"/>
      <c r="N6116" s="635"/>
      <c r="O6116" s="660"/>
      <c r="R6116" s="660"/>
    </row>
    <row r="6117" spans="1:18" x14ac:dyDescent="0.25">
      <c r="A6117" s="658"/>
      <c r="B6117" s="635"/>
      <c r="C6117" s="635"/>
      <c r="D6117" s="635"/>
      <c r="E6117" s="635"/>
      <c r="F6117" s="635"/>
      <c r="G6117" s="635"/>
      <c r="H6117" s="635"/>
      <c r="I6117" s="635"/>
      <c r="J6117" s="635"/>
      <c r="K6117" s="635"/>
      <c r="L6117" s="635"/>
      <c r="M6117" s="635"/>
      <c r="N6117" s="635"/>
      <c r="O6117" s="660"/>
      <c r="R6117" s="660"/>
    </row>
    <row r="6118" spans="1:18" x14ac:dyDescent="0.25">
      <c r="A6118" s="658"/>
      <c r="B6118" s="635"/>
      <c r="C6118" s="635"/>
      <c r="D6118" s="635"/>
      <c r="E6118" s="635"/>
      <c r="F6118" s="635"/>
      <c r="G6118" s="635"/>
      <c r="H6118" s="635"/>
      <c r="I6118" s="635"/>
      <c r="J6118" s="635"/>
      <c r="K6118" s="635"/>
      <c r="L6118" s="635"/>
      <c r="M6118" s="635"/>
      <c r="N6118" s="635"/>
      <c r="O6118" s="660"/>
      <c r="R6118" s="660"/>
    </row>
    <row r="6119" spans="1:18" x14ac:dyDescent="0.25">
      <c r="A6119" s="658"/>
      <c r="B6119" s="635"/>
      <c r="C6119" s="635"/>
      <c r="D6119" s="635"/>
      <c r="E6119" s="635"/>
      <c r="F6119" s="635"/>
      <c r="G6119" s="635"/>
      <c r="H6119" s="635"/>
      <c r="I6119" s="635"/>
      <c r="J6119" s="635"/>
      <c r="K6119" s="635"/>
      <c r="L6119" s="635"/>
      <c r="M6119" s="635"/>
      <c r="N6119" s="635"/>
      <c r="O6119" s="660"/>
      <c r="R6119" s="660"/>
    </row>
    <row r="6120" spans="1:18" x14ac:dyDescent="0.25">
      <c r="A6120" s="658"/>
      <c r="B6120" s="635"/>
      <c r="C6120" s="635"/>
      <c r="D6120" s="635"/>
      <c r="E6120" s="635"/>
      <c r="F6120" s="635"/>
      <c r="G6120" s="635"/>
      <c r="H6120" s="635"/>
      <c r="I6120" s="635"/>
      <c r="J6120" s="635"/>
      <c r="K6120" s="635"/>
      <c r="L6120" s="635"/>
      <c r="M6120" s="635"/>
      <c r="N6120" s="635"/>
      <c r="O6120" s="660"/>
      <c r="R6120" s="660"/>
    </row>
    <row r="6121" spans="1:18" x14ac:dyDescent="0.25">
      <c r="A6121" s="658"/>
      <c r="B6121" s="635"/>
      <c r="C6121" s="635"/>
      <c r="D6121" s="635"/>
      <c r="E6121" s="635"/>
      <c r="F6121" s="635"/>
      <c r="G6121" s="635"/>
      <c r="H6121" s="635"/>
      <c r="I6121" s="635"/>
      <c r="J6121" s="635"/>
      <c r="K6121" s="635"/>
      <c r="L6121" s="635"/>
      <c r="M6121" s="635"/>
      <c r="N6121" s="635"/>
      <c r="O6121" s="660"/>
      <c r="R6121" s="660"/>
    </row>
    <row r="6122" spans="1:18" x14ac:dyDescent="0.25">
      <c r="A6122" s="658"/>
      <c r="B6122" s="635"/>
      <c r="C6122" s="635"/>
      <c r="D6122" s="635"/>
      <c r="E6122" s="635"/>
      <c r="F6122" s="635"/>
      <c r="G6122" s="635"/>
      <c r="H6122" s="635"/>
      <c r="I6122" s="635"/>
      <c r="J6122" s="635"/>
      <c r="K6122" s="635"/>
      <c r="L6122" s="635"/>
      <c r="M6122" s="635"/>
      <c r="N6122" s="635"/>
      <c r="O6122" s="660"/>
      <c r="R6122" s="660"/>
    </row>
    <row r="6123" spans="1:18" x14ac:dyDescent="0.25">
      <c r="A6123" s="658"/>
      <c r="B6123" s="635"/>
      <c r="C6123" s="635"/>
      <c r="D6123" s="635"/>
      <c r="E6123" s="635"/>
      <c r="F6123" s="635"/>
      <c r="G6123" s="635"/>
      <c r="H6123" s="635"/>
      <c r="I6123" s="635"/>
      <c r="J6123" s="635"/>
      <c r="K6123" s="635"/>
      <c r="L6123" s="635"/>
      <c r="M6123" s="635"/>
      <c r="N6123" s="635"/>
      <c r="O6123" s="660"/>
      <c r="R6123" s="660"/>
    </row>
    <row r="6124" spans="1:18" x14ac:dyDescent="0.25">
      <c r="A6124" s="658"/>
      <c r="B6124" s="635"/>
      <c r="C6124" s="635"/>
      <c r="D6124" s="635"/>
      <c r="E6124" s="635"/>
      <c r="F6124" s="635"/>
      <c r="G6124" s="635"/>
      <c r="H6124" s="635"/>
      <c r="I6124" s="635"/>
      <c r="J6124" s="635"/>
      <c r="K6124" s="635"/>
      <c r="L6124" s="635"/>
      <c r="M6124" s="635"/>
      <c r="N6124" s="635"/>
      <c r="O6124" s="660"/>
      <c r="R6124" s="660"/>
    </row>
    <row r="6125" spans="1:18" x14ac:dyDescent="0.25">
      <c r="A6125" s="658"/>
      <c r="B6125" s="635"/>
      <c r="C6125" s="635"/>
      <c r="D6125" s="635"/>
      <c r="E6125" s="635"/>
      <c r="F6125" s="635"/>
      <c r="G6125" s="635"/>
      <c r="H6125" s="635"/>
      <c r="I6125" s="635"/>
      <c r="J6125" s="635"/>
      <c r="K6125" s="635"/>
      <c r="L6125" s="635"/>
      <c r="M6125" s="635"/>
      <c r="N6125" s="635"/>
      <c r="O6125" s="660"/>
      <c r="R6125" s="660"/>
    </row>
    <row r="6126" spans="1:18" x14ac:dyDescent="0.25">
      <c r="A6126" s="658"/>
      <c r="B6126" s="635"/>
      <c r="C6126" s="635"/>
      <c r="D6126" s="635"/>
      <c r="E6126" s="635"/>
      <c r="F6126" s="635"/>
      <c r="G6126" s="635"/>
      <c r="H6126" s="635"/>
      <c r="I6126" s="635"/>
      <c r="J6126" s="635"/>
      <c r="K6126" s="635"/>
      <c r="L6126" s="635"/>
      <c r="M6126" s="635"/>
      <c r="N6126" s="635"/>
      <c r="O6126" s="660"/>
      <c r="R6126" s="660"/>
    </row>
    <row r="6127" spans="1:18" x14ac:dyDescent="0.25">
      <c r="A6127" s="658"/>
      <c r="B6127" s="635"/>
      <c r="C6127" s="635"/>
      <c r="D6127" s="635"/>
      <c r="E6127" s="635"/>
      <c r="F6127" s="635"/>
      <c r="G6127" s="635"/>
      <c r="H6127" s="635"/>
      <c r="I6127" s="635"/>
      <c r="J6127" s="635"/>
      <c r="K6127" s="635"/>
      <c r="L6127" s="635"/>
      <c r="M6127" s="635"/>
      <c r="N6127" s="635"/>
      <c r="O6127" s="660"/>
      <c r="R6127" s="660"/>
    </row>
    <row r="6128" spans="1:18" x14ac:dyDescent="0.25">
      <c r="A6128" s="658"/>
      <c r="B6128" s="635"/>
      <c r="C6128" s="635"/>
      <c r="D6128" s="635"/>
      <c r="E6128" s="635"/>
      <c r="F6128" s="635"/>
      <c r="G6128" s="635"/>
      <c r="H6128" s="635"/>
      <c r="I6128" s="635"/>
      <c r="J6128" s="635"/>
      <c r="K6128" s="635"/>
      <c r="L6128" s="635"/>
      <c r="M6128" s="635"/>
      <c r="N6128" s="635"/>
      <c r="O6128" s="660"/>
      <c r="R6128" s="660"/>
    </row>
    <row r="6129" spans="1:18" x14ac:dyDescent="0.25">
      <c r="A6129" s="658"/>
      <c r="B6129" s="635"/>
      <c r="C6129" s="635"/>
      <c r="D6129" s="635"/>
      <c r="E6129" s="635"/>
      <c r="F6129" s="635"/>
      <c r="G6129" s="635"/>
      <c r="H6129" s="635"/>
      <c r="I6129" s="635"/>
      <c r="J6129" s="635"/>
      <c r="K6129" s="635"/>
      <c r="L6129" s="635"/>
      <c r="M6129" s="635"/>
      <c r="N6129" s="635"/>
      <c r="O6129" s="660"/>
      <c r="R6129" s="660"/>
    </row>
    <row r="6130" spans="1:18" x14ac:dyDescent="0.25">
      <c r="A6130" s="658"/>
      <c r="B6130" s="635"/>
      <c r="C6130" s="635"/>
      <c r="D6130" s="635"/>
      <c r="E6130" s="635"/>
      <c r="F6130" s="635"/>
      <c r="G6130" s="635"/>
      <c r="H6130" s="635"/>
      <c r="I6130" s="635"/>
      <c r="J6130" s="635"/>
      <c r="K6130" s="635"/>
      <c r="L6130" s="635"/>
      <c r="M6130" s="635"/>
      <c r="N6130" s="635"/>
      <c r="O6130" s="660"/>
      <c r="R6130" s="660"/>
    </row>
    <row r="6131" spans="1:18" x14ac:dyDescent="0.25">
      <c r="A6131" s="658"/>
      <c r="B6131" s="635"/>
      <c r="C6131" s="635"/>
      <c r="D6131" s="635"/>
      <c r="E6131" s="635"/>
      <c r="F6131" s="635"/>
      <c r="G6131" s="635"/>
      <c r="H6131" s="635"/>
      <c r="I6131" s="635"/>
      <c r="J6131" s="635"/>
      <c r="K6131" s="635"/>
      <c r="L6131" s="635"/>
      <c r="M6131" s="635"/>
      <c r="N6131" s="635"/>
      <c r="O6131" s="660"/>
      <c r="R6131" s="660"/>
    </row>
    <row r="6132" spans="1:18" x14ac:dyDescent="0.25">
      <c r="A6132" s="658"/>
      <c r="B6132" s="635"/>
      <c r="C6132" s="635"/>
      <c r="D6132" s="635"/>
      <c r="E6132" s="635"/>
      <c r="F6132" s="635"/>
      <c r="G6132" s="635"/>
      <c r="H6132" s="635"/>
      <c r="I6132" s="635"/>
      <c r="J6132" s="635"/>
      <c r="K6132" s="635"/>
      <c r="L6132" s="635"/>
      <c r="M6132" s="635"/>
      <c r="N6132" s="635"/>
      <c r="O6132" s="660"/>
      <c r="R6132" s="660"/>
    </row>
    <row r="6133" spans="1:18" x14ac:dyDescent="0.25">
      <c r="A6133" s="658"/>
      <c r="B6133" s="635"/>
      <c r="C6133" s="635"/>
      <c r="D6133" s="635"/>
      <c r="E6133" s="635"/>
      <c r="F6133" s="635"/>
      <c r="G6133" s="635"/>
      <c r="H6133" s="635"/>
      <c r="I6133" s="635"/>
      <c r="J6133" s="635"/>
      <c r="K6133" s="635"/>
      <c r="L6133" s="635"/>
      <c r="M6133" s="635"/>
      <c r="N6133" s="635"/>
      <c r="O6133" s="660"/>
      <c r="R6133" s="660"/>
    </row>
    <row r="6134" spans="1:18" x14ac:dyDescent="0.25">
      <c r="A6134" s="658"/>
      <c r="B6134" s="635"/>
      <c r="C6134" s="635"/>
      <c r="D6134" s="635"/>
      <c r="E6134" s="635"/>
      <c r="F6134" s="635"/>
      <c r="G6134" s="635"/>
      <c r="H6134" s="635"/>
      <c r="I6134" s="635"/>
      <c r="J6134" s="635"/>
      <c r="K6134" s="635"/>
      <c r="L6134" s="635"/>
      <c r="M6134" s="635"/>
      <c r="N6134" s="635"/>
      <c r="O6134" s="660"/>
      <c r="R6134" s="660"/>
    </row>
    <row r="6135" spans="1:18" x14ac:dyDescent="0.25">
      <c r="A6135" s="658"/>
      <c r="B6135" s="635"/>
      <c r="C6135" s="635"/>
      <c r="D6135" s="635"/>
      <c r="E6135" s="635"/>
      <c r="F6135" s="635"/>
      <c r="G6135" s="635"/>
      <c r="H6135" s="635"/>
      <c r="I6135" s="635"/>
      <c r="J6135" s="635"/>
      <c r="K6135" s="635"/>
      <c r="L6135" s="635"/>
      <c r="M6135" s="635"/>
      <c r="N6135" s="635"/>
      <c r="O6135" s="660"/>
      <c r="R6135" s="660"/>
    </row>
    <row r="6136" spans="1:18" x14ac:dyDescent="0.25">
      <c r="A6136" s="658"/>
      <c r="B6136" s="635"/>
      <c r="C6136" s="635"/>
      <c r="D6136" s="635"/>
      <c r="E6136" s="635"/>
      <c r="F6136" s="635"/>
      <c r="G6136" s="635"/>
      <c r="H6136" s="635"/>
      <c r="I6136" s="635"/>
      <c r="J6136" s="635"/>
      <c r="K6136" s="635"/>
      <c r="L6136" s="635"/>
      <c r="M6136" s="635"/>
      <c r="N6136" s="635"/>
      <c r="O6136" s="660"/>
      <c r="R6136" s="660"/>
    </row>
    <row r="6137" spans="1:18" x14ac:dyDescent="0.25">
      <c r="A6137" s="658"/>
      <c r="B6137" s="635"/>
      <c r="C6137" s="635"/>
      <c r="D6137" s="635"/>
      <c r="E6137" s="635"/>
      <c r="F6137" s="635"/>
      <c r="G6137" s="635"/>
      <c r="H6137" s="635"/>
      <c r="I6137" s="635"/>
      <c r="J6137" s="635"/>
      <c r="K6137" s="635"/>
      <c r="L6137" s="635"/>
      <c r="M6137" s="635"/>
      <c r="N6137" s="635"/>
      <c r="O6137" s="660"/>
      <c r="R6137" s="660"/>
    </row>
    <row r="6138" spans="1:18" x14ac:dyDescent="0.25">
      <c r="A6138" s="658"/>
      <c r="B6138" s="635"/>
      <c r="C6138" s="635"/>
      <c r="D6138" s="635"/>
      <c r="E6138" s="635"/>
      <c r="F6138" s="635"/>
      <c r="G6138" s="635"/>
      <c r="H6138" s="635"/>
      <c r="I6138" s="635"/>
      <c r="J6138" s="635"/>
      <c r="K6138" s="635"/>
      <c r="L6138" s="635"/>
      <c r="M6138" s="635"/>
      <c r="N6138" s="635"/>
      <c r="O6138" s="660"/>
      <c r="R6138" s="660"/>
    </row>
    <row r="6139" spans="1:18" x14ac:dyDescent="0.25">
      <c r="A6139" s="658"/>
      <c r="B6139" s="635"/>
      <c r="C6139" s="635"/>
      <c r="D6139" s="635"/>
      <c r="E6139" s="635"/>
      <c r="F6139" s="635"/>
      <c r="G6139" s="635"/>
      <c r="H6139" s="635"/>
      <c r="I6139" s="635"/>
      <c r="J6139" s="635"/>
      <c r="K6139" s="635"/>
      <c r="L6139" s="635"/>
      <c r="M6139" s="635"/>
      <c r="N6139" s="635"/>
      <c r="O6139" s="660"/>
      <c r="R6139" s="660"/>
    </row>
    <row r="6140" spans="1:18" x14ac:dyDescent="0.25">
      <c r="A6140" s="658"/>
      <c r="B6140" s="635"/>
      <c r="C6140" s="635"/>
      <c r="D6140" s="635"/>
      <c r="E6140" s="635"/>
      <c r="F6140" s="635"/>
      <c r="G6140" s="635"/>
      <c r="H6140" s="635"/>
      <c r="I6140" s="635"/>
      <c r="J6140" s="635"/>
      <c r="K6140" s="635"/>
      <c r="L6140" s="635"/>
      <c r="M6140" s="635"/>
      <c r="N6140" s="635"/>
      <c r="O6140" s="660"/>
      <c r="R6140" s="660"/>
    </row>
    <row r="6141" spans="1:18" x14ac:dyDescent="0.25">
      <c r="A6141" s="658"/>
      <c r="B6141" s="635"/>
      <c r="C6141" s="635"/>
      <c r="D6141" s="635"/>
      <c r="E6141" s="635"/>
      <c r="F6141" s="635"/>
      <c r="G6141" s="635"/>
      <c r="H6141" s="635"/>
      <c r="I6141" s="635"/>
      <c r="J6141" s="635"/>
      <c r="K6141" s="635"/>
      <c r="L6141" s="635"/>
      <c r="M6141" s="635"/>
      <c r="N6141" s="635"/>
      <c r="O6141" s="660"/>
      <c r="R6141" s="660"/>
    </row>
    <row r="6142" spans="1:18" x14ac:dyDescent="0.25">
      <c r="A6142" s="658"/>
      <c r="B6142" s="635"/>
      <c r="C6142" s="635"/>
      <c r="D6142" s="635"/>
      <c r="E6142" s="635"/>
      <c r="F6142" s="635"/>
      <c r="G6142" s="635"/>
      <c r="H6142" s="635"/>
      <c r="I6142" s="635"/>
      <c r="J6142" s="635"/>
      <c r="K6142" s="635"/>
      <c r="L6142" s="635"/>
      <c r="M6142" s="635"/>
      <c r="N6142" s="635"/>
      <c r="O6142" s="660"/>
      <c r="R6142" s="660"/>
    </row>
    <row r="6143" spans="1:18" x14ac:dyDescent="0.25">
      <c r="A6143" s="658"/>
      <c r="B6143" s="635"/>
      <c r="C6143" s="635"/>
      <c r="D6143" s="635"/>
      <c r="E6143" s="635"/>
      <c r="F6143" s="635"/>
      <c r="G6143" s="635"/>
      <c r="H6143" s="635"/>
      <c r="I6143" s="635"/>
      <c r="J6143" s="635"/>
      <c r="K6143" s="635"/>
      <c r="L6143" s="635"/>
      <c r="M6143" s="635"/>
      <c r="N6143" s="635"/>
      <c r="O6143" s="660"/>
      <c r="R6143" s="660"/>
    </row>
    <row r="6144" spans="1:18" x14ac:dyDescent="0.25">
      <c r="A6144" s="658"/>
      <c r="B6144" s="635"/>
      <c r="C6144" s="635"/>
      <c r="D6144" s="635"/>
      <c r="E6144" s="635"/>
      <c r="F6144" s="635"/>
      <c r="G6144" s="635"/>
      <c r="H6144" s="635"/>
      <c r="I6144" s="635"/>
      <c r="J6144" s="635"/>
      <c r="K6144" s="635"/>
      <c r="L6144" s="635"/>
      <c r="M6144" s="635"/>
      <c r="N6144" s="635"/>
      <c r="O6144" s="660"/>
      <c r="R6144" s="660"/>
    </row>
    <row r="6145" spans="1:18" x14ac:dyDescent="0.25">
      <c r="A6145" s="658"/>
      <c r="B6145" s="635"/>
      <c r="C6145" s="635"/>
      <c r="D6145" s="635"/>
      <c r="E6145" s="635"/>
      <c r="F6145" s="635"/>
      <c r="G6145" s="635"/>
      <c r="H6145" s="635"/>
      <c r="I6145" s="635"/>
      <c r="J6145" s="635"/>
      <c r="K6145" s="635"/>
      <c r="L6145" s="635"/>
      <c r="M6145" s="635"/>
      <c r="N6145" s="635"/>
      <c r="O6145" s="660"/>
      <c r="R6145" s="660"/>
    </row>
    <row r="6146" spans="1:18" x14ac:dyDescent="0.25">
      <c r="A6146" s="658"/>
      <c r="B6146" s="635"/>
      <c r="C6146" s="635"/>
      <c r="D6146" s="635"/>
      <c r="E6146" s="635"/>
      <c r="F6146" s="635"/>
      <c r="G6146" s="635"/>
      <c r="H6146" s="635"/>
      <c r="I6146" s="635"/>
      <c r="J6146" s="635"/>
      <c r="K6146" s="635"/>
      <c r="L6146" s="635"/>
      <c r="M6146" s="635"/>
      <c r="N6146" s="635"/>
      <c r="O6146" s="660"/>
      <c r="R6146" s="660"/>
    </row>
    <row r="6147" spans="1:18" x14ac:dyDescent="0.25">
      <c r="A6147" s="658"/>
      <c r="B6147" s="635"/>
      <c r="C6147" s="635"/>
      <c r="D6147" s="635"/>
      <c r="E6147" s="635"/>
      <c r="F6147" s="635"/>
      <c r="G6147" s="635"/>
      <c r="H6147" s="635"/>
      <c r="I6147" s="635"/>
      <c r="J6147" s="635"/>
      <c r="K6147" s="635"/>
      <c r="L6147" s="635"/>
      <c r="M6147" s="635"/>
      <c r="N6147" s="635"/>
      <c r="O6147" s="660"/>
      <c r="R6147" s="660"/>
    </row>
    <row r="6148" spans="1:18" x14ac:dyDescent="0.25">
      <c r="A6148" s="658"/>
      <c r="B6148" s="635"/>
      <c r="C6148" s="635"/>
      <c r="D6148" s="635"/>
      <c r="E6148" s="635"/>
      <c r="F6148" s="635"/>
      <c r="G6148" s="635"/>
      <c r="H6148" s="635"/>
      <c r="I6148" s="635"/>
      <c r="J6148" s="635"/>
      <c r="K6148" s="635"/>
      <c r="L6148" s="635"/>
      <c r="M6148" s="635"/>
      <c r="N6148" s="635"/>
      <c r="O6148" s="660"/>
      <c r="R6148" s="660"/>
    </row>
    <row r="6149" spans="1:18" x14ac:dyDescent="0.25">
      <c r="A6149" s="658"/>
      <c r="B6149" s="635"/>
      <c r="C6149" s="635"/>
      <c r="D6149" s="635"/>
      <c r="E6149" s="635"/>
      <c r="F6149" s="635"/>
      <c r="G6149" s="635"/>
      <c r="H6149" s="635"/>
      <c r="I6149" s="635"/>
      <c r="J6149" s="635"/>
      <c r="K6149" s="635"/>
      <c r="L6149" s="635"/>
      <c r="M6149" s="635"/>
      <c r="N6149" s="635"/>
      <c r="O6149" s="660"/>
      <c r="R6149" s="660"/>
    </row>
    <row r="6150" spans="1:18" x14ac:dyDescent="0.25">
      <c r="A6150" s="658"/>
      <c r="B6150" s="635"/>
      <c r="C6150" s="635"/>
      <c r="D6150" s="635"/>
      <c r="E6150" s="635"/>
      <c r="F6150" s="635"/>
      <c r="G6150" s="635"/>
      <c r="H6150" s="635"/>
      <c r="I6150" s="635"/>
      <c r="J6150" s="635"/>
      <c r="K6150" s="635"/>
      <c r="L6150" s="635"/>
      <c r="M6150" s="635"/>
      <c r="N6150" s="635"/>
      <c r="O6150" s="660"/>
      <c r="R6150" s="660"/>
    </row>
    <row r="6151" spans="1:18" x14ac:dyDescent="0.25">
      <c r="A6151" s="658"/>
      <c r="B6151" s="635"/>
      <c r="C6151" s="635"/>
      <c r="D6151" s="635"/>
      <c r="E6151" s="635"/>
      <c r="F6151" s="635"/>
      <c r="G6151" s="635"/>
      <c r="H6151" s="635"/>
      <c r="I6151" s="635"/>
      <c r="J6151" s="635"/>
      <c r="K6151" s="635"/>
      <c r="L6151" s="635"/>
      <c r="M6151" s="635"/>
      <c r="N6151" s="635"/>
      <c r="O6151" s="660"/>
      <c r="R6151" s="660"/>
    </row>
    <row r="6152" spans="1:18" x14ac:dyDescent="0.25">
      <c r="A6152" s="658"/>
      <c r="B6152" s="635"/>
      <c r="C6152" s="635"/>
      <c r="D6152" s="635"/>
      <c r="E6152" s="635"/>
      <c r="F6152" s="635"/>
      <c r="G6152" s="635"/>
      <c r="H6152" s="635"/>
      <c r="I6152" s="635"/>
      <c r="J6152" s="635"/>
      <c r="K6152" s="635"/>
      <c r="L6152" s="635"/>
      <c r="M6152" s="635"/>
      <c r="N6152" s="635"/>
      <c r="O6152" s="660"/>
      <c r="R6152" s="660"/>
    </row>
    <row r="6153" spans="1:18" x14ac:dyDescent="0.25">
      <c r="A6153" s="658"/>
      <c r="B6153" s="635"/>
      <c r="C6153" s="635"/>
      <c r="D6153" s="635"/>
      <c r="E6153" s="635"/>
      <c r="F6153" s="635"/>
      <c r="G6153" s="635"/>
      <c r="H6153" s="635"/>
      <c r="I6153" s="635"/>
      <c r="J6153" s="635"/>
      <c r="K6153" s="635"/>
      <c r="L6153" s="635"/>
      <c r="M6153" s="635"/>
      <c r="N6153" s="635"/>
      <c r="O6153" s="660"/>
      <c r="R6153" s="660"/>
    </row>
    <row r="6154" spans="1:18" x14ac:dyDescent="0.25">
      <c r="A6154" s="658"/>
      <c r="B6154" s="635"/>
      <c r="C6154" s="635"/>
      <c r="D6154" s="635"/>
      <c r="E6154" s="635"/>
      <c r="F6154" s="635"/>
      <c r="G6154" s="635"/>
      <c r="H6154" s="635"/>
      <c r="I6154" s="635"/>
      <c r="J6154" s="635"/>
      <c r="K6154" s="635"/>
      <c r="L6154" s="635"/>
      <c r="M6154" s="635"/>
      <c r="N6154" s="635"/>
      <c r="O6154" s="660"/>
      <c r="R6154" s="660"/>
    </row>
    <row r="6155" spans="1:18" x14ac:dyDescent="0.25">
      <c r="A6155" s="658"/>
      <c r="B6155" s="635"/>
      <c r="C6155" s="635"/>
      <c r="D6155" s="635"/>
      <c r="E6155" s="635"/>
      <c r="F6155" s="635"/>
      <c r="G6155" s="635"/>
      <c r="H6155" s="635"/>
      <c r="I6155" s="635"/>
      <c r="J6155" s="635"/>
      <c r="K6155" s="635"/>
      <c r="L6155" s="635"/>
      <c r="M6155" s="635"/>
      <c r="N6155" s="635"/>
      <c r="O6155" s="660"/>
      <c r="R6155" s="660"/>
    </row>
    <row r="6156" spans="1:18" x14ac:dyDescent="0.25">
      <c r="A6156" s="658"/>
      <c r="B6156" s="635"/>
      <c r="C6156" s="635"/>
      <c r="D6156" s="635"/>
      <c r="E6156" s="635"/>
      <c r="F6156" s="635"/>
      <c r="G6156" s="635"/>
      <c r="H6156" s="635"/>
      <c r="I6156" s="635"/>
      <c r="J6156" s="635"/>
      <c r="K6156" s="635"/>
      <c r="L6156" s="635"/>
      <c r="M6156" s="635"/>
      <c r="N6156" s="635"/>
      <c r="O6156" s="660"/>
      <c r="R6156" s="660"/>
    </row>
    <row r="6157" spans="1:18" x14ac:dyDescent="0.25">
      <c r="A6157" s="658"/>
      <c r="B6157" s="635"/>
      <c r="C6157" s="635"/>
      <c r="D6157" s="635"/>
      <c r="E6157" s="635"/>
      <c r="F6157" s="635"/>
      <c r="G6157" s="635"/>
      <c r="H6157" s="635"/>
      <c r="I6157" s="635"/>
      <c r="J6157" s="635"/>
      <c r="K6157" s="635"/>
      <c r="L6157" s="635"/>
      <c r="M6157" s="635"/>
      <c r="N6157" s="635"/>
      <c r="O6157" s="660"/>
      <c r="R6157" s="660"/>
    </row>
    <row r="6158" spans="1:18" x14ac:dyDescent="0.25">
      <c r="A6158" s="658"/>
      <c r="B6158" s="635"/>
      <c r="C6158" s="635"/>
      <c r="D6158" s="635"/>
      <c r="E6158" s="635"/>
      <c r="F6158" s="635"/>
      <c r="G6158" s="635"/>
      <c r="H6158" s="635"/>
      <c r="I6158" s="635"/>
      <c r="J6158" s="635"/>
      <c r="K6158" s="635"/>
      <c r="L6158" s="635"/>
      <c r="M6158" s="635"/>
      <c r="N6158" s="635"/>
      <c r="O6158" s="660"/>
      <c r="R6158" s="660"/>
    </row>
    <row r="6159" spans="1:18" x14ac:dyDescent="0.25">
      <c r="A6159" s="658"/>
      <c r="B6159" s="635"/>
      <c r="C6159" s="635"/>
      <c r="D6159" s="635"/>
      <c r="E6159" s="635"/>
      <c r="F6159" s="635"/>
      <c r="G6159" s="635"/>
      <c r="H6159" s="635"/>
      <c r="I6159" s="635"/>
      <c r="J6159" s="635"/>
      <c r="K6159" s="635"/>
      <c r="L6159" s="635"/>
      <c r="M6159" s="635"/>
      <c r="N6159" s="635"/>
      <c r="O6159" s="660"/>
      <c r="R6159" s="660"/>
    </row>
    <row r="6160" spans="1:18" x14ac:dyDescent="0.25">
      <c r="A6160" s="658"/>
      <c r="B6160" s="635"/>
      <c r="C6160" s="635"/>
      <c r="D6160" s="635"/>
      <c r="E6160" s="635"/>
      <c r="F6160" s="635"/>
      <c r="G6160" s="635"/>
      <c r="H6160" s="635"/>
      <c r="I6160" s="635"/>
      <c r="J6160" s="635"/>
      <c r="K6160" s="635"/>
      <c r="L6160" s="635"/>
      <c r="M6160" s="635"/>
      <c r="N6160" s="635"/>
      <c r="O6160" s="660"/>
      <c r="R6160" s="660"/>
    </row>
    <row r="6161" spans="1:18" x14ac:dyDescent="0.25">
      <c r="A6161" s="658"/>
      <c r="B6161" s="635"/>
      <c r="C6161" s="635"/>
      <c r="D6161" s="635"/>
      <c r="E6161" s="635"/>
      <c r="F6161" s="635"/>
      <c r="G6161" s="635"/>
      <c r="H6161" s="635"/>
      <c r="I6161" s="635"/>
      <c r="J6161" s="635"/>
      <c r="K6161" s="635"/>
      <c r="L6161" s="635"/>
      <c r="M6161" s="635"/>
      <c r="N6161" s="635"/>
      <c r="O6161" s="660"/>
      <c r="R6161" s="660"/>
    </row>
    <row r="6162" spans="1:18" x14ac:dyDescent="0.25">
      <c r="A6162" s="658"/>
      <c r="B6162" s="635"/>
      <c r="C6162" s="635"/>
      <c r="D6162" s="635"/>
      <c r="E6162" s="635"/>
      <c r="F6162" s="635"/>
      <c r="G6162" s="635"/>
      <c r="H6162" s="635"/>
      <c r="I6162" s="635"/>
      <c r="J6162" s="635"/>
      <c r="K6162" s="635"/>
      <c r="L6162" s="635"/>
      <c r="M6162" s="635"/>
      <c r="N6162" s="635"/>
      <c r="O6162" s="660"/>
      <c r="R6162" s="660"/>
    </row>
    <row r="6163" spans="1:18" x14ac:dyDescent="0.25">
      <c r="A6163" s="658"/>
      <c r="B6163" s="635"/>
      <c r="C6163" s="635"/>
      <c r="D6163" s="635"/>
      <c r="E6163" s="635"/>
      <c r="F6163" s="635"/>
      <c r="G6163" s="635"/>
      <c r="H6163" s="635"/>
      <c r="I6163" s="635"/>
      <c r="J6163" s="635"/>
      <c r="K6163" s="635"/>
      <c r="L6163" s="635"/>
      <c r="M6163" s="635"/>
      <c r="N6163" s="635"/>
      <c r="O6163" s="660"/>
      <c r="R6163" s="660"/>
    </row>
    <row r="6164" spans="1:18" x14ac:dyDescent="0.25">
      <c r="A6164" s="658"/>
      <c r="B6164" s="635"/>
      <c r="C6164" s="635"/>
      <c r="D6164" s="635"/>
      <c r="E6164" s="635"/>
      <c r="F6164" s="635"/>
      <c r="G6164" s="635"/>
      <c r="H6164" s="635"/>
      <c r="I6164" s="635"/>
      <c r="J6164" s="635"/>
      <c r="K6164" s="635"/>
      <c r="L6164" s="635"/>
      <c r="M6164" s="635"/>
      <c r="N6164" s="635"/>
      <c r="O6164" s="660"/>
      <c r="R6164" s="660"/>
    </row>
    <row r="6165" spans="1:18" x14ac:dyDescent="0.25">
      <c r="A6165" s="658"/>
      <c r="B6165" s="635"/>
      <c r="C6165" s="635"/>
      <c r="D6165" s="635"/>
      <c r="E6165" s="635"/>
      <c r="F6165" s="635"/>
      <c r="G6165" s="635"/>
      <c r="H6165" s="635"/>
      <c r="I6165" s="635"/>
      <c r="J6165" s="635"/>
      <c r="K6165" s="635"/>
      <c r="L6165" s="635"/>
      <c r="M6165" s="635"/>
      <c r="N6165" s="635"/>
      <c r="O6165" s="660"/>
      <c r="R6165" s="660"/>
    </row>
    <row r="6166" spans="1:18" x14ac:dyDescent="0.25">
      <c r="A6166" s="658"/>
      <c r="B6166" s="635"/>
      <c r="C6166" s="635"/>
      <c r="D6166" s="635"/>
      <c r="E6166" s="635"/>
      <c r="F6166" s="635"/>
      <c r="G6166" s="635"/>
      <c r="H6166" s="635"/>
      <c r="I6166" s="635"/>
      <c r="J6166" s="635"/>
      <c r="K6166" s="635"/>
      <c r="L6166" s="635"/>
      <c r="M6166" s="635"/>
      <c r="N6166" s="635"/>
      <c r="O6166" s="660"/>
      <c r="R6166" s="660"/>
    </row>
    <row r="6167" spans="1:18" x14ac:dyDescent="0.25">
      <c r="A6167" s="658"/>
      <c r="B6167" s="635"/>
      <c r="C6167" s="635"/>
      <c r="D6167" s="635"/>
      <c r="E6167" s="635"/>
      <c r="F6167" s="635"/>
      <c r="G6167" s="635"/>
      <c r="H6167" s="635"/>
      <c r="I6167" s="635"/>
      <c r="J6167" s="635"/>
      <c r="K6167" s="635"/>
      <c r="L6167" s="635"/>
      <c r="M6167" s="635"/>
      <c r="N6167" s="635"/>
      <c r="O6167" s="660"/>
      <c r="R6167" s="660"/>
    </row>
    <row r="6168" spans="1:18" x14ac:dyDescent="0.25">
      <c r="A6168" s="658"/>
      <c r="B6168" s="635"/>
      <c r="C6168" s="635"/>
      <c r="D6168" s="635"/>
      <c r="E6168" s="635"/>
      <c r="F6168" s="635"/>
      <c r="G6168" s="635"/>
      <c r="H6168" s="635"/>
      <c r="I6168" s="635"/>
      <c r="J6168" s="635"/>
      <c r="K6168" s="635"/>
      <c r="L6168" s="635"/>
      <c r="M6168" s="635"/>
      <c r="N6168" s="635"/>
      <c r="O6168" s="660"/>
      <c r="R6168" s="660"/>
    </row>
    <row r="6169" spans="1:18" x14ac:dyDescent="0.25">
      <c r="A6169" s="658"/>
      <c r="B6169" s="635"/>
      <c r="C6169" s="635"/>
      <c r="D6169" s="635"/>
      <c r="E6169" s="635"/>
      <c r="F6169" s="635"/>
      <c r="G6169" s="635"/>
      <c r="H6169" s="635"/>
      <c r="I6169" s="635"/>
      <c r="J6169" s="635"/>
      <c r="K6169" s="635"/>
      <c r="L6169" s="635"/>
      <c r="M6169" s="635"/>
      <c r="N6169" s="635"/>
      <c r="O6169" s="660"/>
      <c r="R6169" s="660"/>
    </row>
    <row r="6170" spans="1:18" x14ac:dyDescent="0.25">
      <c r="A6170" s="658"/>
      <c r="B6170" s="635"/>
      <c r="C6170" s="635"/>
      <c r="D6170" s="635"/>
      <c r="E6170" s="635"/>
      <c r="F6170" s="635"/>
      <c r="G6170" s="635"/>
      <c r="H6170" s="635"/>
      <c r="I6170" s="635"/>
      <c r="J6170" s="635"/>
      <c r="K6170" s="635"/>
      <c r="L6170" s="635"/>
      <c r="M6170" s="635"/>
      <c r="N6170" s="635"/>
      <c r="O6170" s="660"/>
      <c r="R6170" s="660"/>
    </row>
    <row r="6171" spans="1:18" x14ac:dyDescent="0.25">
      <c r="A6171" s="658"/>
      <c r="B6171" s="635"/>
      <c r="C6171" s="635"/>
      <c r="D6171" s="635"/>
      <c r="E6171" s="635"/>
      <c r="F6171" s="635"/>
      <c r="G6171" s="635"/>
      <c r="H6171" s="635"/>
      <c r="I6171" s="635"/>
      <c r="J6171" s="635"/>
      <c r="K6171" s="635"/>
      <c r="L6171" s="635"/>
      <c r="M6171" s="635"/>
      <c r="N6171" s="635"/>
      <c r="O6171" s="660"/>
      <c r="R6171" s="660"/>
    </row>
    <row r="6172" spans="1:18" x14ac:dyDescent="0.25">
      <c r="A6172" s="658"/>
      <c r="B6172" s="635"/>
      <c r="C6172" s="635"/>
      <c r="D6172" s="635"/>
      <c r="E6172" s="635"/>
      <c r="F6172" s="635"/>
      <c r="G6172" s="635"/>
      <c r="H6172" s="635"/>
      <c r="I6172" s="635"/>
      <c r="J6172" s="635"/>
      <c r="K6172" s="635"/>
      <c r="L6172" s="635"/>
      <c r="M6172" s="635"/>
      <c r="N6172" s="635"/>
      <c r="O6172" s="660"/>
      <c r="R6172" s="660"/>
    </row>
    <row r="6173" spans="1:18" x14ac:dyDescent="0.25">
      <c r="A6173" s="658"/>
      <c r="B6173" s="635"/>
      <c r="C6173" s="635"/>
      <c r="D6173" s="635"/>
      <c r="E6173" s="635"/>
      <c r="F6173" s="635"/>
      <c r="G6173" s="635"/>
      <c r="H6173" s="635"/>
      <c r="I6173" s="635"/>
      <c r="J6173" s="635"/>
      <c r="K6173" s="635"/>
      <c r="L6173" s="635"/>
      <c r="M6173" s="635"/>
      <c r="N6173" s="635"/>
      <c r="O6173" s="660"/>
      <c r="R6173" s="660"/>
    </row>
    <row r="6174" spans="1:18" x14ac:dyDescent="0.25">
      <c r="A6174" s="658"/>
      <c r="B6174" s="635"/>
      <c r="C6174" s="635"/>
      <c r="D6174" s="635"/>
      <c r="E6174" s="635"/>
      <c r="F6174" s="635"/>
      <c r="G6174" s="635"/>
      <c r="H6174" s="635"/>
      <c r="I6174" s="635"/>
      <c r="J6174" s="635"/>
      <c r="K6174" s="635"/>
      <c r="L6174" s="635"/>
      <c r="M6174" s="635"/>
      <c r="N6174" s="635"/>
      <c r="O6174" s="660"/>
      <c r="R6174" s="660"/>
    </row>
    <row r="6175" spans="1:18" x14ac:dyDescent="0.25">
      <c r="A6175" s="658"/>
      <c r="B6175" s="635"/>
      <c r="C6175" s="635"/>
      <c r="D6175" s="635"/>
      <c r="E6175" s="635"/>
      <c r="F6175" s="635"/>
      <c r="G6175" s="635"/>
      <c r="H6175" s="635"/>
      <c r="I6175" s="635"/>
      <c r="J6175" s="635"/>
      <c r="K6175" s="635"/>
      <c r="L6175" s="635"/>
      <c r="M6175" s="635"/>
      <c r="N6175" s="635"/>
      <c r="O6175" s="660"/>
      <c r="R6175" s="660"/>
    </row>
    <row r="6176" spans="1:18" x14ac:dyDescent="0.25">
      <c r="A6176" s="658"/>
      <c r="B6176" s="635"/>
      <c r="C6176" s="635"/>
      <c r="D6176" s="635"/>
      <c r="E6176" s="635"/>
      <c r="F6176" s="635"/>
      <c r="G6176" s="635"/>
      <c r="H6176" s="635"/>
      <c r="I6176" s="635"/>
      <c r="J6176" s="635"/>
      <c r="K6176" s="635"/>
      <c r="L6176" s="635"/>
      <c r="M6176" s="635"/>
      <c r="N6176" s="635"/>
      <c r="O6176" s="660"/>
      <c r="R6176" s="660"/>
    </row>
    <row r="6177" spans="1:18" x14ac:dyDescent="0.25">
      <c r="A6177" s="658"/>
      <c r="B6177" s="635"/>
      <c r="C6177" s="635"/>
      <c r="D6177" s="635"/>
      <c r="E6177" s="635"/>
      <c r="F6177" s="635"/>
      <c r="G6177" s="635"/>
      <c r="H6177" s="635"/>
      <c r="I6177" s="635"/>
      <c r="J6177" s="635"/>
      <c r="K6177" s="635"/>
      <c r="L6177" s="635"/>
      <c r="M6177" s="635"/>
      <c r="N6177" s="635"/>
      <c r="O6177" s="660"/>
      <c r="R6177" s="660"/>
    </row>
    <row r="6178" spans="1:18" x14ac:dyDescent="0.25">
      <c r="A6178" s="658"/>
      <c r="B6178" s="635"/>
      <c r="C6178" s="635"/>
      <c r="D6178" s="635"/>
      <c r="E6178" s="635"/>
      <c r="F6178" s="635"/>
      <c r="G6178" s="635"/>
      <c r="H6178" s="635"/>
      <c r="I6178" s="635"/>
      <c r="J6178" s="635"/>
      <c r="K6178" s="635"/>
      <c r="L6178" s="635"/>
      <c r="M6178" s="635"/>
      <c r="N6178" s="635"/>
      <c r="O6178" s="660"/>
      <c r="R6178" s="660"/>
    </row>
    <row r="6179" spans="1:18" x14ac:dyDescent="0.25">
      <c r="A6179" s="658"/>
      <c r="B6179" s="635"/>
      <c r="C6179" s="635"/>
      <c r="D6179" s="635"/>
      <c r="E6179" s="635"/>
      <c r="F6179" s="635"/>
      <c r="G6179" s="635"/>
      <c r="H6179" s="635"/>
      <c r="I6179" s="635"/>
      <c r="J6179" s="635"/>
      <c r="K6179" s="635"/>
      <c r="L6179" s="635"/>
      <c r="M6179" s="635"/>
      <c r="N6179" s="635"/>
      <c r="O6179" s="660"/>
      <c r="R6179" s="660"/>
    </row>
    <row r="6180" spans="1:18" x14ac:dyDescent="0.25">
      <c r="A6180" s="658"/>
      <c r="B6180" s="635"/>
      <c r="C6180" s="635"/>
      <c r="D6180" s="635"/>
      <c r="E6180" s="635"/>
      <c r="F6180" s="635"/>
      <c r="G6180" s="635"/>
      <c r="H6180" s="635"/>
      <c r="I6180" s="635"/>
      <c r="J6180" s="635"/>
      <c r="K6180" s="635"/>
      <c r="L6180" s="635"/>
      <c r="M6180" s="635"/>
      <c r="N6180" s="635"/>
      <c r="O6180" s="660"/>
      <c r="R6180" s="660"/>
    </row>
    <row r="6181" spans="1:18" x14ac:dyDescent="0.25">
      <c r="A6181" s="658"/>
      <c r="B6181" s="635"/>
      <c r="C6181" s="635"/>
      <c r="D6181" s="635"/>
      <c r="E6181" s="635"/>
      <c r="F6181" s="635"/>
      <c r="G6181" s="635"/>
      <c r="H6181" s="635"/>
      <c r="I6181" s="635"/>
      <c r="J6181" s="635"/>
      <c r="K6181" s="635"/>
      <c r="L6181" s="635"/>
      <c r="M6181" s="635"/>
      <c r="N6181" s="635"/>
      <c r="O6181" s="660"/>
      <c r="R6181" s="660"/>
    </row>
    <row r="6182" spans="1:18" x14ac:dyDescent="0.25">
      <c r="A6182" s="658"/>
      <c r="B6182" s="635"/>
      <c r="C6182" s="635"/>
      <c r="D6182" s="635"/>
      <c r="E6182" s="635"/>
      <c r="F6182" s="635"/>
      <c r="G6182" s="635"/>
      <c r="H6182" s="635"/>
      <c r="I6182" s="635"/>
      <c r="J6182" s="635"/>
      <c r="K6182" s="635"/>
      <c r="L6182" s="635"/>
      <c r="M6182" s="635"/>
      <c r="N6182" s="635"/>
      <c r="O6182" s="660"/>
      <c r="R6182" s="660"/>
    </row>
    <row r="6183" spans="1:18" x14ac:dyDescent="0.25">
      <c r="A6183" s="658"/>
      <c r="B6183" s="635"/>
      <c r="C6183" s="635"/>
      <c r="D6183" s="635"/>
      <c r="E6183" s="635"/>
      <c r="F6183" s="635"/>
      <c r="G6183" s="635"/>
      <c r="H6183" s="635"/>
      <c r="I6183" s="635"/>
      <c r="J6183" s="635"/>
      <c r="K6183" s="635"/>
      <c r="L6183" s="635"/>
      <c r="M6183" s="635"/>
      <c r="N6183" s="635"/>
      <c r="O6183" s="660"/>
      <c r="R6183" s="660"/>
    </row>
    <row r="6184" spans="1:18" x14ac:dyDescent="0.25">
      <c r="A6184" s="658"/>
      <c r="B6184" s="635"/>
      <c r="C6184" s="635"/>
      <c r="D6184" s="635"/>
      <c r="E6184" s="635"/>
      <c r="F6184" s="635"/>
      <c r="G6184" s="635"/>
      <c r="H6184" s="635"/>
      <c r="I6184" s="635"/>
      <c r="J6184" s="635"/>
      <c r="K6184" s="635"/>
      <c r="L6184" s="635"/>
      <c r="M6184" s="635"/>
      <c r="N6184" s="635"/>
      <c r="O6184" s="660"/>
      <c r="R6184" s="660"/>
    </row>
    <row r="6185" spans="1:18" x14ac:dyDescent="0.25">
      <c r="A6185" s="658"/>
      <c r="B6185" s="635"/>
      <c r="C6185" s="635"/>
      <c r="D6185" s="635"/>
      <c r="E6185" s="635"/>
      <c r="F6185" s="635"/>
      <c r="G6185" s="635"/>
      <c r="H6185" s="635"/>
      <c r="I6185" s="635"/>
      <c r="J6185" s="635"/>
      <c r="K6185" s="635"/>
      <c r="L6185" s="635"/>
      <c r="M6185" s="635"/>
      <c r="N6185" s="635"/>
      <c r="O6185" s="660"/>
      <c r="R6185" s="660"/>
    </row>
    <row r="6186" spans="1:18" x14ac:dyDescent="0.25">
      <c r="A6186" s="658"/>
      <c r="B6186" s="635"/>
      <c r="C6186" s="635"/>
      <c r="D6186" s="635"/>
      <c r="E6186" s="635"/>
      <c r="F6186" s="635"/>
      <c r="G6186" s="635"/>
      <c r="H6186" s="635"/>
      <c r="I6186" s="635"/>
      <c r="J6186" s="635"/>
      <c r="K6186" s="635"/>
      <c r="L6186" s="635"/>
      <c r="M6186" s="635"/>
      <c r="N6186" s="635"/>
      <c r="O6186" s="660"/>
      <c r="R6186" s="660"/>
    </row>
    <row r="6187" spans="1:18" x14ac:dyDescent="0.25">
      <c r="A6187" s="658"/>
      <c r="B6187" s="635"/>
      <c r="C6187" s="635"/>
      <c r="D6187" s="635"/>
      <c r="E6187" s="635"/>
      <c r="F6187" s="635"/>
      <c r="G6187" s="635"/>
      <c r="H6187" s="635"/>
      <c r="I6187" s="635"/>
      <c r="J6187" s="635"/>
      <c r="K6187" s="635"/>
      <c r="L6187" s="635"/>
      <c r="M6187" s="635"/>
      <c r="N6187" s="635"/>
      <c r="O6187" s="660"/>
      <c r="R6187" s="660"/>
    </row>
    <row r="6188" spans="1:18" x14ac:dyDescent="0.25">
      <c r="A6188" s="658"/>
      <c r="B6188" s="635"/>
      <c r="C6188" s="635"/>
      <c r="D6188" s="635"/>
      <c r="E6188" s="635"/>
      <c r="F6188" s="635"/>
      <c r="G6188" s="635"/>
      <c r="H6188" s="635"/>
      <c r="I6188" s="635"/>
      <c r="J6188" s="635"/>
      <c r="K6188" s="635"/>
      <c r="L6188" s="635"/>
      <c r="M6188" s="635"/>
      <c r="N6188" s="635"/>
      <c r="O6188" s="660"/>
      <c r="R6188" s="660"/>
    </row>
    <row r="6189" spans="1:18" x14ac:dyDescent="0.25">
      <c r="A6189" s="658"/>
      <c r="B6189" s="635"/>
      <c r="C6189" s="635"/>
      <c r="D6189" s="635"/>
      <c r="E6189" s="635"/>
      <c r="F6189" s="635"/>
      <c r="G6189" s="635"/>
      <c r="H6189" s="635"/>
      <c r="I6189" s="635"/>
      <c r="J6189" s="635"/>
      <c r="K6189" s="635"/>
      <c r="L6189" s="635"/>
      <c r="M6189" s="635"/>
      <c r="N6189" s="635"/>
      <c r="O6189" s="660"/>
      <c r="R6189" s="660"/>
    </row>
    <row r="6190" spans="1:18" x14ac:dyDescent="0.25">
      <c r="A6190" s="658"/>
      <c r="B6190" s="635"/>
      <c r="C6190" s="635"/>
      <c r="D6190" s="635"/>
      <c r="E6190" s="635"/>
      <c r="F6190" s="635"/>
      <c r="G6190" s="635"/>
      <c r="H6190" s="635"/>
      <c r="I6190" s="635"/>
      <c r="J6190" s="635"/>
      <c r="K6190" s="635"/>
      <c r="L6190" s="635"/>
      <c r="M6190" s="635"/>
      <c r="N6190" s="635"/>
      <c r="O6190" s="660"/>
      <c r="R6190" s="660"/>
    </row>
    <row r="6191" spans="1:18" x14ac:dyDescent="0.25">
      <c r="A6191" s="658"/>
      <c r="B6191" s="635"/>
      <c r="C6191" s="635"/>
      <c r="D6191" s="635"/>
      <c r="E6191" s="635"/>
      <c r="F6191" s="635"/>
      <c r="G6191" s="635"/>
      <c r="H6191" s="635"/>
      <c r="I6191" s="635"/>
      <c r="J6191" s="635"/>
      <c r="K6191" s="635"/>
      <c r="L6191" s="635"/>
      <c r="M6191" s="635"/>
      <c r="N6191" s="635"/>
      <c r="O6191" s="660"/>
      <c r="R6191" s="660"/>
    </row>
    <row r="6192" spans="1:18" x14ac:dyDescent="0.25">
      <c r="A6192" s="658"/>
      <c r="B6192" s="635"/>
      <c r="C6192" s="635"/>
      <c r="D6192" s="635"/>
      <c r="E6192" s="635"/>
      <c r="F6192" s="635"/>
      <c r="G6192" s="635"/>
      <c r="H6192" s="635"/>
      <c r="I6192" s="635"/>
      <c r="J6192" s="635"/>
      <c r="K6192" s="635"/>
      <c r="L6192" s="635"/>
      <c r="M6192" s="635"/>
      <c r="N6192" s="635"/>
      <c r="O6192" s="660"/>
      <c r="R6192" s="660"/>
    </row>
    <row r="6193" spans="1:18" x14ac:dyDescent="0.25">
      <c r="A6193" s="658"/>
      <c r="B6193" s="635"/>
      <c r="C6193" s="635"/>
      <c r="D6193" s="635"/>
      <c r="E6193" s="635"/>
      <c r="F6193" s="635"/>
      <c r="G6193" s="635"/>
      <c r="H6193" s="635"/>
      <c r="I6193" s="635"/>
      <c r="J6193" s="635"/>
      <c r="K6193" s="635"/>
      <c r="L6193" s="635"/>
      <c r="M6193" s="635"/>
      <c r="N6193" s="635"/>
      <c r="O6193" s="660"/>
      <c r="R6193" s="660"/>
    </row>
    <row r="6194" spans="1:18" x14ac:dyDescent="0.25">
      <c r="A6194" s="658"/>
      <c r="B6194" s="635"/>
      <c r="C6194" s="635"/>
      <c r="D6194" s="635"/>
      <c r="E6194" s="635"/>
      <c r="F6194" s="635"/>
      <c r="G6194" s="635"/>
      <c r="H6194" s="635"/>
      <c r="I6194" s="635"/>
      <c r="J6194" s="635"/>
      <c r="K6194" s="635"/>
      <c r="L6194" s="635"/>
      <c r="M6194" s="635"/>
      <c r="N6194" s="635"/>
      <c r="O6194" s="660"/>
      <c r="R6194" s="660"/>
    </row>
    <row r="6195" spans="1:18" x14ac:dyDescent="0.25">
      <c r="A6195" s="658"/>
      <c r="B6195" s="635"/>
      <c r="C6195" s="635"/>
      <c r="D6195" s="635"/>
      <c r="E6195" s="635"/>
      <c r="F6195" s="635"/>
      <c r="G6195" s="635"/>
      <c r="H6195" s="635"/>
      <c r="I6195" s="635"/>
      <c r="J6195" s="635"/>
      <c r="K6195" s="635"/>
      <c r="L6195" s="635"/>
      <c r="M6195" s="635"/>
      <c r="N6195" s="635"/>
      <c r="O6195" s="660"/>
      <c r="R6195" s="660"/>
    </row>
    <row r="6196" spans="1:18" x14ac:dyDescent="0.25">
      <c r="A6196" s="658"/>
      <c r="B6196" s="635"/>
      <c r="C6196" s="635"/>
      <c r="D6196" s="635"/>
      <c r="E6196" s="635"/>
      <c r="F6196" s="635"/>
      <c r="G6196" s="635"/>
      <c r="H6196" s="635"/>
      <c r="I6196" s="635"/>
      <c r="J6196" s="635"/>
      <c r="K6196" s="635"/>
      <c r="L6196" s="635"/>
      <c r="M6196" s="635"/>
      <c r="N6196" s="635"/>
      <c r="O6196" s="660"/>
      <c r="R6196" s="660"/>
    </row>
    <row r="6197" spans="1:18" x14ac:dyDescent="0.25">
      <c r="A6197" s="658"/>
      <c r="B6197" s="635"/>
      <c r="C6197" s="635"/>
      <c r="D6197" s="635"/>
      <c r="E6197" s="635"/>
      <c r="F6197" s="635"/>
      <c r="G6197" s="635"/>
      <c r="H6197" s="635"/>
      <c r="I6197" s="635"/>
      <c r="J6197" s="635"/>
      <c r="K6197" s="635"/>
      <c r="L6197" s="635"/>
      <c r="M6197" s="635"/>
      <c r="N6197" s="635"/>
      <c r="O6197" s="660"/>
      <c r="R6197" s="660"/>
    </row>
    <row r="6198" spans="1:18" x14ac:dyDescent="0.25">
      <c r="A6198" s="658"/>
      <c r="B6198" s="635"/>
      <c r="C6198" s="635"/>
      <c r="D6198" s="635"/>
      <c r="E6198" s="635"/>
      <c r="F6198" s="635"/>
      <c r="G6198" s="635"/>
      <c r="H6198" s="635"/>
      <c r="I6198" s="635"/>
      <c r="J6198" s="635"/>
      <c r="K6198" s="635"/>
      <c r="L6198" s="635"/>
      <c r="M6198" s="635"/>
      <c r="N6198" s="635"/>
      <c r="O6198" s="660"/>
      <c r="R6198" s="660"/>
    </row>
    <row r="6199" spans="1:18" x14ac:dyDescent="0.25">
      <c r="A6199" s="658"/>
      <c r="B6199" s="635"/>
      <c r="C6199" s="635"/>
      <c r="D6199" s="635"/>
      <c r="E6199" s="635"/>
      <c r="F6199" s="635"/>
      <c r="G6199" s="635"/>
      <c r="H6199" s="635"/>
      <c r="I6199" s="635"/>
      <c r="J6199" s="635"/>
      <c r="K6199" s="635"/>
      <c r="L6199" s="635"/>
      <c r="M6199" s="635"/>
      <c r="N6199" s="635"/>
      <c r="O6199" s="660"/>
      <c r="R6199" s="660"/>
    </row>
    <row r="6200" spans="1:18" x14ac:dyDescent="0.25">
      <c r="A6200" s="658"/>
      <c r="B6200" s="635"/>
      <c r="C6200" s="635"/>
      <c r="D6200" s="635"/>
      <c r="E6200" s="635"/>
      <c r="F6200" s="635"/>
      <c r="G6200" s="635"/>
      <c r="H6200" s="635"/>
      <c r="I6200" s="635"/>
      <c r="J6200" s="635"/>
      <c r="K6200" s="635"/>
      <c r="L6200" s="635"/>
      <c r="M6200" s="635"/>
      <c r="N6200" s="635"/>
      <c r="O6200" s="660"/>
      <c r="R6200" s="660"/>
    </row>
    <row r="6201" spans="1:18" x14ac:dyDescent="0.25">
      <c r="A6201" s="658"/>
      <c r="B6201" s="635"/>
      <c r="C6201" s="635"/>
      <c r="D6201" s="635"/>
      <c r="E6201" s="635"/>
      <c r="F6201" s="635"/>
      <c r="G6201" s="635"/>
      <c r="H6201" s="635"/>
      <c r="I6201" s="635"/>
      <c r="J6201" s="635"/>
      <c r="K6201" s="635"/>
      <c r="L6201" s="635"/>
      <c r="M6201" s="635"/>
      <c r="N6201" s="635"/>
      <c r="O6201" s="660"/>
      <c r="R6201" s="660"/>
    </row>
    <row r="6202" spans="1:18" x14ac:dyDescent="0.25">
      <c r="A6202" s="658"/>
      <c r="B6202" s="635"/>
      <c r="C6202" s="635"/>
      <c r="D6202" s="635"/>
      <c r="E6202" s="635"/>
      <c r="F6202" s="635"/>
      <c r="G6202" s="635"/>
      <c r="H6202" s="635"/>
      <c r="I6202" s="635"/>
      <c r="J6202" s="635"/>
      <c r="K6202" s="635"/>
      <c r="L6202" s="635"/>
      <c r="M6202" s="635"/>
      <c r="N6202" s="635"/>
      <c r="O6202" s="660"/>
      <c r="R6202" s="660"/>
    </row>
    <row r="6203" spans="1:18" x14ac:dyDescent="0.25">
      <c r="A6203" s="658"/>
      <c r="B6203" s="635"/>
      <c r="C6203" s="635"/>
      <c r="D6203" s="635"/>
      <c r="E6203" s="635"/>
      <c r="F6203" s="635"/>
      <c r="G6203" s="635"/>
      <c r="H6203" s="635"/>
      <c r="I6203" s="635"/>
      <c r="J6203" s="635"/>
      <c r="K6203" s="635"/>
      <c r="L6203" s="635"/>
      <c r="M6203" s="635"/>
      <c r="N6203" s="635"/>
      <c r="O6203" s="660"/>
      <c r="R6203" s="660"/>
    </row>
    <row r="6204" spans="1:18" x14ac:dyDescent="0.25">
      <c r="A6204" s="658"/>
      <c r="B6204" s="635"/>
      <c r="C6204" s="635"/>
      <c r="D6204" s="635"/>
      <c r="E6204" s="635"/>
      <c r="F6204" s="635"/>
      <c r="G6204" s="635"/>
      <c r="H6204" s="635"/>
      <c r="I6204" s="635"/>
      <c r="J6204" s="635"/>
      <c r="K6204" s="635"/>
      <c r="L6204" s="635"/>
      <c r="M6204" s="635"/>
      <c r="N6204" s="635"/>
      <c r="O6204" s="660"/>
      <c r="R6204" s="660"/>
    </row>
    <row r="6205" spans="1:18" x14ac:dyDescent="0.25">
      <c r="A6205" s="658"/>
      <c r="B6205" s="635"/>
      <c r="C6205" s="635"/>
      <c r="D6205" s="635"/>
      <c r="E6205" s="635"/>
      <c r="F6205" s="635"/>
      <c r="G6205" s="635"/>
      <c r="H6205" s="635"/>
      <c r="I6205" s="635"/>
      <c r="J6205" s="635"/>
      <c r="K6205" s="635"/>
      <c r="L6205" s="635"/>
      <c r="M6205" s="635"/>
      <c r="N6205" s="635"/>
      <c r="O6205" s="660"/>
      <c r="R6205" s="660"/>
    </row>
    <row r="6206" spans="1:18" x14ac:dyDescent="0.25">
      <c r="A6206" s="658"/>
      <c r="B6206" s="635"/>
      <c r="C6206" s="635"/>
      <c r="D6206" s="635"/>
      <c r="E6206" s="635"/>
      <c r="F6206" s="635"/>
      <c r="G6206" s="635"/>
      <c r="H6206" s="635"/>
      <c r="I6206" s="635"/>
      <c r="J6206" s="635"/>
      <c r="K6206" s="635"/>
      <c r="L6206" s="635"/>
      <c r="M6206" s="635"/>
      <c r="N6206" s="635"/>
      <c r="O6206" s="660"/>
      <c r="R6206" s="660"/>
    </row>
    <row r="6207" spans="1:18" x14ac:dyDescent="0.25">
      <c r="A6207" s="658"/>
      <c r="B6207" s="635"/>
      <c r="C6207" s="635"/>
      <c r="D6207" s="635"/>
      <c r="E6207" s="635"/>
      <c r="F6207" s="635"/>
      <c r="G6207" s="635"/>
      <c r="H6207" s="635"/>
      <c r="I6207" s="635"/>
      <c r="J6207" s="635"/>
      <c r="K6207" s="635"/>
      <c r="L6207" s="635"/>
      <c r="M6207" s="635"/>
      <c r="N6207" s="635"/>
      <c r="O6207" s="660"/>
      <c r="R6207" s="660"/>
    </row>
    <row r="6208" spans="1:18" x14ac:dyDescent="0.25">
      <c r="A6208" s="658"/>
      <c r="B6208" s="635"/>
      <c r="C6208" s="635"/>
      <c r="D6208" s="635"/>
      <c r="E6208" s="635"/>
      <c r="F6208" s="635"/>
      <c r="G6208" s="635"/>
      <c r="H6208" s="635"/>
      <c r="I6208" s="635"/>
      <c r="J6208" s="635"/>
      <c r="K6208" s="635"/>
      <c r="L6208" s="635"/>
      <c r="M6208" s="635"/>
      <c r="N6208" s="635"/>
      <c r="O6208" s="660"/>
      <c r="R6208" s="660"/>
    </row>
    <row r="6209" spans="1:18" x14ac:dyDescent="0.25">
      <c r="A6209" s="658"/>
      <c r="B6209" s="635"/>
      <c r="C6209" s="635"/>
      <c r="D6209" s="635"/>
      <c r="E6209" s="635"/>
      <c r="F6209" s="635"/>
      <c r="G6209" s="635"/>
      <c r="H6209" s="635"/>
      <c r="I6209" s="635"/>
      <c r="J6209" s="635"/>
      <c r="K6209" s="635"/>
      <c r="L6209" s="635"/>
      <c r="M6209" s="635"/>
      <c r="N6209" s="635"/>
      <c r="O6209" s="660"/>
      <c r="R6209" s="660"/>
    </row>
    <row r="6210" spans="1:18" x14ac:dyDescent="0.25">
      <c r="A6210" s="658"/>
      <c r="B6210" s="635"/>
      <c r="C6210" s="635"/>
      <c r="D6210" s="635"/>
      <c r="E6210" s="635"/>
      <c r="F6210" s="635"/>
      <c r="G6210" s="635"/>
      <c r="H6210" s="635"/>
      <c r="I6210" s="635"/>
      <c r="J6210" s="635"/>
      <c r="K6210" s="635"/>
      <c r="L6210" s="635"/>
      <c r="M6210" s="635"/>
      <c r="N6210" s="635"/>
      <c r="O6210" s="660"/>
      <c r="R6210" s="660"/>
    </row>
    <row r="6211" spans="1:18" x14ac:dyDescent="0.25">
      <c r="A6211" s="658"/>
      <c r="B6211" s="635"/>
      <c r="C6211" s="635"/>
      <c r="D6211" s="635"/>
      <c r="E6211" s="635"/>
      <c r="F6211" s="635"/>
      <c r="G6211" s="635"/>
      <c r="H6211" s="635"/>
      <c r="I6211" s="635"/>
      <c r="J6211" s="635"/>
      <c r="K6211" s="635"/>
      <c r="L6211" s="635"/>
      <c r="M6211" s="635"/>
      <c r="N6211" s="635"/>
      <c r="O6211" s="660"/>
      <c r="R6211" s="660"/>
    </row>
    <row r="6212" spans="1:18" x14ac:dyDescent="0.25">
      <c r="A6212" s="658"/>
      <c r="B6212" s="635"/>
      <c r="C6212" s="635"/>
      <c r="D6212" s="635"/>
      <c r="E6212" s="635"/>
      <c r="F6212" s="635"/>
      <c r="G6212" s="635"/>
      <c r="H6212" s="635"/>
      <c r="I6212" s="635"/>
      <c r="J6212" s="635"/>
      <c r="K6212" s="635"/>
      <c r="L6212" s="635"/>
      <c r="M6212" s="635"/>
      <c r="N6212" s="635"/>
      <c r="O6212" s="660"/>
      <c r="R6212" s="660"/>
    </row>
    <row r="6213" spans="1:18" x14ac:dyDescent="0.25">
      <c r="A6213" s="658"/>
      <c r="B6213" s="635"/>
      <c r="C6213" s="635"/>
      <c r="D6213" s="635"/>
      <c r="E6213" s="635"/>
      <c r="F6213" s="635"/>
      <c r="G6213" s="635"/>
      <c r="H6213" s="635"/>
      <c r="I6213" s="635"/>
      <c r="J6213" s="635"/>
      <c r="K6213" s="635"/>
      <c r="L6213" s="635"/>
      <c r="M6213" s="635"/>
      <c r="N6213" s="635"/>
      <c r="O6213" s="660"/>
      <c r="R6213" s="660"/>
    </row>
    <row r="6214" spans="1:18" x14ac:dyDescent="0.25">
      <c r="A6214" s="658"/>
      <c r="B6214" s="635"/>
      <c r="C6214" s="635"/>
      <c r="D6214" s="635"/>
      <c r="E6214" s="635"/>
      <c r="F6214" s="635"/>
      <c r="G6214" s="635"/>
      <c r="H6214" s="635"/>
      <c r="I6214" s="635"/>
      <c r="J6214" s="635"/>
      <c r="K6214" s="635"/>
      <c r="L6214" s="635"/>
      <c r="M6214" s="635"/>
      <c r="N6214" s="635"/>
      <c r="O6214" s="660"/>
      <c r="R6214" s="660"/>
    </row>
    <row r="6215" spans="1:18" x14ac:dyDescent="0.25">
      <c r="A6215" s="658"/>
      <c r="B6215" s="635"/>
      <c r="C6215" s="635"/>
      <c r="D6215" s="635"/>
      <c r="E6215" s="635"/>
      <c r="F6215" s="635"/>
      <c r="G6215" s="635"/>
      <c r="H6215" s="635"/>
      <c r="I6215" s="635"/>
      <c r="J6215" s="635"/>
      <c r="K6215" s="635"/>
      <c r="L6215" s="635"/>
      <c r="M6215" s="635"/>
      <c r="N6215" s="635"/>
      <c r="O6215" s="660"/>
      <c r="R6215" s="660"/>
    </row>
    <row r="6216" spans="1:18" x14ac:dyDescent="0.25">
      <c r="A6216" s="658"/>
      <c r="B6216" s="635"/>
      <c r="C6216" s="635"/>
      <c r="D6216" s="635"/>
      <c r="E6216" s="635"/>
      <c r="F6216" s="635"/>
      <c r="G6216" s="635"/>
      <c r="H6216" s="635"/>
      <c r="I6216" s="635"/>
      <c r="J6216" s="635"/>
      <c r="K6216" s="635"/>
      <c r="L6216" s="635"/>
      <c r="M6216" s="635"/>
      <c r="N6216" s="635"/>
      <c r="O6216" s="660"/>
      <c r="R6216" s="660"/>
    </row>
    <row r="6217" spans="1:18" x14ac:dyDescent="0.25">
      <c r="A6217" s="658"/>
      <c r="B6217" s="635"/>
      <c r="C6217" s="635"/>
      <c r="D6217" s="635"/>
      <c r="E6217" s="635"/>
      <c r="F6217" s="635"/>
      <c r="G6217" s="635"/>
      <c r="H6217" s="635"/>
      <c r="I6217" s="635"/>
      <c r="J6217" s="635"/>
      <c r="K6217" s="635"/>
      <c r="L6217" s="635"/>
      <c r="M6217" s="635"/>
      <c r="N6217" s="635"/>
      <c r="O6217" s="660"/>
      <c r="R6217" s="660"/>
    </row>
    <row r="6218" spans="1:18" x14ac:dyDescent="0.25">
      <c r="A6218" s="658"/>
      <c r="B6218" s="635"/>
      <c r="C6218" s="635"/>
      <c r="D6218" s="635"/>
      <c r="E6218" s="635"/>
      <c r="F6218" s="635"/>
      <c r="G6218" s="635"/>
      <c r="H6218" s="635"/>
      <c r="I6218" s="635"/>
      <c r="J6218" s="635"/>
      <c r="K6218" s="635"/>
      <c r="L6218" s="635"/>
      <c r="M6218" s="635"/>
      <c r="N6218" s="635"/>
      <c r="O6218" s="660"/>
      <c r="R6218" s="660"/>
    </row>
  </sheetData>
  <mergeCells count="1">
    <mergeCell ref="A1:R1"/>
  </mergeCells>
  <pageMargins left="0.70866141732283472" right="0.70866141732283472" top="0.55118110236220474" bottom="0.43307086614173229" header="0.31496062992125984" footer="0.31496062992125984"/>
  <pageSetup paperSize="9" scale="58" fitToHeight="0" orientation="landscape" r:id="rId1"/>
  <headerFooter>
    <oddHeader>&amp;R&amp;"Times New Roman CE,Félkövér"8. melléklet az 5/2020.(II.17.) önkormányzati rendelethez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D2100"/>
  <sheetViews>
    <sheetView topLeftCell="A34" workbookViewId="0">
      <selection activeCell="D17" sqref="D17"/>
    </sheetView>
  </sheetViews>
  <sheetFormatPr defaultRowHeight="15" x14ac:dyDescent="0.25"/>
  <cols>
    <col min="1" max="1" width="31.125" style="635" customWidth="1"/>
    <col min="2" max="4" width="17.125" style="635" customWidth="1"/>
    <col min="5" max="16384" width="9" style="635"/>
  </cols>
  <sheetData>
    <row r="2" spans="1:4" ht="15.75" thickBot="1" x14ac:dyDescent="0.3"/>
    <row r="3" spans="1:4" ht="30" customHeight="1" thickTop="1" thickBot="1" x14ac:dyDescent="0.3">
      <c r="A3" s="699" t="s">
        <v>453</v>
      </c>
      <c r="B3" s="1003" t="s">
        <v>561</v>
      </c>
      <c r="C3" s="1004"/>
      <c r="D3" s="1005"/>
    </row>
    <row r="4" spans="1:4" ht="17.25" thickTop="1" thickBot="1" x14ac:dyDescent="0.3">
      <c r="A4" s="700"/>
      <c r="B4" s="701" t="s">
        <v>1049</v>
      </c>
      <c r="C4" s="701" t="s">
        <v>1050</v>
      </c>
      <c r="D4" s="702" t="s">
        <v>1051</v>
      </c>
    </row>
    <row r="5" spans="1:4" ht="16.5" thickTop="1" x14ac:dyDescent="0.25">
      <c r="A5" s="703" t="s">
        <v>390</v>
      </c>
      <c r="B5" s="942">
        <v>124.8</v>
      </c>
      <c r="C5" s="942">
        <v>124.8</v>
      </c>
      <c r="D5" s="704">
        <v>124.8</v>
      </c>
    </row>
    <row r="6" spans="1:4" ht="32.25" thickBot="1" x14ac:dyDescent="0.3">
      <c r="A6" s="705" t="s">
        <v>391</v>
      </c>
      <c r="B6" s="943">
        <v>25.5</v>
      </c>
      <c r="C6" s="943">
        <v>25.5</v>
      </c>
      <c r="D6" s="704">
        <v>25.5</v>
      </c>
    </row>
    <row r="7" spans="1:4" ht="17.25" thickTop="1" thickBot="1" x14ac:dyDescent="0.3">
      <c r="A7" s="700" t="s">
        <v>454</v>
      </c>
      <c r="B7" s="706">
        <f>SUM(B5:B6)</f>
        <v>150.30000000000001</v>
      </c>
      <c r="C7" s="706">
        <f>SUM(C5:C6)</f>
        <v>150.30000000000001</v>
      </c>
      <c r="D7" s="706">
        <f>SUM(D5:D6)</f>
        <v>150.30000000000001</v>
      </c>
    </row>
    <row r="8" spans="1:4" ht="16.5" thickTop="1" x14ac:dyDescent="0.25">
      <c r="A8" s="707" t="s">
        <v>394</v>
      </c>
      <c r="B8" s="943">
        <v>22.75</v>
      </c>
      <c r="C8" s="943">
        <v>22.75</v>
      </c>
      <c r="D8" s="704">
        <v>22.75</v>
      </c>
    </row>
    <row r="9" spans="1:4" ht="15.75" x14ac:dyDescent="0.25">
      <c r="A9" s="705" t="s">
        <v>1052</v>
      </c>
      <c r="B9" s="943">
        <v>22.75</v>
      </c>
      <c r="C9" s="943">
        <v>22.75</v>
      </c>
      <c r="D9" s="704">
        <v>22.75</v>
      </c>
    </row>
    <row r="10" spans="1:4" ht="15.75" x14ac:dyDescent="0.25">
      <c r="A10" s="707" t="s">
        <v>395</v>
      </c>
      <c r="B10" s="943">
        <v>22.75</v>
      </c>
      <c r="C10" s="943">
        <v>22.75</v>
      </c>
      <c r="D10" s="704">
        <v>22.75</v>
      </c>
    </row>
    <row r="11" spans="1:4" ht="15.75" x14ac:dyDescent="0.25">
      <c r="A11" s="707" t="s">
        <v>508</v>
      </c>
      <c r="B11" s="943">
        <v>13</v>
      </c>
      <c r="C11" s="943">
        <v>13</v>
      </c>
      <c r="D11" s="704">
        <v>13</v>
      </c>
    </row>
    <row r="12" spans="1:4" ht="15.75" x14ac:dyDescent="0.25">
      <c r="A12" s="705" t="s">
        <v>1053</v>
      </c>
      <c r="B12" s="943">
        <v>27.75</v>
      </c>
      <c r="C12" s="943">
        <v>27.75</v>
      </c>
      <c r="D12" s="704">
        <v>27.75</v>
      </c>
    </row>
    <row r="13" spans="1:4" ht="16.5" thickBot="1" x14ac:dyDescent="0.3">
      <c r="A13" s="705" t="s">
        <v>1054</v>
      </c>
      <c r="B13" s="943">
        <v>22.75</v>
      </c>
      <c r="C13" s="943">
        <v>22.75</v>
      </c>
      <c r="D13" s="704">
        <v>22.75</v>
      </c>
    </row>
    <row r="14" spans="1:4" ht="17.25" thickTop="1" thickBot="1" x14ac:dyDescent="0.3">
      <c r="A14" s="700" t="s">
        <v>396</v>
      </c>
      <c r="B14" s="706">
        <f>SUM(B8:B13)</f>
        <v>131.75</v>
      </c>
      <c r="C14" s="706">
        <f>SUM(C8:C13)</f>
        <v>131.75</v>
      </c>
      <c r="D14" s="706">
        <f>SUM(D8:D13)</f>
        <v>131.75</v>
      </c>
    </row>
    <row r="15" spans="1:4" ht="16.5" thickTop="1" x14ac:dyDescent="0.25">
      <c r="A15" s="707" t="s">
        <v>397</v>
      </c>
      <c r="B15" s="943">
        <v>47.75</v>
      </c>
      <c r="C15" s="943">
        <v>47.75</v>
      </c>
      <c r="D15" s="704">
        <v>47.75</v>
      </c>
    </row>
    <row r="16" spans="1:4" ht="15.75" x14ac:dyDescent="0.25">
      <c r="A16" s="707" t="s">
        <v>744</v>
      </c>
      <c r="B16" s="943">
        <v>51</v>
      </c>
      <c r="C16" s="943">
        <v>51</v>
      </c>
      <c r="D16" s="704">
        <v>51</v>
      </c>
    </row>
    <row r="17" spans="1:4" ht="15.75" x14ac:dyDescent="0.25">
      <c r="A17" s="705" t="s">
        <v>577</v>
      </c>
      <c r="B17" s="943">
        <v>55</v>
      </c>
      <c r="C17" s="943">
        <v>55</v>
      </c>
      <c r="D17" s="704">
        <v>55</v>
      </c>
    </row>
    <row r="18" spans="1:4" ht="15.75" x14ac:dyDescent="0.25">
      <c r="A18" s="707" t="s">
        <v>398</v>
      </c>
      <c r="B18" s="943">
        <v>34</v>
      </c>
      <c r="C18" s="943">
        <v>34</v>
      </c>
      <c r="D18" s="704">
        <v>34</v>
      </c>
    </row>
    <row r="19" spans="1:4" ht="15.75" x14ac:dyDescent="0.25">
      <c r="A19" s="707" t="s">
        <v>399</v>
      </c>
      <c r="B19" s="943">
        <v>44.5</v>
      </c>
      <c r="C19" s="943">
        <v>44.5</v>
      </c>
      <c r="D19" s="704">
        <v>44.5</v>
      </c>
    </row>
    <row r="20" spans="1:4" ht="15.75" x14ac:dyDescent="0.25">
      <c r="A20" s="707" t="s">
        <v>400</v>
      </c>
      <c r="B20" s="943">
        <v>37</v>
      </c>
      <c r="C20" s="943">
        <v>37</v>
      </c>
      <c r="D20" s="704">
        <v>37</v>
      </c>
    </row>
    <row r="21" spans="1:4" ht="15.75" x14ac:dyDescent="0.25">
      <c r="A21" s="707" t="s">
        <v>33</v>
      </c>
      <c r="B21" s="943">
        <v>44</v>
      </c>
      <c r="C21" s="943">
        <v>44</v>
      </c>
      <c r="D21" s="704">
        <v>44</v>
      </c>
    </row>
    <row r="22" spans="1:4" ht="15.75" x14ac:dyDescent="0.25">
      <c r="A22" s="707" t="s">
        <v>509</v>
      </c>
      <c r="B22" s="943">
        <v>46</v>
      </c>
      <c r="C22" s="943">
        <v>46</v>
      </c>
      <c r="D22" s="704">
        <v>46</v>
      </c>
    </row>
    <row r="23" spans="1:4" ht="15.75" x14ac:dyDescent="0.25">
      <c r="A23" s="707" t="s">
        <v>401</v>
      </c>
      <c r="B23" s="943">
        <v>15</v>
      </c>
      <c r="C23" s="943">
        <v>15</v>
      </c>
      <c r="D23" s="704">
        <v>15</v>
      </c>
    </row>
    <row r="24" spans="1:4" ht="15.75" x14ac:dyDescent="0.25">
      <c r="A24" s="707" t="s">
        <v>510</v>
      </c>
      <c r="B24" s="943">
        <v>54.5</v>
      </c>
      <c r="C24" s="943">
        <v>54.5</v>
      </c>
      <c r="D24" s="704">
        <v>54.5</v>
      </c>
    </row>
    <row r="25" spans="1:4" ht="15.75" x14ac:dyDescent="0.25">
      <c r="A25" s="707" t="s">
        <v>402</v>
      </c>
      <c r="B25" s="943">
        <v>36.5</v>
      </c>
      <c r="C25" s="943">
        <v>36.5</v>
      </c>
      <c r="D25" s="704">
        <v>36.5</v>
      </c>
    </row>
    <row r="26" spans="1:4" ht="16.5" thickBot="1" x14ac:dyDescent="0.3">
      <c r="A26" s="707" t="s">
        <v>34</v>
      </c>
      <c r="B26" s="944">
        <v>44.5</v>
      </c>
      <c r="C26" s="944">
        <v>44.5</v>
      </c>
      <c r="D26" s="704">
        <v>44.5</v>
      </c>
    </row>
    <row r="27" spans="1:4" ht="17.25" thickTop="1" thickBot="1" x14ac:dyDescent="0.3">
      <c r="A27" s="700" t="s">
        <v>403</v>
      </c>
      <c r="B27" s="706">
        <f>SUM(B15:B26)</f>
        <v>509.75</v>
      </c>
      <c r="C27" s="706">
        <f>SUM(C15:C26)</f>
        <v>509.75</v>
      </c>
      <c r="D27" s="706">
        <f>SUM(D15:D26)</f>
        <v>509.75</v>
      </c>
    </row>
    <row r="28" spans="1:4" ht="17.25" thickTop="1" thickBot="1" x14ac:dyDescent="0.3">
      <c r="A28" s="700" t="s">
        <v>433</v>
      </c>
      <c r="B28" s="706">
        <f>B27+B14+B7</f>
        <v>791.8</v>
      </c>
      <c r="C28" s="706">
        <f>C27+C14+C7</f>
        <v>791.8</v>
      </c>
      <c r="D28" s="706">
        <f>D27+D14+D7</f>
        <v>791.8</v>
      </c>
    </row>
    <row r="29" spans="1:4" ht="16.5" thickTop="1" x14ac:dyDescent="0.25">
      <c r="A29" s="707" t="s">
        <v>1005</v>
      </c>
      <c r="B29" s="942">
        <v>215.5</v>
      </c>
      <c r="C29" s="942">
        <v>215.5</v>
      </c>
      <c r="D29" s="704">
        <v>215.5</v>
      </c>
    </row>
    <row r="30" spans="1:4" ht="31.5" x14ac:dyDescent="0.25">
      <c r="A30" s="705" t="s">
        <v>1043</v>
      </c>
      <c r="B30" s="943">
        <v>74</v>
      </c>
      <c r="C30" s="943">
        <v>74</v>
      </c>
      <c r="D30" s="704">
        <v>80</v>
      </c>
    </row>
    <row r="31" spans="1:4" ht="16.5" thickBot="1" x14ac:dyDescent="0.3">
      <c r="A31" s="708" t="s">
        <v>405</v>
      </c>
      <c r="B31" s="944">
        <v>49</v>
      </c>
      <c r="C31" s="944">
        <v>49</v>
      </c>
      <c r="D31" s="704">
        <v>49</v>
      </c>
    </row>
    <row r="32" spans="1:4" ht="17.25" thickTop="1" thickBot="1" x14ac:dyDescent="0.3">
      <c r="A32" s="700" t="s">
        <v>406</v>
      </c>
      <c r="B32" s="706">
        <f>SUM(B29:B31)</f>
        <v>338.5</v>
      </c>
      <c r="C32" s="706">
        <f>SUM(C29:C31)</f>
        <v>338.5</v>
      </c>
      <c r="D32" s="706">
        <f>SUM(D29:D31)</f>
        <v>344.5</v>
      </c>
    </row>
    <row r="33" spans="1:4" ht="17.25" thickTop="1" thickBot="1" x14ac:dyDescent="0.3">
      <c r="A33" s="700" t="s">
        <v>437</v>
      </c>
      <c r="B33" s="706">
        <v>61.5</v>
      </c>
      <c r="C33" s="706">
        <v>61.5</v>
      </c>
      <c r="D33" s="706">
        <v>61.5</v>
      </c>
    </row>
    <row r="34" spans="1:4" ht="16.5" thickTop="1" x14ac:dyDescent="0.25">
      <c r="A34" s="707" t="s">
        <v>408</v>
      </c>
      <c r="B34" s="942">
        <v>11</v>
      </c>
      <c r="C34" s="942">
        <v>11</v>
      </c>
      <c r="D34" s="704">
        <v>11</v>
      </c>
    </row>
    <row r="35" spans="1:4" ht="15.75" x14ac:dyDescent="0.25">
      <c r="A35" s="707" t="s">
        <v>261</v>
      </c>
      <c r="B35" s="943">
        <v>82</v>
      </c>
      <c r="C35" s="943">
        <v>82</v>
      </c>
      <c r="D35" s="704">
        <v>82</v>
      </c>
    </row>
    <row r="36" spans="1:4" ht="15.75" x14ac:dyDescent="0.25">
      <c r="A36" s="707" t="s">
        <v>409</v>
      </c>
      <c r="B36" s="943">
        <f>118.13+20</f>
        <v>138.13</v>
      </c>
      <c r="C36" s="943">
        <f>119.13+20</f>
        <v>139.13</v>
      </c>
      <c r="D36" s="704">
        <f>119.13+20</f>
        <v>139.13</v>
      </c>
    </row>
    <row r="37" spans="1:4" ht="31.5" x14ac:dyDescent="0.25">
      <c r="A37" s="705" t="s">
        <v>732</v>
      </c>
      <c r="B37" s="943">
        <v>5</v>
      </c>
      <c r="C37" s="943">
        <v>5</v>
      </c>
      <c r="D37" s="704">
        <v>5</v>
      </c>
    </row>
    <row r="38" spans="1:4" ht="15.75" x14ac:dyDescent="0.25">
      <c r="A38" s="707" t="s">
        <v>511</v>
      </c>
      <c r="B38" s="943">
        <v>43.5</v>
      </c>
      <c r="C38" s="943">
        <v>43.5</v>
      </c>
      <c r="D38" s="704">
        <v>43.5</v>
      </c>
    </row>
    <row r="39" spans="1:4" ht="15.75" x14ac:dyDescent="0.25">
      <c r="A39" s="707" t="s">
        <v>410</v>
      </c>
      <c r="B39" s="943">
        <v>107.25</v>
      </c>
      <c r="C39" s="943">
        <v>107.25</v>
      </c>
      <c r="D39" s="704">
        <v>107.25</v>
      </c>
    </row>
    <row r="40" spans="1:4" ht="15.75" x14ac:dyDescent="0.25">
      <c r="A40" s="707" t="s">
        <v>733</v>
      </c>
      <c r="B40" s="943">
        <v>22</v>
      </c>
      <c r="C40" s="943">
        <v>22</v>
      </c>
      <c r="D40" s="704">
        <v>22</v>
      </c>
    </row>
    <row r="41" spans="1:4" ht="16.5" thickBot="1" x14ac:dyDescent="0.3">
      <c r="A41" s="707" t="s">
        <v>411</v>
      </c>
      <c r="B41" s="944">
        <v>34.25</v>
      </c>
      <c r="C41" s="944">
        <v>34.25</v>
      </c>
      <c r="D41" s="704">
        <v>34.25</v>
      </c>
    </row>
    <row r="42" spans="1:4" ht="17.25" thickTop="1" thickBot="1" x14ac:dyDescent="0.3">
      <c r="A42" s="700" t="s">
        <v>412</v>
      </c>
      <c r="B42" s="706">
        <f>SUM(B34:B41)</f>
        <v>443.13</v>
      </c>
      <c r="C42" s="706">
        <f>SUM(C34:C41)</f>
        <v>444.13</v>
      </c>
      <c r="D42" s="706">
        <f>SUM(D34:D41)</f>
        <v>444.13</v>
      </c>
    </row>
    <row r="43" spans="1:4" ht="17.25" thickTop="1" thickBot="1" x14ac:dyDescent="0.3">
      <c r="A43" s="709" t="s">
        <v>413</v>
      </c>
      <c r="B43" s="706">
        <f>B42+B33+B32+B28</f>
        <v>1634.9299999999998</v>
      </c>
      <c r="C43" s="706">
        <f>C42+C33+C32+C28</f>
        <v>1635.9299999999998</v>
      </c>
      <c r="D43" s="706">
        <f>D42+D33+D32+D28</f>
        <v>1641.9299999999998</v>
      </c>
    </row>
    <row r="44" spans="1:4" ht="17.25" thickTop="1" thickBot="1" x14ac:dyDescent="0.3">
      <c r="A44" s="710" t="s">
        <v>35</v>
      </c>
      <c r="B44" s="711">
        <v>360</v>
      </c>
      <c r="C44" s="711">
        <v>360</v>
      </c>
      <c r="D44" s="711">
        <v>360</v>
      </c>
    </row>
    <row r="45" spans="1:4" ht="17.25" thickTop="1" thickBot="1" x14ac:dyDescent="0.3">
      <c r="A45" s="700" t="s">
        <v>452</v>
      </c>
      <c r="B45" s="706">
        <f>B44+B43</f>
        <v>1994.9299999999998</v>
      </c>
      <c r="C45" s="706">
        <f>C44+C43</f>
        <v>1995.9299999999998</v>
      </c>
      <c r="D45" s="706">
        <f>D44+D43</f>
        <v>2001.9299999999998</v>
      </c>
    </row>
    <row r="46" spans="1:4" ht="16.5" thickTop="1" x14ac:dyDescent="0.25">
      <c r="A46" s="712"/>
      <c r="B46" s="713"/>
      <c r="C46" s="713"/>
      <c r="D46" s="713"/>
    </row>
    <row r="47" spans="1:4" ht="15.75" x14ac:dyDescent="0.25">
      <c r="A47" s="712"/>
      <c r="B47" s="713"/>
      <c r="C47" s="713"/>
      <c r="D47" s="713"/>
    </row>
    <row r="48" spans="1:4" ht="15.75" x14ac:dyDescent="0.25">
      <c r="A48" s="712"/>
      <c r="B48" s="713"/>
      <c r="C48" s="713"/>
      <c r="D48" s="713"/>
    </row>
    <row r="49" spans="1:4" ht="15.75" x14ac:dyDescent="0.25">
      <c r="A49" s="712"/>
      <c r="B49" s="713"/>
      <c r="C49" s="713"/>
      <c r="D49" s="713"/>
    </row>
    <row r="50" spans="1:4" ht="15.75" x14ac:dyDescent="0.25">
      <c r="A50" s="712"/>
      <c r="B50" s="713"/>
      <c r="C50" s="713"/>
      <c r="D50" s="713"/>
    </row>
    <row r="51" spans="1:4" ht="15.75" x14ac:dyDescent="0.25">
      <c r="A51" s="712"/>
    </row>
    <row r="52" spans="1:4" ht="15.75" x14ac:dyDescent="0.25">
      <c r="A52" s="712"/>
    </row>
    <row r="53" spans="1:4" ht="15.75" x14ac:dyDescent="0.25">
      <c r="A53" s="712"/>
    </row>
    <row r="54" spans="1:4" ht="15.75" x14ac:dyDescent="0.25">
      <c r="A54" s="712"/>
    </row>
    <row r="55" spans="1:4" ht="15.75" x14ac:dyDescent="0.25">
      <c r="A55" s="712"/>
    </row>
    <row r="56" spans="1:4" ht="15.75" x14ac:dyDescent="0.25">
      <c r="A56" s="712"/>
    </row>
    <row r="57" spans="1:4" ht="15.75" x14ac:dyDescent="0.25">
      <c r="A57" s="712"/>
    </row>
    <row r="58" spans="1:4" ht="15.75" x14ac:dyDescent="0.25">
      <c r="A58" s="712"/>
    </row>
    <row r="59" spans="1:4" ht="15.75" x14ac:dyDescent="0.25">
      <c r="A59" s="712"/>
    </row>
    <row r="60" spans="1:4" ht="15.75" x14ac:dyDescent="0.25">
      <c r="A60" s="712"/>
    </row>
    <row r="61" spans="1:4" ht="15.75" x14ac:dyDescent="0.25">
      <c r="A61" s="712"/>
    </row>
    <row r="62" spans="1:4" ht="15.75" x14ac:dyDescent="0.25">
      <c r="A62" s="712"/>
    </row>
    <row r="63" spans="1:4" ht="15.75" x14ac:dyDescent="0.25">
      <c r="A63" s="712"/>
    </row>
    <row r="64" spans="1:4" ht="15.75" x14ac:dyDescent="0.25">
      <c r="A64" s="712"/>
    </row>
    <row r="65" spans="1:1" ht="15.75" x14ac:dyDescent="0.25">
      <c r="A65" s="712"/>
    </row>
    <row r="66" spans="1:1" ht="15.75" x14ac:dyDescent="0.25">
      <c r="A66" s="712"/>
    </row>
    <row r="67" spans="1:1" ht="15.75" x14ac:dyDescent="0.25">
      <c r="A67" s="712"/>
    </row>
    <row r="68" spans="1:1" ht="15.75" x14ac:dyDescent="0.25">
      <c r="A68" s="712"/>
    </row>
    <row r="69" spans="1:1" ht="15.75" x14ac:dyDescent="0.25">
      <c r="A69" s="712"/>
    </row>
    <row r="70" spans="1:1" ht="15.75" x14ac:dyDescent="0.25">
      <c r="A70" s="712"/>
    </row>
    <row r="71" spans="1:1" ht="15.75" x14ac:dyDescent="0.25">
      <c r="A71" s="712"/>
    </row>
    <row r="72" spans="1:1" ht="15.75" x14ac:dyDescent="0.25">
      <c r="A72" s="712"/>
    </row>
    <row r="73" spans="1:1" ht="15.75" x14ac:dyDescent="0.25">
      <c r="A73" s="712"/>
    </row>
    <row r="74" spans="1:1" ht="15.75" x14ac:dyDescent="0.25">
      <c r="A74" s="712"/>
    </row>
    <row r="75" spans="1:1" ht="15.75" x14ac:dyDescent="0.25">
      <c r="A75" s="712"/>
    </row>
    <row r="76" spans="1:1" ht="15.75" x14ac:dyDescent="0.25">
      <c r="A76" s="712"/>
    </row>
    <row r="77" spans="1:1" ht="15.75" x14ac:dyDescent="0.25">
      <c r="A77" s="712"/>
    </row>
    <row r="78" spans="1:1" ht="15.75" x14ac:dyDescent="0.25">
      <c r="A78" s="712"/>
    </row>
    <row r="79" spans="1:1" ht="15.75" x14ac:dyDescent="0.25">
      <c r="A79" s="712"/>
    </row>
    <row r="80" spans="1:1" ht="15.75" x14ac:dyDescent="0.25">
      <c r="A80" s="712"/>
    </row>
    <row r="81" spans="1:1" ht="15.75" x14ac:dyDescent="0.25">
      <c r="A81" s="712"/>
    </row>
    <row r="82" spans="1:1" ht="15.75" x14ac:dyDescent="0.25">
      <c r="A82" s="712"/>
    </row>
    <row r="83" spans="1:1" ht="15.75" x14ac:dyDescent="0.25">
      <c r="A83" s="712"/>
    </row>
    <row r="84" spans="1:1" ht="15.75" x14ac:dyDescent="0.25">
      <c r="A84" s="712"/>
    </row>
    <row r="85" spans="1:1" ht="15.75" x14ac:dyDescent="0.25">
      <c r="A85" s="712"/>
    </row>
    <row r="86" spans="1:1" ht="15.75" x14ac:dyDescent="0.25">
      <c r="A86" s="712"/>
    </row>
    <row r="87" spans="1:1" ht="15.75" x14ac:dyDescent="0.25">
      <c r="A87" s="712"/>
    </row>
    <row r="88" spans="1:1" ht="15.75" x14ac:dyDescent="0.25">
      <c r="A88" s="712"/>
    </row>
    <row r="89" spans="1:1" ht="15.75" x14ac:dyDescent="0.25">
      <c r="A89" s="712"/>
    </row>
    <row r="90" spans="1:1" ht="15.75" x14ac:dyDescent="0.25">
      <c r="A90" s="712"/>
    </row>
    <row r="91" spans="1:1" ht="15.75" x14ac:dyDescent="0.25">
      <c r="A91" s="712"/>
    </row>
    <row r="92" spans="1:1" ht="15.75" x14ac:dyDescent="0.25">
      <c r="A92" s="712"/>
    </row>
    <row r="93" spans="1:1" ht="15.75" x14ac:dyDescent="0.25">
      <c r="A93" s="712"/>
    </row>
    <row r="94" spans="1:1" ht="15.75" x14ac:dyDescent="0.25">
      <c r="A94" s="712"/>
    </row>
    <row r="95" spans="1:1" ht="15.75" x14ac:dyDescent="0.25">
      <c r="A95" s="712"/>
    </row>
    <row r="96" spans="1:1" ht="15.75" x14ac:dyDescent="0.25">
      <c r="A96" s="712"/>
    </row>
    <row r="97" spans="1:1" ht="15.75" x14ac:dyDescent="0.25">
      <c r="A97" s="712"/>
    </row>
    <row r="98" spans="1:1" ht="15.75" x14ac:dyDescent="0.25">
      <c r="A98" s="712"/>
    </row>
    <row r="99" spans="1:1" ht="15.75" x14ac:dyDescent="0.25">
      <c r="A99" s="712"/>
    </row>
    <row r="100" spans="1:1" ht="15.75" x14ac:dyDescent="0.25">
      <c r="A100" s="712"/>
    </row>
    <row r="101" spans="1:1" ht="15.75" x14ac:dyDescent="0.25">
      <c r="A101" s="712"/>
    </row>
    <row r="102" spans="1:1" ht="15.75" x14ac:dyDescent="0.25">
      <c r="A102" s="712"/>
    </row>
    <row r="103" spans="1:1" ht="15.75" x14ac:dyDescent="0.25">
      <c r="A103" s="712"/>
    </row>
    <row r="104" spans="1:1" ht="15.75" x14ac:dyDescent="0.25">
      <c r="A104" s="712"/>
    </row>
    <row r="105" spans="1:1" ht="15.75" x14ac:dyDescent="0.25">
      <c r="A105" s="712"/>
    </row>
    <row r="106" spans="1:1" ht="15.75" x14ac:dyDescent="0.25">
      <c r="A106" s="712"/>
    </row>
    <row r="107" spans="1:1" ht="15.75" x14ac:dyDescent="0.25">
      <c r="A107" s="712"/>
    </row>
    <row r="108" spans="1:1" ht="15.75" x14ac:dyDescent="0.25">
      <c r="A108" s="712"/>
    </row>
    <row r="109" spans="1:1" ht="15.75" x14ac:dyDescent="0.25">
      <c r="A109" s="712"/>
    </row>
    <row r="110" spans="1:1" ht="15.75" x14ac:dyDescent="0.25">
      <c r="A110" s="712"/>
    </row>
    <row r="111" spans="1:1" ht="15.75" x14ac:dyDescent="0.25">
      <c r="A111" s="712"/>
    </row>
    <row r="112" spans="1:1" ht="15.75" x14ac:dyDescent="0.25">
      <c r="A112" s="712"/>
    </row>
    <row r="113" spans="1:1" ht="15.75" x14ac:dyDescent="0.25">
      <c r="A113" s="712"/>
    </row>
    <row r="114" spans="1:1" ht="15.75" x14ac:dyDescent="0.25">
      <c r="A114" s="712"/>
    </row>
    <row r="115" spans="1:1" ht="15.75" x14ac:dyDescent="0.25">
      <c r="A115" s="712"/>
    </row>
    <row r="116" spans="1:1" ht="15.75" x14ac:dyDescent="0.25">
      <c r="A116" s="712"/>
    </row>
    <row r="117" spans="1:1" ht="15.75" x14ac:dyDescent="0.25">
      <c r="A117" s="712"/>
    </row>
    <row r="118" spans="1:1" ht="15.75" x14ac:dyDescent="0.25">
      <c r="A118" s="712"/>
    </row>
    <row r="119" spans="1:1" ht="15.75" x14ac:dyDescent="0.25">
      <c r="A119" s="712"/>
    </row>
    <row r="120" spans="1:1" ht="15.75" x14ac:dyDescent="0.25">
      <c r="A120" s="712"/>
    </row>
    <row r="121" spans="1:1" ht="15.75" x14ac:dyDescent="0.25">
      <c r="A121" s="712"/>
    </row>
    <row r="122" spans="1:1" ht="15.75" x14ac:dyDescent="0.25">
      <c r="A122" s="712"/>
    </row>
    <row r="123" spans="1:1" ht="15.75" x14ac:dyDescent="0.25">
      <c r="A123" s="712"/>
    </row>
    <row r="124" spans="1:1" ht="15.75" x14ac:dyDescent="0.25">
      <c r="A124" s="712"/>
    </row>
    <row r="125" spans="1:1" ht="15.75" x14ac:dyDescent="0.25">
      <c r="A125" s="712"/>
    </row>
    <row r="126" spans="1:1" ht="15.75" x14ac:dyDescent="0.25">
      <c r="A126" s="712"/>
    </row>
    <row r="127" spans="1:1" ht="15.75" x14ac:dyDescent="0.25">
      <c r="A127" s="712"/>
    </row>
    <row r="128" spans="1:1" ht="15.75" x14ac:dyDescent="0.25">
      <c r="A128" s="712"/>
    </row>
    <row r="129" spans="1:1" ht="15.75" x14ac:dyDescent="0.25">
      <c r="A129" s="712"/>
    </row>
    <row r="130" spans="1:1" ht="15.75" x14ac:dyDescent="0.25">
      <c r="A130" s="712"/>
    </row>
    <row r="131" spans="1:1" ht="15.75" x14ac:dyDescent="0.25">
      <c r="A131" s="712"/>
    </row>
    <row r="132" spans="1:1" ht="15.75" x14ac:dyDescent="0.25">
      <c r="A132" s="712"/>
    </row>
    <row r="133" spans="1:1" ht="15.75" x14ac:dyDescent="0.25">
      <c r="A133" s="712"/>
    </row>
    <row r="134" spans="1:1" ht="15.75" x14ac:dyDescent="0.25">
      <c r="A134" s="712"/>
    </row>
    <row r="135" spans="1:1" ht="15.75" x14ac:dyDescent="0.25">
      <c r="A135" s="712"/>
    </row>
    <row r="136" spans="1:1" ht="15.75" x14ac:dyDescent="0.25">
      <c r="A136" s="712"/>
    </row>
    <row r="137" spans="1:1" ht="15.75" x14ac:dyDescent="0.25">
      <c r="A137" s="712"/>
    </row>
    <row r="138" spans="1:1" ht="15.75" x14ac:dyDescent="0.25">
      <c r="A138" s="712"/>
    </row>
    <row r="139" spans="1:1" ht="15.75" x14ac:dyDescent="0.25">
      <c r="A139" s="712"/>
    </row>
    <row r="140" spans="1:1" ht="15.75" x14ac:dyDescent="0.25">
      <c r="A140" s="712"/>
    </row>
    <row r="141" spans="1:1" ht="15.75" x14ac:dyDescent="0.25">
      <c r="A141" s="712"/>
    </row>
    <row r="142" spans="1:1" ht="15.75" x14ac:dyDescent="0.25">
      <c r="A142" s="712"/>
    </row>
    <row r="143" spans="1:1" ht="15.75" x14ac:dyDescent="0.25">
      <c r="A143" s="712"/>
    </row>
    <row r="144" spans="1:1" ht="15.75" x14ac:dyDescent="0.25">
      <c r="A144" s="712"/>
    </row>
    <row r="145" spans="1:1" ht="15.75" x14ac:dyDescent="0.25">
      <c r="A145" s="712"/>
    </row>
    <row r="146" spans="1:1" ht="15.75" x14ac:dyDescent="0.25">
      <c r="A146" s="712"/>
    </row>
    <row r="147" spans="1:1" ht="15.75" x14ac:dyDescent="0.25">
      <c r="A147" s="712"/>
    </row>
    <row r="148" spans="1:1" ht="15.75" x14ac:dyDescent="0.25">
      <c r="A148" s="712"/>
    </row>
    <row r="149" spans="1:1" ht="15.75" x14ac:dyDescent="0.25">
      <c r="A149" s="712"/>
    </row>
    <row r="150" spans="1:1" ht="15.75" x14ac:dyDescent="0.25">
      <c r="A150" s="712"/>
    </row>
    <row r="151" spans="1:1" ht="15.75" x14ac:dyDescent="0.25">
      <c r="A151" s="712"/>
    </row>
    <row r="152" spans="1:1" ht="15.75" x14ac:dyDescent="0.25">
      <c r="A152" s="712"/>
    </row>
    <row r="153" spans="1:1" ht="15.75" x14ac:dyDescent="0.25">
      <c r="A153" s="712"/>
    </row>
    <row r="154" spans="1:1" ht="15.75" x14ac:dyDescent="0.25">
      <c r="A154" s="712"/>
    </row>
    <row r="155" spans="1:1" ht="15.75" x14ac:dyDescent="0.25">
      <c r="A155" s="712"/>
    </row>
    <row r="156" spans="1:1" ht="15.75" x14ac:dyDescent="0.25">
      <c r="A156" s="712"/>
    </row>
    <row r="157" spans="1:1" ht="15.75" x14ac:dyDescent="0.25">
      <c r="A157" s="712"/>
    </row>
    <row r="158" spans="1:1" ht="15.75" x14ac:dyDescent="0.25">
      <c r="A158" s="712"/>
    </row>
    <row r="159" spans="1:1" ht="15.75" x14ac:dyDescent="0.25">
      <c r="A159" s="712"/>
    </row>
    <row r="160" spans="1:1" ht="15.75" x14ac:dyDescent="0.25">
      <c r="A160" s="712"/>
    </row>
    <row r="161" spans="1:1" ht="15.75" x14ac:dyDescent="0.25">
      <c r="A161" s="712"/>
    </row>
    <row r="162" spans="1:1" ht="15.75" x14ac:dyDescent="0.25">
      <c r="A162" s="712"/>
    </row>
    <row r="163" spans="1:1" ht="15.75" x14ac:dyDescent="0.25">
      <c r="A163" s="712"/>
    </row>
    <row r="164" spans="1:1" ht="15.75" x14ac:dyDescent="0.25">
      <c r="A164" s="712"/>
    </row>
    <row r="165" spans="1:1" ht="15.75" x14ac:dyDescent="0.25">
      <c r="A165" s="712"/>
    </row>
    <row r="166" spans="1:1" ht="15.75" x14ac:dyDescent="0.25">
      <c r="A166" s="712"/>
    </row>
    <row r="167" spans="1:1" ht="15.75" x14ac:dyDescent="0.25">
      <c r="A167" s="712"/>
    </row>
    <row r="168" spans="1:1" ht="15.75" x14ac:dyDescent="0.25">
      <c r="A168" s="712"/>
    </row>
    <row r="169" spans="1:1" ht="15.75" x14ac:dyDescent="0.25">
      <c r="A169" s="712"/>
    </row>
    <row r="170" spans="1:1" ht="15.75" x14ac:dyDescent="0.25">
      <c r="A170" s="712"/>
    </row>
    <row r="171" spans="1:1" ht="15.75" x14ac:dyDescent="0.25">
      <c r="A171" s="712"/>
    </row>
    <row r="172" spans="1:1" ht="15.75" x14ac:dyDescent="0.25">
      <c r="A172" s="712"/>
    </row>
    <row r="173" spans="1:1" ht="15.75" x14ac:dyDescent="0.25">
      <c r="A173" s="712"/>
    </row>
    <row r="174" spans="1:1" ht="15.75" x14ac:dyDescent="0.25">
      <c r="A174" s="712"/>
    </row>
    <row r="175" spans="1:1" ht="15.75" x14ac:dyDescent="0.25">
      <c r="A175" s="712"/>
    </row>
    <row r="176" spans="1:1" ht="15.75" x14ac:dyDescent="0.25">
      <c r="A176" s="712"/>
    </row>
    <row r="177" spans="1:1" ht="15.75" x14ac:dyDescent="0.25">
      <c r="A177" s="712"/>
    </row>
    <row r="178" spans="1:1" ht="15.75" x14ac:dyDescent="0.25">
      <c r="A178" s="712"/>
    </row>
    <row r="179" spans="1:1" ht="15.75" x14ac:dyDescent="0.25">
      <c r="A179" s="712"/>
    </row>
    <row r="180" spans="1:1" ht="15.75" x14ac:dyDescent="0.25">
      <c r="A180" s="712"/>
    </row>
    <row r="181" spans="1:1" ht="15.75" x14ac:dyDescent="0.25">
      <c r="A181" s="712"/>
    </row>
    <row r="182" spans="1:1" ht="15.75" x14ac:dyDescent="0.25">
      <c r="A182" s="712"/>
    </row>
    <row r="183" spans="1:1" ht="15.75" x14ac:dyDescent="0.25">
      <c r="A183" s="712"/>
    </row>
    <row r="184" spans="1:1" ht="15.75" x14ac:dyDescent="0.25">
      <c r="A184" s="712"/>
    </row>
    <row r="185" spans="1:1" ht="15.75" x14ac:dyDescent="0.25">
      <c r="A185" s="712"/>
    </row>
    <row r="186" spans="1:1" ht="15.75" x14ac:dyDescent="0.25">
      <c r="A186" s="712"/>
    </row>
    <row r="187" spans="1:1" ht="15.75" x14ac:dyDescent="0.25">
      <c r="A187" s="712"/>
    </row>
    <row r="188" spans="1:1" ht="15.75" x14ac:dyDescent="0.25">
      <c r="A188" s="712"/>
    </row>
    <row r="189" spans="1:1" ht="15.75" x14ac:dyDescent="0.25">
      <c r="A189" s="712"/>
    </row>
    <row r="190" spans="1:1" ht="15.75" x14ac:dyDescent="0.25">
      <c r="A190" s="712"/>
    </row>
    <row r="191" spans="1:1" ht="15.75" x14ac:dyDescent="0.25">
      <c r="A191" s="712"/>
    </row>
    <row r="192" spans="1:1" ht="15.75" x14ac:dyDescent="0.25">
      <c r="A192" s="712"/>
    </row>
    <row r="193" spans="1:1" ht="15.75" x14ac:dyDescent="0.25">
      <c r="A193" s="712"/>
    </row>
    <row r="194" spans="1:1" ht="15.75" x14ac:dyDescent="0.25">
      <c r="A194" s="712"/>
    </row>
    <row r="195" spans="1:1" ht="15.75" x14ac:dyDescent="0.25">
      <c r="A195" s="712"/>
    </row>
    <row r="196" spans="1:1" ht="15.75" x14ac:dyDescent="0.25">
      <c r="A196" s="712"/>
    </row>
    <row r="197" spans="1:1" ht="15.75" x14ac:dyDescent="0.25">
      <c r="A197" s="712"/>
    </row>
    <row r="198" spans="1:1" ht="15.75" x14ac:dyDescent="0.25">
      <c r="A198" s="712"/>
    </row>
    <row r="199" spans="1:1" ht="15.75" x14ac:dyDescent="0.25">
      <c r="A199" s="712"/>
    </row>
    <row r="200" spans="1:1" ht="15.75" x14ac:dyDescent="0.25">
      <c r="A200" s="712"/>
    </row>
    <row r="201" spans="1:1" ht="15.75" x14ac:dyDescent="0.25">
      <c r="A201" s="712"/>
    </row>
    <row r="202" spans="1:1" ht="15.75" x14ac:dyDescent="0.25">
      <c r="A202" s="712"/>
    </row>
    <row r="203" spans="1:1" ht="15.75" x14ac:dyDescent="0.25">
      <c r="A203" s="712"/>
    </row>
    <row r="204" spans="1:1" ht="15.75" x14ac:dyDescent="0.25">
      <c r="A204" s="712"/>
    </row>
    <row r="205" spans="1:1" ht="15.75" x14ac:dyDescent="0.25">
      <c r="A205" s="712"/>
    </row>
    <row r="206" spans="1:1" ht="15.75" x14ac:dyDescent="0.25">
      <c r="A206" s="712"/>
    </row>
    <row r="207" spans="1:1" ht="15.75" x14ac:dyDescent="0.25">
      <c r="A207" s="712"/>
    </row>
    <row r="208" spans="1:1" ht="15.75" x14ac:dyDescent="0.25">
      <c r="A208" s="712"/>
    </row>
    <row r="209" spans="1:1" ht="15.75" x14ac:dyDescent="0.25">
      <c r="A209" s="712"/>
    </row>
    <row r="210" spans="1:1" ht="15.75" x14ac:dyDescent="0.25">
      <c r="A210" s="712"/>
    </row>
    <row r="211" spans="1:1" ht="15.75" x14ac:dyDescent="0.25">
      <c r="A211" s="712"/>
    </row>
    <row r="212" spans="1:1" ht="15.75" x14ac:dyDescent="0.25">
      <c r="A212" s="712"/>
    </row>
    <row r="213" spans="1:1" ht="15.75" x14ac:dyDescent="0.25">
      <c r="A213" s="712"/>
    </row>
    <row r="214" spans="1:1" ht="15.75" x14ac:dyDescent="0.25">
      <c r="A214" s="712"/>
    </row>
    <row r="215" spans="1:1" ht="15.75" x14ac:dyDescent="0.25">
      <c r="A215" s="712"/>
    </row>
    <row r="216" spans="1:1" ht="15.75" x14ac:dyDescent="0.25">
      <c r="A216" s="712"/>
    </row>
    <row r="217" spans="1:1" ht="15.75" x14ac:dyDescent="0.25">
      <c r="A217" s="712"/>
    </row>
    <row r="218" spans="1:1" ht="15.75" x14ac:dyDescent="0.25">
      <c r="A218" s="712"/>
    </row>
    <row r="219" spans="1:1" ht="15.75" x14ac:dyDescent="0.25">
      <c r="A219" s="712"/>
    </row>
    <row r="220" spans="1:1" ht="15.75" x14ac:dyDescent="0.25">
      <c r="A220" s="712"/>
    </row>
    <row r="221" spans="1:1" ht="15.75" x14ac:dyDescent="0.25">
      <c r="A221" s="712"/>
    </row>
    <row r="222" spans="1:1" ht="15.75" x14ac:dyDescent="0.25">
      <c r="A222" s="712"/>
    </row>
    <row r="223" spans="1:1" ht="15.75" x14ac:dyDescent="0.25">
      <c r="A223" s="712"/>
    </row>
    <row r="224" spans="1:1" ht="15.75" x14ac:dyDescent="0.25">
      <c r="A224" s="712"/>
    </row>
    <row r="225" spans="1:1" ht="15.75" x14ac:dyDescent="0.25">
      <c r="A225" s="712"/>
    </row>
    <row r="226" spans="1:1" ht="15.75" x14ac:dyDescent="0.25">
      <c r="A226" s="712"/>
    </row>
    <row r="227" spans="1:1" ht="15.75" x14ac:dyDescent="0.25">
      <c r="A227" s="712"/>
    </row>
    <row r="228" spans="1:1" ht="15.75" x14ac:dyDescent="0.25">
      <c r="A228" s="712"/>
    </row>
    <row r="229" spans="1:1" ht="15.75" x14ac:dyDescent="0.25">
      <c r="A229" s="712"/>
    </row>
    <row r="230" spans="1:1" ht="15.75" x14ac:dyDescent="0.25">
      <c r="A230" s="712"/>
    </row>
    <row r="231" spans="1:1" ht="15.75" x14ac:dyDescent="0.25">
      <c r="A231" s="712"/>
    </row>
    <row r="232" spans="1:1" ht="15.75" x14ac:dyDescent="0.25">
      <c r="A232" s="712"/>
    </row>
    <row r="233" spans="1:1" ht="15.75" x14ac:dyDescent="0.25">
      <c r="A233" s="712"/>
    </row>
    <row r="234" spans="1:1" ht="15.75" x14ac:dyDescent="0.25">
      <c r="A234" s="712"/>
    </row>
    <row r="235" spans="1:1" ht="15.75" x14ac:dyDescent="0.25">
      <c r="A235" s="712"/>
    </row>
    <row r="236" spans="1:1" ht="15.75" x14ac:dyDescent="0.25">
      <c r="A236" s="712"/>
    </row>
    <row r="237" spans="1:1" ht="15.75" x14ac:dyDescent="0.25">
      <c r="A237" s="712"/>
    </row>
    <row r="238" spans="1:1" ht="15.75" x14ac:dyDescent="0.25">
      <c r="A238" s="712"/>
    </row>
    <row r="239" spans="1:1" ht="15.75" x14ac:dyDescent="0.25">
      <c r="A239" s="712"/>
    </row>
    <row r="240" spans="1:1" ht="15.75" x14ac:dyDescent="0.25">
      <c r="A240" s="712"/>
    </row>
    <row r="241" spans="1:1" ht="15.75" x14ac:dyDescent="0.25">
      <c r="A241" s="712"/>
    </row>
    <row r="242" spans="1:1" ht="15.75" x14ac:dyDescent="0.25">
      <c r="A242" s="712"/>
    </row>
    <row r="243" spans="1:1" ht="15.75" x14ac:dyDescent="0.25">
      <c r="A243" s="712"/>
    </row>
    <row r="244" spans="1:1" ht="15.75" x14ac:dyDescent="0.25">
      <c r="A244" s="712"/>
    </row>
    <row r="245" spans="1:1" ht="15.75" x14ac:dyDescent="0.25">
      <c r="A245" s="712"/>
    </row>
    <row r="246" spans="1:1" ht="15.75" x14ac:dyDescent="0.25">
      <c r="A246" s="712"/>
    </row>
    <row r="247" spans="1:1" ht="15.75" x14ac:dyDescent="0.25">
      <c r="A247" s="712"/>
    </row>
    <row r="248" spans="1:1" ht="15.75" x14ac:dyDescent="0.25">
      <c r="A248" s="712"/>
    </row>
    <row r="249" spans="1:1" ht="15.75" x14ac:dyDescent="0.25">
      <c r="A249" s="712"/>
    </row>
    <row r="250" spans="1:1" ht="15.75" x14ac:dyDescent="0.25">
      <c r="A250" s="712"/>
    </row>
    <row r="251" spans="1:1" ht="15.75" x14ac:dyDescent="0.25">
      <c r="A251" s="712"/>
    </row>
    <row r="252" spans="1:1" ht="15.75" x14ac:dyDescent="0.25">
      <c r="A252" s="712"/>
    </row>
    <row r="253" spans="1:1" ht="15.75" x14ac:dyDescent="0.25">
      <c r="A253" s="712"/>
    </row>
    <row r="254" spans="1:1" ht="15.75" x14ac:dyDescent="0.25">
      <c r="A254" s="712"/>
    </row>
    <row r="255" spans="1:1" ht="15.75" x14ac:dyDescent="0.25">
      <c r="A255" s="712"/>
    </row>
    <row r="256" spans="1:1" ht="15.75" x14ac:dyDescent="0.25">
      <c r="A256" s="712"/>
    </row>
    <row r="257" spans="1:1" ht="15.75" x14ac:dyDescent="0.25">
      <c r="A257" s="712"/>
    </row>
    <row r="258" spans="1:1" ht="15.75" x14ac:dyDescent="0.25">
      <c r="A258" s="712"/>
    </row>
    <row r="259" spans="1:1" ht="15.75" x14ac:dyDescent="0.25">
      <c r="A259" s="712"/>
    </row>
    <row r="260" spans="1:1" ht="15.75" x14ac:dyDescent="0.25">
      <c r="A260" s="712"/>
    </row>
    <row r="261" spans="1:1" ht="15.75" x14ac:dyDescent="0.25">
      <c r="A261" s="712"/>
    </row>
    <row r="262" spans="1:1" ht="15.75" x14ac:dyDescent="0.25">
      <c r="A262" s="712"/>
    </row>
    <row r="263" spans="1:1" ht="15.75" x14ac:dyDescent="0.25">
      <c r="A263" s="712"/>
    </row>
    <row r="264" spans="1:1" ht="15.75" x14ac:dyDescent="0.25">
      <c r="A264" s="712"/>
    </row>
    <row r="265" spans="1:1" ht="15.75" x14ac:dyDescent="0.25">
      <c r="A265" s="712"/>
    </row>
    <row r="266" spans="1:1" ht="15.75" x14ac:dyDescent="0.25">
      <c r="A266" s="712"/>
    </row>
    <row r="267" spans="1:1" ht="15.75" x14ac:dyDescent="0.25">
      <c r="A267" s="712"/>
    </row>
    <row r="268" spans="1:1" ht="15.75" x14ac:dyDescent="0.25">
      <c r="A268" s="712"/>
    </row>
    <row r="269" spans="1:1" ht="15.75" x14ac:dyDescent="0.25">
      <c r="A269" s="712"/>
    </row>
    <row r="270" spans="1:1" ht="15.75" x14ac:dyDescent="0.25">
      <c r="A270" s="712"/>
    </row>
    <row r="271" spans="1:1" ht="15.75" x14ac:dyDescent="0.25">
      <c r="A271" s="712"/>
    </row>
    <row r="272" spans="1:1" ht="15.75" x14ac:dyDescent="0.25">
      <c r="A272" s="712"/>
    </row>
    <row r="273" spans="1:1" ht="15.75" x14ac:dyDescent="0.25">
      <c r="A273" s="712"/>
    </row>
    <row r="274" spans="1:1" ht="15.75" x14ac:dyDescent="0.25">
      <c r="A274" s="712"/>
    </row>
    <row r="275" spans="1:1" ht="15.75" x14ac:dyDescent="0.25">
      <c r="A275" s="712"/>
    </row>
    <row r="276" spans="1:1" ht="15.75" x14ac:dyDescent="0.25">
      <c r="A276" s="712"/>
    </row>
    <row r="277" spans="1:1" ht="15.75" x14ac:dyDescent="0.25">
      <c r="A277" s="712"/>
    </row>
    <row r="278" spans="1:1" ht="15.75" x14ac:dyDescent="0.25">
      <c r="A278" s="712"/>
    </row>
    <row r="279" spans="1:1" ht="15.75" x14ac:dyDescent="0.25">
      <c r="A279" s="712"/>
    </row>
    <row r="280" spans="1:1" ht="15.75" x14ac:dyDescent="0.25">
      <c r="A280" s="712"/>
    </row>
    <row r="281" spans="1:1" ht="15.75" x14ac:dyDescent="0.25">
      <c r="A281" s="712"/>
    </row>
    <row r="282" spans="1:1" ht="15.75" x14ac:dyDescent="0.25">
      <c r="A282" s="712"/>
    </row>
    <row r="283" spans="1:1" ht="15.75" x14ac:dyDescent="0.25">
      <c r="A283" s="712"/>
    </row>
    <row r="284" spans="1:1" ht="15.75" x14ac:dyDescent="0.25">
      <c r="A284" s="712"/>
    </row>
    <row r="285" spans="1:1" ht="15.75" x14ac:dyDescent="0.25">
      <c r="A285" s="712"/>
    </row>
    <row r="286" spans="1:1" ht="15.75" x14ac:dyDescent="0.25">
      <c r="A286" s="712"/>
    </row>
    <row r="287" spans="1:1" ht="15.75" x14ac:dyDescent="0.25">
      <c r="A287" s="712"/>
    </row>
    <row r="288" spans="1:1" ht="15.75" x14ac:dyDescent="0.25">
      <c r="A288" s="712"/>
    </row>
    <row r="289" spans="1:1" ht="15.75" x14ac:dyDescent="0.25">
      <c r="A289" s="712"/>
    </row>
    <row r="290" spans="1:1" ht="15.75" x14ac:dyDescent="0.25">
      <c r="A290" s="712"/>
    </row>
    <row r="291" spans="1:1" ht="15.75" x14ac:dyDescent="0.25">
      <c r="A291" s="712"/>
    </row>
    <row r="292" spans="1:1" ht="15.75" x14ac:dyDescent="0.25">
      <c r="A292" s="712"/>
    </row>
    <row r="293" spans="1:1" ht="15.75" x14ac:dyDescent="0.25">
      <c r="A293" s="712"/>
    </row>
    <row r="294" spans="1:1" ht="15.75" x14ac:dyDescent="0.25">
      <c r="A294" s="712"/>
    </row>
    <row r="295" spans="1:1" ht="15.75" x14ac:dyDescent="0.25">
      <c r="A295" s="712"/>
    </row>
    <row r="296" spans="1:1" ht="15.75" x14ac:dyDescent="0.25">
      <c r="A296" s="712"/>
    </row>
    <row r="297" spans="1:1" ht="15.75" x14ac:dyDescent="0.25">
      <c r="A297" s="712"/>
    </row>
    <row r="298" spans="1:1" ht="15.75" x14ac:dyDescent="0.25">
      <c r="A298" s="712"/>
    </row>
    <row r="299" spans="1:1" ht="15.75" x14ac:dyDescent="0.25">
      <c r="A299" s="712"/>
    </row>
    <row r="300" spans="1:1" ht="15.75" x14ac:dyDescent="0.25">
      <c r="A300" s="712"/>
    </row>
    <row r="301" spans="1:1" ht="15.75" x14ac:dyDescent="0.25">
      <c r="A301" s="712"/>
    </row>
    <row r="302" spans="1:1" ht="15.75" x14ac:dyDescent="0.25">
      <c r="A302" s="712"/>
    </row>
    <row r="303" spans="1:1" ht="15.75" x14ac:dyDescent="0.25">
      <c r="A303" s="712"/>
    </row>
    <row r="304" spans="1:1" ht="15.75" x14ac:dyDescent="0.25">
      <c r="A304" s="712"/>
    </row>
    <row r="305" spans="1:1" ht="15.75" x14ac:dyDescent="0.25">
      <c r="A305" s="712"/>
    </row>
    <row r="306" spans="1:1" ht="15.75" x14ac:dyDescent="0.25">
      <c r="A306" s="712"/>
    </row>
    <row r="307" spans="1:1" ht="15.75" x14ac:dyDescent="0.25">
      <c r="A307" s="712"/>
    </row>
    <row r="308" spans="1:1" ht="15.75" x14ac:dyDescent="0.25">
      <c r="A308" s="712"/>
    </row>
    <row r="309" spans="1:1" ht="15.75" x14ac:dyDescent="0.25">
      <c r="A309" s="712"/>
    </row>
    <row r="310" spans="1:1" ht="15.75" x14ac:dyDescent="0.25">
      <c r="A310" s="712"/>
    </row>
    <row r="311" spans="1:1" ht="15.75" x14ac:dyDescent="0.25">
      <c r="A311" s="712"/>
    </row>
    <row r="312" spans="1:1" ht="15.75" x14ac:dyDescent="0.25">
      <c r="A312" s="712"/>
    </row>
    <row r="313" spans="1:1" ht="15.75" x14ac:dyDescent="0.25">
      <c r="A313" s="712"/>
    </row>
    <row r="314" spans="1:1" ht="15.75" x14ac:dyDescent="0.25">
      <c r="A314" s="712"/>
    </row>
    <row r="315" spans="1:1" ht="15.75" x14ac:dyDescent="0.25">
      <c r="A315" s="712"/>
    </row>
    <row r="316" spans="1:1" ht="15.75" x14ac:dyDescent="0.25">
      <c r="A316" s="712"/>
    </row>
    <row r="317" spans="1:1" ht="15.75" x14ac:dyDescent="0.25">
      <c r="A317" s="712"/>
    </row>
    <row r="318" spans="1:1" ht="15.75" x14ac:dyDescent="0.25">
      <c r="A318" s="712"/>
    </row>
    <row r="319" spans="1:1" ht="15.75" x14ac:dyDescent="0.25">
      <c r="A319" s="712"/>
    </row>
    <row r="320" spans="1:1" ht="15.75" x14ac:dyDescent="0.25">
      <c r="A320" s="712"/>
    </row>
    <row r="321" spans="1:1" ht="15.75" x14ac:dyDescent="0.25">
      <c r="A321" s="712"/>
    </row>
    <row r="322" spans="1:1" ht="15.75" x14ac:dyDescent="0.25">
      <c r="A322" s="712"/>
    </row>
    <row r="323" spans="1:1" ht="15.75" x14ac:dyDescent="0.25">
      <c r="A323" s="712"/>
    </row>
    <row r="324" spans="1:1" ht="15.75" x14ac:dyDescent="0.25">
      <c r="A324" s="712"/>
    </row>
    <row r="325" spans="1:1" ht="15.75" x14ac:dyDescent="0.25">
      <c r="A325" s="712"/>
    </row>
    <row r="326" spans="1:1" ht="15.75" x14ac:dyDescent="0.25">
      <c r="A326" s="712"/>
    </row>
    <row r="327" spans="1:1" ht="15.75" x14ac:dyDescent="0.25">
      <c r="A327" s="712"/>
    </row>
    <row r="328" spans="1:1" ht="15.75" x14ac:dyDescent="0.25">
      <c r="A328" s="712"/>
    </row>
    <row r="329" spans="1:1" ht="15.75" x14ac:dyDescent="0.25">
      <c r="A329" s="712"/>
    </row>
    <row r="330" spans="1:1" ht="15.75" x14ac:dyDescent="0.25">
      <c r="A330" s="712"/>
    </row>
    <row r="331" spans="1:1" ht="15.75" x14ac:dyDescent="0.25">
      <c r="A331" s="712"/>
    </row>
    <row r="332" spans="1:1" ht="15.75" x14ac:dyDescent="0.25">
      <c r="A332" s="712"/>
    </row>
    <row r="333" spans="1:1" ht="15.75" x14ac:dyDescent="0.25">
      <c r="A333" s="712"/>
    </row>
    <row r="334" spans="1:1" ht="15.75" x14ac:dyDescent="0.25">
      <c r="A334" s="712"/>
    </row>
    <row r="335" spans="1:1" ht="15.75" x14ac:dyDescent="0.25">
      <c r="A335" s="712"/>
    </row>
    <row r="336" spans="1:1" ht="15.75" x14ac:dyDescent="0.25">
      <c r="A336" s="712"/>
    </row>
    <row r="337" spans="1:1" ht="15.75" x14ac:dyDescent="0.25">
      <c r="A337" s="712"/>
    </row>
    <row r="338" spans="1:1" ht="15.75" x14ac:dyDescent="0.25">
      <c r="A338" s="712"/>
    </row>
    <row r="339" spans="1:1" ht="15.75" x14ac:dyDescent="0.25">
      <c r="A339" s="712"/>
    </row>
    <row r="340" spans="1:1" ht="15.75" x14ac:dyDescent="0.25">
      <c r="A340" s="712"/>
    </row>
    <row r="341" spans="1:1" ht="15.75" x14ac:dyDescent="0.25">
      <c r="A341" s="712"/>
    </row>
    <row r="342" spans="1:1" ht="15.75" x14ac:dyDescent="0.25">
      <c r="A342" s="712"/>
    </row>
    <row r="343" spans="1:1" ht="15.75" x14ac:dyDescent="0.25">
      <c r="A343" s="712"/>
    </row>
    <row r="344" spans="1:1" ht="15.75" x14ac:dyDescent="0.25">
      <c r="A344" s="712"/>
    </row>
    <row r="345" spans="1:1" ht="15.75" x14ac:dyDescent="0.25">
      <c r="A345" s="712"/>
    </row>
    <row r="346" spans="1:1" ht="15.75" x14ac:dyDescent="0.25">
      <c r="A346" s="712"/>
    </row>
    <row r="347" spans="1:1" ht="15.75" x14ac:dyDescent="0.25">
      <c r="A347" s="712"/>
    </row>
    <row r="348" spans="1:1" ht="15.75" x14ac:dyDescent="0.25">
      <c r="A348" s="712"/>
    </row>
    <row r="349" spans="1:1" ht="15.75" x14ac:dyDescent="0.25">
      <c r="A349" s="712"/>
    </row>
    <row r="350" spans="1:1" ht="15.75" x14ac:dyDescent="0.25">
      <c r="A350" s="712"/>
    </row>
    <row r="351" spans="1:1" ht="15.75" x14ac:dyDescent="0.25">
      <c r="A351" s="712"/>
    </row>
    <row r="352" spans="1:1" ht="15.75" x14ac:dyDescent="0.25">
      <c r="A352" s="712"/>
    </row>
    <row r="353" spans="1:1" ht="15.75" x14ac:dyDescent="0.25">
      <c r="A353" s="712"/>
    </row>
    <row r="354" spans="1:1" ht="15.75" x14ac:dyDescent="0.25">
      <c r="A354" s="712"/>
    </row>
    <row r="355" spans="1:1" ht="15.75" x14ac:dyDescent="0.25">
      <c r="A355" s="712"/>
    </row>
    <row r="356" spans="1:1" ht="15.75" x14ac:dyDescent="0.25">
      <c r="A356" s="712"/>
    </row>
    <row r="357" spans="1:1" ht="15.75" x14ac:dyDescent="0.25">
      <c r="A357" s="712"/>
    </row>
    <row r="358" spans="1:1" ht="15.75" x14ac:dyDescent="0.25">
      <c r="A358" s="712"/>
    </row>
    <row r="359" spans="1:1" ht="15.75" x14ac:dyDescent="0.25">
      <c r="A359" s="712"/>
    </row>
    <row r="360" spans="1:1" ht="15.75" x14ac:dyDescent="0.25">
      <c r="A360" s="712"/>
    </row>
    <row r="361" spans="1:1" ht="15.75" x14ac:dyDescent="0.25">
      <c r="A361" s="712"/>
    </row>
    <row r="362" spans="1:1" ht="15.75" x14ac:dyDescent="0.25">
      <c r="A362" s="712"/>
    </row>
    <row r="363" spans="1:1" ht="15.75" x14ac:dyDescent="0.25">
      <c r="A363" s="712"/>
    </row>
    <row r="364" spans="1:1" ht="15.75" x14ac:dyDescent="0.25">
      <c r="A364" s="712"/>
    </row>
    <row r="365" spans="1:1" ht="15.75" x14ac:dyDescent="0.25">
      <c r="A365" s="712"/>
    </row>
    <row r="366" spans="1:1" ht="15.75" x14ac:dyDescent="0.25">
      <c r="A366" s="712"/>
    </row>
    <row r="367" spans="1:1" ht="15.75" x14ac:dyDescent="0.25">
      <c r="A367" s="712"/>
    </row>
    <row r="368" spans="1:1" ht="15.75" x14ac:dyDescent="0.25">
      <c r="A368" s="712"/>
    </row>
    <row r="369" spans="1:1" ht="15.75" x14ac:dyDescent="0.25">
      <c r="A369" s="712"/>
    </row>
    <row r="370" spans="1:1" ht="15.75" x14ac:dyDescent="0.25">
      <c r="A370" s="712"/>
    </row>
    <row r="371" spans="1:1" ht="15.75" x14ac:dyDescent="0.25">
      <c r="A371" s="712"/>
    </row>
    <row r="372" spans="1:1" ht="15.75" x14ac:dyDescent="0.25">
      <c r="A372" s="712"/>
    </row>
    <row r="373" spans="1:1" ht="15.75" x14ac:dyDescent="0.25">
      <c r="A373" s="712"/>
    </row>
    <row r="374" spans="1:1" ht="15.75" x14ac:dyDescent="0.25">
      <c r="A374" s="712"/>
    </row>
    <row r="375" spans="1:1" ht="15.75" x14ac:dyDescent="0.25">
      <c r="A375" s="712"/>
    </row>
    <row r="376" spans="1:1" ht="15.75" x14ac:dyDescent="0.25">
      <c r="A376" s="712"/>
    </row>
    <row r="377" spans="1:1" ht="15.75" x14ac:dyDescent="0.25">
      <c r="A377" s="712"/>
    </row>
    <row r="378" spans="1:1" ht="15.75" x14ac:dyDescent="0.25">
      <c r="A378" s="712"/>
    </row>
    <row r="379" spans="1:1" ht="15.75" x14ac:dyDescent="0.25">
      <c r="A379" s="712"/>
    </row>
    <row r="380" spans="1:1" ht="15.75" x14ac:dyDescent="0.25">
      <c r="A380" s="712"/>
    </row>
    <row r="381" spans="1:1" ht="15.75" x14ac:dyDescent="0.25">
      <c r="A381" s="712"/>
    </row>
    <row r="382" spans="1:1" ht="15.75" x14ac:dyDescent="0.25">
      <c r="A382" s="712"/>
    </row>
    <row r="383" spans="1:1" ht="15.75" x14ac:dyDescent="0.25">
      <c r="A383" s="712"/>
    </row>
    <row r="384" spans="1:1" ht="15.75" x14ac:dyDescent="0.25">
      <c r="A384" s="712"/>
    </row>
    <row r="385" spans="1:1" ht="15.75" x14ac:dyDescent="0.25">
      <c r="A385" s="712"/>
    </row>
    <row r="386" spans="1:1" ht="15.75" x14ac:dyDescent="0.25">
      <c r="A386" s="712"/>
    </row>
    <row r="387" spans="1:1" ht="15.75" x14ac:dyDescent="0.25">
      <c r="A387" s="712"/>
    </row>
    <row r="388" spans="1:1" ht="15.75" x14ac:dyDescent="0.25">
      <c r="A388" s="712"/>
    </row>
    <row r="389" spans="1:1" ht="15.75" x14ac:dyDescent="0.25">
      <c r="A389" s="712"/>
    </row>
    <row r="390" spans="1:1" ht="15.75" x14ac:dyDescent="0.25">
      <c r="A390" s="712"/>
    </row>
    <row r="391" spans="1:1" ht="15.75" x14ac:dyDescent="0.25">
      <c r="A391" s="712"/>
    </row>
    <row r="392" spans="1:1" ht="15.75" x14ac:dyDescent="0.25">
      <c r="A392" s="712"/>
    </row>
    <row r="393" spans="1:1" ht="15.75" x14ac:dyDescent="0.25">
      <c r="A393" s="712"/>
    </row>
    <row r="394" spans="1:1" ht="15.75" x14ac:dyDescent="0.25">
      <c r="A394" s="712"/>
    </row>
    <row r="395" spans="1:1" ht="15.75" x14ac:dyDescent="0.25">
      <c r="A395" s="712"/>
    </row>
    <row r="396" spans="1:1" ht="15.75" x14ac:dyDescent="0.25">
      <c r="A396" s="712"/>
    </row>
    <row r="397" spans="1:1" ht="15.75" x14ac:dyDescent="0.25">
      <c r="A397" s="712"/>
    </row>
    <row r="398" spans="1:1" ht="15.75" x14ac:dyDescent="0.25">
      <c r="A398" s="712"/>
    </row>
    <row r="399" spans="1:1" ht="15.75" x14ac:dyDescent="0.25">
      <c r="A399" s="712"/>
    </row>
    <row r="400" spans="1:1" ht="15.75" x14ac:dyDescent="0.25">
      <c r="A400" s="712"/>
    </row>
    <row r="401" spans="1:1" ht="15.75" x14ac:dyDescent="0.25">
      <c r="A401" s="712"/>
    </row>
    <row r="402" spans="1:1" ht="15.75" x14ac:dyDescent="0.25">
      <c r="A402" s="712"/>
    </row>
    <row r="403" spans="1:1" ht="15.75" x14ac:dyDescent="0.25">
      <c r="A403" s="712"/>
    </row>
    <row r="404" spans="1:1" ht="15.75" x14ac:dyDescent="0.25">
      <c r="A404" s="712"/>
    </row>
    <row r="405" spans="1:1" ht="15.75" x14ac:dyDescent="0.25">
      <c r="A405" s="712"/>
    </row>
    <row r="406" spans="1:1" ht="15.75" x14ac:dyDescent="0.25">
      <c r="A406" s="712"/>
    </row>
    <row r="407" spans="1:1" ht="15.75" x14ac:dyDescent="0.25">
      <c r="A407" s="712"/>
    </row>
    <row r="408" spans="1:1" ht="15.75" x14ac:dyDescent="0.25">
      <c r="A408" s="712"/>
    </row>
    <row r="409" spans="1:1" ht="15.75" x14ac:dyDescent="0.25">
      <c r="A409" s="712"/>
    </row>
    <row r="410" spans="1:1" ht="15.75" x14ac:dyDescent="0.25">
      <c r="A410" s="712"/>
    </row>
    <row r="411" spans="1:1" ht="15.75" x14ac:dyDescent="0.25">
      <c r="A411" s="712"/>
    </row>
    <row r="412" spans="1:1" ht="15.75" x14ac:dyDescent="0.25">
      <c r="A412" s="712"/>
    </row>
    <row r="413" spans="1:1" ht="15.75" x14ac:dyDescent="0.25">
      <c r="A413" s="712"/>
    </row>
    <row r="414" spans="1:1" ht="15.75" x14ac:dyDescent="0.25">
      <c r="A414" s="712"/>
    </row>
    <row r="415" spans="1:1" ht="15.75" x14ac:dyDescent="0.25">
      <c r="A415" s="712"/>
    </row>
    <row r="416" spans="1:1" ht="15.75" x14ac:dyDescent="0.25">
      <c r="A416" s="712"/>
    </row>
    <row r="417" spans="1:1" ht="15.75" x14ac:dyDescent="0.25">
      <c r="A417" s="712"/>
    </row>
    <row r="418" spans="1:1" ht="15.75" x14ac:dyDescent="0.25">
      <c r="A418" s="712"/>
    </row>
    <row r="419" spans="1:1" ht="15.75" x14ac:dyDescent="0.25">
      <c r="A419" s="712"/>
    </row>
    <row r="420" spans="1:1" ht="15.75" x14ac:dyDescent="0.25">
      <c r="A420" s="712"/>
    </row>
    <row r="421" spans="1:1" ht="15.75" x14ac:dyDescent="0.25">
      <c r="A421" s="712"/>
    </row>
    <row r="422" spans="1:1" ht="15.75" x14ac:dyDescent="0.25">
      <c r="A422" s="712"/>
    </row>
    <row r="423" spans="1:1" ht="15.75" x14ac:dyDescent="0.25">
      <c r="A423" s="712"/>
    </row>
    <row r="424" spans="1:1" ht="15.75" x14ac:dyDescent="0.25">
      <c r="A424" s="712"/>
    </row>
    <row r="425" spans="1:1" ht="15.75" x14ac:dyDescent="0.25">
      <c r="A425" s="712"/>
    </row>
    <row r="426" spans="1:1" ht="15.75" x14ac:dyDescent="0.25">
      <c r="A426" s="712"/>
    </row>
    <row r="427" spans="1:1" ht="15.75" x14ac:dyDescent="0.25">
      <c r="A427" s="712"/>
    </row>
    <row r="428" spans="1:1" ht="15.75" x14ac:dyDescent="0.25">
      <c r="A428" s="712"/>
    </row>
    <row r="429" spans="1:1" ht="15.75" x14ac:dyDescent="0.25">
      <c r="A429" s="712"/>
    </row>
    <row r="430" spans="1:1" ht="15.75" x14ac:dyDescent="0.25">
      <c r="A430" s="712"/>
    </row>
    <row r="431" spans="1:1" ht="15.75" x14ac:dyDescent="0.25">
      <c r="A431" s="712"/>
    </row>
    <row r="432" spans="1:1" ht="15.75" x14ac:dyDescent="0.25">
      <c r="A432" s="712"/>
    </row>
    <row r="433" spans="1:1" ht="15.75" x14ac:dyDescent="0.25">
      <c r="A433" s="712"/>
    </row>
    <row r="434" spans="1:1" ht="15.75" x14ac:dyDescent="0.25">
      <c r="A434" s="712"/>
    </row>
    <row r="435" spans="1:1" ht="15.75" x14ac:dyDescent="0.25">
      <c r="A435" s="712"/>
    </row>
    <row r="436" spans="1:1" ht="15.75" x14ac:dyDescent="0.25">
      <c r="A436" s="712"/>
    </row>
    <row r="437" spans="1:1" ht="15.75" x14ac:dyDescent="0.25">
      <c r="A437" s="712"/>
    </row>
    <row r="438" spans="1:1" ht="15.75" x14ac:dyDescent="0.25">
      <c r="A438" s="712"/>
    </row>
    <row r="439" spans="1:1" ht="15.75" x14ac:dyDescent="0.25">
      <c r="A439" s="712"/>
    </row>
    <row r="440" spans="1:1" ht="15.75" x14ac:dyDescent="0.25">
      <c r="A440" s="712"/>
    </row>
    <row r="441" spans="1:1" ht="15.75" x14ac:dyDescent="0.25">
      <c r="A441" s="712"/>
    </row>
    <row r="442" spans="1:1" ht="15.75" x14ac:dyDescent="0.25">
      <c r="A442" s="712"/>
    </row>
    <row r="443" spans="1:1" ht="15.75" x14ac:dyDescent="0.25">
      <c r="A443" s="712"/>
    </row>
    <row r="444" spans="1:1" ht="15.75" x14ac:dyDescent="0.25">
      <c r="A444" s="712"/>
    </row>
    <row r="445" spans="1:1" ht="15.75" x14ac:dyDescent="0.25">
      <c r="A445" s="712"/>
    </row>
    <row r="446" spans="1:1" ht="15.75" x14ac:dyDescent="0.25">
      <c r="A446" s="712"/>
    </row>
    <row r="447" spans="1:1" ht="15.75" x14ac:dyDescent="0.25">
      <c r="A447" s="712"/>
    </row>
    <row r="448" spans="1:1" ht="15.75" x14ac:dyDescent="0.25">
      <c r="A448" s="712"/>
    </row>
    <row r="449" spans="1:1" ht="15.75" x14ac:dyDescent="0.25">
      <c r="A449" s="712"/>
    </row>
    <row r="450" spans="1:1" ht="15.75" x14ac:dyDescent="0.25">
      <c r="A450" s="712"/>
    </row>
    <row r="451" spans="1:1" ht="15.75" x14ac:dyDescent="0.25">
      <c r="A451" s="712"/>
    </row>
    <row r="452" spans="1:1" ht="15.75" x14ac:dyDescent="0.25">
      <c r="A452" s="712"/>
    </row>
    <row r="453" spans="1:1" ht="15.75" x14ac:dyDescent="0.25">
      <c r="A453" s="712"/>
    </row>
    <row r="454" spans="1:1" ht="15.75" x14ac:dyDescent="0.25">
      <c r="A454" s="712"/>
    </row>
    <row r="455" spans="1:1" ht="15.75" x14ac:dyDescent="0.25">
      <c r="A455" s="712"/>
    </row>
    <row r="456" spans="1:1" ht="15.75" x14ac:dyDescent="0.25">
      <c r="A456" s="712"/>
    </row>
    <row r="457" spans="1:1" ht="15.75" x14ac:dyDescent="0.25">
      <c r="A457" s="712"/>
    </row>
    <row r="458" spans="1:1" ht="15.75" x14ac:dyDescent="0.25">
      <c r="A458" s="712"/>
    </row>
    <row r="459" spans="1:1" ht="15.75" x14ac:dyDescent="0.25">
      <c r="A459" s="712"/>
    </row>
    <row r="460" spans="1:1" ht="15.75" x14ac:dyDescent="0.25">
      <c r="A460" s="712"/>
    </row>
    <row r="461" spans="1:1" ht="15.75" x14ac:dyDescent="0.25">
      <c r="A461" s="712"/>
    </row>
    <row r="462" spans="1:1" ht="15.75" x14ac:dyDescent="0.25">
      <c r="A462" s="712"/>
    </row>
    <row r="463" spans="1:1" ht="15.75" x14ac:dyDescent="0.25">
      <c r="A463" s="712"/>
    </row>
    <row r="464" spans="1:1" ht="15.75" x14ac:dyDescent="0.25">
      <c r="A464" s="712"/>
    </row>
    <row r="465" spans="1:1" ht="15.75" x14ac:dyDescent="0.25">
      <c r="A465" s="712"/>
    </row>
    <row r="466" spans="1:1" ht="15.75" x14ac:dyDescent="0.25">
      <c r="A466" s="712"/>
    </row>
    <row r="467" spans="1:1" ht="15.75" x14ac:dyDescent="0.25">
      <c r="A467" s="712"/>
    </row>
    <row r="468" spans="1:1" ht="15.75" x14ac:dyDescent="0.25">
      <c r="A468" s="712"/>
    </row>
    <row r="469" spans="1:1" ht="15.75" x14ac:dyDescent="0.25">
      <c r="A469" s="712"/>
    </row>
    <row r="470" spans="1:1" ht="15.75" x14ac:dyDescent="0.25">
      <c r="A470" s="712"/>
    </row>
    <row r="471" spans="1:1" ht="15.75" x14ac:dyDescent="0.25">
      <c r="A471" s="712"/>
    </row>
    <row r="472" spans="1:1" ht="15.75" x14ac:dyDescent="0.25">
      <c r="A472" s="712"/>
    </row>
    <row r="473" spans="1:1" ht="15.75" x14ac:dyDescent="0.25">
      <c r="A473" s="712"/>
    </row>
    <row r="474" spans="1:1" ht="15.75" x14ac:dyDescent="0.25">
      <c r="A474" s="712"/>
    </row>
    <row r="475" spans="1:1" ht="15.75" x14ac:dyDescent="0.25">
      <c r="A475" s="712"/>
    </row>
    <row r="476" spans="1:1" ht="15.75" x14ac:dyDescent="0.25">
      <c r="A476" s="712"/>
    </row>
    <row r="477" spans="1:1" ht="15.75" x14ac:dyDescent="0.25">
      <c r="A477" s="712"/>
    </row>
    <row r="478" spans="1:1" ht="15.75" x14ac:dyDescent="0.25">
      <c r="A478" s="712"/>
    </row>
    <row r="479" spans="1:1" ht="15.75" x14ac:dyDescent="0.25">
      <c r="A479" s="712"/>
    </row>
    <row r="480" spans="1:1" ht="15.75" x14ac:dyDescent="0.25">
      <c r="A480" s="712"/>
    </row>
    <row r="481" spans="1:1" ht="15.75" x14ac:dyDescent="0.25">
      <c r="A481" s="712"/>
    </row>
    <row r="482" spans="1:1" ht="15.75" x14ac:dyDescent="0.25">
      <c r="A482" s="712"/>
    </row>
    <row r="483" spans="1:1" ht="15.75" x14ac:dyDescent="0.25">
      <c r="A483" s="712"/>
    </row>
    <row r="484" spans="1:1" ht="15.75" x14ac:dyDescent="0.25">
      <c r="A484" s="712"/>
    </row>
    <row r="485" spans="1:1" ht="15.75" x14ac:dyDescent="0.25">
      <c r="A485" s="712"/>
    </row>
    <row r="486" spans="1:1" ht="15.75" x14ac:dyDescent="0.25">
      <c r="A486" s="712"/>
    </row>
    <row r="487" spans="1:1" ht="15.75" x14ac:dyDescent="0.25">
      <c r="A487" s="712"/>
    </row>
    <row r="488" spans="1:1" ht="15.75" x14ac:dyDescent="0.25">
      <c r="A488" s="712"/>
    </row>
    <row r="489" spans="1:1" ht="15.75" x14ac:dyDescent="0.25">
      <c r="A489" s="712"/>
    </row>
    <row r="490" spans="1:1" ht="15.75" x14ac:dyDescent="0.25">
      <c r="A490" s="712"/>
    </row>
    <row r="491" spans="1:1" ht="15.75" x14ac:dyDescent="0.25">
      <c r="A491" s="712"/>
    </row>
    <row r="492" spans="1:1" ht="15.75" x14ac:dyDescent="0.25">
      <c r="A492" s="712"/>
    </row>
    <row r="493" spans="1:1" ht="15.75" x14ac:dyDescent="0.25">
      <c r="A493" s="712"/>
    </row>
    <row r="494" spans="1:1" ht="15.75" x14ac:dyDescent="0.25">
      <c r="A494" s="712"/>
    </row>
    <row r="495" spans="1:1" ht="15.75" x14ac:dyDescent="0.25">
      <c r="A495" s="712"/>
    </row>
    <row r="496" spans="1:1" ht="15.75" x14ac:dyDescent="0.25">
      <c r="A496" s="712"/>
    </row>
    <row r="497" spans="1:1" ht="15.75" x14ac:dyDescent="0.25">
      <c r="A497" s="712"/>
    </row>
    <row r="498" spans="1:1" ht="15.75" x14ac:dyDescent="0.25">
      <c r="A498" s="712"/>
    </row>
    <row r="499" spans="1:1" ht="15.75" x14ac:dyDescent="0.25">
      <c r="A499" s="712"/>
    </row>
    <row r="500" spans="1:1" ht="15.75" x14ac:dyDescent="0.25">
      <c r="A500" s="712"/>
    </row>
    <row r="501" spans="1:1" ht="15.75" x14ac:dyDescent="0.25">
      <c r="A501" s="712"/>
    </row>
    <row r="502" spans="1:1" ht="15.75" x14ac:dyDescent="0.25">
      <c r="A502" s="712"/>
    </row>
    <row r="503" spans="1:1" ht="15.75" x14ac:dyDescent="0.25">
      <c r="A503" s="712"/>
    </row>
    <row r="504" spans="1:1" ht="15.75" x14ac:dyDescent="0.25">
      <c r="A504" s="712"/>
    </row>
    <row r="505" spans="1:1" ht="15.75" x14ac:dyDescent="0.25">
      <c r="A505" s="712"/>
    </row>
    <row r="506" spans="1:1" ht="15.75" x14ac:dyDescent="0.25">
      <c r="A506" s="712"/>
    </row>
    <row r="507" spans="1:1" ht="15.75" x14ac:dyDescent="0.25">
      <c r="A507" s="712"/>
    </row>
    <row r="508" spans="1:1" ht="15.75" x14ac:dyDescent="0.25">
      <c r="A508" s="712"/>
    </row>
    <row r="509" spans="1:1" ht="15.75" x14ac:dyDescent="0.25">
      <c r="A509" s="712"/>
    </row>
    <row r="510" spans="1:1" ht="15.75" x14ac:dyDescent="0.25">
      <c r="A510" s="712"/>
    </row>
    <row r="511" spans="1:1" ht="15.75" x14ac:dyDescent="0.25">
      <c r="A511" s="712"/>
    </row>
    <row r="512" spans="1:1" ht="15.75" x14ac:dyDescent="0.25">
      <c r="A512" s="712"/>
    </row>
    <row r="513" spans="1:1" ht="15.75" x14ac:dyDescent="0.25">
      <c r="A513" s="712"/>
    </row>
    <row r="514" spans="1:1" ht="15.75" x14ac:dyDescent="0.25">
      <c r="A514" s="712"/>
    </row>
    <row r="515" spans="1:1" ht="15.75" x14ac:dyDescent="0.25">
      <c r="A515" s="712"/>
    </row>
    <row r="516" spans="1:1" ht="15.75" x14ac:dyDescent="0.25">
      <c r="A516" s="712"/>
    </row>
    <row r="517" spans="1:1" ht="15.75" x14ac:dyDescent="0.25">
      <c r="A517" s="712"/>
    </row>
    <row r="518" spans="1:1" ht="15.75" x14ac:dyDescent="0.25">
      <c r="A518" s="712"/>
    </row>
    <row r="519" spans="1:1" ht="15.75" x14ac:dyDescent="0.25">
      <c r="A519" s="712"/>
    </row>
    <row r="520" spans="1:1" ht="15.75" x14ac:dyDescent="0.25">
      <c r="A520" s="712"/>
    </row>
    <row r="521" spans="1:1" ht="15.75" x14ac:dyDescent="0.25">
      <c r="A521" s="712"/>
    </row>
    <row r="522" spans="1:1" ht="15.75" x14ac:dyDescent="0.25">
      <c r="A522" s="712"/>
    </row>
    <row r="523" spans="1:1" ht="15.75" x14ac:dyDescent="0.25">
      <c r="A523" s="712"/>
    </row>
    <row r="524" spans="1:1" ht="15.75" x14ac:dyDescent="0.25">
      <c r="A524" s="712"/>
    </row>
    <row r="525" spans="1:1" ht="15.75" x14ac:dyDescent="0.25">
      <c r="A525" s="712"/>
    </row>
    <row r="526" spans="1:1" ht="15.75" x14ac:dyDescent="0.25">
      <c r="A526" s="712"/>
    </row>
    <row r="527" spans="1:1" ht="15.75" x14ac:dyDescent="0.25">
      <c r="A527" s="712"/>
    </row>
    <row r="528" spans="1:1" ht="15.75" x14ac:dyDescent="0.25">
      <c r="A528" s="712"/>
    </row>
    <row r="529" spans="1:1" ht="15.75" x14ac:dyDescent="0.25">
      <c r="A529" s="712"/>
    </row>
    <row r="530" spans="1:1" ht="15.75" x14ac:dyDescent="0.25">
      <c r="A530" s="712"/>
    </row>
    <row r="531" spans="1:1" ht="15.75" x14ac:dyDescent="0.25">
      <c r="A531" s="712"/>
    </row>
    <row r="532" spans="1:1" ht="15.75" x14ac:dyDescent="0.25">
      <c r="A532" s="712"/>
    </row>
    <row r="533" spans="1:1" ht="15.75" x14ac:dyDescent="0.25">
      <c r="A533" s="712"/>
    </row>
    <row r="534" spans="1:1" ht="15.75" x14ac:dyDescent="0.25">
      <c r="A534" s="712"/>
    </row>
    <row r="535" spans="1:1" ht="15.75" x14ac:dyDescent="0.25">
      <c r="A535" s="712"/>
    </row>
    <row r="536" spans="1:1" ht="15.75" x14ac:dyDescent="0.25">
      <c r="A536" s="712"/>
    </row>
    <row r="537" spans="1:1" ht="15.75" x14ac:dyDescent="0.25">
      <c r="A537" s="712"/>
    </row>
    <row r="538" spans="1:1" ht="15.75" x14ac:dyDescent="0.25">
      <c r="A538" s="712"/>
    </row>
    <row r="539" spans="1:1" ht="15.75" x14ac:dyDescent="0.25">
      <c r="A539" s="712"/>
    </row>
    <row r="540" spans="1:1" ht="15.75" x14ac:dyDescent="0.25">
      <c r="A540" s="712"/>
    </row>
    <row r="541" spans="1:1" ht="15.75" x14ac:dyDescent="0.25">
      <c r="A541" s="712"/>
    </row>
    <row r="542" spans="1:1" ht="15.75" x14ac:dyDescent="0.25">
      <c r="A542" s="712"/>
    </row>
    <row r="543" spans="1:1" ht="15.75" x14ac:dyDescent="0.25">
      <c r="A543" s="712"/>
    </row>
    <row r="544" spans="1:1" ht="15.75" x14ac:dyDescent="0.25">
      <c r="A544" s="712"/>
    </row>
    <row r="545" spans="1:1" ht="15.75" x14ac:dyDescent="0.25">
      <c r="A545" s="712"/>
    </row>
    <row r="546" spans="1:1" ht="15.75" x14ac:dyDescent="0.25">
      <c r="A546" s="712"/>
    </row>
    <row r="547" spans="1:1" ht="15.75" x14ac:dyDescent="0.25">
      <c r="A547" s="712"/>
    </row>
    <row r="548" spans="1:1" ht="15.75" x14ac:dyDescent="0.25">
      <c r="A548" s="712"/>
    </row>
    <row r="549" spans="1:1" ht="15.75" x14ac:dyDescent="0.25">
      <c r="A549" s="712"/>
    </row>
    <row r="550" spans="1:1" ht="15.75" x14ac:dyDescent="0.25">
      <c r="A550" s="712"/>
    </row>
    <row r="551" spans="1:1" ht="15.75" x14ac:dyDescent="0.25">
      <c r="A551" s="712"/>
    </row>
    <row r="552" spans="1:1" ht="15.75" x14ac:dyDescent="0.25">
      <c r="A552" s="712"/>
    </row>
    <row r="553" spans="1:1" ht="15.75" x14ac:dyDescent="0.25">
      <c r="A553" s="712"/>
    </row>
    <row r="554" spans="1:1" ht="15.75" x14ac:dyDescent="0.25">
      <c r="A554" s="712"/>
    </row>
    <row r="555" spans="1:1" ht="15.75" x14ac:dyDescent="0.25">
      <c r="A555" s="712"/>
    </row>
    <row r="556" spans="1:1" ht="15.75" x14ac:dyDescent="0.25">
      <c r="A556" s="712"/>
    </row>
    <row r="557" spans="1:1" ht="15.75" x14ac:dyDescent="0.25">
      <c r="A557" s="712"/>
    </row>
    <row r="558" spans="1:1" ht="15.75" x14ac:dyDescent="0.25">
      <c r="A558" s="712"/>
    </row>
    <row r="559" spans="1:1" ht="15.75" x14ac:dyDescent="0.25">
      <c r="A559" s="712"/>
    </row>
    <row r="560" spans="1:1" ht="15.75" x14ac:dyDescent="0.25">
      <c r="A560" s="712"/>
    </row>
    <row r="561" spans="1:1" ht="15.75" x14ac:dyDescent="0.25">
      <c r="A561" s="712"/>
    </row>
    <row r="562" spans="1:1" ht="15.75" x14ac:dyDescent="0.25">
      <c r="A562" s="712"/>
    </row>
    <row r="563" spans="1:1" ht="15.75" x14ac:dyDescent="0.25">
      <c r="A563" s="712"/>
    </row>
    <row r="564" spans="1:1" ht="15.75" x14ac:dyDescent="0.25">
      <c r="A564" s="712"/>
    </row>
    <row r="565" spans="1:1" ht="15.75" x14ac:dyDescent="0.25">
      <c r="A565" s="712"/>
    </row>
    <row r="566" spans="1:1" ht="15.75" x14ac:dyDescent="0.25">
      <c r="A566" s="712"/>
    </row>
    <row r="567" spans="1:1" ht="15.75" x14ac:dyDescent="0.25">
      <c r="A567" s="712"/>
    </row>
    <row r="568" spans="1:1" ht="15.75" x14ac:dyDescent="0.25">
      <c r="A568" s="712"/>
    </row>
    <row r="569" spans="1:1" ht="15.75" x14ac:dyDescent="0.25">
      <c r="A569" s="712"/>
    </row>
    <row r="570" spans="1:1" ht="15.75" x14ac:dyDescent="0.25">
      <c r="A570" s="712"/>
    </row>
    <row r="571" spans="1:1" ht="15.75" x14ac:dyDescent="0.25">
      <c r="A571" s="712"/>
    </row>
    <row r="572" spans="1:1" ht="15.75" x14ac:dyDescent="0.25">
      <c r="A572" s="712"/>
    </row>
    <row r="573" spans="1:1" ht="15.75" x14ac:dyDescent="0.25">
      <c r="A573" s="712"/>
    </row>
    <row r="574" spans="1:1" ht="15.75" x14ac:dyDescent="0.25">
      <c r="A574" s="712"/>
    </row>
    <row r="575" spans="1:1" ht="15.75" x14ac:dyDescent="0.25">
      <c r="A575" s="712"/>
    </row>
    <row r="576" spans="1:1" ht="15.75" x14ac:dyDescent="0.25">
      <c r="A576" s="712"/>
    </row>
    <row r="577" spans="1:1" ht="15.75" x14ac:dyDescent="0.25">
      <c r="A577" s="712"/>
    </row>
    <row r="578" spans="1:1" ht="15.75" x14ac:dyDescent="0.25">
      <c r="A578" s="712"/>
    </row>
    <row r="579" spans="1:1" ht="15.75" x14ac:dyDescent="0.25">
      <c r="A579" s="712"/>
    </row>
    <row r="580" spans="1:1" ht="15.75" x14ac:dyDescent="0.25">
      <c r="A580" s="712"/>
    </row>
    <row r="581" spans="1:1" ht="15.75" x14ac:dyDescent="0.25">
      <c r="A581" s="712"/>
    </row>
    <row r="582" spans="1:1" ht="15.75" x14ac:dyDescent="0.25">
      <c r="A582" s="712"/>
    </row>
    <row r="583" spans="1:1" ht="15.75" x14ac:dyDescent="0.25">
      <c r="A583" s="712"/>
    </row>
    <row r="584" spans="1:1" ht="15.75" x14ac:dyDescent="0.25">
      <c r="A584" s="712"/>
    </row>
    <row r="585" spans="1:1" ht="15.75" x14ac:dyDescent="0.25">
      <c r="A585" s="712"/>
    </row>
    <row r="586" spans="1:1" ht="15.75" x14ac:dyDescent="0.25">
      <c r="A586" s="712"/>
    </row>
    <row r="587" spans="1:1" ht="15.75" x14ac:dyDescent="0.25">
      <c r="A587" s="712"/>
    </row>
    <row r="588" spans="1:1" ht="15.75" x14ac:dyDescent="0.25">
      <c r="A588" s="712"/>
    </row>
    <row r="589" spans="1:1" ht="15.75" x14ac:dyDescent="0.25">
      <c r="A589" s="712"/>
    </row>
    <row r="590" spans="1:1" ht="15.75" x14ac:dyDescent="0.25">
      <c r="A590" s="712"/>
    </row>
    <row r="591" spans="1:1" ht="15.75" x14ac:dyDescent="0.25">
      <c r="A591" s="712"/>
    </row>
    <row r="592" spans="1:1" ht="15.75" x14ac:dyDescent="0.25">
      <c r="A592" s="712"/>
    </row>
    <row r="593" spans="1:1" ht="15.75" x14ac:dyDescent="0.25">
      <c r="A593" s="712"/>
    </row>
    <row r="594" spans="1:1" ht="15.75" x14ac:dyDescent="0.25">
      <c r="A594" s="712"/>
    </row>
    <row r="595" spans="1:1" ht="15.75" x14ac:dyDescent="0.25">
      <c r="A595" s="712"/>
    </row>
    <row r="596" spans="1:1" ht="15.75" x14ac:dyDescent="0.25">
      <c r="A596" s="712"/>
    </row>
    <row r="597" spans="1:1" ht="15.75" x14ac:dyDescent="0.25">
      <c r="A597" s="712"/>
    </row>
    <row r="598" spans="1:1" ht="15.75" x14ac:dyDescent="0.25">
      <c r="A598" s="712"/>
    </row>
    <row r="599" spans="1:1" ht="15.75" x14ac:dyDescent="0.25">
      <c r="A599" s="712"/>
    </row>
    <row r="600" spans="1:1" ht="15.75" x14ac:dyDescent="0.25">
      <c r="A600" s="712"/>
    </row>
    <row r="601" spans="1:1" ht="15.75" x14ac:dyDescent="0.25">
      <c r="A601" s="712"/>
    </row>
    <row r="602" spans="1:1" ht="15.75" x14ac:dyDescent="0.25">
      <c r="A602" s="712"/>
    </row>
    <row r="603" spans="1:1" ht="15.75" x14ac:dyDescent="0.25">
      <c r="A603" s="712"/>
    </row>
    <row r="604" spans="1:1" ht="15.75" x14ac:dyDescent="0.25">
      <c r="A604" s="712"/>
    </row>
    <row r="605" spans="1:1" ht="15.75" x14ac:dyDescent="0.25">
      <c r="A605" s="712"/>
    </row>
    <row r="606" spans="1:1" ht="15.75" x14ac:dyDescent="0.25">
      <c r="A606" s="712"/>
    </row>
    <row r="607" spans="1:1" ht="15.75" x14ac:dyDescent="0.25">
      <c r="A607" s="712"/>
    </row>
    <row r="608" spans="1:1" ht="15.75" x14ac:dyDescent="0.25">
      <c r="A608" s="712"/>
    </row>
    <row r="609" spans="1:1" ht="15.75" x14ac:dyDescent="0.25">
      <c r="A609" s="712"/>
    </row>
    <row r="610" spans="1:1" ht="15.75" x14ac:dyDescent="0.25">
      <c r="A610" s="712"/>
    </row>
    <row r="611" spans="1:1" ht="15.75" x14ac:dyDescent="0.25">
      <c r="A611" s="712"/>
    </row>
    <row r="612" spans="1:1" ht="15.75" x14ac:dyDescent="0.25">
      <c r="A612" s="712"/>
    </row>
    <row r="613" spans="1:1" ht="15.75" x14ac:dyDescent="0.25">
      <c r="A613" s="712"/>
    </row>
    <row r="614" spans="1:1" ht="15.75" x14ac:dyDescent="0.25">
      <c r="A614" s="712"/>
    </row>
    <row r="615" spans="1:1" ht="15.75" x14ac:dyDescent="0.25">
      <c r="A615" s="712"/>
    </row>
    <row r="616" spans="1:1" ht="15.75" x14ac:dyDescent="0.25">
      <c r="A616" s="712"/>
    </row>
    <row r="617" spans="1:1" ht="15.75" x14ac:dyDescent="0.25">
      <c r="A617" s="712"/>
    </row>
    <row r="618" spans="1:1" ht="15.75" x14ac:dyDescent="0.25">
      <c r="A618" s="712"/>
    </row>
    <row r="619" spans="1:1" ht="15.75" x14ac:dyDescent="0.25">
      <c r="A619" s="712"/>
    </row>
    <row r="620" spans="1:1" ht="15.75" x14ac:dyDescent="0.25">
      <c r="A620" s="712"/>
    </row>
    <row r="621" spans="1:1" ht="15.75" x14ac:dyDescent="0.25">
      <c r="A621" s="712"/>
    </row>
    <row r="622" spans="1:1" ht="15.75" x14ac:dyDescent="0.25">
      <c r="A622" s="712"/>
    </row>
    <row r="623" spans="1:1" ht="15.75" x14ac:dyDescent="0.25">
      <c r="A623" s="712"/>
    </row>
    <row r="624" spans="1:1" ht="15.75" x14ac:dyDescent="0.25">
      <c r="A624" s="712"/>
    </row>
    <row r="625" spans="1:1" ht="15.75" x14ac:dyDescent="0.25">
      <c r="A625" s="712"/>
    </row>
    <row r="626" spans="1:1" ht="15.75" x14ac:dyDescent="0.25">
      <c r="A626" s="712"/>
    </row>
    <row r="627" spans="1:1" ht="15.75" x14ac:dyDescent="0.25">
      <c r="A627" s="712"/>
    </row>
    <row r="628" spans="1:1" ht="15.75" x14ac:dyDescent="0.25">
      <c r="A628" s="712"/>
    </row>
    <row r="629" spans="1:1" ht="15.75" x14ac:dyDescent="0.25">
      <c r="A629" s="712"/>
    </row>
    <row r="630" spans="1:1" ht="15.75" x14ac:dyDescent="0.25">
      <c r="A630" s="712"/>
    </row>
    <row r="631" spans="1:1" ht="15.75" x14ac:dyDescent="0.25">
      <c r="A631" s="712"/>
    </row>
    <row r="632" spans="1:1" ht="15.75" x14ac:dyDescent="0.25">
      <c r="A632" s="712"/>
    </row>
    <row r="633" spans="1:1" ht="15.75" x14ac:dyDescent="0.25">
      <c r="A633" s="712"/>
    </row>
    <row r="634" spans="1:1" ht="15.75" x14ac:dyDescent="0.25">
      <c r="A634" s="712"/>
    </row>
    <row r="635" spans="1:1" ht="15.75" x14ac:dyDescent="0.25">
      <c r="A635" s="712"/>
    </row>
    <row r="636" spans="1:1" ht="15.75" x14ac:dyDescent="0.25">
      <c r="A636" s="712"/>
    </row>
    <row r="637" spans="1:1" ht="15.75" x14ac:dyDescent="0.25">
      <c r="A637" s="712"/>
    </row>
    <row r="638" spans="1:1" ht="15.75" x14ac:dyDescent="0.25">
      <c r="A638" s="712"/>
    </row>
    <row r="639" spans="1:1" ht="15.75" x14ac:dyDescent="0.25">
      <c r="A639" s="712"/>
    </row>
    <row r="640" spans="1:1" ht="15.75" x14ac:dyDescent="0.25">
      <c r="A640" s="712"/>
    </row>
    <row r="641" spans="1:1" ht="15.75" x14ac:dyDescent="0.25">
      <c r="A641" s="712"/>
    </row>
    <row r="642" spans="1:1" ht="15.75" x14ac:dyDescent="0.25">
      <c r="A642" s="712"/>
    </row>
    <row r="643" spans="1:1" ht="15.75" x14ac:dyDescent="0.25">
      <c r="A643" s="712"/>
    </row>
    <row r="644" spans="1:1" ht="15.75" x14ac:dyDescent="0.25">
      <c r="A644" s="712"/>
    </row>
    <row r="645" spans="1:1" ht="15.75" x14ac:dyDescent="0.25">
      <c r="A645" s="712"/>
    </row>
    <row r="646" spans="1:1" ht="15.75" x14ac:dyDescent="0.25">
      <c r="A646" s="712"/>
    </row>
    <row r="647" spans="1:1" ht="15.75" x14ac:dyDescent="0.25">
      <c r="A647" s="712"/>
    </row>
    <row r="648" spans="1:1" ht="15.75" x14ac:dyDescent="0.25">
      <c r="A648" s="712"/>
    </row>
    <row r="649" spans="1:1" ht="15.75" x14ac:dyDescent="0.25">
      <c r="A649" s="712"/>
    </row>
    <row r="650" spans="1:1" ht="15.75" x14ac:dyDescent="0.25">
      <c r="A650" s="712"/>
    </row>
    <row r="651" spans="1:1" ht="15.75" x14ac:dyDescent="0.25">
      <c r="A651" s="712"/>
    </row>
    <row r="652" spans="1:1" ht="15.75" x14ac:dyDescent="0.25">
      <c r="A652" s="712"/>
    </row>
    <row r="653" spans="1:1" ht="15.75" x14ac:dyDescent="0.25">
      <c r="A653" s="712"/>
    </row>
    <row r="654" spans="1:1" ht="15.75" x14ac:dyDescent="0.25">
      <c r="A654" s="712"/>
    </row>
    <row r="655" spans="1:1" ht="15.75" x14ac:dyDescent="0.25">
      <c r="A655" s="712"/>
    </row>
    <row r="656" spans="1:1" ht="15.75" x14ac:dyDescent="0.25">
      <c r="A656" s="712"/>
    </row>
    <row r="657" spans="1:1" ht="15.75" x14ac:dyDescent="0.25">
      <c r="A657" s="712"/>
    </row>
    <row r="658" spans="1:1" ht="15.75" x14ac:dyDescent="0.25">
      <c r="A658" s="712"/>
    </row>
    <row r="659" spans="1:1" ht="15.75" x14ac:dyDescent="0.25">
      <c r="A659" s="712"/>
    </row>
    <row r="660" spans="1:1" ht="15.75" x14ac:dyDescent="0.25">
      <c r="A660" s="712"/>
    </row>
    <row r="661" spans="1:1" ht="15.75" x14ac:dyDescent="0.25">
      <c r="A661" s="712"/>
    </row>
    <row r="662" spans="1:1" ht="15.75" x14ac:dyDescent="0.25">
      <c r="A662" s="712"/>
    </row>
    <row r="663" spans="1:1" ht="15.75" x14ac:dyDescent="0.25">
      <c r="A663" s="712"/>
    </row>
    <row r="664" spans="1:1" ht="15.75" x14ac:dyDescent="0.25">
      <c r="A664" s="712"/>
    </row>
    <row r="665" spans="1:1" ht="15.75" x14ac:dyDescent="0.25">
      <c r="A665" s="712"/>
    </row>
    <row r="666" spans="1:1" ht="15.75" x14ac:dyDescent="0.25">
      <c r="A666" s="712"/>
    </row>
    <row r="667" spans="1:1" ht="15.75" x14ac:dyDescent="0.25">
      <c r="A667" s="712"/>
    </row>
    <row r="668" spans="1:1" ht="15.75" x14ac:dyDescent="0.25">
      <c r="A668" s="712"/>
    </row>
    <row r="669" spans="1:1" ht="15.75" x14ac:dyDescent="0.25">
      <c r="A669" s="712"/>
    </row>
    <row r="670" spans="1:1" ht="15.75" x14ac:dyDescent="0.25">
      <c r="A670" s="712"/>
    </row>
    <row r="671" spans="1:1" ht="15.75" x14ac:dyDescent="0.25">
      <c r="A671" s="712"/>
    </row>
    <row r="672" spans="1:1" ht="15.75" x14ac:dyDescent="0.25">
      <c r="A672" s="712"/>
    </row>
    <row r="673" spans="1:1" ht="15.75" x14ac:dyDescent="0.25">
      <c r="A673" s="712"/>
    </row>
    <row r="674" spans="1:1" ht="15.75" x14ac:dyDescent="0.25">
      <c r="A674" s="712"/>
    </row>
    <row r="675" spans="1:1" ht="15.75" x14ac:dyDescent="0.25">
      <c r="A675" s="712"/>
    </row>
    <row r="676" spans="1:1" ht="15.75" x14ac:dyDescent="0.25">
      <c r="A676" s="712"/>
    </row>
    <row r="677" spans="1:1" ht="15.75" x14ac:dyDescent="0.25">
      <c r="A677" s="712"/>
    </row>
    <row r="678" spans="1:1" ht="15.75" x14ac:dyDescent="0.25">
      <c r="A678" s="712"/>
    </row>
    <row r="679" spans="1:1" ht="15.75" x14ac:dyDescent="0.25">
      <c r="A679" s="712"/>
    </row>
    <row r="680" spans="1:1" ht="15.75" x14ac:dyDescent="0.25">
      <c r="A680" s="712"/>
    </row>
    <row r="681" spans="1:1" ht="15.75" x14ac:dyDescent="0.25">
      <c r="A681" s="712"/>
    </row>
    <row r="682" spans="1:1" ht="15.75" x14ac:dyDescent="0.25">
      <c r="A682" s="712"/>
    </row>
    <row r="683" spans="1:1" ht="15.75" x14ac:dyDescent="0.25">
      <c r="A683" s="712"/>
    </row>
    <row r="684" spans="1:1" ht="15.75" x14ac:dyDescent="0.25">
      <c r="A684" s="712"/>
    </row>
    <row r="685" spans="1:1" ht="15.75" x14ac:dyDescent="0.25">
      <c r="A685" s="712"/>
    </row>
    <row r="686" spans="1:1" ht="15.75" x14ac:dyDescent="0.25">
      <c r="A686" s="712"/>
    </row>
    <row r="687" spans="1:1" ht="15.75" x14ac:dyDescent="0.25">
      <c r="A687" s="712"/>
    </row>
    <row r="688" spans="1:1" ht="15.75" x14ac:dyDescent="0.25">
      <c r="A688" s="712"/>
    </row>
    <row r="689" spans="1:1" ht="15.75" x14ac:dyDescent="0.25">
      <c r="A689" s="712"/>
    </row>
    <row r="690" spans="1:1" ht="15.75" x14ac:dyDescent="0.25">
      <c r="A690" s="712"/>
    </row>
    <row r="691" spans="1:1" ht="15.75" x14ac:dyDescent="0.25">
      <c r="A691" s="712"/>
    </row>
    <row r="692" spans="1:1" ht="15.75" x14ac:dyDescent="0.25">
      <c r="A692" s="712"/>
    </row>
    <row r="693" spans="1:1" ht="15.75" x14ac:dyDescent="0.25">
      <c r="A693" s="712"/>
    </row>
    <row r="694" spans="1:1" ht="15.75" x14ac:dyDescent="0.25">
      <c r="A694" s="712"/>
    </row>
    <row r="695" spans="1:1" ht="15.75" x14ac:dyDescent="0.25">
      <c r="A695" s="712"/>
    </row>
    <row r="696" spans="1:1" ht="15.75" x14ac:dyDescent="0.25">
      <c r="A696" s="712"/>
    </row>
    <row r="697" spans="1:1" ht="15.75" x14ac:dyDescent="0.25">
      <c r="A697" s="712"/>
    </row>
    <row r="698" spans="1:1" ht="15.75" x14ac:dyDescent="0.25">
      <c r="A698" s="712"/>
    </row>
    <row r="699" spans="1:1" ht="15.75" x14ac:dyDescent="0.25">
      <c r="A699" s="712"/>
    </row>
    <row r="700" spans="1:1" ht="15.75" x14ac:dyDescent="0.25">
      <c r="A700" s="712"/>
    </row>
    <row r="701" spans="1:1" ht="15.75" x14ac:dyDescent="0.25">
      <c r="A701" s="712"/>
    </row>
    <row r="702" spans="1:1" ht="15.75" x14ac:dyDescent="0.25">
      <c r="A702" s="712"/>
    </row>
    <row r="703" spans="1:1" ht="15.75" x14ac:dyDescent="0.25">
      <c r="A703" s="712"/>
    </row>
    <row r="704" spans="1:1" ht="15.75" x14ac:dyDescent="0.25">
      <c r="A704" s="712"/>
    </row>
    <row r="705" spans="1:1" ht="15.75" x14ac:dyDescent="0.25">
      <c r="A705" s="712"/>
    </row>
    <row r="706" spans="1:1" ht="15.75" x14ac:dyDescent="0.25">
      <c r="A706" s="712"/>
    </row>
    <row r="707" spans="1:1" ht="15.75" x14ac:dyDescent="0.25">
      <c r="A707" s="712"/>
    </row>
    <row r="708" spans="1:1" ht="15.75" x14ac:dyDescent="0.25">
      <c r="A708" s="712"/>
    </row>
    <row r="709" spans="1:1" ht="15.75" x14ac:dyDescent="0.25">
      <c r="A709" s="712"/>
    </row>
    <row r="710" spans="1:1" ht="15.75" x14ac:dyDescent="0.25">
      <c r="A710" s="712"/>
    </row>
    <row r="711" spans="1:1" ht="15.75" x14ac:dyDescent="0.25">
      <c r="A711" s="712"/>
    </row>
    <row r="712" spans="1:1" ht="15.75" x14ac:dyDescent="0.25">
      <c r="A712" s="712"/>
    </row>
    <row r="713" spans="1:1" ht="15.75" x14ac:dyDescent="0.25">
      <c r="A713" s="712"/>
    </row>
    <row r="714" spans="1:1" ht="15.75" x14ac:dyDescent="0.25">
      <c r="A714" s="712"/>
    </row>
    <row r="715" spans="1:1" ht="15.75" x14ac:dyDescent="0.25">
      <c r="A715" s="712"/>
    </row>
    <row r="716" spans="1:1" ht="15.75" x14ac:dyDescent="0.25">
      <c r="A716" s="712"/>
    </row>
    <row r="717" spans="1:1" ht="15.75" x14ac:dyDescent="0.25">
      <c r="A717" s="712"/>
    </row>
    <row r="718" spans="1:1" ht="15.75" x14ac:dyDescent="0.25">
      <c r="A718" s="712"/>
    </row>
    <row r="719" spans="1:1" ht="15.75" x14ac:dyDescent="0.25">
      <c r="A719" s="712"/>
    </row>
    <row r="720" spans="1:1" ht="15.75" x14ac:dyDescent="0.25">
      <c r="A720" s="712"/>
    </row>
    <row r="721" spans="1:1" ht="15.75" x14ac:dyDescent="0.25">
      <c r="A721" s="712"/>
    </row>
    <row r="722" spans="1:1" ht="15.75" x14ac:dyDescent="0.25">
      <c r="A722" s="712"/>
    </row>
    <row r="723" spans="1:1" ht="15.75" x14ac:dyDescent="0.25">
      <c r="A723" s="712"/>
    </row>
    <row r="724" spans="1:1" ht="15.75" x14ac:dyDescent="0.25">
      <c r="A724" s="712"/>
    </row>
    <row r="725" spans="1:1" ht="15.75" x14ac:dyDescent="0.25">
      <c r="A725" s="712"/>
    </row>
    <row r="726" spans="1:1" ht="15.75" x14ac:dyDescent="0.25">
      <c r="A726" s="712"/>
    </row>
    <row r="727" spans="1:1" ht="15.75" x14ac:dyDescent="0.25">
      <c r="A727" s="712"/>
    </row>
    <row r="728" spans="1:1" ht="15.75" x14ac:dyDescent="0.25">
      <c r="A728" s="712"/>
    </row>
    <row r="729" spans="1:1" ht="15.75" x14ac:dyDescent="0.25">
      <c r="A729" s="712"/>
    </row>
    <row r="730" spans="1:1" ht="15.75" x14ac:dyDescent="0.25">
      <c r="A730" s="712"/>
    </row>
    <row r="731" spans="1:1" ht="15.75" x14ac:dyDescent="0.25">
      <c r="A731" s="712"/>
    </row>
    <row r="732" spans="1:1" ht="15.75" x14ac:dyDescent="0.25">
      <c r="A732" s="712"/>
    </row>
    <row r="733" spans="1:1" ht="15.75" x14ac:dyDescent="0.25">
      <c r="A733" s="712"/>
    </row>
    <row r="734" spans="1:1" ht="15.75" x14ac:dyDescent="0.25">
      <c r="A734" s="712"/>
    </row>
    <row r="735" spans="1:1" ht="15.75" x14ac:dyDescent="0.25">
      <c r="A735" s="712"/>
    </row>
    <row r="736" spans="1:1" ht="15.75" x14ac:dyDescent="0.25">
      <c r="A736" s="712"/>
    </row>
    <row r="737" spans="1:1" ht="15.75" x14ac:dyDescent="0.25">
      <c r="A737" s="712"/>
    </row>
    <row r="738" spans="1:1" ht="15.75" x14ac:dyDescent="0.25">
      <c r="A738" s="712"/>
    </row>
    <row r="739" spans="1:1" ht="15.75" x14ac:dyDescent="0.25">
      <c r="A739" s="712"/>
    </row>
    <row r="740" spans="1:1" ht="15.75" x14ac:dyDescent="0.25">
      <c r="A740" s="712"/>
    </row>
    <row r="741" spans="1:1" ht="15.75" x14ac:dyDescent="0.25">
      <c r="A741" s="712"/>
    </row>
    <row r="742" spans="1:1" ht="15.75" x14ac:dyDescent="0.25">
      <c r="A742" s="712"/>
    </row>
    <row r="743" spans="1:1" ht="15.75" x14ac:dyDescent="0.25">
      <c r="A743" s="712"/>
    </row>
    <row r="744" spans="1:1" ht="15.75" x14ac:dyDescent="0.25">
      <c r="A744" s="712"/>
    </row>
    <row r="745" spans="1:1" ht="15.75" x14ac:dyDescent="0.25">
      <c r="A745" s="712"/>
    </row>
    <row r="746" spans="1:1" ht="15.75" x14ac:dyDescent="0.25">
      <c r="A746" s="712"/>
    </row>
    <row r="747" spans="1:1" ht="15.75" x14ac:dyDescent="0.25">
      <c r="A747" s="712"/>
    </row>
    <row r="748" spans="1:1" ht="15.75" x14ac:dyDescent="0.25">
      <c r="A748" s="712"/>
    </row>
    <row r="749" spans="1:1" ht="15.75" x14ac:dyDescent="0.25">
      <c r="A749" s="712"/>
    </row>
    <row r="750" spans="1:1" ht="15.75" x14ac:dyDescent="0.25">
      <c r="A750" s="712"/>
    </row>
    <row r="751" spans="1:1" ht="15.75" x14ac:dyDescent="0.25">
      <c r="A751" s="712"/>
    </row>
    <row r="752" spans="1:1" ht="15.75" x14ac:dyDescent="0.25">
      <c r="A752" s="712"/>
    </row>
    <row r="753" spans="1:1" ht="15.75" x14ac:dyDescent="0.25">
      <c r="A753" s="712"/>
    </row>
    <row r="754" spans="1:1" ht="15.75" x14ac:dyDescent="0.25">
      <c r="A754" s="712"/>
    </row>
    <row r="755" spans="1:1" ht="15.75" x14ac:dyDescent="0.25">
      <c r="A755" s="712"/>
    </row>
    <row r="756" spans="1:1" ht="15.75" x14ac:dyDescent="0.25">
      <c r="A756" s="712"/>
    </row>
    <row r="757" spans="1:1" ht="15.75" x14ac:dyDescent="0.25">
      <c r="A757" s="712"/>
    </row>
    <row r="758" spans="1:1" ht="15.75" x14ac:dyDescent="0.25">
      <c r="A758" s="712"/>
    </row>
    <row r="759" spans="1:1" ht="15.75" x14ac:dyDescent="0.25">
      <c r="A759" s="712"/>
    </row>
    <row r="760" spans="1:1" ht="15.75" x14ac:dyDescent="0.25">
      <c r="A760" s="712"/>
    </row>
    <row r="761" spans="1:1" ht="15.75" x14ac:dyDescent="0.25">
      <c r="A761" s="712"/>
    </row>
    <row r="762" spans="1:1" ht="15.75" x14ac:dyDescent="0.25">
      <c r="A762" s="712"/>
    </row>
    <row r="763" spans="1:1" ht="15.75" x14ac:dyDescent="0.25">
      <c r="A763" s="712"/>
    </row>
    <row r="764" spans="1:1" ht="15.75" x14ac:dyDescent="0.25">
      <c r="A764" s="712"/>
    </row>
    <row r="765" spans="1:1" ht="15.75" x14ac:dyDescent="0.25">
      <c r="A765" s="712"/>
    </row>
    <row r="766" spans="1:1" ht="15.75" x14ac:dyDescent="0.25">
      <c r="A766" s="712"/>
    </row>
    <row r="767" spans="1:1" ht="15.75" x14ac:dyDescent="0.25">
      <c r="A767" s="712"/>
    </row>
    <row r="768" spans="1:1" ht="15.75" x14ac:dyDescent="0.25">
      <c r="A768" s="712"/>
    </row>
    <row r="769" spans="1:1" ht="15.75" x14ac:dyDescent="0.25">
      <c r="A769" s="712"/>
    </row>
    <row r="770" spans="1:1" ht="15.75" x14ac:dyDescent="0.25">
      <c r="A770" s="712"/>
    </row>
    <row r="771" spans="1:1" ht="15.75" x14ac:dyDescent="0.25">
      <c r="A771" s="712"/>
    </row>
    <row r="772" spans="1:1" ht="15.75" x14ac:dyDescent="0.25">
      <c r="A772" s="712"/>
    </row>
    <row r="773" spans="1:1" ht="15.75" x14ac:dyDescent="0.25">
      <c r="A773" s="712"/>
    </row>
    <row r="774" spans="1:1" ht="15.75" x14ac:dyDescent="0.25">
      <c r="A774" s="712"/>
    </row>
    <row r="775" spans="1:1" ht="15.75" x14ac:dyDescent="0.25">
      <c r="A775" s="712"/>
    </row>
    <row r="776" spans="1:1" ht="15.75" x14ac:dyDescent="0.25">
      <c r="A776" s="712"/>
    </row>
    <row r="777" spans="1:1" ht="15.75" x14ac:dyDescent="0.25">
      <c r="A777" s="712"/>
    </row>
    <row r="778" spans="1:1" ht="15.75" x14ac:dyDescent="0.25">
      <c r="A778" s="712"/>
    </row>
    <row r="779" spans="1:1" ht="15.75" x14ac:dyDescent="0.25">
      <c r="A779" s="712"/>
    </row>
    <row r="780" spans="1:1" ht="15.75" x14ac:dyDescent="0.25">
      <c r="A780" s="712"/>
    </row>
    <row r="781" spans="1:1" ht="15.75" x14ac:dyDescent="0.25">
      <c r="A781" s="712"/>
    </row>
    <row r="782" spans="1:1" ht="15.75" x14ac:dyDescent="0.25">
      <c r="A782" s="712"/>
    </row>
    <row r="783" spans="1:1" ht="15.75" x14ac:dyDescent="0.25">
      <c r="A783" s="712"/>
    </row>
    <row r="784" spans="1:1" ht="15.75" x14ac:dyDescent="0.25">
      <c r="A784" s="712"/>
    </row>
    <row r="785" spans="1:1" ht="15.75" x14ac:dyDescent="0.25">
      <c r="A785" s="712"/>
    </row>
    <row r="786" spans="1:1" ht="15.75" x14ac:dyDescent="0.25">
      <c r="A786" s="712"/>
    </row>
    <row r="787" spans="1:1" ht="15.75" x14ac:dyDescent="0.25">
      <c r="A787" s="712"/>
    </row>
    <row r="788" spans="1:1" ht="15.75" x14ac:dyDescent="0.25">
      <c r="A788" s="712"/>
    </row>
    <row r="789" spans="1:1" ht="15.75" x14ac:dyDescent="0.25">
      <c r="A789" s="712"/>
    </row>
    <row r="790" spans="1:1" ht="15.75" x14ac:dyDescent="0.25">
      <c r="A790" s="712"/>
    </row>
    <row r="791" spans="1:1" ht="15.75" x14ac:dyDescent="0.25">
      <c r="A791" s="712"/>
    </row>
    <row r="792" spans="1:1" ht="15.75" x14ac:dyDescent="0.25">
      <c r="A792" s="712"/>
    </row>
    <row r="793" spans="1:1" ht="15.75" x14ac:dyDescent="0.25">
      <c r="A793" s="712"/>
    </row>
    <row r="794" spans="1:1" ht="15.75" x14ac:dyDescent="0.25">
      <c r="A794" s="712"/>
    </row>
    <row r="795" spans="1:1" ht="15.75" x14ac:dyDescent="0.25">
      <c r="A795" s="712"/>
    </row>
    <row r="796" spans="1:1" ht="15.75" x14ac:dyDescent="0.25">
      <c r="A796" s="712"/>
    </row>
    <row r="797" spans="1:1" ht="15.75" x14ac:dyDescent="0.25">
      <c r="A797" s="712"/>
    </row>
    <row r="798" spans="1:1" ht="15.75" x14ac:dyDescent="0.25">
      <c r="A798" s="712"/>
    </row>
    <row r="799" spans="1:1" ht="15.75" x14ac:dyDescent="0.25">
      <c r="A799" s="712"/>
    </row>
    <row r="800" spans="1:1" ht="15.75" x14ac:dyDescent="0.25">
      <c r="A800" s="712"/>
    </row>
    <row r="801" spans="1:1" ht="15.75" x14ac:dyDescent="0.25">
      <c r="A801" s="712"/>
    </row>
    <row r="802" spans="1:1" ht="15.75" x14ac:dyDescent="0.25">
      <c r="A802" s="712"/>
    </row>
    <row r="803" spans="1:1" ht="15.75" x14ac:dyDescent="0.25">
      <c r="A803" s="712"/>
    </row>
    <row r="804" spans="1:1" ht="15.75" x14ac:dyDescent="0.25">
      <c r="A804" s="712"/>
    </row>
    <row r="805" spans="1:1" ht="15.75" x14ac:dyDescent="0.25">
      <c r="A805" s="712"/>
    </row>
    <row r="806" spans="1:1" ht="15.75" x14ac:dyDescent="0.25">
      <c r="A806" s="712"/>
    </row>
    <row r="807" spans="1:1" ht="15.75" x14ac:dyDescent="0.25">
      <c r="A807" s="712"/>
    </row>
    <row r="808" spans="1:1" ht="15.75" x14ac:dyDescent="0.25">
      <c r="A808" s="712"/>
    </row>
    <row r="809" spans="1:1" ht="15.75" x14ac:dyDescent="0.25">
      <c r="A809" s="712"/>
    </row>
    <row r="810" spans="1:1" ht="15.75" x14ac:dyDescent="0.25">
      <c r="A810" s="712"/>
    </row>
    <row r="811" spans="1:1" ht="15.75" x14ac:dyDescent="0.25">
      <c r="A811" s="712"/>
    </row>
    <row r="812" spans="1:1" ht="15.75" x14ac:dyDescent="0.25">
      <c r="A812" s="712"/>
    </row>
    <row r="813" spans="1:1" ht="15.75" x14ac:dyDescent="0.25">
      <c r="A813" s="712"/>
    </row>
    <row r="814" spans="1:1" ht="15.75" x14ac:dyDescent="0.25">
      <c r="A814" s="712"/>
    </row>
    <row r="815" spans="1:1" ht="15.75" x14ac:dyDescent="0.25">
      <c r="A815" s="712"/>
    </row>
    <row r="816" spans="1:1" ht="15.75" x14ac:dyDescent="0.25">
      <c r="A816" s="712"/>
    </row>
    <row r="817" spans="1:1" ht="15.75" x14ac:dyDescent="0.25">
      <c r="A817" s="712"/>
    </row>
    <row r="818" spans="1:1" ht="15.75" x14ac:dyDescent="0.25">
      <c r="A818" s="712"/>
    </row>
    <row r="819" spans="1:1" ht="15.75" x14ac:dyDescent="0.25">
      <c r="A819" s="712"/>
    </row>
    <row r="820" spans="1:1" ht="15.75" x14ac:dyDescent="0.25">
      <c r="A820" s="712"/>
    </row>
    <row r="821" spans="1:1" ht="15.75" x14ac:dyDescent="0.25">
      <c r="A821" s="712"/>
    </row>
    <row r="822" spans="1:1" ht="15.75" x14ac:dyDescent="0.25">
      <c r="A822" s="712"/>
    </row>
    <row r="823" spans="1:1" ht="15.75" x14ac:dyDescent="0.25">
      <c r="A823" s="712"/>
    </row>
    <row r="824" spans="1:1" ht="15.75" x14ac:dyDescent="0.25">
      <c r="A824" s="712"/>
    </row>
    <row r="825" spans="1:1" ht="15.75" x14ac:dyDescent="0.25">
      <c r="A825" s="712"/>
    </row>
    <row r="826" spans="1:1" ht="15.75" x14ac:dyDescent="0.25">
      <c r="A826" s="712"/>
    </row>
    <row r="827" spans="1:1" ht="15.75" x14ac:dyDescent="0.25">
      <c r="A827" s="712"/>
    </row>
    <row r="828" spans="1:1" ht="15.75" x14ac:dyDescent="0.25">
      <c r="A828" s="712"/>
    </row>
    <row r="829" spans="1:1" ht="15.75" x14ac:dyDescent="0.25">
      <c r="A829" s="712"/>
    </row>
    <row r="830" spans="1:1" ht="15.75" x14ac:dyDescent="0.25">
      <c r="A830" s="712"/>
    </row>
    <row r="831" spans="1:1" ht="15.75" x14ac:dyDescent="0.25">
      <c r="A831" s="712"/>
    </row>
    <row r="832" spans="1:1" ht="15.75" x14ac:dyDescent="0.25">
      <c r="A832" s="712"/>
    </row>
    <row r="833" spans="1:1" ht="15.75" x14ac:dyDescent="0.25">
      <c r="A833" s="712"/>
    </row>
    <row r="834" spans="1:1" ht="15.75" x14ac:dyDescent="0.25">
      <c r="A834" s="712"/>
    </row>
    <row r="835" spans="1:1" ht="15.75" x14ac:dyDescent="0.25">
      <c r="A835" s="712"/>
    </row>
    <row r="836" spans="1:1" ht="15.75" x14ac:dyDescent="0.25">
      <c r="A836" s="712"/>
    </row>
    <row r="837" spans="1:1" ht="15.75" x14ac:dyDescent="0.25">
      <c r="A837" s="712"/>
    </row>
    <row r="838" spans="1:1" ht="15.75" x14ac:dyDescent="0.25">
      <c r="A838" s="712"/>
    </row>
    <row r="839" spans="1:1" ht="15.75" x14ac:dyDescent="0.25">
      <c r="A839" s="712"/>
    </row>
    <row r="840" spans="1:1" ht="15.75" x14ac:dyDescent="0.25">
      <c r="A840" s="712"/>
    </row>
    <row r="841" spans="1:1" ht="15.75" x14ac:dyDescent="0.25">
      <c r="A841" s="712"/>
    </row>
    <row r="842" spans="1:1" ht="15.75" x14ac:dyDescent="0.25">
      <c r="A842" s="712"/>
    </row>
    <row r="843" spans="1:1" ht="15.75" x14ac:dyDescent="0.25">
      <c r="A843" s="712"/>
    </row>
    <row r="844" spans="1:1" ht="15.75" x14ac:dyDescent="0.25">
      <c r="A844" s="712"/>
    </row>
    <row r="845" spans="1:1" ht="15.75" x14ac:dyDescent="0.25">
      <c r="A845" s="712"/>
    </row>
    <row r="846" spans="1:1" ht="15.75" x14ac:dyDescent="0.25">
      <c r="A846" s="712"/>
    </row>
    <row r="847" spans="1:1" ht="15.75" x14ac:dyDescent="0.25">
      <c r="A847" s="712"/>
    </row>
    <row r="848" spans="1:1" ht="15.75" x14ac:dyDescent="0.25">
      <c r="A848" s="712"/>
    </row>
    <row r="849" spans="1:1" ht="15.75" x14ac:dyDescent="0.25">
      <c r="A849" s="712"/>
    </row>
    <row r="850" spans="1:1" ht="15.75" x14ac:dyDescent="0.25">
      <c r="A850" s="712"/>
    </row>
    <row r="851" spans="1:1" ht="15.75" x14ac:dyDescent="0.25">
      <c r="A851" s="712"/>
    </row>
    <row r="852" spans="1:1" ht="15.75" x14ac:dyDescent="0.25">
      <c r="A852" s="712"/>
    </row>
    <row r="853" spans="1:1" ht="15.75" x14ac:dyDescent="0.25">
      <c r="A853" s="712"/>
    </row>
    <row r="854" spans="1:1" ht="15.75" x14ac:dyDescent="0.25">
      <c r="A854" s="712"/>
    </row>
    <row r="855" spans="1:1" ht="15.75" x14ac:dyDescent="0.25">
      <c r="A855" s="712"/>
    </row>
    <row r="856" spans="1:1" ht="15.75" x14ac:dyDescent="0.25">
      <c r="A856" s="712"/>
    </row>
    <row r="857" spans="1:1" ht="15.75" x14ac:dyDescent="0.25">
      <c r="A857" s="712"/>
    </row>
    <row r="858" spans="1:1" ht="15.75" x14ac:dyDescent="0.25">
      <c r="A858" s="712"/>
    </row>
    <row r="859" spans="1:1" ht="15.75" x14ac:dyDescent="0.25">
      <c r="A859" s="712"/>
    </row>
    <row r="860" spans="1:1" ht="15.75" x14ac:dyDescent="0.25">
      <c r="A860" s="712"/>
    </row>
    <row r="861" spans="1:1" ht="15.75" x14ac:dyDescent="0.25">
      <c r="A861" s="712"/>
    </row>
    <row r="862" spans="1:1" ht="15.75" x14ac:dyDescent="0.25">
      <c r="A862" s="712"/>
    </row>
    <row r="863" spans="1:1" ht="15.75" x14ac:dyDescent="0.25">
      <c r="A863" s="712"/>
    </row>
    <row r="864" spans="1:1" ht="15.75" x14ac:dyDescent="0.25">
      <c r="A864" s="712"/>
    </row>
    <row r="865" spans="1:1" ht="15.75" x14ac:dyDescent="0.25">
      <c r="A865" s="712"/>
    </row>
    <row r="866" spans="1:1" ht="15.75" x14ac:dyDescent="0.25">
      <c r="A866" s="712"/>
    </row>
    <row r="867" spans="1:1" ht="15.75" x14ac:dyDescent="0.25">
      <c r="A867" s="712"/>
    </row>
    <row r="868" spans="1:1" ht="15.75" x14ac:dyDescent="0.25">
      <c r="A868" s="712"/>
    </row>
    <row r="869" spans="1:1" ht="15.75" x14ac:dyDescent="0.25">
      <c r="A869" s="712"/>
    </row>
    <row r="870" spans="1:1" ht="15.75" x14ac:dyDescent="0.25">
      <c r="A870" s="712"/>
    </row>
    <row r="871" spans="1:1" ht="15.75" x14ac:dyDescent="0.25">
      <c r="A871" s="712"/>
    </row>
    <row r="872" spans="1:1" ht="15.75" x14ac:dyDescent="0.25">
      <c r="A872" s="712"/>
    </row>
    <row r="873" spans="1:1" ht="15.75" x14ac:dyDescent="0.25">
      <c r="A873" s="712"/>
    </row>
    <row r="874" spans="1:1" ht="15.75" x14ac:dyDescent="0.25">
      <c r="A874" s="712"/>
    </row>
    <row r="875" spans="1:1" ht="15.75" x14ac:dyDescent="0.25">
      <c r="A875" s="712"/>
    </row>
    <row r="876" spans="1:1" ht="15.75" x14ac:dyDescent="0.25">
      <c r="A876" s="712"/>
    </row>
    <row r="877" spans="1:1" ht="15.75" x14ac:dyDescent="0.25">
      <c r="A877" s="712"/>
    </row>
    <row r="878" spans="1:1" ht="15.75" x14ac:dyDescent="0.25">
      <c r="A878" s="712"/>
    </row>
    <row r="879" spans="1:1" ht="15.75" x14ac:dyDescent="0.25">
      <c r="A879" s="712"/>
    </row>
    <row r="880" spans="1:1" ht="15.75" x14ac:dyDescent="0.25">
      <c r="A880" s="712"/>
    </row>
    <row r="881" spans="1:1" ht="15.75" x14ac:dyDescent="0.25">
      <c r="A881" s="712"/>
    </row>
    <row r="882" spans="1:1" ht="15.75" x14ac:dyDescent="0.25">
      <c r="A882" s="712"/>
    </row>
    <row r="883" spans="1:1" ht="15.75" x14ac:dyDescent="0.25">
      <c r="A883" s="712"/>
    </row>
    <row r="884" spans="1:1" ht="15.75" x14ac:dyDescent="0.25">
      <c r="A884" s="712"/>
    </row>
    <row r="885" spans="1:1" ht="15.75" x14ac:dyDescent="0.25">
      <c r="A885" s="712"/>
    </row>
    <row r="886" spans="1:1" ht="15.75" x14ac:dyDescent="0.25">
      <c r="A886" s="712"/>
    </row>
    <row r="887" spans="1:1" ht="15.75" x14ac:dyDescent="0.25">
      <c r="A887" s="712"/>
    </row>
    <row r="888" spans="1:1" ht="15.75" x14ac:dyDescent="0.25">
      <c r="A888" s="712"/>
    </row>
    <row r="889" spans="1:1" ht="15.75" x14ac:dyDescent="0.25">
      <c r="A889" s="712"/>
    </row>
    <row r="890" spans="1:1" ht="15.75" x14ac:dyDescent="0.25">
      <c r="A890" s="712"/>
    </row>
    <row r="891" spans="1:1" ht="15.75" x14ac:dyDescent="0.25">
      <c r="A891" s="712"/>
    </row>
    <row r="892" spans="1:1" ht="15.75" x14ac:dyDescent="0.25">
      <c r="A892" s="712"/>
    </row>
    <row r="893" spans="1:1" ht="15.75" x14ac:dyDescent="0.25">
      <c r="A893" s="712"/>
    </row>
    <row r="894" spans="1:1" ht="15.75" x14ac:dyDescent="0.25">
      <c r="A894" s="712"/>
    </row>
    <row r="895" spans="1:1" ht="15.75" x14ac:dyDescent="0.25">
      <c r="A895" s="712"/>
    </row>
    <row r="896" spans="1:1" ht="15.75" x14ac:dyDescent="0.25">
      <c r="A896" s="712"/>
    </row>
    <row r="897" spans="1:1" ht="15.75" x14ac:dyDescent="0.25">
      <c r="A897" s="712"/>
    </row>
    <row r="898" spans="1:1" ht="15.75" x14ac:dyDescent="0.25">
      <c r="A898" s="712"/>
    </row>
    <row r="899" spans="1:1" ht="15.75" x14ac:dyDescent="0.25">
      <c r="A899" s="712"/>
    </row>
    <row r="900" spans="1:1" ht="15.75" x14ac:dyDescent="0.25">
      <c r="A900" s="712"/>
    </row>
    <row r="901" spans="1:1" ht="15.75" x14ac:dyDescent="0.25">
      <c r="A901" s="712"/>
    </row>
    <row r="902" spans="1:1" ht="15.75" x14ac:dyDescent="0.25">
      <c r="A902" s="712"/>
    </row>
    <row r="903" spans="1:1" ht="15.75" x14ac:dyDescent="0.25">
      <c r="A903" s="712"/>
    </row>
    <row r="904" spans="1:1" ht="15.75" x14ac:dyDescent="0.25">
      <c r="A904" s="712"/>
    </row>
    <row r="905" spans="1:1" ht="15.75" x14ac:dyDescent="0.25">
      <c r="A905" s="712"/>
    </row>
    <row r="906" spans="1:1" ht="15.75" x14ac:dyDescent="0.25">
      <c r="A906" s="712"/>
    </row>
    <row r="907" spans="1:1" ht="15.75" x14ac:dyDescent="0.25">
      <c r="A907" s="712"/>
    </row>
    <row r="908" spans="1:1" ht="15.75" x14ac:dyDescent="0.25">
      <c r="A908" s="712"/>
    </row>
    <row r="909" spans="1:1" ht="15.75" x14ac:dyDescent="0.25">
      <c r="A909" s="712"/>
    </row>
    <row r="910" spans="1:1" ht="15.75" x14ac:dyDescent="0.25">
      <c r="A910" s="712"/>
    </row>
    <row r="911" spans="1:1" ht="15.75" x14ac:dyDescent="0.25">
      <c r="A911" s="712"/>
    </row>
    <row r="912" spans="1:1" ht="15.75" x14ac:dyDescent="0.25">
      <c r="A912" s="712"/>
    </row>
    <row r="913" spans="1:1" ht="15.75" x14ac:dyDescent="0.25">
      <c r="A913" s="712"/>
    </row>
    <row r="914" spans="1:1" ht="15.75" x14ac:dyDescent="0.25">
      <c r="A914" s="712"/>
    </row>
    <row r="915" spans="1:1" ht="15.75" x14ac:dyDescent="0.25">
      <c r="A915" s="712"/>
    </row>
    <row r="916" spans="1:1" ht="15.75" x14ac:dyDescent="0.25">
      <c r="A916" s="712"/>
    </row>
    <row r="917" spans="1:1" ht="15.75" x14ac:dyDescent="0.25">
      <c r="A917" s="712"/>
    </row>
    <row r="918" spans="1:1" ht="15.75" x14ac:dyDescent="0.25">
      <c r="A918" s="712"/>
    </row>
    <row r="919" spans="1:1" ht="15.75" x14ac:dyDescent="0.25">
      <c r="A919" s="712"/>
    </row>
    <row r="920" spans="1:1" ht="15.75" x14ac:dyDescent="0.25">
      <c r="A920" s="712"/>
    </row>
    <row r="921" spans="1:1" ht="15.75" x14ac:dyDescent="0.25">
      <c r="A921" s="712"/>
    </row>
    <row r="922" spans="1:1" ht="15.75" x14ac:dyDescent="0.25">
      <c r="A922" s="712"/>
    </row>
    <row r="923" spans="1:1" ht="15.75" x14ac:dyDescent="0.25">
      <c r="A923" s="712"/>
    </row>
    <row r="924" spans="1:1" ht="15.75" x14ac:dyDescent="0.25">
      <c r="A924" s="712"/>
    </row>
    <row r="925" spans="1:1" ht="15.75" x14ac:dyDescent="0.25">
      <c r="A925" s="712"/>
    </row>
    <row r="926" spans="1:1" ht="15.75" x14ac:dyDescent="0.25">
      <c r="A926" s="712"/>
    </row>
    <row r="927" spans="1:1" ht="15.75" x14ac:dyDescent="0.25">
      <c r="A927" s="712"/>
    </row>
    <row r="928" spans="1:1" ht="15.75" x14ac:dyDescent="0.25">
      <c r="A928" s="712"/>
    </row>
    <row r="929" spans="1:1" ht="15.75" x14ac:dyDescent="0.25">
      <c r="A929" s="712"/>
    </row>
    <row r="930" spans="1:1" ht="15.75" x14ac:dyDescent="0.25">
      <c r="A930" s="712"/>
    </row>
    <row r="931" spans="1:1" ht="15.75" x14ac:dyDescent="0.25">
      <c r="A931" s="712"/>
    </row>
    <row r="932" spans="1:1" ht="15.75" x14ac:dyDescent="0.25">
      <c r="A932" s="712"/>
    </row>
    <row r="933" spans="1:1" ht="15.75" x14ac:dyDescent="0.25">
      <c r="A933" s="712"/>
    </row>
    <row r="934" spans="1:1" ht="15.75" x14ac:dyDescent="0.25">
      <c r="A934" s="712"/>
    </row>
    <row r="935" spans="1:1" ht="15.75" x14ac:dyDescent="0.25">
      <c r="A935" s="712"/>
    </row>
    <row r="936" spans="1:1" ht="15.75" x14ac:dyDescent="0.25">
      <c r="A936" s="712"/>
    </row>
    <row r="937" spans="1:1" ht="15.75" x14ac:dyDescent="0.25">
      <c r="A937" s="712"/>
    </row>
    <row r="938" spans="1:1" ht="15.75" x14ac:dyDescent="0.25">
      <c r="A938" s="712"/>
    </row>
    <row r="939" spans="1:1" ht="15.75" x14ac:dyDescent="0.25">
      <c r="A939" s="712"/>
    </row>
    <row r="940" spans="1:1" ht="15.75" x14ac:dyDescent="0.25">
      <c r="A940" s="712"/>
    </row>
    <row r="941" spans="1:1" ht="15.75" x14ac:dyDescent="0.25">
      <c r="A941" s="712"/>
    </row>
    <row r="942" spans="1:1" ht="15.75" x14ac:dyDescent="0.25">
      <c r="A942" s="712"/>
    </row>
    <row r="943" spans="1:1" ht="15.75" x14ac:dyDescent="0.25">
      <c r="A943" s="712"/>
    </row>
    <row r="944" spans="1:1" ht="15.75" x14ac:dyDescent="0.25">
      <c r="A944" s="712"/>
    </row>
    <row r="945" spans="1:1" ht="15.75" x14ac:dyDescent="0.25">
      <c r="A945" s="712"/>
    </row>
    <row r="946" spans="1:1" ht="15.75" x14ac:dyDescent="0.25">
      <c r="A946" s="712"/>
    </row>
    <row r="947" spans="1:1" ht="15.75" x14ac:dyDescent="0.25">
      <c r="A947" s="712"/>
    </row>
    <row r="948" spans="1:1" ht="15.75" x14ac:dyDescent="0.25">
      <c r="A948" s="712"/>
    </row>
    <row r="949" spans="1:1" ht="15.75" x14ac:dyDescent="0.25">
      <c r="A949" s="712"/>
    </row>
    <row r="950" spans="1:1" ht="15.75" x14ac:dyDescent="0.25">
      <c r="A950" s="712"/>
    </row>
    <row r="951" spans="1:1" ht="15.75" x14ac:dyDescent="0.25">
      <c r="A951" s="712"/>
    </row>
    <row r="952" spans="1:1" ht="15.75" x14ac:dyDescent="0.25">
      <c r="A952" s="712"/>
    </row>
    <row r="953" spans="1:1" ht="15.75" x14ac:dyDescent="0.25">
      <c r="A953" s="712"/>
    </row>
    <row r="954" spans="1:1" ht="15.75" x14ac:dyDescent="0.25">
      <c r="A954" s="712"/>
    </row>
    <row r="955" spans="1:1" ht="15.75" x14ac:dyDescent="0.25">
      <c r="A955" s="712"/>
    </row>
    <row r="956" spans="1:1" ht="15.75" x14ac:dyDescent="0.25">
      <c r="A956" s="712"/>
    </row>
    <row r="957" spans="1:1" ht="15.75" x14ac:dyDescent="0.25">
      <c r="A957" s="712"/>
    </row>
    <row r="958" spans="1:1" ht="15.75" x14ac:dyDescent="0.25">
      <c r="A958" s="712"/>
    </row>
    <row r="959" spans="1:1" ht="15.75" x14ac:dyDescent="0.25">
      <c r="A959" s="712"/>
    </row>
    <row r="960" spans="1:1" ht="15.75" x14ac:dyDescent="0.25">
      <c r="A960" s="712"/>
    </row>
    <row r="961" spans="1:1" ht="15.75" x14ac:dyDescent="0.25">
      <c r="A961" s="712"/>
    </row>
    <row r="962" spans="1:1" ht="15.75" x14ac:dyDescent="0.25">
      <c r="A962" s="712"/>
    </row>
    <row r="963" spans="1:1" ht="15.75" x14ac:dyDescent="0.25">
      <c r="A963" s="712"/>
    </row>
    <row r="964" spans="1:1" ht="15.75" x14ac:dyDescent="0.25">
      <c r="A964" s="712"/>
    </row>
    <row r="965" spans="1:1" ht="15.75" x14ac:dyDescent="0.25">
      <c r="A965" s="712"/>
    </row>
    <row r="966" spans="1:1" ht="15.75" x14ac:dyDescent="0.25">
      <c r="A966" s="712"/>
    </row>
    <row r="967" spans="1:1" ht="15.75" x14ac:dyDescent="0.25">
      <c r="A967" s="712"/>
    </row>
    <row r="968" spans="1:1" ht="15.75" x14ac:dyDescent="0.25">
      <c r="A968" s="712"/>
    </row>
    <row r="969" spans="1:1" ht="15.75" x14ac:dyDescent="0.25">
      <c r="A969" s="712"/>
    </row>
    <row r="970" spans="1:1" ht="15.75" x14ac:dyDescent="0.25">
      <c r="A970" s="712"/>
    </row>
    <row r="971" spans="1:1" ht="15.75" x14ac:dyDescent="0.25">
      <c r="A971" s="712"/>
    </row>
    <row r="972" spans="1:1" ht="15.75" x14ac:dyDescent="0.25">
      <c r="A972" s="712"/>
    </row>
    <row r="973" spans="1:1" ht="15.75" x14ac:dyDescent="0.25">
      <c r="A973" s="712"/>
    </row>
    <row r="974" spans="1:1" ht="15.75" x14ac:dyDescent="0.25">
      <c r="A974" s="712"/>
    </row>
    <row r="975" spans="1:1" ht="15.75" x14ac:dyDescent="0.25">
      <c r="A975" s="712"/>
    </row>
    <row r="976" spans="1:1" ht="15.75" x14ac:dyDescent="0.25">
      <c r="A976" s="712"/>
    </row>
    <row r="977" spans="1:1" ht="15.75" x14ac:dyDescent="0.25">
      <c r="A977" s="712"/>
    </row>
    <row r="978" spans="1:1" ht="15.75" x14ac:dyDescent="0.25">
      <c r="A978" s="712"/>
    </row>
    <row r="979" spans="1:1" ht="15.75" x14ac:dyDescent="0.25">
      <c r="A979" s="712"/>
    </row>
    <row r="980" spans="1:1" ht="15.75" x14ac:dyDescent="0.25">
      <c r="A980" s="712"/>
    </row>
    <row r="981" spans="1:1" ht="15.75" x14ac:dyDescent="0.25">
      <c r="A981" s="712"/>
    </row>
    <row r="982" spans="1:1" ht="15.75" x14ac:dyDescent="0.25">
      <c r="A982" s="712"/>
    </row>
    <row r="983" spans="1:1" ht="15.75" x14ac:dyDescent="0.25">
      <c r="A983" s="712"/>
    </row>
    <row r="984" spans="1:1" ht="15.75" x14ac:dyDescent="0.25">
      <c r="A984" s="712"/>
    </row>
    <row r="985" spans="1:1" ht="15.75" x14ac:dyDescent="0.25">
      <c r="A985" s="712"/>
    </row>
    <row r="986" spans="1:1" ht="15.75" x14ac:dyDescent="0.25">
      <c r="A986" s="712"/>
    </row>
    <row r="987" spans="1:1" ht="15.75" x14ac:dyDescent="0.25">
      <c r="A987" s="712"/>
    </row>
    <row r="988" spans="1:1" ht="15.75" x14ac:dyDescent="0.25">
      <c r="A988" s="712"/>
    </row>
    <row r="989" spans="1:1" ht="15.75" x14ac:dyDescent="0.25">
      <c r="A989" s="712"/>
    </row>
    <row r="990" spans="1:1" ht="15.75" x14ac:dyDescent="0.25">
      <c r="A990" s="712"/>
    </row>
    <row r="991" spans="1:1" ht="15.75" x14ac:dyDescent="0.25">
      <c r="A991" s="712"/>
    </row>
    <row r="992" spans="1:1" ht="15.75" x14ac:dyDescent="0.25">
      <c r="A992" s="712"/>
    </row>
    <row r="993" spans="1:1" ht="15.75" x14ac:dyDescent="0.25">
      <c r="A993" s="712"/>
    </row>
    <row r="994" spans="1:1" ht="15.75" x14ac:dyDescent="0.25">
      <c r="A994" s="712"/>
    </row>
    <row r="995" spans="1:1" ht="15.75" x14ac:dyDescent="0.25">
      <c r="A995" s="712"/>
    </row>
    <row r="996" spans="1:1" ht="15.75" x14ac:dyDescent="0.25">
      <c r="A996" s="712"/>
    </row>
    <row r="997" spans="1:1" ht="15.75" x14ac:dyDescent="0.25">
      <c r="A997" s="712"/>
    </row>
    <row r="998" spans="1:1" ht="15.75" x14ac:dyDescent="0.25">
      <c r="A998" s="712"/>
    </row>
    <row r="999" spans="1:1" ht="15.75" x14ac:dyDescent="0.25">
      <c r="A999" s="712"/>
    </row>
    <row r="1000" spans="1:1" ht="15.75" x14ac:dyDescent="0.25">
      <c r="A1000" s="712"/>
    </row>
    <row r="1001" spans="1:1" ht="15.75" x14ac:dyDescent="0.25">
      <c r="A1001" s="712"/>
    </row>
    <row r="1002" spans="1:1" ht="15.75" x14ac:dyDescent="0.25">
      <c r="A1002" s="712"/>
    </row>
    <row r="1003" spans="1:1" ht="15.75" x14ac:dyDescent="0.25">
      <c r="A1003" s="712"/>
    </row>
    <row r="1004" spans="1:1" ht="15.75" x14ac:dyDescent="0.25">
      <c r="A1004" s="712"/>
    </row>
    <row r="1005" spans="1:1" ht="15.75" x14ac:dyDescent="0.25">
      <c r="A1005" s="712"/>
    </row>
    <row r="1006" spans="1:1" ht="15.75" x14ac:dyDescent="0.25">
      <c r="A1006" s="712"/>
    </row>
    <row r="1007" spans="1:1" ht="15.75" x14ac:dyDescent="0.25">
      <c r="A1007" s="712"/>
    </row>
    <row r="1008" spans="1:1" ht="15.75" x14ac:dyDescent="0.25">
      <c r="A1008" s="712"/>
    </row>
    <row r="1009" spans="1:1" ht="15.75" x14ac:dyDescent="0.25">
      <c r="A1009" s="712"/>
    </row>
    <row r="1010" spans="1:1" ht="15.75" x14ac:dyDescent="0.25">
      <c r="A1010" s="712"/>
    </row>
    <row r="1011" spans="1:1" ht="15.75" x14ac:dyDescent="0.25">
      <c r="A1011" s="712"/>
    </row>
    <row r="1012" spans="1:1" ht="15.75" x14ac:dyDescent="0.25">
      <c r="A1012" s="712"/>
    </row>
    <row r="1013" spans="1:1" ht="15.75" x14ac:dyDescent="0.25">
      <c r="A1013" s="712"/>
    </row>
    <row r="1014" spans="1:1" ht="15.75" x14ac:dyDescent="0.25">
      <c r="A1014" s="712"/>
    </row>
    <row r="1015" spans="1:1" ht="15.75" x14ac:dyDescent="0.25">
      <c r="A1015" s="712"/>
    </row>
    <row r="1016" spans="1:1" ht="15.75" x14ac:dyDescent="0.25">
      <c r="A1016" s="712"/>
    </row>
    <row r="1017" spans="1:1" ht="15.75" x14ac:dyDescent="0.25">
      <c r="A1017" s="712"/>
    </row>
    <row r="1018" spans="1:1" ht="15.75" x14ac:dyDescent="0.25">
      <c r="A1018" s="712"/>
    </row>
    <row r="1019" spans="1:1" ht="15.75" x14ac:dyDescent="0.25">
      <c r="A1019" s="712"/>
    </row>
    <row r="1020" spans="1:1" ht="15.75" x14ac:dyDescent="0.25">
      <c r="A1020" s="712"/>
    </row>
    <row r="1021" spans="1:1" ht="15.75" x14ac:dyDescent="0.25">
      <c r="A1021" s="712"/>
    </row>
    <row r="1022" spans="1:1" ht="15.75" x14ac:dyDescent="0.25">
      <c r="A1022" s="712"/>
    </row>
    <row r="1023" spans="1:1" ht="15.75" x14ac:dyDescent="0.25">
      <c r="A1023" s="712"/>
    </row>
    <row r="1024" spans="1:1" ht="15.75" x14ac:dyDescent="0.25">
      <c r="A1024" s="712"/>
    </row>
    <row r="1025" spans="1:1" ht="15.75" x14ac:dyDescent="0.25">
      <c r="A1025" s="712"/>
    </row>
    <row r="1026" spans="1:1" ht="15.75" x14ac:dyDescent="0.25">
      <c r="A1026" s="712"/>
    </row>
    <row r="1027" spans="1:1" ht="15.75" x14ac:dyDescent="0.25">
      <c r="A1027" s="712"/>
    </row>
    <row r="1028" spans="1:1" ht="15.75" x14ac:dyDescent="0.25">
      <c r="A1028" s="712"/>
    </row>
    <row r="1029" spans="1:1" ht="15.75" x14ac:dyDescent="0.25">
      <c r="A1029" s="712"/>
    </row>
    <row r="1030" spans="1:1" ht="15.75" x14ac:dyDescent="0.25">
      <c r="A1030" s="712"/>
    </row>
    <row r="1031" spans="1:1" ht="15.75" x14ac:dyDescent="0.25">
      <c r="A1031" s="712"/>
    </row>
    <row r="1032" spans="1:1" ht="15.75" x14ac:dyDescent="0.25">
      <c r="A1032" s="712"/>
    </row>
    <row r="1033" spans="1:1" ht="15.75" x14ac:dyDescent="0.25">
      <c r="A1033" s="712"/>
    </row>
    <row r="1034" spans="1:1" ht="15.75" x14ac:dyDescent="0.25">
      <c r="A1034" s="712"/>
    </row>
    <row r="1035" spans="1:1" ht="15.75" x14ac:dyDescent="0.25">
      <c r="A1035" s="712"/>
    </row>
    <row r="1036" spans="1:1" ht="15.75" x14ac:dyDescent="0.25">
      <c r="A1036" s="712"/>
    </row>
    <row r="1037" spans="1:1" ht="15.75" x14ac:dyDescent="0.25">
      <c r="A1037" s="712"/>
    </row>
    <row r="1038" spans="1:1" ht="15.75" x14ac:dyDescent="0.25">
      <c r="A1038" s="712"/>
    </row>
    <row r="1039" spans="1:1" ht="15.75" x14ac:dyDescent="0.25">
      <c r="A1039" s="712"/>
    </row>
    <row r="1040" spans="1:1" ht="15.75" x14ac:dyDescent="0.25">
      <c r="A1040" s="712"/>
    </row>
    <row r="1041" spans="1:1" ht="15.75" x14ac:dyDescent="0.25">
      <c r="A1041" s="712"/>
    </row>
    <row r="1042" spans="1:1" ht="15.75" x14ac:dyDescent="0.25">
      <c r="A1042" s="712"/>
    </row>
    <row r="1043" spans="1:1" ht="15.75" x14ac:dyDescent="0.25">
      <c r="A1043" s="712"/>
    </row>
    <row r="1044" spans="1:1" ht="15.75" x14ac:dyDescent="0.25">
      <c r="A1044" s="712"/>
    </row>
    <row r="1045" spans="1:1" ht="15.75" x14ac:dyDescent="0.25">
      <c r="A1045" s="712"/>
    </row>
    <row r="1046" spans="1:1" ht="15.75" x14ac:dyDescent="0.25">
      <c r="A1046" s="712"/>
    </row>
    <row r="1047" spans="1:1" ht="15.75" x14ac:dyDescent="0.25">
      <c r="A1047" s="712"/>
    </row>
    <row r="1048" spans="1:1" ht="15.75" x14ac:dyDescent="0.25">
      <c r="A1048" s="712"/>
    </row>
    <row r="1049" spans="1:1" ht="15.75" x14ac:dyDescent="0.25">
      <c r="A1049" s="712"/>
    </row>
    <row r="1050" spans="1:1" ht="15.75" x14ac:dyDescent="0.25">
      <c r="A1050" s="712"/>
    </row>
    <row r="1051" spans="1:1" ht="15.75" x14ac:dyDescent="0.25">
      <c r="A1051" s="712"/>
    </row>
    <row r="1052" spans="1:1" ht="15.75" x14ac:dyDescent="0.25">
      <c r="A1052" s="712"/>
    </row>
    <row r="1053" spans="1:1" ht="15.75" x14ac:dyDescent="0.25">
      <c r="A1053" s="712"/>
    </row>
    <row r="1054" spans="1:1" ht="15.75" x14ac:dyDescent="0.25">
      <c r="A1054" s="712"/>
    </row>
    <row r="1055" spans="1:1" ht="15.75" x14ac:dyDescent="0.25">
      <c r="A1055" s="712"/>
    </row>
    <row r="1056" spans="1:1" ht="15.75" x14ac:dyDescent="0.25">
      <c r="A1056" s="712"/>
    </row>
    <row r="1057" spans="1:1" ht="15.75" x14ac:dyDescent="0.25">
      <c r="A1057" s="712"/>
    </row>
    <row r="1058" spans="1:1" ht="15.75" x14ac:dyDescent="0.25">
      <c r="A1058" s="712"/>
    </row>
    <row r="1059" spans="1:1" ht="15.75" x14ac:dyDescent="0.25">
      <c r="A1059" s="712"/>
    </row>
    <row r="1060" spans="1:1" ht="15.75" x14ac:dyDescent="0.25">
      <c r="A1060" s="712"/>
    </row>
    <row r="1061" spans="1:1" ht="15.75" x14ac:dyDescent="0.25">
      <c r="A1061" s="712"/>
    </row>
    <row r="1062" spans="1:1" ht="15.75" x14ac:dyDescent="0.25">
      <c r="A1062" s="712"/>
    </row>
    <row r="1063" spans="1:1" ht="15.75" x14ac:dyDescent="0.25">
      <c r="A1063" s="712"/>
    </row>
    <row r="1064" spans="1:1" ht="15.75" x14ac:dyDescent="0.25">
      <c r="A1064" s="712"/>
    </row>
    <row r="1065" spans="1:1" ht="15.75" x14ac:dyDescent="0.25">
      <c r="A1065" s="712"/>
    </row>
    <row r="1066" spans="1:1" ht="15.75" x14ac:dyDescent="0.25">
      <c r="A1066" s="712"/>
    </row>
    <row r="1067" spans="1:1" ht="15.75" x14ac:dyDescent="0.25">
      <c r="A1067" s="712"/>
    </row>
    <row r="1068" spans="1:1" ht="15.75" x14ac:dyDescent="0.25">
      <c r="A1068" s="712"/>
    </row>
    <row r="1069" spans="1:1" ht="15.75" x14ac:dyDescent="0.25">
      <c r="A1069" s="712"/>
    </row>
    <row r="1070" spans="1:1" ht="15.75" x14ac:dyDescent="0.25">
      <c r="A1070" s="712"/>
    </row>
    <row r="1071" spans="1:1" ht="15.75" x14ac:dyDescent="0.25">
      <c r="A1071" s="712"/>
    </row>
    <row r="1072" spans="1:1" ht="15.75" x14ac:dyDescent="0.25">
      <c r="A1072" s="712"/>
    </row>
    <row r="1073" spans="1:1" ht="15.75" x14ac:dyDescent="0.25">
      <c r="A1073" s="712"/>
    </row>
    <row r="1074" spans="1:1" ht="15.75" x14ac:dyDescent="0.25">
      <c r="A1074" s="712"/>
    </row>
    <row r="1075" spans="1:1" ht="15.75" x14ac:dyDescent="0.25">
      <c r="A1075" s="712"/>
    </row>
    <row r="1076" spans="1:1" ht="15.75" x14ac:dyDescent="0.25">
      <c r="A1076" s="712"/>
    </row>
    <row r="1077" spans="1:1" ht="15.75" x14ac:dyDescent="0.25">
      <c r="A1077" s="712"/>
    </row>
    <row r="1078" spans="1:1" ht="15.75" x14ac:dyDescent="0.25">
      <c r="A1078" s="712"/>
    </row>
    <row r="1079" spans="1:1" ht="15.75" x14ac:dyDescent="0.25">
      <c r="A1079" s="712"/>
    </row>
    <row r="1080" spans="1:1" ht="15.75" x14ac:dyDescent="0.25">
      <c r="A1080" s="712"/>
    </row>
    <row r="1081" spans="1:1" ht="15.75" x14ac:dyDescent="0.25">
      <c r="A1081" s="712"/>
    </row>
    <row r="1082" spans="1:1" ht="15.75" x14ac:dyDescent="0.25">
      <c r="A1082" s="712"/>
    </row>
    <row r="1083" spans="1:1" ht="15.75" x14ac:dyDescent="0.25">
      <c r="A1083" s="712"/>
    </row>
    <row r="1084" spans="1:1" ht="15.75" x14ac:dyDescent="0.25">
      <c r="A1084" s="712"/>
    </row>
    <row r="1085" spans="1:1" ht="15.75" x14ac:dyDescent="0.25">
      <c r="A1085" s="712"/>
    </row>
    <row r="1086" spans="1:1" ht="15.75" x14ac:dyDescent="0.25">
      <c r="A1086" s="712"/>
    </row>
    <row r="1087" spans="1:1" ht="15.75" x14ac:dyDescent="0.25">
      <c r="A1087" s="712"/>
    </row>
    <row r="1088" spans="1:1" ht="15.75" x14ac:dyDescent="0.25">
      <c r="A1088" s="712"/>
    </row>
    <row r="1089" spans="1:1" ht="15.75" x14ac:dyDescent="0.25">
      <c r="A1089" s="712"/>
    </row>
    <row r="1090" spans="1:1" ht="15.75" x14ac:dyDescent="0.25">
      <c r="A1090" s="712"/>
    </row>
    <row r="1091" spans="1:1" ht="15.75" x14ac:dyDescent="0.25">
      <c r="A1091" s="712"/>
    </row>
    <row r="1092" spans="1:1" ht="15.75" x14ac:dyDescent="0.25">
      <c r="A1092" s="712"/>
    </row>
    <row r="1093" spans="1:1" ht="15.75" x14ac:dyDescent="0.25">
      <c r="A1093" s="712"/>
    </row>
    <row r="1094" spans="1:1" ht="15.75" x14ac:dyDescent="0.25">
      <c r="A1094" s="712"/>
    </row>
    <row r="1095" spans="1:1" ht="15.75" x14ac:dyDescent="0.25">
      <c r="A1095" s="712"/>
    </row>
    <row r="1096" spans="1:1" ht="15.75" x14ac:dyDescent="0.25">
      <c r="A1096" s="712"/>
    </row>
    <row r="1097" spans="1:1" ht="15.75" x14ac:dyDescent="0.25">
      <c r="A1097" s="712"/>
    </row>
    <row r="1098" spans="1:1" ht="15.75" x14ac:dyDescent="0.25">
      <c r="A1098" s="712"/>
    </row>
    <row r="1099" spans="1:1" ht="15.75" x14ac:dyDescent="0.25">
      <c r="A1099" s="712"/>
    </row>
    <row r="1100" spans="1:1" ht="15.75" x14ac:dyDescent="0.25">
      <c r="A1100" s="712"/>
    </row>
    <row r="1101" spans="1:1" ht="15.75" x14ac:dyDescent="0.25">
      <c r="A1101" s="712"/>
    </row>
    <row r="1102" spans="1:1" ht="15.75" x14ac:dyDescent="0.25">
      <c r="A1102" s="712"/>
    </row>
    <row r="1103" spans="1:1" ht="15.75" x14ac:dyDescent="0.25">
      <c r="A1103" s="712"/>
    </row>
    <row r="1104" spans="1:1" ht="15.75" x14ac:dyDescent="0.25">
      <c r="A1104" s="712"/>
    </row>
    <row r="1105" spans="1:1" ht="15.75" x14ac:dyDescent="0.25">
      <c r="A1105" s="712"/>
    </row>
    <row r="1106" spans="1:1" ht="15.75" x14ac:dyDescent="0.25">
      <c r="A1106" s="712"/>
    </row>
    <row r="1107" spans="1:1" ht="15.75" x14ac:dyDescent="0.25">
      <c r="A1107" s="712"/>
    </row>
    <row r="1108" spans="1:1" ht="15.75" x14ac:dyDescent="0.25">
      <c r="A1108" s="712"/>
    </row>
    <row r="1109" spans="1:1" ht="15.75" x14ac:dyDescent="0.25">
      <c r="A1109" s="712"/>
    </row>
    <row r="1110" spans="1:1" ht="15.75" x14ac:dyDescent="0.25">
      <c r="A1110" s="712"/>
    </row>
    <row r="1111" spans="1:1" ht="15.75" x14ac:dyDescent="0.25">
      <c r="A1111" s="712"/>
    </row>
    <row r="1112" spans="1:1" ht="15.75" x14ac:dyDescent="0.25">
      <c r="A1112" s="712"/>
    </row>
    <row r="1113" spans="1:1" ht="15.75" x14ac:dyDescent="0.25">
      <c r="A1113" s="712"/>
    </row>
    <row r="1114" spans="1:1" ht="15.75" x14ac:dyDescent="0.25">
      <c r="A1114" s="712"/>
    </row>
    <row r="1115" spans="1:1" ht="15.75" x14ac:dyDescent="0.25">
      <c r="A1115" s="712"/>
    </row>
    <row r="1116" spans="1:1" ht="15.75" x14ac:dyDescent="0.25">
      <c r="A1116" s="712"/>
    </row>
    <row r="1117" spans="1:1" ht="15.75" x14ac:dyDescent="0.25">
      <c r="A1117" s="712"/>
    </row>
    <row r="1118" spans="1:1" ht="15.75" x14ac:dyDescent="0.25">
      <c r="A1118" s="712"/>
    </row>
    <row r="1119" spans="1:1" ht="15.75" x14ac:dyDescent="0.25">
      <c r="A1119" s="712"/>
    </row>
    <row r="1120" spans="1:1" ht="15.75" x14ac:dyDescent="0.25">
      <c r="A1120" s="712"/>
    </row>
    <row r="1121" spans="1:1" ht="15.75" x14ac:dyDescent="0.25">
      <c r="A1121" s="712"/>
    </row>
    <row r="1122" spans="1:1" ht="15.75" x14ac:dyDescent="0.25">
      <c r="A1122" s="712"/>
    </row>
    <row r="1123" spans="1:1" ht="15.75" x14ac:dyDescent="0.25">
      <c r="A1123" s="712"/>
    </row>
    <row r="1124" spans="1:1" ht="15.75" x14ac:dyDescent="0.25">
      <c r="A1124" s="712"/>
    </row>
    <row r="1125" spans="1:1" ht="15.75" x14ac:dyDescent="0.25">
      <c r="A1125" s="712"/>
    </row>
    <row r="1126" spans="1:1" ht="15.75" x14ac:dyDescent="0.25">
      <c r="A1126" s="712"/>
    </row>
    <row r="1127" spans="1:1" ht="15.75" x14ac:dyDescent="0.25">
      <c r="A1127" s="712"/>
    </row>
    <row r="1128" spans="1:1" ht="15.75" x14ac:dyDescent="0.25">
      <c r="A1128" s="712"/>
    </row>
    <row r="1129" spans="1:1" ht="15.75" x14ac:dyDescent="0.25">
      <c r="A1129" s="712"/>
    </row>
    <row r="1130" spans="1:1" ht="15.75" x14ac:dyDescent="0.25">
      <c r="A1130" s="712"/>
    </row>
    <row r="1131" spans="1:1" ht="15.75" x14ac:dyDescent="0.25">
      <c r="A1131" s="712"/>
    </row>
    <row r="1132" spans="1:1" ht="15.75" x14ac:dyDescent="0.25">
      <c r="A1132" s="712"/>
    </row>
    <row r="1133" spans="1:1" ht="15.75" x14ac:dyDescent="0.25">
      <c r="A1133" s="712"/>
    </row>
    <row r="1134" spans="1:1" ht="15.75" x14ac:dyDescent="0.25">
      <c r="A1134" s="712"/>
    </row>
    <row r="1135" spans="1:1" ht="15.75" x14ac:dyDescent="0.25">
      <c r="A1135" s="712"/>
    </row>
    <row r="1136" spans="1:1" ht="15.75" x14ac:dyDescent="0.25">
      <c r="A1136" s="712"/>
    </row>
    <row r="1137" spans="1:1" ht="15.75" x14ac:dyDescent="0.25">
      <c r="A1137" s="712"/>
    </row>
    <row r="1138" spans="1:1" ht="15.75" x14ac:dyDescent="0.25">
      <c r="A1138" s="712"/>
    </row>
    <row r="1139" spans="1:1" ht="15.75" x14ac:dyDescent="0.25">
      <c r="A1139" s="712"/>
    </row>
    <row r="1140" spans="1:1" ht="15.75" x14ac:dyDescent="0.25">
      <c r="A1140" s="712"/>
    </row>
    <row r="1141" spans="1:1" ht="15.75" x14ac:dyDescent="0.25">
      <c r="A1141" s="712"/>
    </row>
    <row r="1142" spans="1:1" ht="15.75" x14ac:dyDescent="0.25">
      <c r="A1142" s="712"/>
    </row>
    <row r="1143" spans="1:1" ht="15.75" x14ac:dyDescent="0.25">
      <c r="A1143" s="712"/>
    </row>
    <row r="1144" spans="1:1" ht="15.75" x14ac:dyDescent="0.25">
      <c r="A1144" s="712"/>
    </row>
    <row r="1145" spans="1:1" ht="15.75" x14ac:dyDescent="0.25">
      <c r="A1145" s="712"/>
    </row>
    <row r="1146" spans="1:1" ht="15.75" x14ac:dyDescent="0.25">
      <c r="A1146" s="712"/>
    </row>
    <row r="1147" spans="1:1" ht="15.75" x14ac:dyDescent="0.25">
      <c r="A1147" s="712"/>
    </row>
    <row r="1148" spans="1:1" ht="15.75" x14ac:dyDescent="0.25">
      <c r="A1148" s="712"/>
    </row>
    <row r="1149" spans="1:1" ht="15.75" x14ac:dyDescent="0.25">
      <c r="A1149" s="712"/>
    </row>
    <row r="1150" spans="1:1" ht="15.75" x14ac:dyDescent="0.25">
      <c r="A1150" s="712"/>
    </row>
    <row r="1151" spans="1:1" ht="15.75" x14ac:dyDescent="0.25">
      <c r="A1151" s="712"/>
    </row>
    <row r="1152" spans="1:1" ht="15.75" x14ac:dyDescent="0.25">
      <c r="A1152" s="712"/>
    </row>
    <row r="1153" spans="1:1" ht="15.75" x14ac:dyDescent="0.25">
      <c r="A1153" s="712"/>
    </row>
    <row r="1154" spans="1:1" ht="15.75" x14ac:dyDescent="0.25">
      <c r="A1154" s="712"/>
    </row>
    <row r="1155" spans="1:1" ht="15.75" x14ac:dyDescent="0.25">
      <c r="A1155" s="712"/>
    </row>
    <row r="1156" spans="1:1" ht="15.75" x14ac:dyDescent="0.25">
      <c r="A1156" s="712"/>
    </row>
    <row r="1157" spans="1:1" ht="15.75" x14ac:dyDescent="0.25">
      <c r="A1157" s="712"/>
    </row>
    <row r="1158" spans="1:1" ht="15.75" x14ac:dyDescent="0.25">
      <c r="A1158" s="712"/>
    </row>
    <row r="1159" spans="1:1" ht="15.75" x14ac:dyDescent="0.25">
      <c r="A1159" s="712"/>
    </row>
    <row r="1160" spans="1:1" ht="15.75" x14ac:dyDescent="0.25">
      <c r="A1160" s="712"/>
    </row>
    <row r="1161" spans="1:1" ht="15.75" x14ac:dyDescent="0.25">
      <c r="A1161" s="712"/>
    </row>
    <row r="1162" spans="1:1" ht="15.75" x14ac:dyDescent="0.25">
      <c r="A1162" s="712"/>
    </row>
    <row r="1163" spans="1:1" ht="15.75" x14ac:dyDescent="0.25">
      <c r="A1163" s="712"/>
    </row>
    <row r="1164" spans="1:1" ht="15.75" x14ac:dyDescent="0.25">
      <c r="A1164" s="712"/>
    </row>
    <row r="1165" spans="1:1" ht="15.75" x14ac:dyDescent="0.25">
      <c r="A1165" s="712"/>
    </row>
    <row r="1166" spans="1:1" ht="15.75" x14ac:dyDescent="0.25">
      <c r="A1166" s="712"/>
    </row>
    <row r="1167" spans="1:1" ht="15.75" x14ac:dyDescent="0.25">
      <c r="A1167" s="712"/>
    </row>
    <row r="1168" spans="1:1" ht="15.75" x14ac:dyDescent="0.25">
      <c r="A1168" s="712"/>
    </row>
    <row r="1169" spans="1:1" ht="15.75" x14ac:dyDescent="0.25">
      <c r="A1169" s="712"/>
    </row>
    <row r="1170" spans="1:1" ht="15.75" x14ac:dyDescent="0.25">
      <c r="A1170" s="712"/>
    </row>
    <row r="1171" spans="1:1" ht="15.75" x14ac:dyDescent="0.25">
      <c r="A1171" s="712"/>
    </row>
    <row r="1172" spans="1:1" ht="15.75" x14ac:dyDescent="0.25">
      <c r="A1172" s="712"/>
    </row>
    <row r="1173" spans="1:1" ht="15.75" x14ac:dyDescent="0.25">
      <c r="A1173" s="712"/>
    </row>
    <row r="1174" spans="1:1" ht="15.75" x14ac:dyDescent="0.25">
      <c r="A1174" s="712"/>
    </row>
    <row r="1175" spans="1:1" ht="15.75" x14ac:dyDescent="0.25">
      <c r="A1175" s="712"/>
    </row>
    <row r="1176" spans="1:1" ht="15.75" x14ac:dyDescent="0.25">
      <c r="A1176" s="712"/>
    </row>
    <row r="1177" spans="1:1" ht="15.75" x14ac:dyDescent="0.25">
      <c r="A1177" s="712"/>
    </row>
    <row r="1178" spans="1:1" ht="15.75" x14ac:dyDescent="0.25">
      <c r="A1178" s="712"/>
    </row>
    <row r="1179" spans="1:1" ht="15.75" x14ac:dyDescent="0.25">
      <c r="A1179" s="712"/>
    </row>
    <row r="1180" spans="1:1" ht="15.75" x14ac:dyDescent="0.25">
      <c r="A1180" s="712"/>
    </row>
    <row r="1181" spans="1:1" ht="15.75" x14ac:dyDescent="0.25">
      <c r="A1181" s="712"/>
    </row>
    <row r="1182" spans="1:1" ht="15.75" x14ac:dyDescent="0.25">
      <c r="A1182" s="712"/>
    </row>
    <row r="1183" spans="1:1" ht="15.75" x14ac:dyDescent="0.25">
      <c r="A1183" s="712"/>
    </row>
    <row r="1184" spans="1:1" ht="15.75" x14ac:dyDescent="0.25">
      <c r="A1184" s="712"/>
    </row>
    <row r="1185" spans="1:1" ht="15.75" x14ac:dyDescent="0.25">
      <c r="A1185" s="712"/>
    </row>
    <row r="1186" spans="1:1" ht="15.75" x14ac:dyDescent="0.25">
      <c r="A1186" s="712"/>
    </row>
    <row r="1187" spans="1:1" ht="15.75" x14ac:dyDescent="0.25">
      <c r="A1187" s="712"/>
    </row>
    <row r="1188" spans="1:1" ht="15.75" x14ac:dyDescent="0.25">
      <c r="A1188" s="712"/>
    </row>
    <row r="1189" spans="1:1" ht="15.75" x14ac:dyDescent="0.25">
      <c r="A1189" s="712"/>
    </row>
    <row r="1190" spans="1:1" ht="15.75" x14ac:dyDescent="0.25">
      <c r="A1190" s="712"/>
    </row>
    <row r="1191" spans="1:1" ht="15.75" x14ac:dyDescent="0.25">
      <c r="A1191" s="712"/>
    </row>
    <row r="1192" spans="1:1" ht="15.75" x14ac:dyDescent="0.25">
      <c r="A1192" s="712"/>
    </row>
    <row r="1193" spans="1:1" ht="15.75" x14ac:dyDescent="0.25">
      <c r="A1193" s="712"/>
    </row>
    <row r="1194" spans="1:1" ht="15.75" x14ac:dyDescent="0.25">
      <c r="A1194" s="712"/>
    </row>
    <row r="1195" spans="1:1" ht="15.75" x14ac:dyDescent="0.25">
      <c r="A1195" s="712"/>
    </row>
    <row r="1196" spans="1:1" ht="15.75" x14ac:dyDescent="0.25">
      <c r="A1196" s="712"/>
    </row>
    <row r="1197" spans="1:1" ht="15.75" x14ac:dyDescent="0.25">
      <c r="A1197" s="712"/>
    </row>
    <row r="1198" spans="1:1" ht="15.75" x14ac:dyDescent="0.25">
      <c r="A1198" s="712"/>
    </row>
    <row r="1199" spans="1:1" ht="15.75" x14ac:dyDescent="0.25">
      <c r="A1199" s="712"/>
    </row>
    <row r="1200" spans="1:1" ht="15.75" x14ac:dyDescent="0.25">
      <c r="A1200" s="712"/>
    </row>
    <row r="1201" spans="1:1" ht="15.75" x14ac:dyDescent="0.25">
      <c r="A1201" s="712"/>
    </row>
    <row r="1202" spans="1:1" ht="15.75" x14ac:dyDescent="0.25">
      <c r="A1202" s="712"/>
    </row>
    <row r="1203" spans="1:1" ht="15.75" x14ac:dyDescent="0.25">
      <c r="A1203" s="712"/>
    </row>
    <row r="1204" spans="1:1" ht="15.75" x14ac:dyDescent="0.25">
      <c r="A1204" s="712"/>
    </row>
    <row r="1205" spans="1:1" ht="15.75" x14ac:dyDescent="0.25">
      <c r="A1205" s="712"/>
    </row>
    <row r="1206" spans="1:1" ht="15.75" x14ac:dyDescent="0.25">
      <c r="A1206" s="712"/>
    </row>
    <row r="1207" spans="1:1" ht="15.75" x14ac:dyDescent="0.25">
      <c r="A1207" s="712"/>
    </row>
    <row r="1208" spans="1:1" ht="15.75" x14ac:dyDescent="0.25">
      <c r="A1208" s="712"/>
    </row>
    <row r="1209" spans="1:1" ht="15.75" x14ac:dyDescent="0.25">
      <c r="A1209" s="712"/>
    </row>
    <row r="1210" spans="1:1" ht="15.75" x14ac:dyDescent="0.25">
      <c r="A1210" s="712"/>
    </row>
    <row r="1211" spans="1:1" ht="15.75" x14ac:dyDescent="0.25">
      <c r="A1211" s="712"/>
    </row>
    <row r="1212" spans="1:1" ht="15.75" x14ac:dyDescent="0.25">
      <c r="A1212" s="712"/>
    </row>
    <row r="1213" spans="1:1" ht="15.75" x14ac:dyDescent="0.25">
      <c r="A1213" s="712"/>
    </row>
    <row r="1214" spans="1:1" ht="15.75" x14ac:dyDescent="0.25">
      <c r="A1214" s="712"/>
    </row>
    <row r="1215" spans="1:1" ht="15.75" x14ac:dyDescent="0.25">
      <c r="A1215" s="712"/>
    </row>
    <row r="1216" spans="1:1" ht="15.75" x14ac:dyDescent="0.25">
      <c r="A1216" s="712"/>
    </row>
    <row r="1217" spans="1:1" ht="15.75" x14ac:dyDescent="0.25">
      <c r="A1217" s="712"/>
    </row>
    <row r="1218" spans="1:1" ht="15.75" x14ac:dyDescent="0.25">
      <c r="A1218" s="712"/>
    </row>
    <row r="1219" spans="1:1" ht="15.75" x14ac:dyDescent="0.25">
      <c r="A1219" s="712"/>
    </row>
    <row r="1220" spans="1:1" ht="15.75" x14ac:dyDescent="0.25">
      <c r="A1220" s="712"/>
    </row>
    <row r="1221" spans="1:1" ht="15.75" x14ac:dyDescent="0.25">
      <c r="A1221" s="712"/>
    </row>
    <row r="1222" spans="1:1" ht="15.75" x14ac:dyDescent="0.25">
      <c r="A1222" s="712"/>
    </row>
    <row r="1223" spans="1:1" ht="15.75" x14ac:dyDescent="0.25">
      <c r="A1223" s="712"/>
    </row>
    <row r="1224" spans="1:1" ht="15.75" x14ac:dyDescent="0.25">
      <c r="A1224" s="712"/>
    </row>
    <row r="1225" spans="1:1" ht="15.75" x14ac:dyDescent="0.25">
      <c r="A1225" s="712"/>
    </row>
    <row r="1226" spans="1:1" ht="15.75" x14ac:dyDescent="0.25">
      <c r="A1226" s="712"/>
    </row>
    <row r="1227" spans="1:1" ht="15.75" x14ac:dyDescent="0.25">
      <c r="A1227" s="712"/>
    </row>
    <row r="1228" spans="1:1" ht="15.75" x14ac:dyDescent="0.25">
      <c r="A1228" s="712"/>
    </row>
    <row r="1229" spans="1:1" ht="15.75" x14ac:dyDescent="0.25">
      <c r="A1229" s="712"/>
    </row>
    <row r="1230" spans="1:1" ht="15.75" x14ac:dyDescent="0.25">
      <c r="A1230" s="712"/>
    </row>
    <row r="1231" spans="1:1" ht="15.75" x14ac:dyDescent="0.25">
      <c r="A1231" s="712"/>
    </row>
    <row r="1232" spans="1:1" ht="15.75" x14ac:dyDescent="0.25">
      <c r="A1232" s="712"/>
    </row>
    <row r="1233" spans="1:1" ht="15.75" x14ac:dyDescent="0.25">
      <c r="A1233" s="712"/>
    </row>
    <row r="1234" spans="1:1" ht="15.75" x14ac:dyDescent="0.25">
      <c r="A1234" s="712"/>
    </row>
    <row r="1235" spans="1:1" ht="15.75" x14ac:dyDescent="0.25">
      <c r="A1235" s="712"/>
    </row>
    <row r="1236" spans="1:1" ht="15.75" x14ac:dyDescent="0.25">
      <c r="A1236" s="712"/>
    </row>
    <row r="1237" spans="1:1" ht="15.75" x14ac:dyDescent="0.25">
      <c r="A1237" s="712"/>
    </row>
    <row r="1238" spans="1:1" ht="15.75" x14ac:dyDescent="0.25">
      <c r="A1238" s="712"/>
    </row>
    <row r="1239" spans="1:1" ht="15.75" x14ac:dyDescent="0.25">
      <c r="A1239" s="712"/>
    </row>
    <row r="1240" spans="1:1" ht="15.75" x14ac:dyDescent="0.25">
      <c r="A1240" s="712"/>
    </row>
    <row r="1241" spans="1:1" ht="15.75" x14ac:dyDescent="0.25">
      <c r="A1241" s="712"/>
    </row>
    <row r="1242" spans="1:1" ht="15.75" x14ac:dyDescent="0.25">
      <c r="A1242" s="712"/>
    </row>
    <row r="1243" spans="1:1" ht="15.75" x14ac:dyDescent="0.25">
      <c r="A1243" s="712"/>
    </row>
    <row r="1244" spans="1:1" ht="15.75" x14ac:dyDescent="0.25">
      <c r="A1244" s="712"/>
    </row>
    <row r="1245" spans="1:1" ht="15.75" x14ac:dyDescent="0.25">
      <c r="A1245" s="712"/>
    </row>
    <row r="1246" spans="1:1" ht="15.75" x14ac:dyDescent="0.25">
      <c r="A1246" s="712"/>
    </row>
    <row r="1247" spans="1:1" ht="15.75" x14ac:dyDescent="0.25">
      <c r="A1247" s="712"/>
    </row>
    <row r="1248" spans="1:1" ht="15.75" x14ac:dyDescent="0.25">
      <c r="A1248" s="712"/>
    </row>
    <row r="1249" spans="1:1" ht="15.75" x14ac:dyDescent="0.25">
      <c r="A1249" s="712"/>
    </row>
    <row r="1250" spans="1:1" ht="15.75" x14ac:dyDescent="0.25">
      <c r="A1250" s="712"/>
    </row>
    <row r="1251" spans="1:1" ht="15.75" x14ac:dyDescent="0.25">
      <c r="A1251" s="712"/>
    </row>
    <row r="1252" spans="1:1" ht="15.75" x14ac:dyDescent="0.25">
      <c r="A1252" s="712"/>
    </row>
    <row r="1253" spans="1:1" ht="15.75" x14ac:dyDescent="0.25">
      <c r="A1253" s="712"/>
    </row>
    <row r="1254" spans="1:1" ht="15.75" x14ac:dyDescent="0.25">
      <c r="A1254" s="712"/>
    </row>
    <row r="1255" spans="1:1" ht="15.75" x14ac:dyDescent="0.25">
      <c r="A1255" s="712"/>
    </row>
    <row r="1256" spans="1:1" ht="15.75" x14ac:dyDescent="0.25">
      <c r="A1256" s="712"/>
    </row>
    <row r="1257" spans="1:1" ht="15.75" x14ac:dyDescent="0.25">
      <c r="A1257" s="712"/>
    </row>
    <row r="1258" spans="1:1" ht="15.75" x14ac:dyDescent="0.25">
      <c r="A1258" s="712"/>
    </row>
    <row r="1259" spans="1:1" ht="15.75" x14ac:dyDescent="0.25">
      <c r="A1259" s="712"/>
    </row>
    <row r="1260" spans="1:1" ht="15.75" x14ac:dyDescent="0.25">
      <c r="A1260" s="712"/>
    </row>
    <row r="1261" spans="1:1" ht="15.75" x14ac:dyDescent="0.25">
      <c r="A1261" s="712"/>
    </row>
    <row r="1262" spans="1:1" ht="15.75" x14ac:dyDescent="0.25">
      <c r="A1262" s="712"/>
    </row>
    <row r="1263" spans="1:1" ht="15.75" x14ac:dyDescent="0.25">
      <c r="A1263" s="712"/>
    </row>
    <row r="1264" spans="1:1" ht="15.75" x14ac:dyDescent="0.25">
      <c r="A1264" s="712"/>
    </row>
    <row r="1265" spans="1:1" ht="15.75" x14ac:dyDescent="0.25">
      <c r="A1265" s="712"/>
    </row>
    <row r="1266" spans="1:1" ht="15.75" x14ac:dyDescent="0.25">
      <c r="A1266" s="712"/>
    </row>
    <row r="1267" spans="1:1" ht="15.75" x14ac:dyDescent="0.25">
      <c r="A1267" s="712"/>
    </row>
    <row r="1268" spans="1:1" ht="15.75" x14ac:dyDescent="0.25">
      <c r="A1268" s="712"/>
    </row>
    <row r="1269" spans="1:1" ht="15.75" x14ac:dyDescent="0.25">
      <c r="A1269" s="712"/>
    </row>
    <row r="1270" spans="1:1" ht="15.75" x14ac:dyDescent="0.25">
      <c r="A1270" s="712"/>
    </row>
    <row r="1271" spans="1:1" ht="15.75" x14ac:dyDescent="0.25">
      <c r="A1271" s="712"/>
    </row>
    <row r="1272" spans="1:1" ht="15.75" x14ac:dyDescent="0.25">
      <c r="A1272" s="712"/>
    </row>
    <row r="1273" spans="1:1" ht="15.75" x14ac:dyDescent="0.25">
      <c r="A1273" s="712"/>
    </row>
    <row r="1274" spans="1:1" ht="15.75" x14ac:dyDescent="0.25">
      <c r="A1274" s="712"/>
    </row>
    <row r="1275" spans="1:1" ht="15.75" x14ac:dyDescent="0.25">
      <c r="A1275" s="712"/>
    </row>
    <row r="1276" spans="1:1" ht="15.75" x14ac:dyDescent="0.25">
      <c r="A1276" s="712"/>
    </row>
    <row r="1277" spans="1:1" ht="15.75" x14ac:dyDescent="0.25">
      <c r="A1277" s="712"/>
    </row>
    <row r="1278" spans="1:1" ht="15.75" x14ac:dyDescent="0.25">
      <c r="A1278" s="712"/>
    </row>
    <row r="1279" spans="1:1" ht="15.75" x14ac:dyDescent="0.25">
      <c r="A1279" s="712"/>
    </row>
    <row r="1280" spans="1:1" ht="15.75" x14ac:dyDescent="0.25">
      <c r="A1280" s="712"/>
    </row>
    <row r="1281" spans="1:1" ht="15.75" x14ac:dyDescent="0.25">
      <c r="A1281" s="712"/>
    </row>
    <row r="1282" spans="1:1" ht="15.75" x14ac:dyDescent="0.25">
      <c r="A1282" s="712"/>
    </row>
    <row r="1283" spans="1:1" ht="15.75" x14ac:dyDescent="0.25">
      <c r="A1283" s="712"/>
    </row>
    <row r="1284" spans="1:1" ht="15.75" x14ac:dyDescent="0.25">
      <c r="A1284" s="712"/>
    </row>
    <row r="1285" spans="1:1" ht="15.75" x14ac:dyDescent="0.25">
      <c r="A1285" s="712"/>
    </row>
    <row r="1286" spans="1:1" ht="15.75" x14ac:dyDescent="0.25">
      <c r="A1286" s="712"/>
    </row>
    <row r="1287" spans="1:1" ht="15.75" x14ac:dyDescent="0.25">
      <c r="A1287" s="712"/>
    </row>
    <row r="1288" spans="1:1" ht="15.75" x14ac:dyDescent="0.25">
      <c r="A1288" s="712"/>
    </row>
    <row r="1289" spans="1:1" ht="15.75" x14ac:dyDescent="0.25">
      <c r="A1289" s="712"/>
    </row>
    <row r="1290" spans="1:1" ht="15.75" x14ac:dyDescent="0.25">
      <c r="A1290" s="712"/>
    </row>
    <row r="1291" spans="1:1" ht="15.75" x14ac:dyDescent="0.25">
      <c r="A1291" s="712"/>
    </row>
    <row r="1292" spans="1:1" ht="15.75" x14ac:dyDescent="0.25">
      <c r="A1292" s="712"/>
    </row>
    <row r="1293" spans="1:1" ht="15.75" x14ac:dyDescent="0.25">
      <c r="A1293" s="712"/>
    </row>
    <row r="1294" spans="1:1" ht="15.75" x14ac:dyDescent="0.25">
      <c r="A1294" s="712"/>
    </row>
    <row r="1295" spans="1:1" ht="15.75" x14ac:dyDescent="0.25">
      <c r="A1295" s="712"/>
    </row>
    <row r="1296" spans="1:1" ht="15.75" x14ac:dyDescent="0.25">
      <c r="A1296" s="712"/>
    </row>
    <row r="1297" spans="1:1" ht="15.75" x14ac:dyDescent="0.25">
      <c r="A1297" s="712"/>
    </row>
    <row r="1298" spans="1:1" ht="15.75" x14ac:dyDescent="0.25">
      <c r="A1298" s="712"/>
    </row>
    <row r="1299" spans="1:1" ht="15.75" x14ac:dyDescent="0.25">
      <c r="A1299" s="712"/>
    </row>
    <row r="1300" spans="1:1" ht="15.75" x14ac:dyDescent="0.25">
      <c r="A1300" s="712"/>
    </row>
    <row r="1301" spans="1:1" ht="15.75" x14ac:dyDescent="0.25">
      <c r="A1301" s="712"/>
    </row>
    <row r="1302" spans="1:1" ht="15.75" x14ac:dyDescent="0.25">
      <c r="A1302" s="712"/>
    </row>
    <row r="1303" spans="1:1" ht="15.75" x14ac:dyDescent="0.25">
      <c r="A1303" s="712"/>
    </row>
    <row r="1304" spans="1:1" ht="15.75" x14ac:dyDescent="0.25">
      <c r="A1304" s="712"/>
    </row>
    <row r="1305" spans="1:1" ht="15.75" x14ac:dyDescent="0.25">
      <c r="A1305" s="712"/>
    </row>
    <row r="1306" spans="1:1" ht="15.75" x14ac:dyDescent="0.25">
      <c r="A1306" s="712"/>
    </row>
    <row r="1307" spans="1:1" ht="15.75" x14ac:dyDescent="0.25">
      <c r="A1307" s="712"/>
    </row>
    <row r="1308" spans="1:1" ht="15.75" x14ac:dyDescent="0.25">
      <c r="A1308" s="712"/>
    </row>
    <row r="1309" spans="1:1" ht="15.75" x14ac:dyDescent="0.25">
      <c r="A1309" s="712"/>
    </row>
    <row r="1310" spans="1:1" ht="15.75" x14ac:dyDescent="0.25">
      <c r="A1310" s="712"/>
    </row>
    <row r="1311" spans="1:1" ht="15.75" x14ac:dyDescent="0.25">
      <c r="A1311" s="712"/>
    </row>
    <row r="1312" spans="1:1" ht="15.75" x14ac:dyDescent="0.25">
      <c r="A1312" s="712"/>
    </row>
    <row r="1313" spans="1:1" ht="15.75" x14ac:dyDescent="0.25">
      <c r="A1313" s="712"/>
    </row>
    <row r="1314" spans="1:1" ht="15.75" x14ac:dyDescent="0.25">
      <c r="A1314" s="712"/>
    </row>
    <row r="1315" spans="1:1" ht="15.75" x14ac:dyDescent="0.25">
      <c r="A1315" s="712"/>
    </row>
    <row r="1316" spans="1:1" ht="15.75" x14ac:dyDescent="0.25">
      <c r="A1316" s="712"/>
    </row>
    <row r="1317" spans="1:1" ht="15.75" x14ac:dyDescent="0.25">
      <c r="A1317" s="712"/>
    </row>
    <row r="1318" spans="1:1" ht="15.75" x14ac:dyDescent="0.25">
      <c r="A1318" s="712"/>
    </row>
    <row r="1319" spans="1:1" ht="15.75" x14ac:dyDescent="0.25">
      <c r="A1319" s="712"/>
    </row>
    <row r="1320" spans="1:1" ht="15.75" x14ac:dyDescent="0.25">
      <c r="A1320" s="712"/>
    </row>
    <row r="1321" spans="1:1" ht="15.75" x14ac:dyDescent="0.25">
      <c r="A1321" s="712"/>
    </row>
    <row r="1322" spans="1:1" ht="15.75" x14ac:dyDescent="0.25">
      <c r="A1322" s="712"/>
    </row>
    <row r="1323" spans="1:1" ht="15.75" x14ac:dyDescent="0.25">
      <c r="A1323" s="712"/>
    </row>
    <row r="1324" spans="1:1" ht="15.75" x14ac:dyDescent="0.25">
      <c r="A1324" s="712"/>
    </row>
    <row r="1325" spans="1:1" ht="15.75" x14ac:dyDescent="0.25">
      <c r="A1325" s="712"/>
    </row>
    <row r="1326" spans="1:1" ht="15.75" x14ac:dyDescent="0.25">
      <c r="A1326" s="712"/>
    </row>
    <row r="1327" spans="1:1" ht="15.75" x14ac:dyDescent="0.25">
      <c r="A1327" s="712"/>
    </row>
    <row r="1328" spans="1:1" ht="15.75" x14ac:dyDescent="0.25">
      <c r="A1328" s="712"/>
    </row>
    <row r="1329" spans="1:1" ht="15.75" x14ac:dyDescent="0.25">
      <c r="A1329" s="712"/>
    </row>
    <row r="1330" spans="1:1" ht="15.75" x14ac:dyDescent="0.25">
      <c r="A1330" s="712"/>
    </row>
    <row r="1331" spans="1:1" ht="15.75" x14ac:dyDescent="0.25">
      <c r="A1331" s="712"/>
    </row>
    <row r="1332" spans="1:1" ht="15.75" x14ac:dyDescent="0.25">
      <c r="A1332" s="712"/>
    </row>
    <row r="1333" spans="1:1" ht="15.75" x14ac:dyDescent="0.25">
      <c r="A1333" s="712"/>
    </row>
    <row r="1334" spans="1:1" ht="15.75" x14ac:dyDescent="0.25">
      <c r="A1334" s="712"/>
    </row>
    <row r="1335" spans="1:1" ht="15.75" x14ac:dyDescent="0.25">
      <c r="A1335" s="712"/>
    </row>
    <row r="1336" spans="1:1" ht="15.75" x14ac:dyDescent="0.25">
      <c r="A1336" s="712"/>
    </row>
    <row r="1337" spans="1:1" ht="15.75" x14ac:dyDescent="0.25">
      <c r="A1337" s="712"/>
    </row>
    <row r="1338" spans="1:1" ht="15.75" x14ac:dyDescent="0.25">
      <c r="A1338" s="712"/>
    </row>
    <row r="1339" spans="1:1" ht="15.75" x14ac:dyDescent="0.25">
      <c r="A1339" s="712"/>
    </row>
    <row r="1340" spans="1:1" ht="15.75" x14ac:dyDescent="0.25">
      <c r="A1340" s="712"/>
    </row>
    <row r="1341" spans="1:1" ht="15.75" x14ac:dyDescent="0.25">
      <c r="A1341" s="712"/>
    </row>
    <row r="1342" spans="1:1" ht="15.75" x14ac:dyDescent="0.25">
      <c r="A1342" s="712"/>
    </row>
    <row r="1343" spans="1:1" ht="15.75" x14ac:dyDescent="0.25">
      <c r="A1343" s="712"/>
    </row>
    <row r="1344" spans="1:1" ht="15.75" x14ac:dyDescent="0.25">
      <c r="A1344" s="712"/>
    </row>
    <row r="1345" spans="1:1" ht="15.75" x14ac:dyDescent="0.25">
      <c r="A1345" s="712"/>
    </row>
    <row r="1346" spans="1:1" ht="15.75" x14ac:dyDescent="0.25">
      <c r="A1346" s="712"/>
    </row>
    <row r="1347" spans="1:1" ht="15.75" x14ac:dyDescent="0.25">
      <c r="A1347" s="712"/>
    </row>
    <row r="1348" spans="1:1" ht="15.75" x14ac:dyDescent="0.25">
      <c r="A1348" s="712"/>
    </row>
    <row r="1349" spans="1:1" ht="15.75" x14ac:dyDescent="0.25">
      <c r="A1349" s="712"/>
    </row>
    <row r="1350" spans="1:1" ht="15.75" x14ac:dyDescent="0.25">
      <c r="A1350" s="712"/>
    </row>
    <row r="1351" spans="1:1" ht="15.75" x14ac:dyDescent="0.25">
      <c r="A1351" s="712"/>
    </row>
    <row r="1352" spans="1:1" ht="15.75" x14ac:dyDescent="0.25">
      <c r="A1352" s="712"/>
    </row>
    <row r="1353" spans="1:1" ht="15.75" x14ac:dyDescent="0.25">
      <c r="A1353" s="712"/>
    </row>
    <row r="1354" spans="1:1" ht="15.75" x14ac:dyDescent="0.25">
      <c r="A1354" s="712"/>
    </row>
    <row r="1355" spans="1:1" ht="15.75" x14ac:dyDescent="0.25">
      <c r="A1355" s="712"/>
    </row>
    <row r="1356" spans="1:1" ht="15.75" x14ac:dyDescent="0.25">
      <c r="A1356" s="712"/>
    </row>
    <row r="1357" spans="1:1" ht="15.75" x14ac:dyDescent="0.25">
      <c r="A1357" s="712"/>
    </row>
    <row r="1358" spans="1:1" ht="15.75" x14ac:dyDescent="0.25">
      <c r="A1358" s="712"/>
    </row>
    <row r="1359" spans="1:1" ht="15.75" x14ac:dyDescent="0.25">
      <c r="A1359" s="712"/>
    </row>
    <row r="1360" spans="1:1" ht="15.75" x14ac:dyDescent="0.25">
      <c r="A1360" s="712"/>
    </row>
    <row r="1361" spans="1:1" ht="15.75" x14ac:dyDescent="0.25">
      <c r="A1361" s="712"/>
    </row>
    <row r="1362" spans="1:1" ht="15.75" x14ac:dyDescent="0.25">
      <c r="A1362" s="712"/>
    </row>
    <row r="1363" spans="1:1" ht="15.75" x14ac:dyDescent="0.25">
      <c r="A1363" s="712"/>
    </row>
    <row r="1364" spans="1:1" ht="15.75" x14ac:dyDescent="0.25">
      <c r="A1364" s="712"/>
    </row>
    <row r="1365" spans="1:1" ht="15.75" x14ac:dyDescent="0.25">
      <c r="A1365" s="712"/>
    </row>
    <row r="1366" spans="1:1" ht="15.75" x14ac:dyDescent="0.25">
      <c r="A1366" s="712"/>
    </row>
    <row r="1367" spans="1:1" ht="15.75" x14ac:dyDescent="0.25">
      <c r="A1367" s="712"/>
    </row>
    <row r="1368" spans="1:1" ht="15.75" x14ac:dyDescent="0.25">
      <c r="A1368" s="712"/>
    </row>
    <row r="1369" spans="1:1" ht="15.75" x14ac:dyDescent="0.25">
      <c r="A1369" s="712"/>
    </row>
    <row r="1370" spans="1:1" ht="15.75" x14ac:dyDescent="0.25">
      <c r="A1370" s="712"/>
    </row>
    <row r="1371" spans="1:1" ht="15.75" x14ac:dyDescent="0.25">
      <c r="A1371" s="712"/>
    </row>
    <row r="1372" spans="1:1" ht="15.75" x14ac:dyDescent="0.25">
      <c r="A1372" s="712"/>
    </row>
    <row r="1373" spans="1:1" ht="15.75" x14ac:dyDescent="0.25">
      <c r="A1373" s="712"/>
    </row>
    <row r="1374" spans="1:1" ht="15.75" x14ac:dyDescent="0.25">
      <c r="A1374" s="712"/>
    </row>
    <row r="1375" spans="1:1" ht="15.75" x14ac:dyDescent="0.25">
      <c r="A1375" s="712"/>
    </row>
    <row r="1376" spans="1:1" ht="15.75" x14ac:dyDescent="0.25">
      <c r="A1376" s="712"/>
    </row>
    <row r="1377" spans="1:1" ht="15.75" x14ac:dyDescent="0.25">
      <c r="A1377" s="712"/>
    </row>
    <row r="1378" spans="1:1" ht="15.75" x14ac:dyDescent="0.25">
      <c r="A1378" s="712"/>
    </row>
    <row r="1379" spans="1:1" ht="15.75" x14ac:dyDescent="0.25">
      <c r="A1379" s="712"/>
    </row>
    <row r="1380" spans="1:1" ht="15.75" x14ac:dyDescent="0.25">
      <c r="A1380" s="712"/>
    </row>
    <row r="1381" spans="1:1" ht="15.75" x14ac:dyDescent="0.25">
      <c r="A1381" s="712"/>
    </row>
    <row r="1382" spans="1:1" ht="15.75" x14ac:dyDescent="0.25">
      <c r="A1382" s="712"/>
    </row>
    <row r="1383" spans="1:1" ht="15.75" x14ac:dyDescent="0.25">
      <c r="A1383" s="712"/>
    </row>
    <row r="1384" spans="1:1" ht="15.75" x14ac:dyDescent="0.25">
      <c r="A1384" s="712"/>
    </row>
    <row r="1385" spans="1:1" ht="15.75" x14ac:dyDescent="0.25">
      <c r="A1385" s="712"/>
    </row>
    <row r="1386" spans="1:1" ht="15.75" x14ac:dyDescent="0.25">
      <c r="A1386" s="712"/>
    </row>
    <row r="1387" spans="1:1" ht="15.75" x14ac:dyDescent="0.25">
      <c r="A1387" s="712"/>
    </row>
    <row r="1388" spans="1:1" ht="15.75" x14ac:dyDescent="0.25">
      <c r="A1388" s="712"/>
    </row>
    <row r="1389" spans="1:1" ht="15.75" x14ac:dyDescent="0.25">
      <c r="A1389" s="712"/>
    </row>
    <row r="1390" spans="1:1" ht="15.75" x14ac:dyDescent="0.25">
      <c r="A1390" s="712"/>
    </row>
    <row r="1391" spans="1:1" ht="15.75" x14ac:dyDescent="0.25">
      <c r="A1391" s="712"/>
    </row>
    <row r="1392" spans="1:1" ht="15.75" x14ac:dyDescent="0.25">
      <c r="A1392" s="712"/>
    </row>
    <row r="1393" spans="1:1" ht="15.75" x14ac:dyDescent="0.25">
      <c r="A1393" s="712"/>
    </row>
    <row r="1394" spans="1:1" ht="15.75" x14ac:dyDescent="0.25">
      <c r="A1394" s="712"/>
    </row>
    <row r="1395" spans="1:1" ht="15.75" x14ac:dyDescent="0.25">
      <c r="A1395" s="712"/>
    </row>
    <row r="1396" spans="1:1" ht="15.75" x14ac:dyDescent="0.25">
      <c r="A1396" s="712"/>
    </row>
    <row r="1397" spans="1:1" ht="15.75" x14ac:dyDescent="0.25">
      <c r="A1397" s="712"/>
    </row>
    <row r="1398" spans="1:1" ht="15.75" x14ac:dyDescent="0.25">
      <c r="A1398" s="712"/>
    </row>
    <row r="1399" spans="1:1" ht="15.75" x14ac:dyDescent="0.25">
      <c r="A1399" s="712"/>
    </row>
    <row r="1400" spans="1:1" ht="15.75" x14ac:dyDescent="0.25">
      <c r="A1400" s="712"/>
    </row>
    <row r="1401" spans="1:1" ht="15.75" x14ac:dyDescent="0.25">
      <c r="A1401" s="712"/>
    </row>
    <row r="1402" spans="1:1" ht="15.75" x14ac:dyDescent="0.25">
      <c r="A1402" s="712"/>
    </row>
    <row r="1403" spans="1:1" ht="15.75" x14ac:dyDescent="0.25">
      <c r="A1403" s="712"/>
    </row>
    <row r="1404" spans="1:1" ht="15.75" x14ac:dyDescent="0.25">
      <c r="A1404" s="712"/>
    </row>
    <row r="1405" spans="1:1" ht="15.75" x14ac:dyDescent="0.25">
      <c r="A1405" s="712"/>
    </row>
    <row r="1406" spans="1:1" ht="15.75" x14ac:dyDescent="0.25">
      <c r="A1406" s="712"/>
    </row>
    <row r="1407" spans="1:1" ht="15.75" x14ac:dyDescent="0.25">
      <c r="A1407" s="712"/>
    </row>
    <row r="1408" spans="1:1" ht="15.75" x14ac:dyDescent="0.25">
      <c r="A1408" s="712"/>
    </row>
    <row r="1409" spans="1:1" ht="15.75" x14ac:dyDescent="0.25">
      <c r="A1409" s="712"/>
    </row>
    <row r="1410" spans="1:1" ht="15.75" x14ac:dyDescent="0.25">
      <c r="A1410" s="712"/>
    </row>
    <row r="1411" spans="1:1" ht="15.75" x14ac:dyDescent="0.25">
      <c r="A1411" s="712"/>
    </row>
    <row r="1412" spans="1:1" ht="15.75" x14ac:dyDescent="0.25">
      <c r="A1412" s="712"/>
    </row>
    <row r="1413" spans="1:1" ht="15.75" x14ac:dyDescent="0.25">
      <c r="A1413" s="712"/>
    </row>
    <row r="1414" spans="1:1" ht="15.75" x14ac:dyDescent="0.25">
      <c r="A1414" s="712"/>
    </row>
    <row r="1415" spans="1:1" ht="15.75" x14ac:dyDescent="0.25">
      <c r="A1415" s="712"/>
    </row>
    <row r="1416" spans="1:1" ht="15.75" x14ac:dyDescent="0.25">
      <c r="A1416" s="712"/>
    </row>
    <row r="1417" spans="1:1" ht="15.75" x14ac:dyDescent="0.25">
      <c r="A1417" s="712"/>
    </row>
    <row r="1418" spans="1:1" ht="15.75" x14ac:dyDescent="0.25">
      <c r="A1418" s="712"/>
    </row>
    <row r="1419" spans="1:1" ht="15.75" x14ac:dyDescent="0.25">
      <c r="A1419" s="712"/>
    </row>
    <row r="1420" spans="1:1" ht="15.75" x14ac:dyDescent="0.25">
      <c r="A1420" s="712"/>
    </row>
    <row r="1421" spans="1:1" ht="15.75" x14ac:dyDescent="0.25">
      <c r="A1421" s="712"/>
    </row>
    <row r="1422" spans="1:1" ht="15.75" x14ac:dyDescent="0.25">
      <c r="A1422" s="712"/>
    </row>
    <row r="1423" spans="1:1" ht="15.75" x14ac:dyDescent="0.25">
      <c r="A1423" s="712"/>
    </row>
    <row r="1424" spans="1:1" ht="15.75" x14ac:dyDescent="0.25">
      <c r="A1424" s="712"/>
    </row>
    <row r="1425" spans="1:1" ht="15.75" x14ac:dyDescent="0.25">
      <c r="A1425" s="712"/>
    </row>
    <row r="1426" spans="1:1" ht="15.75" x14ac:dyDescent="0.25">
      <c r="A1426" s="712"/>
    </row>
    <row r="1427" spans="1:1" ht="15.75" x14ac:dyDescent="0.25">
      <c r="A1427" s="712"/>
    </row>
    <row r="1428" spans="1:1" ht="15.75" x14ac:dyDescent="0.25">
      <c r="A1428" s="712"/>
    </row>
    <row r="1429" spans="1:1" ht="15.75" x14ac:dyDescent="0.25">
      <c r="A1429" s="712"/>
    </row>
    <row r="1430" spans="1:1" ht="15.75" x14ac:dyDescent="0.25">
      <c r="A1430" s="712"/>
    </row>
    <row r="1431" spans="1:1" ht="15.75" x14ac:dyDescent="0.25">
      <c r="A1431" s="712"/>
    </row>
    <row r="1432" spans="1:1" ht="15.75" x14ac:dyDescent="0.25">
      <c r="A1432" s="712"/>
    </row>
    <row r="1433" spans="1:1" ht="15.75" x14ac:dyDescent="0.25">
      <c r="A1433" s="712"/>
    </row>
    <row r="1434" spans="1:1" ht="15.75" x14ac:dyDescent="0.25">
      <c r="A1434" s="712"/>
    </row>
    <row r="1435" spans="1:1" ht="15.75" x14ac:dyDescent="0.25">
      <c r="A1435" s="712"/>
    </row>
    <row r="1436" spans="1:1" ht="15.75" x14ac:dyDescent="0.25">
      <c r="A1436" s="712"/>
    </row>
    <row r="1437" spans="1:1" ht="15.75" x14ac:dyDescent="0.25">
      <c r="A1437" s="712"/>
    </row>
    <row r="1438" spans="1:1" ht="15.75" x14ac:dyDescent="0.25">
      <c r="A1438" s="712"/>
    </row>
    <row r="1439" spans="1:1" ht="15.75" x14ac:dyDescent="0.25">
      <c r="A1439" s="712"/>
    </row>
    <row r="1440" spans="1:1" ht="15.75" x14ac:dyDescent="0.25">
      <c r="A1440" s="712"/>
    </row>
    <row r="1441" spans="1:1" ht="15.75" x14ac:dyDescent="0.25">
      <c r="A1441" s="712"/>
    </row>
    <row r="1442" spans="1:1" ht="15.75" x14ac:dyDescent="0.25">
      <c r="A1442" s="712"/>
    </row>
    <row r="1443" spans="1:1" ht="15.75" x14ac:dyDescent="0.25">
      <c r="A1443" s="712"/>
    </row>
    <row r="1444" spans="1:1" ht="15.75" x14ac:dyDescent="0.25">
      <c r="A1444" s="712"/>
    </row>
    <row r="1445" spans="1:1" ht="15.75" x14ac:dyDescent="0.25">
      <c r="A1445" s="712"/>
    </row>
    <row r="1446" spans="1:1" ht="15.75" x14ac:dyDescent="0.25">
      <c r="A1446" s="712"/>
    </row>
    <row r="1447" spans="1:1" ht="15.75" x14ac:dyDescent="0.25">
      <c r="A1447" s="712"/>
    </row>
    <row r="1448" spans="1:1" ht="15.75" x14ac:dyDescent="0.25">
      <c r="A1448" s="712"/>
    </row>
    <row r="1449" spans="1:1" ht="15.75" x14ac:dyDescent="0.25">
      <c r="A1449" s="712"/>
    </row>
    <row r="1450" spans="1:1" ht="15.75" x14ac:dyDescent="0.25">
      <c r="A1450" s="712"/>
    </row>
    <row r="1451" spans="1:1" ht="15.75" x14ac:dyDescent="0.25">
      <c r="A1451" s="712"/>
    </row>
    <row r="1452" spans="1:1" ht="15.75" x14ac:dyDescent="0.25">
      <c r="A1452" s="712"/>
    </row>
    <row r="1453" spans="1:1" ht="15.75" x14ac:dyDescent="0.25">
      <c r="A1453" s="712"/>
    </row>
    <row r="1454" spans="1:1" ht="15.75" x14ac:dyDescent="0.25">
      <c r="A1454" s="712"/>
    </row>
    <row r="1455" spans="1:1" ht="15.75" x14ac:dyDescent="0.25">
      <c r="A1455" s="712"/>
    </row>
    <row r="1456" spans="1:1" ht="15.75" x14ac:dyDescent="0.25">
      <c r="A1456" s="712"/>
    </row>
    <row r="1457" spans="1:1" ht="15.75" x14ac:dyDescent="0.25">
      <c r="A1457" s="712"/>
    </row>
    <row r="1458" spans="1:1" ht="15.75" x14ac:dyDescent="0.25">
      <c r="A1458" s="712"/>
    </row>
    <row r="1459" spans="1:1" ht="15.75" x14ac:dyDescent="0.25">
      <c r="A1459" s="712"/>
    </row>
    <row r="1460" spans="1:1" ht="15.75" x14ac:dyDescent="0.25">
      <c r="A1460" s="712"/>
    </row>
    <row r="1461" spans="1:1" ht="15.75" x14ac:dyDescent="0.25">
      <c r="A1461" s="712"/>
    </row>
    <row r="1462" spans="1:1" ht="15.75" x14ac:dyDescent="0.25">
      <c r="A1462" s="712"/>
    </row>
    <row r="1463" spans="1:1" ht="15.75" x14ac:dyDescent="0.25">
      <c r="A1463" s="712"/>
    </row>
    <row r="1464" spans="1:1" ht="15.75" x14ac:dyDescent="0.25">
      <c r="A1464" s="712"/>
    </row>
    <row r="1465" spans="1:1" ht="15.75" x14ac:dyDescent="0.25">
      <c r="A1465" s="712"/>
    </row>
    <row r="1466" spans="1:1" ht="15.75" x14ac:dyDescent="0.25">
      <c r="A1466" s="712"/>
    </row>
    <row r="1467" spans="1:1" ht="15.75" x14ac:dyDescent="0.25">
      <c r="A1467" s="712"/>
    </row>
    <row r="1468" spans="1:1" ht="15.75" x14ac:dyDescent="0.25">
      <c r="A1468" s="712"/>
    </row>
    <row r="1469" spans="1:1" ht="15.75" x14ac:dyDescent="0.25">
      <c r="A1469" s="712"/>
    </row>
    <row r="1470" spans="1:1" ht="15.75" x14ac:dyDescent="0.25">
      <c r="A1470" s="712"/>
    </row>
    <row r="1471" spans="1:1" ht="15.75" x14ac:dyDescent="0.25">
      <c r="A1471" s="712"/>
    </row>
    <row r="1472" spans="1:1" ht="15.75" x14ac:dyDescent="0.25">
      <c r="A1472" s="712"/>
    </row>
    <row r="1473" spans="1:1" ht="15.75" x14ac:dyDescent="0.25">
      <c r="A1473" s="712"/>
    </row>
    <row r="1474" spans="1:1" ht="15.75" x14ac:dyDescent="0.25">
      <c r="A1474" s="712"/>
    </row>
    <row r="1475" spans="1:1" ht="15.75" x14ac:dyDescent="0.25">
      <c r="A1475" s="712"/>
    </row>
    <row r="1476" spans="1:1" ht="15.75" x14ac:dyDescent="0.25">
      <c r="A1476" s="712"/>
    </row>
    <row r="1477" spans="1:1" ht="15.75" x14ac:dyDescent="0.25">
      <c r="A1477" s="712"/>
    </row>
    <row r="1478" spans="1:1" ht="15.75" x14ac:dyDescent="0.25">
      <c r="A1478" s="712"/>
    </row>
    <row r="1479" spans="1:1" ht="15.75" x14ac:dyDescent="0.25">
      <c r="A1479" s="712"/>
    </row>
    <row r="1480" spans="1:1" ht="15.75" x14ac:dyDescent="0.25">
      <c r="A1480" s="712"/>
    </row>
    <row r="1481" spans="1:1" ht="15.75" x14ac:dyDescent="0.25">
      <c r="A1481" s="712"/>
    </row>
    <row r="1482" spans="1:1" ht="15.75" x14ac:dyDescent="0.25">
      <c r="A1482" s="712"/>
    </row>
    <row r="1483" spans="1:1" ht="15.75" x14ac:dyDescent="0.25">
      <c r="A1483" s="712"/>
    </row>
    <row r="1484" spans="1:1" ht="15.75" x14ac:dyDescent="0.25">
      <c r="A1484" s="712"/>
    </row>
    <row r="1485" spans="1:1" ht="15.75" x14ac:dyDescent="0.25">
      <c r="A1485" s="712"/>
    </row>
    <row r="1486" spans="1:1" ht="15.75" x14ac:dyDescent="0.25">
      <c r="A1486" s="712"/>
    </row>
    <row r="1487" spans="1:1" ht="15.75" x14ac:dyDescent="0.25">
      <c r="A1487" s="712"/>
    </row>
    <row r="1488" spans="1:1" ht="15.75" x14ac:dyDescent="0.25">
      <c r="A1488" s="712"/>
    </row>
    <row r="1489" spans="1:1" ht="15.75" x14ac:dyDescent="0.25">
      <c r="A1489" s="712"/>
    </row>
    <row r="1490" spans="1:1" ht="15.75" x14ac:dyDescent="0.25">
      <c r="A1490" s="712"/>
    </row>
    <row r="1491" spans="1:1" ht="15.75" x14ac:dyDescent="0.25">
      <c r="A1491" s="712"/>
    </row>
    <row r="1492" spans="1:1" ht="15.75" x14ac:dyDescent="0.25">
      <c r="A1492" s="712"/>
    </row>
    <row r="1493" spans="1:1" ht="15.75" x14ac:dyDescent="0.25">
      <c r="A1493" s="712"/>
    </row>
    <row r="1494" spans="1:1" ht="15.75" x14ac:dyDescent="0.25">
      <c r="A1494" s="712"/>
    </row>
    <row r="1495" spans="1:1" ht="15.75" x14ac:dyDescent="0.25">
      <c r="A1495" s="712"/>
    </row>
    <row r="1496" spans="1:1" ht="15.75" x14ac:dyDescent="0.25">
      <c r="A1496" s="712"/>
    </row>
    <row r="1497" spans="1:1" ht="15.75" x14ac:dyDescent="0.25">
      <c r="A1497" s="712"/>
    </row>
    <row r="1498" spans="1:1" ht="15.75" x14ac:dyDescent="0.25">
      <c r="A1498" s="712"/>
    </row>
    <row r="1499" spans="1:1" ht="15.75" x14ac:dyDescent="0.25">
      <c r="A1499" s="712"/>
    </row>
    <row r="1500" spans="1:1" ht="15.75" x14ac:dyDescent="0.25">
      <c r="A1500" s="712"/>
    </row>
    <row r="1501" spans="1:1" ht="15.75" x14ac:dyDescent="0.25">
      <c r="A1501" s="712"/>
    </row>
    <row r="1502" spans="1:1" ht="15.75" x14ac:dyDescent="0.25">
      <c r="A1502" s="712"/>
    </row>
    <row r="1503" spans="1:1" ht="15.75" x14ac:dyDescent="0.25">
      <c r="A1503" s="712"/>
    </row>
    <row r="1504" spans="1:1" ht="15.75" x14ac:dyDescent="0.25">
      <c r="A1504" s="712"/>
    </row>
    <row r="1505" spans="1:1" ht="15.75" x14ac:dyDescent="0.25">
      <c r="A1505" s="712"/>
    </row>
    <row r="1506" spans="1:1" ht="15.75" x14ac:dyDescent="0.25">
      <c r="A1506" s="712"/>
    </row>
    <row r="1507" spans="1:1" ht="15.75" x14ac:dyDescent="0.25">
      <c r="A1507" s="712"/>
    </row>
    <row r="1508" spans="1:1" ht="15.75" x14ac:dyDescent="0.25">
      <c r="A1508" s="712"/>
    </row>
    <row r="1509" spans="1:1" ht="15.75" x14ac:dyDescent="0.25">
      <c r="A1509" s="712"/>
    </row>
    <row r="1510" spans="1:1" ht="15.75" x14ac:dyDescent="0.25">
      <c r="A1510" s="712"/>
    </row>
    <row r="1511" spans="1:1" ht="15.75" x14ac:dyDescent="0.25">
      <c r="A1511" s="712"/>
    </row>
    <row r="1512" spans="1:1" ht="15.75" x14ac:dyDescent="0.25">
      <c r="A1512" s="712"/>
    </row>
    <row r="1513" spans="1:1" ht="15.75" x14ac:dyDescent="0.25">
      <c r="A1513" s="712"/>
    </row>
    <row r="1514" spans="1:1" ht="15.75" x14ac:dyDescent="0.25">
      <c r="A1514" s="712"/>
    </row>
    <row r="1515" spans="1:1" ht="15.75" x14ac:dyDescent="0.25">
      <c r="A1515" s="712"/>
    </row>
    <row r="1516" spans="1:1" ht="15.75" x14ac:dyDescent="0.25">
      <c r="A1516" s="712"/>
    </row>
    <row r="1517" spans="1:1" ht="15.75" x14ac:dyDescent="0.25">
      <c r="A1517" s="712"/>
    </row>
    <row r="1518" spans="1:1" ht="15.75" x14ac:dyDescent="0.25">
      <c r="A1518" s="712"/>
    </row>
    <row r="1519" spans="1:1" ht="15.75" x14ac:dyDescent="0.25">
      <c r="A1519" s="712"/>
    </row>
    <row r="1520" spans="1:1" ht="15.75" x14ac:dyDescent="0.25">
      <c r="A1520" s="712"/>
    </row>
    <row r="1521" spans="1:1" ht="15.75" x14ac:dyDescent="0.25">
      <c r="A1521" s="712"/>
    </row>
    <row r="1522" spans="1:1" ht="15.75" x14ac:dyDescent="0.25">
      <c r="A1522" s="712"/>
    </row>
    <row r="1523" spans="1:1" ht="15.75" x14ac:dyDescent="0.25">
      <c r="A1523" s="712"/>
    </row>
    <row r="1524" spans="1:1" ht="15.75" x14ac:dyDescent="0.25">
      <c r="A1524" s="712"/>
    </row>
    <row r="1525" spans="1:1" ht="15.75" x14ac:dyDescent="0.25">
      <c r="A1525" s="712"/>
    </row>
    <row r="1526" spans="1:1" ht="15.75" x14ac:dyDescent="0.25">
      <c r="A1526" s="712"/>
    </row>
    <row r="1527" spans="1:1" ht="15.75" x14ac:dyDescent="0.25">
      <c r="A1527" s="712"/>
    </row>
    <row r="1528" spans="1:1" ht="15.75" x14ac:dyDescent="0.25">
      <c r="A1528" s="712"/>
    </row>
    <row r="1529" spans="1:1" ht="15.75" x14ac:dyDescent="0.25">
      <c r="A1529" s="712"/>
    </row>
    <row r="1530" spans="1:1" ht="15.75" x14ac:dyDescent="0.25">
      <c r="A1530" s="712"/>
    </row>
    <row r="1531" spans="1:1" ht="15.75" x14ac:dyDescent="0.25">
      <c r="A1531" s="712"/>
    </row>
    <row r="1532" spans="1:1" ht="15.75" x14ac:dyDescent="0.25">
      <c r="A1532" s="712"/>
    </row>
    <row r="1533" spans="1:1" ht="15.75" x14ac:dyDescent="0.25">
      <c r="A1533" s="712"/>
    </row>
    <row r="1534" spans="1:1" ht="15.75" x14ac:dyDescent="0.25">
      <c r="A1534" s="712"/>
    </row>
    <row r="1535" spans="1:1" ht="15.75" x14ac:dyDescent="0.25">
      <c r="A1535" s="712"/>
    </row>
    <row r="1536" spans="1:1" ht="15.75" x14ac:dyDescent="0.25">
      <c r="A1536" s="712"/>
    </row>
    <row r="1537" spans="1:1" ht="15.75" x14ac:dyDescent="0.25">
      <c r="A1537" s="712"/>
    </row>
    <row r="1538" spans="1:1" ht="15.75" x14ac:dyDescent="0.25">
      <c r="A1538" s="712"/>
    </row>
    <row r="1539" spans="1:1" ht="15.75" x14ac:dyDescent="0.25">
      <c r="A1539" s="712"/>
    </row>
    <row r="1540" spans="1:1" ht="15.75" x14ac:dyDescent="0.25">
      <c r="A1540" s="712"/>
    </row>
    <row r="1541" spans="1:1" ht="15.75" x14ac:dyDescent="0.25">
      <c r="A1541" s="712"/>
    </row>
    <row r="1542" spans="1:1" ht="15.75" x14ac:dyDescent="0.25">
      <c r="A1542" s="712"/>
    </row>
    <row r="1543" spans="1:1" ht="15.75" x14ac:dyDescent="0.25">
      <c r="A1543" s="712"/>
    </row>
    <row r="1544" spans="1:1" ht="15.75" x14ac:dyDescent="0.25">
      <c r="A1544" s="712"/>
    </row>
    <row r="1545" spans="1:1" ht="15.75" x14ac:dyDescent="0.25">
      <c r="A1545" s="712"/>
    </row>
    <row r="1546" spans="1:1" ht="15.75" x14ac:dyDescent="0.25">
      <c r="A1546" s="712"/>
    </row>
    <row r="1547" spans="1:1" ht="15.75" x14ac:dyDescent="0.25">
      <c r="A1547" s="712"/>
    </row>
    <row r="1548" spans="1:1" ht="15.75" x14ac:dyDescent="0.25">
      <c r="A1548" s="712"/>
    </row>
    <row r="1549" spans="1:1" ht="15.75" x14ac:dyDescent="0.25">
      <c r="A1549" s="712"/>
    </row>
    <row r="1550" spans="1:1" ht="15.75" x14ac:dyDescent="0.25">
      <c r="A1550" s="712"/>
    </row>
    <row r="1551" spans="1:1" ht="15.75" x14ac:dyDescent="0.25">
      <c r="A1551" s="712"/>
    </row>
    <row r="1552" spans="1:1" ht="15.75" x14ac:dyDescent="0.25">
      <c r="A1552" s="712"/>
    </row>
    <row r="1553" spans="1:1" ht="15.75" x14ac:dyDescent="0.25">
      <c r="A1553" s="712"/>
    </row>
    <row r="1554" spans="1:1" ht="15.75" x14ac:dyDescent="0.25">
      <c r="A1554" s="712"/>
    </row>
    <row r="1555" spans="1:1" ht="15.75" x14ac:dyDescent="0.25">
      <c r="A1555" s="712"/>
    </row>
    <row r="1556" spans="1:1" ht="15.75" x14ac:dyDescent="0.25">
      <c r="A1556" s="712"/>
    </row>
    <row r="1557" spans="1:1" ht="15.75" x14ac:dyDescent="0.25">
      <c r="A1557" s="712"/>
    </row>
    <row r="1558" spans="1:1" ht="15.75" x14ac:dyDescent="0.25">
      <c r="A1558" s="712"/>
    </row>
    <row r="1559" spans="1:1" ht="15.75" x14ac:dyDescent="0.25">
      <c r="A1559" s="712"/>
    </row>
    <row r="1560" spans="1:1" ht="15.75" x14ac:dyDescent="0.25">
      <c r="A1560" s="712"/>
    </row>
    <row r="1561" spans="1:1" ht="15.75" x14ac:dyDescent="0.25">
      <c r="A1561" s="712"/>
    </row>
    <row r="1562" spans="1:1" ht="15.75" x14ac:dyDescent="0.25">
      <c r="A1562" s="712"/>
    </row>
    <row r="1563" spans="1:1" ht="15.75" x14ac:dyDescent="0.25">
      <c r="A1563" s="712"/>
    </row>
    <row r="1564" spans="1:1" ht="15.75" x14ac:dyDescent="0.25">
      <c r="A1564" s="712"/>
    </row>
    <row r="1565" spans="1:1" ht="15.75" x14ac:dyDescent="0.25">
      <c r="A1565" s="712"/>
    </row>
    <row r="1566" spans="1:1" ht="15.75" x14ac:dyDescent="0.25">
      <c r="A1566" s="712"/>
    </row>
    <row r="1567" spans="1:1" ht="15.75" x14ac:dyDescent="0.25">
      <c r="A1567" s="712"/>
    </row>
    <row r="1568" spans="1:1" ht="15.75" x14ac:dyDescent="0.25">
      <c r="A1568" s="712"/>
    </row>
    <row r="1569" spans="1:1" ht="15.75" x14ac:dyDescent="0.25">
      <c r="A1569" s="712"/>
    </row>
    <row r="1570" spans="1:1" ht="15.75" x14ac:dyDescent="0.25">
      <c r="A1570" s="712"/>
    </row>
    <row r="1571" spans="1:1" ht="15.75" x14ac:dyDescent="0.25">
      <c r="A1571" s="712"/>
    </row>
    <row r="1572" spans="1:1" ht="15.75" x14ac:dyDescent="0.25">
      <c r="A1572" s="712"/>
    </row>
    <row r="1573" spans="1:1" ht="15.75" x14ac:dyDescent="0.25">
      <c r="A1573" s="712"/>
    </row>
    <row r="1574" spans="1:1" ht="15.75" x14ac:dyDescent="0.25">
      <c r="A1574" s="712"/>
    </row>
    <row r="1575" spans="1:1" ht="15.75" x14ac:dyDescent="0.25">
      <c r="A1575" s="712"/>
    </row>
    <row r="1576" spans="1:1" ht="15.75" x14ac:dyDescent="0.25">
      <c r="A1576" s="712"/>
    </row>
    <row r="1577" spans="1:1" ht="15.75" x14ac:dyDescent="0.25">
      <c r="A1577" s="712"/>
    </row>
    <row r="1578" spans="1:1" ht="15.75" x14ac:dyDescent="0.25">
      <c r="A1578" s="712"/>
    </row>
    <row r="1579" spans="1:1" ht="15.75" x14ac:dyDescent="0.25">
      <c r="A1579" s="712"/>
    </row>
    <row r="1580" spans="1:1" ht="15.75" x14ac:dyDescent="0.25">
      <c r="A1580" s="712"/>
    </row>
    <row r="1581" spans="1:1" ht="15.75" x14ac:dyDescent="0.25">
      <c r="A1581" s="712"/>
    </row>
    <row r="1582" spans="1:1" ht="15.75" x14ac:dyDescent="0.25">
      <c r="A1582" s="712"/>
    </row>
    <row r="1583" spans="1:1" ht="15.75" x14ac:dyDescent="0.25">
      <c r="A1583" s="712"/>
    </row>
    <row r="1584" spans="1:1" ht="15.75" x14ac:dyDescent="0.25">
      <c r="A1584" s="712"/>
    </row>
    <row r="1585" spans="1:1" ht="15.75" x14ac:dyDescent="0.25">
      <c r="A1585" s="712"/>
    </row>
    <row r="1586" spans="1:1" ht="15.75" x14ac:dyDescent="0.25">
      <c r="A1586" s="712"/>
    </row>
    <row r="1587" spans="1:1" ht="15.75" x14ac:dyDescent="0.25">
      <c r="A1587" s="712"/>
    </row>
    <row r="1588" spans="1:1" ht="15.75" x14ac:dyDescent="0.25">
      <c r="A1588" s="712"/>
    </row>
    <row r="1589" spans="1:1" ht="15.75" x14ac:dyDescent="0.25">
      <c r="A1589" s="712"/>
    </row>
    <row r="1590" spans="1:1" ht="15.75" x14ac:dyDescent="0.25">
      <c r="A1590" s="712"/>
    </row>
    <row r="1591" spans="1:1" ht="15.75" x14ac:dyDescent="0.25">
      <c r="A1591" s="712"/>
    </row>
    <row r="1592" spans="1:1" ht="15.75" x14ac:dyDescent="0.25">
      <c r="A1592" s="712"/>
    </row>
    <row r="1593" spans="1:1" ht="15.75" x14ac:dyDescent="0.25">
      <c r="A1593" s="712"/>
    </row>
    <row r="1594" spans="1:1" ht="15.75" x14ac:dyDescent="0.25">
      <c r="A1594" s="712"/>
    </row>
    <row r="1595" spans="1:1" ht="15.75" x14ac:dyDescent="0.25">
      <c r="A1595" s="712"/>
    </row>
    <row r="1596" spans="1:1" ht="15.75" x14ac:dyDescent="0.25">
      <c r="A1596" s="712"/>
    </row>
    <row r="1597" spans="1:1" ht="15.75" x14ac:dyDescent="0.25">
      <c r="A1597" s="712"/>
    </row>
    <row r="1598" spans="1:1" ht="15.75" x14ac:dyDescent="0.25">
      <c r="A1598" s="712"/>
    </row>
    <row r="1599" spans="1:1" ht="15.75" x14ac:dyDescent="0.25">
      <c r="A1599" s="712"/>
    </row>
    <row r="1600" spans="1:1" ht="15.75" x14ac:dyDescent="0.25">
      <c r="A1600" s="712"/>
    </row>
    <row r="1601" spans="1:1" ht="15.75" x14ac:dyDescent="0.25">
      <c r="A1601" s="712"/>
    </row>
    <row r="1602" spans="1:1" ht="15.75" x14ac:dyDescent="0.25">
      <c r="A1602" s="712"/>
    </row>
    <row r="1603" spans="1:1" ht="15.75" x14ac:dyDescent="0.25">
      <c r="A1603" s="712"/>
    </row>
    <row r="1604" spans="1:1" ht="15.75" x14ac:dyDescent="0.25">
      <c r="A1604" s="712"/>
    </row>
    <row r="1605" spans="1:1" ht="15.75" x14ac:dyDescent="0.25">
      <c r="A1605" s="712"/>
    </row>
    <row r="1606" spans="1:1" ht="15.75" x14ac:dyDescent="0.25">
      <c r="A1606" s="712"/>
    </row>
    <row r="1607" spans="1:1" ht="15.75" x14ac:dyDescent="0.25">
      <c r="A1607" s="712"/>
    </row>
    <row r="1608" spans="1:1" ht="15.75" x14ac:dyDescent="0.25">
      <c r="A1608" s="712"/>
    </row>
    <row r="1609" spans="1:1" ht="15.75" x14ac:dyDescent="0.25">
      <c r="A1609" s="712"/>
    </row>
    <row r="1610" spans="1:1" ht="15.75" x14ac:dyDescent="0.25">
      <c r="A1610" s="712"/>
    </row>
    <row r="1611" spans="1:1" ht="15.75" x14ac:dyDescent="0.25">
      <c r="A1611" s="712"/>
    </row>
    <row r="1612" spans="1:1" ht="15.75" x14ac:dyDescent="0.25">
      <c r="A1612" s="712"/>
    </row>
    <row r="1613" spans="1:1" ht="15.75" x14ac:dyDescent="0.25">
      <c r="A1613" s="712"/>
    </row>
    <row r="1614" spans="1:1" ht="15.75" x14ac:dyDescent="0.25">
      <c r="A1614" s="712"/>
    </row>
    <row r="1615" spans="1:1" ht="15.75" x14ac:dyDescent="0.25">
      <c r="A1615" s="712"/>
    </row>
    <row r="1616" spans="1:1" ht="15.75" x14ac:dyDescent="0.25">
      <c r="A1616" s="712"/>
    </row>
    <row r="1617" spans="1:1" ht="15.75" x14ac:dyDescent="0.25">
      <c r="A1617" s="712"/>
    </row>
    <row r="1618" spans="1:1" ht="15.75" x14ac:dyDescent="0.25">
      <c r="A1618" s="712"/>
    </row>
    <row r="1619" spans="1:1" ht="15.75" x14ac:dyDescent="0.25">
      <c r="A1619" s="712"/>
    </row>
    <row r="1620" spans="1:1" ht="15.75" x14ac:dyDescent="0.25">
      <c r="A1620" s="712"/>
    </row>
    <row r="1621" spans="1:1" ht="15.75" x14ac:dyDescent="0.25">
      <c r="A1621" s="712"/>
    </row>
    <row r="1622" spans="1:1" ht="15.75" x14ac:dyDescent="0.25">
      <c r="A1622" s="712"/>
    </row>
    <row r="1623" spans="1:1" ht="15.75" x14ac:dyDescent="0.25">
      <c r="A1623" s="712"/>
    </row>
    <row r="1624" spans="1:1" ht="15.75" x14ac:dyDescent="0.25">
      <c r="A1624" s="712"/>
    </row>
    <row r="1625" spans="1:1" ht="15.75" x14ac:dyDescent="0.25">
      <c r="A1625" s="712"/>
    </row>
    <row r="1626" spans="1:1" ht="15.75" x14ac:dyDescent="0.25">
      <c r="A1626" s="712"/>
    </row>
    <row r="1627" spans="1:1" ht="15.75" x14ac:dyDescent="0.25">
      <c r="A1627" s="712"/>
    </row>
    <row r="1628" spans="1:1" ht="15.75" x14ac:dyDescent="0.25">
      <c r="A1628" s="712"/>
    </row>
    <row r="1629" spans="1:1" ht="15.75" x14ac:dyDescent="0.25">
      <c r="A1629" s="712"/>
    </row>
    <row r="1630" spans="1:1" ht="15.75" x14ac:dyDescent="0.25">
      <c r="A1630" s="712"/>
    </row>
    <row r="1631" spans="1:1" ht="15.75" x14ac:dyDescent="0.25">
      <c r="A1631" s="712"/>
    </row>
    <row r="1632" spans="1:1" ht="15.75" x14ac:dyDescent="0.25">
      <c r="A1632" s="712"/>
    </row>
    <row r="1633" spans="1:1" ht="15.75" x14ac:dyDescent="0.25">
      <c r="A1633" s="712"/>
    </row>
    <row r="1634" spans="1:1" ht="15.75" x14ac:dyDescent="0.25">
      <c r="A1634" s="712"/>
    </row>
    <row r="1635" spans="1:1" ht="15.75" x14ac:dyDescent="0.25">
      <c r="A1635" s="712"/>
    </row>
    <row r="1636" spans="1:1" ht="15.75" x14ac:dyDescent="0.25">
      <c r="A1636" s="712"/>
    </row>
    <row r="1637" spans="1:1" ht="15.75" x14ac:dyDescent="0.25">
      <c r="A1637" s="712"/>
    </row>
    <row r="1638" spans="1:1" ht="15.75" x14ac:dyDescent="0.25">
      <c r="A1638" s="712"/>
    </row>
    <row r="1639" spans="1:1" ht="15.75" x14ac:dyDescent="0.25">
      <c r="A1639" s="712"/>
    </row>
    <row r="1640" spans="1:1" ht="15.75" x14ac:dyDescent="0.25">
      <c r="A1640" s="712"/>
    </row>
    <row r="1641" spans="1:1" ht="15.75" x14ac:dyDescent="0.25">
      <c r="A1641" s="712"/>
    </row>
    <row r="1642" spans="1:1" ht="15.75" x14ac:dyDescent="0.25">
      <c r="A1642" s="712"/>
    </row>
    <row r="1643" spans="1:1" ht="15.75" x14ac:dyDescent="0.25">
      <c r="A1643" s="712"/>
    </row>
    <row r="1644" spans="1:1" ht="15.75" x14ac:dyDescent="0.25">
      <c r="A1644" s="712"/>
    </row>
    <row r="1645" spans="1:1" ht="15.75" x14ac:dyDescent="0.25">
      <c r="A1645" s="712"/>
    </row>
    <row r="1646" spans="1:1" ht="15.75" x14ac:dyDescent="0.25">
      <c r="A1646" s="712"/>
    </row>
    <row r="1647" spans="1:1" ht="15.75" x14ac:dyDescent="0.25">
      <c r="A1647" s="712"/>
    </row>
    <row r="1648" spans="1:1" ht="15.75" x14ac:dyDescent="0.25">
      <c r="A1648" s="712"/>
    </row>
    <row r="1649" spans="1:1" ht="15.75" x14ac:dyDescent="0.25">
      <c r="A1649" s="712"/>
    </row>
    <row r="1650" spans="1:1" ht="15.75" x14ac:dyDescent="0.25">
      <c r="A1650" s="712"/>
    </row>
    <row r="1651" spans="1:1" ht="15.75" x14ac:dyDescent="0.25">
      <c r="A1651" s="712"/>
    </row>
    <row r="1652" spans="1:1" ht="15.75" x14ac:dyDescent="0.25">
      <c r="A1652" s="712"/>
    </row>
    <row r="1653" spans="1:1" ht="15.75" x14ac:dyDescent="0.25">
      <c r="A1653" s="712"/>
    </row>
    <row r="1654" spans="1:1" ht="15.75" x14ac:dyDescent="0.25">
      <c r="A1654" s="712"/>
    </row>
    <row r="1655" spans="1:1" ht="15.75" x14ac:dyDescent="0.25">
      <c r="A1655" s="712"/>
    </row>
    <row r="1656" spans="1:1" ht="15.75" x14ac:dyDescent="0.25">
      <c r="A1656" s="712"/>
    </row>
    <row r="1657" spans="1:1" ht="15.75" x14ac:dyDescent="0.25">
      <c r="A1657" s="712"/>
    </row>
    <row r="1658" spans="1:1" ht="15.75" x14ac:dyDescent="0.25">
      <c r="A1658" s="712"/>
    </row>
    <row r="1659" spans="1:1" ht="15.75" x14ac:dyDescent="0.25">
      <c r="A1659" s="712"/>
    </row>
    <row r="1660" spans="1:1" ht="15.75" x14ac:dyDescent="0.25">
      <c r="A1660" s="712"/>
    </row>
    <row r="1661" spans="1:1" ht="15.75" x14ac:dyDescent="0.25">
      <c r="A1661" s="712"/>
    </row>
    <row r="1662" spans="1:1" ht="15.75" x14ac:dyDescent="0.25">
      <c r="A1662" s="712"/>
    </row>
    <row r="1663" spans="1:1" ht="15.75" x14ac:dyDescent="0.25">
      <c r="A1663" s="712"/>
    </row>
    <row r="1664" spans="1:1" ht="15.75" x14ac:dyDescent="0.25">
      <c r="A1664" s="712"/>
    </row>
    <row r="1665" spans="1:1" ht="15.75" x14ac:dyDescent="0.25">
      <c r="A1665" s="712"/>
    </row>
    <row r="1666" spans="1:1" ht="15.75" x14ac:dyDescent="0.25">
      <c r="A1666" s="712"/>
    </row>
    <row r="1667" spans="1:1" ht="15.75" x14ac:dyDescent="0.25">
      <c r="A1667" s="712"/>
    </row>
    <row r="1668" spans="1:1" ht="15.75" x14ac:dyDescent="0.25">
      <c r="A1668" s="712"/>
    </row>
    <row r="1669" spans="1:1" ht="15.75" x14ac:dyDescent="0.25">
      <c r="A1669" s="712"/>
    </row>
    <row r="1670" spans="1:1" ht="15.75" x14ac:dyDescent="0.25">
      <c r="A1670" s="712"/>
    </row>
    <row r="1671" spans="1:1" ht="15.75" x14ac:dyDescent="0.25">
      <c r="A1671" s="712"/>
    </row>
    <row r="1672" spans="1:1" ht="15.75" x14ac:dyDescent="0.25">
      <c r="A1672" s="712"/>
    </row>
    <row r="1673" spans="1:1" ht="15.75" x14ac:dyDescent="0.25">
      <c r="A1673" s="712"/>
    </row>
    <row r="1674" spans="1:1" ht="15.75" x14ac:dyDescent="0.25">
      <c r="A1674" s="712"/>
    </row>
    <row r="1675" spans="1:1" ht="15.75" x14ac:dyDescent="0.25">
      <c r="A1675" s="712"/>
    </row>
    <row r="1676" spans="1:1" ht="15.75" x14ac:dyDescent="0.25">
      <c r="A1676" s="712"/>
    </row>
    <row r="1677" spans="1:1" ht="15.75" x14ac:dyDescent="0.25">
      <c r="A1677" s="712"/>
    </row>
    <row r="1678" spans="1:1" ht="15.75" x14ac:dyDescent="0.25">
      <c r="A1678" s="712"/>
    </row>
    <row r="1679" spans="1:1" ht="15.75" x14ac:dyDescent="0.25">
      <c r="A1679" s="712"/>
    </row>
    <row r="1680" spans="1:1" ht="15.75" x14ac:dyDescent="0.25">
      <c r="A1680" s="712"/>
    </row>
    <row r="1681" spans="1:1" ht="15.75" x14ac:dyDescent="0.25">
      <c r="A1681" s="712"/>
    </row>
    <row r="1682" spans="1:1" ht="15.75" x14ac:dyDescent="0.25">
      <c r="A1682" s="712"/>
    </row>
    <row r="1683" spans="1:1" ht="15.75" x14ac:dyDescent="0.25">
      <c r="A1683" s="712"/>
    </row>
    <row r="1684" spans="1:1" ht="15.75" x14ac:dyDescent="0.25">
      <c r="A1684" s="712"/>
    </row>
    <row r="1685" spans="1:1" ht="15.75" x14ac:dyDescent="0.25">
      <c r="A1685" s="712"/>
    </row>
    <row r="1686" spans="1:1" ht="15.75" x14ac:dyDescent="0.25">
      <c r="A1686" s="712"/>
    </row>
    <row r="1687" spans="1:1" ht="15.75" x14ac:dyDescent="0.25">
      <c r="A1687" s="712"/>
    </row>
    <row r="1688" spans="1:1" ht="15.75" x14ac:dyDescent="0.25">
      <c r="A1688" s="712"/>
    </row>
    <row r="1689" spans="1:1" ht="15.75" x14ac:dyDescent="0.25">
      <c r="A1689" s="712"/>
    </row>
    <row r="1690" spans="1:1" ht="15.75" x14ac:dyDescent="0.25">
      <c r="A1690" s="712"/>
    </row>
    <row r="1691" spans="1:1" ht="15.75" x14ac:dyDescent="0.25">
      <c r="A1691" s="712"/>
    </row>
    <row r="1692" spans="1:1" ht="15.75" x14ac:dyDescent="0.25">
      <c r="A1692" s="712"/>
    </row>
    <row r="1693" spans="1:1" ht="15.75" x14ac:dyDescent="0.25">
      <c r="A1693" s="712"/>
    </row>
    <row r="1694" spans="1:1" ht="15.75" x14ac:dyDescent="0.25">
      <c r="A1694" s="712"/>
    </row>
    <row r="1695" spans="1:1" ht="15.75" x14ac:dyDescent="0.25">
      <c r="A1695" s="712"/>
    </row>
    <row r="1696" spans="1:1" ht="15.75" x14ac:dyDescent="0.25">
      <c r="A1696" s="712"/>
    </row>
    <row r="1697" spans="1:1" ht="15.75" x14ac:dyDescent="0.25">
      <c r="A1697" s="712"/>
    </row>
    <row r="1698" spans="1:1" ht="15.75" x14ac:dyDescent="0.25">
      <c r="A1698" s="712"/>
    </row>
    <row r="1699" spans="1:1" ht="15.75" x14ac:dyDescent="0.25">
      <c r="A1699" s="712"/>
    </row>
    <row r="1700" spans="1:1" ht="15.75" x14ac:dyDescent="0.25">
      <c r="A1700" s="712"/>
    </row>
    <row r="1701" spans="1:1" ht="15.75" x14ac:dyDescent="0.25">
      <c r="A1701" s="712"/>
    </row>
    <row r="1702" spans="1:1" ht="15.75" x14ac:dyDescent="0.25">
      <c r="A1702" s="712"/>
    </row>
    <row r="1703" spans="1:1" ht="15.75" x14ac:dyDescent="0.25">
      <c r="A1703" s="712"/>
    </row>
    <row r="1704" spans="1:1" ht="15.75" x14ac:dyDescent="0.25">
      <c r="A1704" s="712"/>
    </row>
    <row r="1705" spans="1:1" ht="15.75" x14ac:dyDescent="0.25">
      <c r="A1705" s="712"/>
    </row>
    <row r="1706" spans="1:1" ht="15.75" x14ac:dyDescent="0.25">
      <c r="A1706" s="712"/>
    </row>
    <row r="1707" spans="1:1" ht="15.75" x14ac:dyDescent="0.25">
      <c r="A1707" s="712"/>
    </row>
    <row r="1708" spans="1:1" ht="15.75" x14ac:dyDescent="0.25">
      <c r="A1708" s="712"/>
    </row>
    <row r="1709" spans="1:1" ht="15.75" x14ac:dyDescent="0.25">
      <c r="A1709" s="712"/>
    </row>
    <row r="1710" spans="1:1" ht="15.75" x14ac:dyDescent="0.25">
      <c r="A1710" s="712"/>
    </row>
    <row r="1711" spans="1:1" ht="15.75" x14ac:dyDescent="0.25">
      <c r="A1711" s="712"/>
    </row>
    <row r="1712" spans="1:1" ht="15.75" x14ac:dyDescent="0.25">
      <c r="A1712" s="712"/>
    </row>
    <row r="1713" spans="1:1" ht="15.75" x14ac:dyDescent="0.25">
      <c r="A1713" s="712"/>
    </row>
    <row r="1714" spans="1:1" ht="15.75" x14ac:dyDescent="0.25">
      <c r="A1714" s="712"/>
    </row>
    <row r="1715" spans="1:1" ht="15.75" x14ac:dyDescent="0.25">
      <c r="A1715" s="712"/>
    </row>
    <row r="1716" spans="1:1" ht="15.75" x14ac:dyDescent="0.25">
      <c r="A1716" s="712"/>
    </row>
    <row r="1717" spans="1:1" ht="15.75" x14ac:dyDescent="0.25">
      <c r="A1717" s="712"/>
    </row>
    <row r="1718" spans="1:1" ht="15.75" x14ac:dyDescent="0.25">
      <c r="A1718" s="712"/>
    </row>
    <row r="1719" spans="1:1" ht="15.75" x14ac:dyDescent="0.25">
      <c r="A1719" s="712"/>
    </row>
    <row r="1720" spans="1:1" ht="15.75" x14ac:dyDescent="0.25">
      <c r="A1720" s="712"/>
    </row>
    <row r="1721" spans="1:1" ht="15.75" x14ac:dyDescent="0.25">
      <c r="A1721" s="712"/>
    </row>
    <row r="1722" spans="1:1" ht="15.75" x14ac:dyDescent="0.25">
      <c r="A1722" s="712"/>
    </row>
    <row r="1723" spans="1:1" ht="15.75" x14ac:dyDescent="0.25">
      <c r="A1723" s="712"/>
    </row>
    <row r="1724" spans="1:1" ht="15.75" x14ac:dyDescent="0.25">
      <c r="A1724" s="712"/>
    </row>
    <row r="1725" spans="1:1" ht="15.75" x14ac:dyDescent="0.25">
      <c r="A1725" s="712"/>
    </row>
    <row r="1726" spans="1:1" ht="15.75" x14ac:dyDescent="0.25">
      <c r="A1726" s="712"/>
    </row>
    <row r="1727" spans="1:1" ht="15.75" x14ac:dyDescent="0.25">
      <c r="A1727" s="712"/>
    </row>
    <row r="1728" spans="1:1" ht="15.75" x14ac:dyDescent="0.25">
      <c r="A1728" s="712"/>
    </row>
    <row r="1729" spans="1:1" ht="15.75" x14ac:dyDescent="0.25">
      <c r="A1729" s="712"/>
    </row>
    <row r="1730" spans="1:1" ht="15.75" x14ac:dyDescent="0.25">
      <c r="A1730" s="712"/>
    </row>
    <row r="1731" spans="1:1" ht="15.75" x14ac:dyDescent="0.25">
      <c r="A1731" s="712"/>
    </row>
    <row r="1732" spans="1:1" ht="15.75" x14ac:dyDescent="0.25">
      <c r="A1732" s="712"/>
    </row>
    <row r="1733" spans="1:1" ht="15.75" x14ac:dyDescent="0.25">
      <c r="A1733" s="712"/>
    </row>
    <row r="1734" spans="1:1" ht="15.75" x14ac:dyDescent="0.25">
      <c r="A1734" s="712"/>
    </row>
    <row r="1735" spans="1:1" ht="15.75" x14ac:dyDescent="0.25">
      <c r="A1735" s="712"/>
    </row>
    <row r="1736" spans="1:1" ht="15.75" x14ac:dyDescent="0.25">
      <c r="A1736" s="712"/>
    </row>
    <row r="1737" spans="1:1" ht="15.75" x14ac:dyDescent="0.25">
      <c r="A1737" s="712"/>
    </row>
    <row r="1738" spans="1:1" ht="15.75" x14ac:dyDescent="0.25">
      <c r="A1738" s="712"/>
    </row>
    <row r="1739" spans="1:1" ht="15.75" x14ac:dyDescent="0.25">
      <c r="A1739" s="712"/>
    </row>
    <row r="1740" spans="1:1" ht="15.75" x14ac:dyDescent="0.25">
      <c r="A1740" s="712"/>
    </row>
    <row r="1741" spans="1:1" ht="15.75" x14ac:dyDescent="0.25">
      <c r="A1741" s="712"/>
    </row>
    <row r="1742" spans="1:1" ht="15.75" x14ac:dyDescent="0.25">
      <c r="A1742" s="712"/>
    </row>
    <row r="1743" spans="1:1" ht="15.75" x14ac:dyDescent="0.25">
      <c r="A1743" s="712"/>
    </row>
    <row r="1744" spans="1:1" ht="15.75" x14ac:dyDescent="0.25">
      <c r="A1744" s="712"/>
    </row>
    <row r="1745" spans="1:1" ht="15.75" x14ac:dyDescent="0.25">
      <c r="A1745" s="712"/>
    </row>
    <row r="1746" spans="1:1" ht="15.75" x14ac:dyDescent="0.25">
      <c r="A1746" s="712"/>
    </row>
    <row r="1747" spans="1:1" ht="15.75" x14ac:dyDescent="0.25">
      <c r="A1747" s="712"/>
    </row>
    <row r="1748" spans="1:1" ht="15.75" x14ac:dyDescent="0.25">
      <c r="A1748" s="712"/>
    </row>
    <row r="1749" spans="1:1" ht="15.75" x14ac:dyDescent="0.25">
      <c r="A1749" s="712"/>
    </row>
    <row r="1750" spans="1:1" ht="15.75" x14ac:dyDescent="0.25">
      <c r="A1750" s="712"/>
    </row>
    <row r="1751" spans="1:1" ht="15.75" x14ac:dyDescent="0.25">
      <c r="A1751" s="712"/>
    </row>
    <row r="1752" spans="1:1" ht="15.75" x14ac:dyDescent="0.25">
      <c r="A1752" s="712"/>
    </row>
    <row r="1753" spans="1:1" ht="15.75" x14ac:dyDescent="0.25">
      <c r="A1753" s="712"/>
    </row>
    <row r="1754" spans="1:1" ht="15.75" x14ac:dyDescent="0.25">
      <c r="A1754" s="712"/>
    </row>
    <row r="1755" spans="1:1" ht="15.75" x14ac:dyDescent="0.25">
      <c r="A1755" s="712"/>
    </row>
    <row r="1756" spans="1:1" ht="15.75" x14ac:dyDescent="0.25">
      <c r="A1756" s="712"/>
    </row>
    <row r="1757" spans="1:1" ht="15.75" x14ac:dyDescent="0.25">
      <c r="A1757" s="712"/>
    </row>
    <row r="1758" spans="1:1" ht="15.75" x14ac:dyDescent="0.25">
      <c r="A1758" s="712"/>
    </row>
    <row r="1759" spans="1:1" ht="15.75" x14ac:dyDescent="0.25">
      <c r="A1759" s="712"/>
    </row>
    <row r="1760" spans="1:1" ht="15.75" x14ac:dyDescent="0.25">
      <c r="A1760" s="712"/>
    </row>
    <row r="1761" spans="1:1" ht="15.75" x14ac:dyDescent="0.25">
      <c r="A1761" s="712"/>
    </row>
    <row r="1762" spans="1:1" ht="15.75" x14ac:dyDescent="0.25">
      <c r="A1762" s="712"/>
    </row>
    <row r="1763" spans="1:1" ht="15.75" x14ac:dyDescent="0.25">
      <c r="A1763" s="712"/>
    </row>
    <row r="1764" spans="1:1" ht="15.75" x14ac:dyDescent="0.25">
      <c r="A1764" s="712"/>
    </row>
    <row r="1765" spans="1:1" ht="15.75" x14ac:dyDescent="0.25">
      <c r="A1765" s="712"/>
    </row>
    <row r="1766" spans="1:1" ht="15.75" x14ac:dyDescent="0.25">
      <c r="A1766" s="712"/>
    </row>
    <row r="1767" spans="1:1" ht="15.75" x14ac:dyDescent="0.25">
      <c r="A1767" s="712"/>
    </row>
    <row r="1768" spans="1:1" ht="15.75" x14ac:dyDescent="0.25">
      <c r="A1768" s="712"/>
    </row>
    <row r="1769" spans="1:1" ht="15.75" x14ac:dyDescent="0.25">
      <c r="A1769" s="712"/>
    </row>
    <row r="1770" spans="1:1" ht="15.75" x14ac:dyDescent="0.25">
      <c r="A1770" s="712"/>
    </row>
    <row r="1771" spans="1:1" ht="15.75" x14ac:dyDescent="0.25">
      <c r="A1771" s="712"/>
    </row>
    <row r="1772" spans="1:1" ht="15.75" x14ac:dyDescent="0.25">
      <c r="A1772" s="712"/>
    </row>
    <row r="1773" spans="1:1" ht="15.75" x14ac:dyDescent="0.25">
      <c r="A1773" s="712"/>
    </row>
    <row r="1774" spans="1:1" ht="15.75" x14ac:dyDescent="0.25">
      <c r="A1774" s="712"/>
    </row>
    <row r="1775" spans="1:1" ht="15.75" x14ac:dyDescent="0.25">
      <c r="A1775" s="712"/>
    </row>
    <row r="1776" spans="1:1" ht="15.75" x14ac:dyDescent="0.25">
      <c r="A1776" s="712"/>
    </row>
    <row r="1777" spans="1:1" ht="15.75" x14ac:dyDescent="0.25">
      <c r="A1777" s="712"/>
    </row>
    <row r="1778" spans="1:1" ht="15.75" x14ac:dyDescent="0.25">
      <c r="A1778" s="712"/>
    </row>
    <row r="1779" spans="1:1" ht="15.75" x14ac:dyDescent="0.25">
      <c r="A1779" s="712"/>
    </row>
    <row r="1780" spans="1:1" ht="15.75" x14ac:dyDescent="0.25">
      <c r="A1780" s="712"/>
    </row>
    <row r="1781" spans="1:1" ht="15.75" x14ac:dyDescent="0.25">
      <c r="A1781" s="712"/>
    </row>
    <row r="1782" spans="1:1" ht="15.75" x14ac:dyDescent="0.25">
      <c r="A1782" s="712"/>
    </row>
    <row r="1783" spans="1:1" ht="15.75" x14ac:dyDescent="0.25">
      <c r="A1783" s="712"/>
    </row>
    <row r="1784" spans="1:1" ht="15.75" x14ac:dyDescent="0.25">
      <c r="A1784" s="712"/>
    </row>
    <row r="1785" spans="1:1" ht="15.75" x14ac:dyDescent="0.25">
      <c r="A1785" s="712"/>
    </row>
    <row r="1786" spans="1:1" ht="15.75" x14ac:dyDescent="0.25">
      <c r="A1786" s="712"/>
    </row>
    <row r="1787" spans="1:1" ht="15.75" x14ac:dyDescent="0.25">
      <c r="A1787" s="712"/>
    </row>
    <row r="1788" spans="1:1" ht="15.75" x14ac:dyDescent="0.25">
      <c r="A1788" s="712"/>
    </row>
    <row r="1789" spans="1:1" ht="15.75" x14ac:dyDescent="0.25">
      <c r="A1789" s="712"/>
    </row>
    <row r="1790" spans="1:1" ht="15.75" x14ac:dyDescent="0.25">
      <c r="A1790" s="712"/>
    </row>
    <row r="1791" spans="1:1" ht="15.75" x14ac:dyDescent="0.25">
      <c r="A1791" s="712"/>
    </row>
    <row r="1792" spans="1:1" ht="15.75" x14ac:dyDescent="0.25">
      <c r="A1792" s="712"/>
    </row>
    <row r="1793" spans="1:1" ht="15.75" x14ac:dyDescent="0.25">
      <c r="A1793" s="712"/>
    </row>
    <row r="1794" spans="1:1" ht="15.75" x14ac:dyDescent="0.25">
      <c r="A1794" s="712"/>
    </row>
    <row r="1795" spans="1:1" ht="15.75" x14ac:dyDescent="0.25">
      <c r="A1795" s="712"/>
    </row>
    <row r="1796" spans="1:1" ht="15.75" x14ac:dyDescent="0.25">
      <c r="A1796" s="712"/>
    </row>
    <row r="1797" spans="1:1" ht="15.75" x14ac:dyDescent="0.25">
      <c r="A1797" s="712"/>
    </row>
    <row r="1798" spans="1:1" ht="15.75" x14ac:dyDescent="0.25">
      <c r="A1798" s="712"/>
    </row>
    <row r="1799" spans="1:1" ht="15.75" x14ac:dyDescent="0.25">
      <c r="A1799" s="712"/>
    </row>
    <row r="1800" spans="1:1" ht="15.75" x14ac:dyDescent="0.25">
      <c r="A1800" s="712"/>
    </row>
    <row r="1801" spans="1:1" ht="15.75" x14ac:dyDescent="0.25">
      <c r="A1801" s="712"/>
    </row>
    <row r="1802" spans="1:1" ht="15.75" x14ac:dyDescent="0.25">
      <c r="A1802" s="712"/>
    </row>
    <row r="1803" spans="1:1" ht="15.75" x14ac:dyDescent="0.25">
      <c r="A1803" s="712"/>
    </row>
    <row r="1804" spans="1:1" ht="15.75" x14ac:dyDescent="0.25">
      <c r="A1804" s="712"/>
    </row>
    <row r="1805" spans="1:1" ht="15.75" x14ac:dyDescent="0.25">
      <c r="A1805" s="712"/>
    </row>
    <row r="1806" spans="1:1" ht="15.75" x14ac:dyDescent="0.25">
      <c r="A1806" s="712"/>
    </row>
    <row r="1807" spans="1:1" ht="15.75" x14ac:dyDescent="0.25">
      <c r="A1807" s="712"/>
    </row>
    <row r="1808" spans="1:1" ht="15.75" x14ac:dyDescent="0.25">
      <c r="A1808" s="712"/>
    </row>
    <row r="1809" spans="1:1" ht="15.75" x14ac:dyDescent="0.25">
      <c r="A1809" s="712"/>
    </row>
    <row r="1810" spans="1:1" ht="15.75" x14ac:dyDescent="0.25">
      <c r="A1810" s="712"/>
    </row>
    <row r="1811" spans="1:1" ht="15.75" x14ac:dyDescent="0.25">
      <c r="A1811" s="712"/>
    </row>
    <row r="1812" spans="1:1" ht="15.75" x14ac:dyDescent="0.25">
      <c r="A1812" s="712"/>
    </row>
    <row r="1813" spans="1:1" ht="15.75" x14ac:dyDescent="0.25">
      <c r="A1813" s="712"/>
    </row>
    <row r="1814" spans="1:1" ht="15.75" x14ac:dyDescent="0.25">
      <c r="A1814" s="712"/>
    </row>
    <row r="1815" spans="1:1" ht="15.75" x14ac:dyDescent="0.25">
      <c r="A1815" s="712"/>
    </row>
    <row r="1816" spans="1:1" ht="15.75" x14ac:dyDescent="0.25">
      <c r="A1816" s="712"/>
    </row>
    <row r="1817" spans="1:1" ht="15.75" x14ac:dyDescent="0.25">
      <c r="A1817" s="712"/>
    </row>
    <row r="1818" spans="1:1" ht="15.75" x14ac:dyDescent="0.25">
      <c r="A1818" s="712"/>
    </row>
    <row r="1819" spans="1:1" ht="15.75" x14ac:dyDescent="0.25">
      <c r="A1819" s="712"/>
    </row>
    <row r="1820" spans="1:1" ht="15.75" x14ac:dyDescent="0.25">
      <c r="A1820" s="712"/>
    </row>
    <row r="1821" spans="1:1" ht="15.75" x14ac:dyDescent="0.25">
      <c r="A1821" s="712"/>
    </row>
    <row r="1822" spans="1:1" ht="15.75" x14ac:dyDescent="0.25">
      <c r="A1822" s="712"/>
    </row>
    <row r="1823" spans="1:1" ht="15.75" x14ac:dyDescent="0.25">
      <c r="A1823" s="712"/>
    </row>
    <row r="1824" spans="1:1" ht="15.75" x14ac:dyDescent="0.25">
      <c r="A1824" s="712"/>
    </row>
    <row r="1825" spans="1:1" ht="15.75" x14ac:dyDescent="0.25">
      <c r="A1825" s="712"/>
    </row>
    <row r="1826" spans="1:1" ht="15.75" x14ac:dyDescent="0.25">
      <c r="A1826" s="712"/>
    </row>
    <row r="1827" spans="1:1" ht="15.75" x14ac:dyDescent="0.25">
      <c r="A1827" s="712"/>
    </row>
    <row r="1828" spans="1:1" ht="15.75" x14ac:dyDescent="0.25">
      <c r="A1828" s="712"/>
    </row>
    <row r="1829" spans="1:1" ht="15.75" x14ac:dyDescent="0.25">
      <c r="A1829" s="712"/>
    </row>
    <row r="1830" spans="1:1" ht="15.75" x14ac:dyDescent="0.25">
      <c r="A1830" s="712"/>
    </row>
    <row r="1831" spans="1:1" ht="15.75" x14ac:dyDescent="0.25">
      <c r="A1831" s="712"/>
    </row>
    <row r="1832" spans="1:1" ht="15.75" x14ac:dyDescent="0.25">
      <c r="A1832" s="712"/>
    </row>
    <row r="1833" spans="1:1" ht="15.75" x14ac:dyDescent="0.25">
      <c r="A1833" s="712"/>
    </row>
    <row r="1834" spans="1:1" ht="15.75" x14ac:dyDescent="0.25">
      <c r="A1834" s="712"/>
    </row>
    <row r="1835" spans="1:1" ht="15.75" x14ac:dyDescent="0.25">
      <c r="A1835" s="712"/>
    </row>
    <row r="1836" spans="1:1" ht="15.75" x14ac:dyDescent="0.25">
      <c r="A1836" s="712"/>
    </row>
    <row r="1837" spans="1:1" ht="15.75" x14ac:dyDescent="0.25">
      <c r="A1837" s="712"/>
    </row>
    <row r="1838" spans="1:1" ht="15.75" x14ac:dyDescent="0.25">
      <c r="A1838" s="712"/>
    </row>
    <row r="1839" spans="1:1" ht="15.75" x14ac:dyDescent="0.25">
      <c r="A1839" s="712"/>
    </row>
    <row r="1840" spans="1:1" ht="15.75" x14ac:dyDescent="0.25">
      <c r="A1840" s="712"/>
    </row>
    <row r="1841" spans="1:1" ht="15.75" x14ac:dyDescent="0.25">
      <c r="A1841" s="712"/>
    </row>
    <row r="1842" spans="1:1" ht="15.75" x14ac:dyDescent="0.25">
      <c r="A1842" s="712"/>
    </row>
    <row r="1843" spans="1:1" ht="15.75" x14ac:dyDescent="0.25">
      <c r="A1843" s="712"/>
    </row>
    <row r="1844" spans="1:1" ht="15.75" x14ac:dyDescent="0.25">
      <c r="A1844" s="712"/>
    </row>
    <row r="1845" spans="1:1" ht="15.75" x14ac:dyDescent="0.25">
      <c r="A1845" s="712"/>
    </row>
    <row r="1846" spans="1:1" ht="15.75" x14ac:dyDescent="0.25">
      <c r="A1846" s="712"/>
    </row>
    <row r="1847" spans="1:1" ht="15.75" x14ac:dyDescent="0.25">
      <c r="A1847" s="712"/>
    </row>
    <row r="1848" spans="1:1" ht="15.75" x14ac:dyDescent="0.25">
      <c r="A1848" s="712"/>
    </row>
    <row r="1849" spans="1:1" ht="15.75" x14ac:dyDescent="0.25">
      <c r="A1849" s="712"/>
    </row>
    <row r="1850" spans="1:1" ht="15.75" x14ac:dyDescent="0.25">
      <c r="A1850" s="712"/>
    </row>
    <row r="1851" spans="1:1" ht="15.75" x14ac:dyDescent="0.25">
      <c r="A1851" s="712"/>
    </row>
    <row r="1852" spans="1:1" ht="15.75" x14ac:dyDescent="0.25">
      <c r="A1852" s="712"/>
    </row>
    <row r="1853" spans="1:1" ht="15.75" x14ac:dyDescent="0.25">
      <c r="A1853" s="712"/>
    </row>
    <row r="1854" spans="1:1" ht="15.75" x14ac:dyDescent="0.25">
      <c r="A1854" s="712"/>
    </row>
    <row r="1855" spans="1:1" ht="15.75" x14ac:dyDescent="0.25">
      <c r="A1855" s="712"/>
    </row>
    <row r="1856" spans="1:1" ht="15.75" x14ac:dyDescent="0.25">
      <c r="A1856" s="712"/>
    </row>
    <row r="1857" spans="1:1" ht="15.75" x14ac:dyDescent="0.25">
      <c r="A1857" s="712"/>
    </row>
    <row r="1858" spans="1:1" ht="15.75" x14ac:dyDescent="0.25">
      <c r="A1858" s="712"/>
    </row>
    <row r="1859" spans="1:1" ht="15.75" x14ac:dyDescent="0.25">
      <c r="A1859" s="712"/>
    </row>
    <row r="1860" spans="1:1" ht="15.75" x14ac:dyDescent="0.25">
      <c r="A1860" s="712"/>
    </row>
    <row r="1861" spans="1:1" ht="15.75" x14ac:dyDescent="0.25">
      <c r="A1861" s="712"/>
    </row>
    <row r="1862" spans="1:1" ht="15.75" x14ac:dyDescent="0.25">
      <c r="A1862" s="712"/>
    </row>
    <row r="1863" spans="1:1" ht="15.75" x14ac:dyDescent="0.25">
      <c r="A1863" s="712"/>
    </row>
    <row r="1864" spans="1:1" ht="15.75" x14ac:dyDescent="0.25">
      <c r="A1864" s="712"/>
    </row>
    <row r="1865" spans="1:1" ht="15.75" x14ac:dyDescent="0.25">
      <c r="A1865" s="712"/>
    </row>
    <row r="1866" spans="1:1" ht="15.75" x14ac:dyDescent="0.25">
      <c r="A1866" s="712"/>
    </row>
    <row r="1867" spans="1:1" ht="15.75" x14ac:dyDescent="0.25">
      <c r="A1867" s="712"/>
    </row>
    <row r="1868" spans="1:1" ht="15.75" x14ac:dyDescent="0.25">
      <c r="A1868" s="712"/>
    </row>
    <row r="1869" spans="1:1" ht="15.75" x14ac:dyDescent="0.25">
      <c r="A1869" s="712"/>
    </row>
    <row r="1870" spans="1:1" ht="15.75" x14ac:dyDescent="0.25">
      <c r="A1870" s="712"/>
    </row>
    <row r="1871" spans="1:1" ht="15.75" x14ac:dyDescent="0.25">
      <c r="A1871" s="712"/>
    </row>
    <row r="1872" spans="1:1" ht="15.75" x14ac:dyDescent="0.25">
      <c r="A1872" s="712"/>
    </row>
    <row r="1873" spans="1:1" ht="15.75" x14ac:dyDescent="0.25">
      <c r="A1873" s="712"/>
    </row>
    <row r="1874" spans="1:1" ht="15.75" x14ac:dyDescent="0.25">
      <c r="A1874" s="712"/>
    </row>
    <row r="1875" spans="1:1" ht="15.75" x14ac:dyDescent="0.25">
      <c r="A1875" s="712"/>
    </row>
    <row r="1876" spans="1:1" ht="15.75" x14ac:dyDescent="0.25">
      <c r="A1876" s="712"/>
    </row>
    <row r="1877" spans="1:1" ht="15.75" x14ac:dyDescent="0.25">
      <c r="A1877" s="712"/>
    </row>
    <row r="1878" spans="1:1" ht="15.75" x14ac:dyDescent="0.25">
      <c r="A1878" s="712"/>
    </row>
    <row r="1879" spans="1:1" ht="15.75" x14ac:dyDescent="0.25">
      <c r="A1879" s="712"/>
    </row>
    <row r="1880" spans="1:1" ht="15.75" x14ac:dyDescent="0.25">
      <c r="A1880" s="712"/>
    </row>
    <row r="1881" spans="1:1" ht="15.75" x14ac:dyDescent="0.25">
      <c r="A1881" s="712"/>
    </row>
    <row r="1882" spans="1:1" ht="15.75" x14ac:dyDescent="0.25">
      <c r="A1882" s="712"/>
    </row>
    <row r="1883" spans="1:1" ht="15.75" x14ac:dyDescent="0.25">
      <c r="A1883" s="712"/>
    </row>
    <row r="1884" spans="1:1" ht="15.75" x14ac:dyDescent="0.25">
      <c r="A1884" s="712"/>
    </row>
    <row r="1885" spans="1:1" ht="15.75" x14ac:dyDescent="0.25">
      <c r="A1885" s="712"/>
    </row>
    <row r="1886" spans="1:1" ht="15.75" x14ac:dyDescent="0.25">
      <c r="A1886" s="712"/>
    </row>
    <row r="1887" spans="1:1" ht="15.75" x14ac:dyDescent="0.25">
      <c r="A1887" s="712"/>
    </row>
    <row r="1888" spans="1:1" ht="15.75" x14ac:dyDescent="0.25">
      <c r="A1888" s="712"/>
    </row>
    <row r="1889" spans="1:1" ht="15.75" x14ac:dyDescent="0.25">
      <c r="A1889" s="712"/>
    </row>
    <row r="1890" spans="1:1" ht="15.75" x14ac:dyDescent="0.25">
      <c r="A1890" s="712"/>
    </row>
    <row r="1891" spans="1:1" ht="15.75" x14ac:dyDescent="0.25">
      <c r="A1891" s="712"/>
    </row>
    <row r="1892" spans="1:1" ht="15.75" x14ac:dyDescent="0.25">
      <c r="A1892" s="712"/>
    </row>
    <row r="1893" spans="1:1" ht="15.75" x14ac:dyDescent="0.25">
      <c r="A1893" s="712"/>
    </row>
    <row r="1894" spans="1:1" ht="15.75" x14ac:dyDescent="0.25">
      <c r="A1894" s="712"/>
    </row>
    <row r="1895" spans="1:1" ht="15.75" x14ac:dyDescent="0.25">
      <c r="A1895" s="712"/>
    </row>
    <row r="1896" spans="1:1" ht="15.75" x14ac:dyDescent="0.25">
      <c r="A1896" s="712"/>
    </row>
    <row r="1897" spans="1:1" ht="15.75" x14ac:dyDescent="0.25">
      <c r="A1897" s="712"/>
    </row>
    <row r="1898" spans="1:1" ht="15.75" x14ac:dyDescent="0.25">
      <c r="A1898" s="712"/>
    </row>
    <row r="1899" spans="1:1" ht="15.75" x14ac:dyDescent="0.25">
      <c r="A1899" s="712"/>
    </row>
    <row r="1900" spans="1:1" ht="15.75" x14ac:dyDescent="0.25">
      <c r="A1900" s="712"/>
    </row>
    <row r="1901" spans="1:1" ht="15.75" x14ac:dyDescent="0.25">
      <c r="A1901" s="712"/>
    </row>
    <row r="1902" spans="1:1" ht="15.75" x14ac:dyDescent="0.25">
      <c r="A1902" s="712"/>
    </row>
    <row r="1903" spans="1:1" ht="15.75" x14ac:dyDescent="0.25">
      <c r="A1903" s="712"/>
    </row>
    <row r="1904" spans="1:1" ht="15.75" x14ac:dyDescent="0.25">
      <c r="A1904" s="712"/>
    </row>
    <row r="1905" spans="1:1" ht="15.75" x14ac:dyDescent="0.25">
      <c r="A1905" s="712"/>
    </row>
    <row r="1906" spans="1:1" ht="15.75" x14ac:dyDescent="0.25">
      <c r="A1906" s="712"/>
    </row>
    <row r="1907" spans="1:1" ht="15.75" x14ac:dyDescent="0.25">
      <c r="A1907" s="712"/>
    </row>
    <row r="1908" spans="1:1" ht="15.75" x14ac:dyDescent="0.25">
      <c r="A1908" s="712"/>
    </row>
    <row r="1909" spans="1:1" ht="15.75" x14ac:dyDescent="0.25">
      <c r="A1909" s="712"/>
    </row>
    <row r="1910" spans="1:1" ht="15.75" x14ac:dyDescent="0.25">
      <c r="A1910" s="712"/>
    </row>
    <row r="1911" spans="1:1" ht="15.75" x14ac:dyDescent="0.25">
      <c r="A1911" s="712"/>
    </row>
    <row r="1912" spans="1:1" ht="15.75" x14ac:dyDescent="0.25">
      <c r="A1912" s="712"/>
    </row>
    <row r="1913" spans="1:1" ht="15.75" x14ac:dyDescent="0.25">
      <c r="A1913" s="712"/>
    </row>
    <row r="1914" spans="1:1" ht="15.75" x14ac:dyDescent="0.25">
      <c r="A1914" s="712"/>
    </row>
    <row r="1915" spans="1:1" ht="15.75" x14ac:dyDescent="0.25">
      <c r="A1915" s="712"/>
    </row>
    <row r="1916" spans="1:1" ht="15.75" x14ac:dyDescent="0.25">
      <c r="A1916" s="712"/>
    </row>
    <row r="1917" spans="1:1" ht="15.75" x14ac:dyDescent="0.25">
      <c r="A1917" s="712"/>
    </row>
    <row r="1918" spans="1:1" ht="15.75" x14ac:dyDescent="0.25">
      <c r="A1918" s="712"/>
    </row>
    <row r="1919" spans="1:1" ht="15.75" x14ac:dyDescent="0.25">
      <c r="A1919" s="712"/>
    </row>
    <row r="1920" spans="1:1" ht="15.75" x14ac:dyDescent="0.25">
      <c r="A1920" s="712"/>
    </row>
    <row r="1921" spans="1:1" ht="15.75" x14ac:dyDescent="0.25">
      <c r="A1921" s="712"/>
    </row>
    <row r="1922" spans="1:1" ht="15.75" x14ac:dyDescent="0.25">
      <c r="A1922" s="712"/>
    </row>
    <row r="1923" spans="1:1" ht="15.75" x14ac:dyDescent="0.25">
      <c r="A1923" s="712"/>
    </row>
    <row r="1924" spans="1:1" ht="15.75" x14ac:dyDescent="0.25">
      <c r="A1924" s="712"/>
    </row>
    <row r="1925" spans="1:1" ht="15.75" x14ac:dyDescent="0.25">
      <c r="A1925" s="712"/>
    </row>
    <row r="1926" spans="1:1" ht="15.75" x14ac:dyDescent="0.25">
      <c r="A1926" s="712"/>
    </row>
    <row r="1927" spans="1:1" ht="15.75" x14ac:dyDescent="0.25">
      <c r="A1927" s="712"/>
    </row>
    <row r="1928" spans="1:1" ht="15.75" x14ac:dyDescent="0.25">
      <c r="A1928" s="712"/>
    </row>
    <row r="1929" spans="1:1" ht="15.75" x14ac:dyDescent="0.25">
      <c r="A1929" s="712"/>
    </row>
    <row r="1930" spans="1:1" ht="15.75" x14ac:dyDescent="0.25">
      <c r="A1930" s="712"/>
    </row>
    <row r="1931" spans="1:1" ht="15.75" x14ac:dyDescent="0.25">
      <c r="A1931" s="712"/>
    </row>
    <row r="1932" spans="1:1" ht="15.75" x14ac:dyDescent="0.25">
      <c r="A1932" s="712"/>
    </row>
    <row r="1933" spans="1:1" ht="15.75" x14ac:dyDescent="0.25">
      <c r="A1933" s="712"/>
    </row>
    <row r="1934" spans="1:1" ht="15.75" x14ac:dyDescent="0.25">
      <c r="A1934" s="712"/>
    </row>
    <row r="1935" spans="1:1" ht="15.75" x14ac:dyDescent="0.25">
      <c r="A1935" s="712"/>
    </row>
    <row r="1936" spans="1:1" ht="15.75" x14ac:dyDescent="0.25">
      <c r="A1936" s="712"/>
    </row>
    <row r="1937" spans="1:1" ht="15.75" x14ac:dyDescent="0.25">
      <c r="A1937" s="712"/>
    </row>
    <row r="1938" spans="1:1" ht="15.75" x14ac:dyDescent="0.25">
      <c r="A1938" s="712"/>
    </row>
    <row r="1939" spans="1:1" ht="15.75" x14ac:dyDescent="0.25">
      <c r="A1939" s="712"/>
    </row>
    <row r="1940" spans="1:1" ht="15.75" x14ac:dyDescent="0.25">
      <c r="A1940" s="712"/>
    </row>
    <row r="1941" spans="1:1" ht="15.75" x14ac:dyDescent="0.25">
      <c r="A1941" s="712"/>
    </row>
    <row r="1942" spans="1:1" ht="15.75" x14ac:dyDescent="0.25">
      <c r="A1942" s="712"/>
    </row>
    <row r="1943" spans="1:1" ht="15.75" x14ac:dyDescent="0.25">
      <c r="A1943" s="712"/>
    </row>
    <row r="1944" spans="1:1" ht="15.75" x14ac:dyDescent="0.25">
      <c r="A1944" s="712"/>
    </row>
    <row r="1945" spans="1:1" ht="15.75" x14ac:dyDescent="0.25">
      <c r="A1945" s="712"/>
    </row>
    <row r="1946" spans="1:1" ht="15.75" x14ac:dyDescent="0.25">
      <c r="A1946" s="712"/>
    </row>
    <row r="1947" spans="1:1" ht="15.75" x14ac:dyDescent="0.25">
      <c r="A1947" s="712"/>
    </row>
    <row r="1948" spans="1:1" ht="15.75" x14ac:dyDescent="0.25">
      <c r="A1948" s="712"/>
    </row>
    <row r="1949" spans="1:1" ht="15.75" x14ac:dyDescent="0.25">
      <c r="A1949" s="712"/>
    </row>
    <row r="1950" spans="1:1" ht="15.75" x14ac:dyDescent="0.25">
      <c r="A1950" s="712"/>
    </row>
    <row r="1951" spans="1:1" ht="15.75" x14ac:dyDescent="0.25">
      <c r="A1951" s="712"/>
    </row>
    <row r="1952" spans="1:1" ht="15.75" x14ac:dyDescent="0.25">
      <c r="A1952" s="712"/>
    </row>
    <row r="1953" spans="1:1" ht="15.75" x14ac:dyDescent="0.25">
      <c r="A1953" s="712"/>
    </row>
    <row r="1954" spans="1:1" ht="15.75" x14ac:dyDescent="0.25">
      <c r="A1954" s="712"/>
    </row>
    <row r="1955" spans="1:1" ht="15.75" x14ac:dyDescent="0.25">
      <c r="A1955" s="712"/>
    </row>
    <row r="1956" spans="1:1" ht="15.75" x14ac:dyDescent="0.25">
      <c r="A1956" s="712"/>
    </row>
    <row r="1957" spans="1:1" ht="15.75" x14ac:dyDescent="0.25">
      <c r="A1957" s="712"/>
    </row>
    <row r="1958" spans="1:1" ht="15.75" x14ac:dyDescent="0.25">
      <c r="A1958" s="712"/>
    </row>
    <row r="1959" spans="1:1" ht="15.75" x14ac:dyDescent="0.25">
      <c r="A1959" s="712"/>
    </row>
    <row r="1960" spans="1:1" ht="15.75" x14ac:dyDescent="0.25">
      <c r="A1960" s="712"/>
    </row>
    <row r="1961" spans="1:1" ht="15.75" x14ac:dyDescent="0.25">
      <c r="A1961" s="712"/>
    </row>
    <row r="1962" spans="1:1" ht="15.75" x14ac:dyDescent="0.25">
      <c r="A1962" s="712"/>
    </row>
    <row r="1963" spans="1:1" ht="15.75" x14ac:dyDescent="0.25">
      <c r="A1963" s="712"/>
    </row>
    <row r="1964" spans="1:1" ht="15.75" x14ac:dyDescent="0.25">
      <c r="A1964" s="712"/>
    </row>
    <row r="1965" spans="1:1" ht="15.75" x14ac:dyDescent="0.25">
      <c r="A1965" s="712"/>
    </row>
    <row r="1966" spans="1:1" ht="15.75" x14ac:dyDescent="0.25">
      <c r="A1966" s="712"/>
    </row>
    <row r="1967" spans="1:1" ht="15.75" x14ac:dyDescent="0.25">
      <c r="A1967" s="712"/>
    </row>
    <row r="1968" spans="1:1" ht="15.75" x14ac:dyDescent="0.25">
      <c r="A1968" s="712"/>
    </row>
    <row r="1969" spans="1:1" ht="15.75" x14ac:dyDescent="0.25">
      <c r="A1969" s="712"/>
    </row>
    <row r="1970" spans="1:1" ht="15.75" x14ac:dyDescent="0.25">
      <c r="A1970" s="712"/>
    </row>
    <row r="1971" spans="1:1" ht="15.75" x14ac:dyDescent="0.25">
      <c r="A1971" s="712"/>
    </row>
    <row r="1972" spans="1:1" ht="15.75" x14ac:dyDescent="0.25">
      <c r="A1972" s="712"/>
    </row>
    <row r="1973" spans="1:1" ht="15.75" x14ac:dyDescent="0.25">
      <c r="A1973" s="712"/>
    </row>
    <row r="1974" spans="1:1" ht="15.75" x14ac:dyDescent="0.25">
      <c r="A1974" s="712"/>
    </row>
    <row r="1975" spans="1:1" ht="15.75" x14ac:dyDescent="0.25">
      <c r="A1975" s="712"/>
    </row>
    <row r="1976" spans="1:1" ht="15.75" x14ac:dyDescent="0.25">
      <c r="A1976" s="712"/>
    </row>
    <row r="1977" spans="1:1" ht="15.75" x14ac:dyDescent="0.25">
      <c r="A1977" s="712"/>
    </row>
    <row r="1978" spans="1:1" ht="15.75" x14ac:dyDescent="0.25">
      <c r="A1978" s="712"/>
    </row>
    <row r="1979" spans="1:1" ht="15.75" x14ac:dyDescent="0.25">
      <c r="A1979" s="712"/>
    </row>
    <row r="1980" spans="1:1" ht="15.75" x14ac:dyDescent="0.25">
      <c r="A1980" s="712"/>
    </row>
    <row r="1981" spans="1:1" ht="15.75" x14ac:dyDescent="0.25">
      <c r="A1981" s="712"/>
    </row>
    <row r="1982" spans="1:1" ht="15.75" x14ac:dyDescent="0.25">
      <c r="A1982" s="712"/>
    </row>
    <row r="1983" spans="1:1" ht="15.75" x14ac:dyDescent="0.25">
      <c r="A1983" s="712"/>
    </row>
    <row r="1984" spans="1:1" ht="15.75" x14ac:dyDescent="0.25">
      <c r="A1984" s="712"/>
    </row>
    <row r="1985" spans="1:1" ht="15.75" x14ac:dyDescent="0.25">
      <c r="A1985" s="712"/>
    </row>
    <row r="1986" spans="1:1" ht="15.75" x14ac:dyDescent="0.25">
      <c r="A1986" s="712"/>
    </row>
    <row r="1987" spans="1:1" ht="15.75" x14ac:dyDescent="0.25">
      <c r="A1987" s="712"/>
    </row>
    <row r="1988" spans="1:1" ht="15.75" x14ac:dyDescent="0.25">
      <c r="A1988" s="712"/>
    </row>
    <row r="1989" spans="1:1" ht="15.75" x14ac:dyDescent="0.25">
      <c r="A1989" s="712"/>
    </row>
    <row r="1990" spans="1:1" ht="15.75" x14ac:dyDescent="0.25">
      <c r="A1990" s="712"/>
    </row>
    <row r="1991" spans="1:1" ht="15.75" x14ac:dyDescent="0.25">
      <c r="A1991" s="712"/>
    </row>
    <row r="1992" spans="1:1" ht="15.75" x14ac:dyDescent="0.25">
      <c r="A1992" s="712"/>
    </row>
    <row r="1993" spans="1:1" ht="15.75" x14ac:dyDescent="0.25">
      <c r="A1993" s="712"/>
    </row>
    <row r="1994" spans="1:1" ht="15.75" x14ac:dyDescent="0.25">
      <c r="A1994" s="712"/>
    </row>
    <row r="1995" spans="1:1" ht="15.75" x14ac:dyDescent="0.25">
      <c r="A1995" s="712"/>
    </row>
    <row r="1996" spans="1:1" ht="15.75" x14ac:dyDescent="0.25">
      <c r="A1996" s="712"/>
    </row>
    <row r="1997" spans="1:1" ht="15.75" x14ac:dyDescent="0.25">
      <c r="A1997" s="712"/>
    </row>
    <row r="1998" spans="1:1" ht="15.75" x14ac:dyDescent="0.25">
      <c r="A1998" s="712"/>
    </row>
    <row r="1999" spans="1:1" ht="15.75" x14ac:dyDescent="0.25">
      <c r="A1999" s="712"/>
    </row>
    <row r="2000" spans="1:1" ht="15.75" x14ac:dyDescent="0.25">
      <c r="A2000" s="712"/>
    </row>
    <row r="2001" spans="1:1" ht="15.75" x14ac:dyDescent="0.25">
      <c r="A2001" s="712"/>
    </row>
    <row r="2002" spans="1:1" ht="15.75" x14ac:dyDescent="0.25">
      <c r="A2002" s="712"/>
    </row>
    <row r="2003" spans="1:1" ht="15.75" x14ac:dyDescent="0.25">
      <c r="A2003" s="712"/>
    </row>
    <row r="2004" spans="1:1" ht="15.75" x14ac:dyDescent="0.25">
      <c r="A2004" s="712"/>
    </row>
    <row r="2005" spans="1:1" ht="15.75" x14ac:dyDescent="0.25">
      <c r="A2005" s="712"/>
    </row>
    <row r="2006" spans="1:1" ht="15.75" x14ac:dyDescent="0.25">
      <c r="A2006" s="712"/>
    </row>
    <row r="2007" spans="1:1" ht="15.75" x14ac:dyDescent="0.25">
      <c r="A2007" s="712"/>
    </row>
    <row r="2008" spans="1:1" ht="15.75" x14ac:dyDescent="0.25">
      <c r="A2008" s="712"/>
    </row>
    <row r="2009" spans="1:1" ht="15.75" x14ac:dyDescent="0.25">
      <c r="A2009" s="712"/>
    </row>
    <row r="2010" spans="1:1" ht="15.75" x14ac:dyDescent="0.25">
      <c r="A2010" s="712"/>
    </row>
    <row r="2011" spans="1:1" ht="15.75" x14ac:dyDescent="0.25">
      <c r="A2011" s="712"/>
    </row>
    <row r="2012" spans="1:1" ht="15.75" x14ac:dyDescent="0.25">
      <c r="A2012" s="712"/>
    </row>
    <row r="2013" spans="1:1" ht="15.75" x14ac:dyDescent="0.25">
      <c r="A2013" s="712"/>
    </row>
    <row r="2014" spans="1:1" ht="15.75" x14ac:dyDescent="0.25">
      <c r="A2014" s="712"/>
    </row>
    <row r="2015" spans="1:1" ht="15.75" x14ac:dyDescent="0.25">
      <c r="A2015" s="712"/>
    </row>
    <row r="2016" spans="1:1" ht="15.75" x14ac:dyDescent="0.25">
      <c r="A2016" s="712"/>
    </row>
    <row r="2017" spans="1:1" ht="15.75" x14ac:dyDescent="0.25">
      <c r="A2017" s="712"/>
    </row>
    <row r="2018" spans="1:1" ht="15.75" x14ac:dyDescent="0.25">
      <c r="A2018" s="712"/>
    </row>
    <row r="2019" spans="1:1" ht="15.75" x14ac:dyDescent="0.25">
      <c r="A2019" s="712"/>
    </row>
    <row r="2020" spans="1:1" ht="15.75" x14ac:dyDescent="0.25">
      <c r="A2020" s="712"/>
    </row>
    <row r="2021" spans="1:1" ht="15.75" x14ac:dyDescent="0.25">
      <c r="A2021" s="712"/>
    </row>
    <row r="2022" spans="1:1" ht="15.75" x14ac:dyDescent="0.25">
      <c r="A2022" s="712"/>
    </row>
    <row r="2023" spans="1:1" ht="15.75" x14ac:dyDescent="0.25">
      <c r="A2023" s="712"/>
    </row>
    <row r="2024" spans="1:1" ht="15.75" x14ac:dyDescent="0.25">
      <c r="A2024" s="712"/>
    </row>
    <row r="2025" spans="1:1" ht="15.75" x14ac:dyDescent="0.25">
      <c r="A2025" s="712"/>
    </row>
    <row r="2026" spans="1:1" ht="15.75" x14ac:dyDescent="0.25">
      <c r="A2026" s="712"/>
    </row>
    <row r="2027" spans="1:1" ht="15.75" x14ac:dyDescent="0.25">
      <c r="A2027" s="712"/>
    </row>
    <row r="2028" spans="1:1" ht="15.75" x14ac:dyDescent="0.25">
      <c r="A2028" s="712"/>
    </row>
    <row r="2029" spans="1:1" ht="15.75" x14ac:dyDescent="0.25">
      <c r="A2029" s="712"/>
    </row>
    <row r="2030" spans="1:1" ht="15.75" x14ac:dyDescent="0.25">
      <c r="A2030" s="712"/>
    </row>
    <row r="2031" spans="1:1" ht="15.75" x14ac:dyDescent="0.25">
      <c r="A2031" s="712"/>
    </row>
    <row r="2032" spans="1:1" ht="15.75" x14ac:dyDescent="0.25">
      <c r="A2032" s="712"/>
    </row>
    <row r="2033" spans="1:1" ht="15.75" x14ac:dyDescent="0.25">
      <c r="A2033" s="712"/>
    </row>
    <row r="2034" spans="1:1" ht="15.75" x14ac:dyDescent="0.25">
      <c r="A2034" s="712"/>
    </row>
    <row r="2035" spans="1:1" ht="15.75" x14ac:dyDescent="0.25">
      <c r="A2035" s="712"/>
    </row>
    <row r="2036" spans="1:1" ht="15.75" x14ac:dyDescent="0.25">
      <c r="A2036" s="712"/>
    </row>
    <row r="2037" spans="1:1" ht="15.75" x14ac:dyDescent="0.25">
      <c r="A2037" s="712"/>
    </row>
    <row r="2038" spans="1:1" ht="15.75" x14ac:dyDescent="0.25">
      <c r="A2038" s="712"/>
    </row>
    <row r="2039" spans="1:1" ht="15.75" x14ac:dyDescent="0.25">
      <c r="A2039" s="712"/>
    </row>
    <row r="2040" spans="1:1" ht="15.75" x14ac:dyDescent="0.25">
      <c r="A2040" s="712"/>
    </row>
    <row r="2041" spans="1:1" ht="15.75" x14ac:dyDescent="0.25">
      <c r="A2041" s="712"/>
    </row>
    <row r="2042" spans="1:1" ht="15.75" x14ac:dyDescent="0.25">
      <c r="A2042" s="712"/>
    </row>
    <row r="2043" spans="1:1" ht="15.75" x14ac:dyDescent="0.25">
      <c r="A2043" s="712"/>
    </row>
    <row r="2044" spans="1:1" ht="15.75" x14ac:dyDescent="0.25">
      <c r="A2044" s="712"/>
    </row>
    <row r="2045" spans="1:1" ht="15.75" x14ac:dyDescent="0.25">
      <c r="A2045" s="712"/>
    </row>
    <row r="2046" spans="1:1" ht="15.75" x14ac:dyDescent="0.25">
      <c r="A2046" s="712"/>
    </row>
    <row r="2047" spans="1:1" ht="15.75" x14ac:dyDescent="0.25">
      <c r="A2047" s="712"/>
    </row>
    <row r="2048" spans="1:1" ht="15.75" x14ac:dyDescent="0.25">
      <c r="A2048" s="712"/>
    </row>
    <row r="2049" spans="1:1" ht="15.75" x14ac:dyDescent="0.25">
      <c r="A2049" s="712"/>
    </row>
    <row r="2050" spans="1:1" ht="15.75" x14ac:dyDescent="0.25">
      <c r="A2050" s="712"/>
    </row>
    <row r="2051" spans="1:1" ht="15.75" x14ac:dyDescent="0.25">
      <c r="A2051" s="712"/>
    </row>
    <row r="2052" spans="1:1" ht="15.75" x14ac:dyDescent="0.25">
      <c r="A2052" s="712"/>
    </row>
    <row r="2053" spans="1:1" ht="15.75" x14ac:dyDescent="0.25">
      <c r="A2053" s="712"/>
    </row>
    <row r="2054" spans="1:1" ht="15.75" x14ac:dyDescent="0.25">
      <c r="A2054" s="712"/>
    </row>
    <row r="2055" spans="1:1" ht="15.75" x14ac:dyDescent="0.25">
      <c r="A2055" s="712"/>
    </row>
    <row r="2056" spans="1:1" ht="15.75" x14ac:dyDescent="0.25">
      <c r="A2056" s="712"/>
    </row>
    <row r="2057" spans="1:1" ht="15.75" x14ac:dyDescent="0.25">
      <c r="A2057" s="712"/>
    </row>
    <row r="2058" spans="1:1" ht="15.75" x14ac:dyDescent="0.25">
      <c r="A2058" s="712"/>
    </row>
    <row r="2059" spans="1:1" ht="15.75" x14ac:dyDescent="0.25">
      <c r="A2059" s="712"/>
    </row>
    <row r="2060" spans="1:1" ht="15.75" x14ac:dyDescent="0.25">
      <c r="A2060" s="712"/>
    </row>
    <row r="2061" spans="1:1" ht="15.75" x14ac:dyDescent="0.25">
      <c r="A2061" s="712"/>
    </row>
    <row r="2062" spans="1:1" ht="15.75" x14ac:dyDescent="0.25">
      <c r="A2062" s="712"/>
    </row>
    <row r="2063" spans="1:1" ht="15.75" x14ac:dyDescent="0.25">
      <c r="A2063" s="712"/>
    </row>
    <row r="2064" spans="1:1" ht="15.75" x14ac:dyDescent="0.25">
      <c r="A2064" s="712"/>
    </row>
    <row r="2065" spans="1:1" ht="15.75" x14ac:dyDescent="0.25">
      <c r="A2065" s="712"/>
    </row>
    <row r="2066" spans="1:1" ht="15.75" x14ac:dyDescent="0.25">
      <c r="A2066" s="712"/>
    </row>
    <row r="2067" spans="1:1" ht="15.75" x14ac:dyDescent="0.25">
      <c r="A2067" s="712"/>
    </row>
    <row r="2068" spans="1:1" ht="15.75" x14ac:dyDescent="0.25">
      <c r="A2068" s="712"/>
    </row>
    <row r="2069" spans="1:1" ht="15.75" x14ac:dyDescent="0.25">
      <c r="A2069" s="712"/>
    </row>
    <row r="2070" spans="1:1" ht="15.75" x14ac:dyDescent="0.25">
      <c r="A2070" s="712"/>
    </row>
    <row r="2071" spans="1:1" ht="15.75" x14ac:dyDescent="0.25">
      <c r="A2071" s="712"/>
    </row>
    <row r="2072" spans="1:1" ht="15.75" x14ac:dyDescent="0.25">
      <c r="A2072" s="712"/>
    </row>
    <row r="2073" spans="1:1" ht="15.75" x14ac:dyDescent="0.25">
      <c r="A2073" s="712"/>
    </row>
    <row r="2074" spans="1:1" ht="15.75" x14ac:dyDescent="0.25">
      <c r="A2074" s="712"/>
    </row>
    <row r="2075" spans="1:1" ht="15.75" x14ac:dyDescent="0.25">
      <c r="A2075" s="712"/>
    </row>
    <row r="2076" spans="1:1" ht="15.75" x14ac:dyDescent="0.25">
      <c r="A2076" s="712"/>
    </row>
    <row r="2077" spans="1:1" ht="15.75" x14ac:dyDescent="0.25">
      <c r="A2077" s="712"/>
    </row>
    <row r="2078" spans="1:1" ht="15.75" x14ac:dyDescent="0.25">
      <c r="A2078" s="712"/>
    </row>
    <row r="2079" spans="1:1" ht="15.75" x14ac:dyDescent="0.25">
      <c r="A2079" s="712"/>
    </row>
    <row r="2080" spans="1:1" ht="15.75" x14ac:dyDescent="0.25">
      <c r="A2080" s="712"/>
    </row>
    <row r="2081" spans="1:1" ht="15.75" x14ac:dyDescent="0.25">
      <c r="A2081" s="712"/>
    </row>
    <row r="2082" spans="1:1" ht="15.75" x14ac:dyDescent="0.25">
      <c r="A2082" s="712"/>
    </row>
    <row r="2083" spans="1:1" ht="15.75" x14ac:dyDescent="0.25">
      <c r="A2083" s="712"/>
    </row>
    <row r="2084" spans="1:1" ht="15.75" x14ac:dyDescent="0.25">
      <c r="A2084" s="712"/>
    </row>
    <row r="2085" spans="1:1" ht="15.75" x14ac:dyDescent="0.25">
      <c r="A2085" s="712"/>
    </row>
    <row r="2086" spans="1:1" ht="15.75" x14ac:dyDescent="0.25">
      <c r="A2086" s="712"/>
    </row>
    <row r="2087" spans="1:1" ht="15.75" x14ac:dyDescent="0.25">
      <c r="A2087" s="712"/>
    </row>
    <row r="2088" spans="1:1" ht="15.75" x14ac:dyDescent="0.25">
      <c r="A2088" s="712"/>
    </row>
    <row r="2089" spans="1:1" ht="15.75" x14ac:dyDescent="0.25">
      <c r="A2089" s="712"/>
    </row>
    <row r="2090" spans="1:1" ht="15.75" x14ac:dyDescent="0.25">
      <c r="A2090" s="712"/>
    </row>
    <row r="2091" spans="1:1" ht="15.75" x14ac:dyDescent="0.25">
      <c r="A2091" s="712"/>
    </row>
    <row r="2092" spans="1:1" ht="15.75" x14ac:dyDescent="0.25">
      <c r="A2092" s="712"/>
    </row>
    <row r="2093" spans="1:1" ht="15.75" x14ac:dyDescent="0.25">
      <c r="A2093" s="712"/>
    </row>
    <row r="2094" spans="1:1" ht="15.75" x14ac:dyDescent="0.25">
      <c r="A2094" s="712"/>
    </row>
    <row r="2095" spans="1:1" ht="15.75" x14ac:dyDescent="0.25">
      <c r="A2095" s="712"/>
    </row>
    <row r="2096" spans="1:1" ht="15.75" x14ac:dyDescent="0.25">
      <c r="A2096" s="712"/>
    </row>
    <row r="2097" spans="1:1" ht="15.75" x14ac:dyDescent="0.25">
      <c r="A2097" s="712"/>
    </row>
    <row r="2098" spans="1:1" ht="15.75" x14ac:dyDescent="0.25">
      <c r="A2098" s="712"/>
    </row>
    <row r="2099" spans="1:1" ht="15.75" x14ac:dyDescent="0.25">
      <c r="A2099" s="712"/>
    </row>
    <row r="2100" spans="1:1" ht="15.75" x14ac:dyDescent="0.25">
      <c r="A2100" s="712"/>
    </row>
  </sheetData>
  <mergeCells count="1">
    <mergeCell ref="B3:D3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Header xml:space="preserve">&amp;C
Költségvetési szervek 2020. évi álláshelyeinek meghatározása&amp;R&amp;"Times New Roman,Félkövér"9. melléklet az 5/2020.(II.17.) önkormányzati rendelethez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24</vt:i4>
      </vt:variant>
      <vt:variant>
        <vt:lpstr>Névvel ellátott tartományok</vt:lpstr>
      </vt:variant>
      <vt:variant>
        <vt:i4>13</vt:i4>
      </vt:variant>
    </vt:vector>
  </HeadingPairs>
  <TitlesOfParts>
    <vt:vector size="37" baseType="lpstr">
      <vt:lpstr>1 bevétel (kötelező,önként)</vt:lpstr>
      <vt:lpstr>2 kiadás (kötelező, önként)</vt:lpstr>
      <vt:lpstr>3 bevétel(szűkített)</vt:lpstr>
      <vt:lpstr>4 kiadás(szűkített)</vt:lpstr>
      <vt:lpstr>5 egyenleg</vt:lpstr>
      <vt:lpstr>6normatíva</vt:lpstr>
      <vt:lpstr>7 int.bevétel</vt:lpstr>
      <vt:lpstr>8 int.kiadás</vt:lpstr>
      <vt:lpstr>9 álláshely</vt:lpstr>
      <vt:lpstr>10 ök kiadás</vt:lpstr>
      <vt:lpstr>11melléklet </vt:lpstr>
      <vt:lpstr>12 fejlesztés</vt:lpstr>
      <vt:lpstr>13 Lakáselidegenítés</vt:lpstr>
      <vt:lpstr>14 Ktg.szervek felúj.</vt:lpstr>
      <vt:lpstr>15 épületek fentartási költs</vt:lpstr>
      <vt:lpstr>16 működési és felhalm</vt:lpstr>
      <vt:lpstr>17előirányzat felhasz. </vt:lpstr>
      <vt:lpstr>18többéves</vt:lpstr>
      <vt:lpstr>19projektek</vt:lpstr>
      <vt:lpstr>20 közvetett támogatások</vt:lpstr>
      <vt:lpstr>21 kiemelt</vt:lpstr>
      <vt:lpstr>22 TFA</vt:lpstr>
      <vt:lpstr>23 Környezetvéd.alap</vt:lpstr>
      <vt:lpstr>24Turisztikai Alap</vt:lpstr>
      <vt:lpstr>'1 bevétel (kötelező,önként)'!Nyomtatási_cím</vt:lpstr>
      <vt:lpstr>'10 ök kiadás'!Nyomtatási_cím</vt:lpstr>
      <vt:lpstr>'11melléklet '!Nyomtatási_cím</vt:lpstr>
      <vt:lpstr>'12 fejlesztés'!Nyomtatási_cím</vt:lpstr>
      <vt:lpstr>'19projektek'!Nyomtatási_cím</vt:lpstr>
      <vt:lpstr>'2 kiadás (kötelező, önként)'!Nyomtatási_cím</vt:lpstr>
      <vt:lpstr>'20 közvetett támogatások'!Nyomtatási_cím</vt:lpstr>
      <vt:lpstr>'3 bevétel(szűkített)'!Nyomtatási_cím</vt:lpstr>
      <vt:lpstr>'1 bevétel (kötelező,önként)'!Nyomtatási_terület</vt:lpstr>
      <vt:lpstr>'11melléklet '!Nyomtatási_terület</vt:lpstr>
      <vt:lpstr>'17előirányzat felhasz. '!Nyomtatási_terület</vt:lpstr>
      <vt:lpstr>'20 közvetett támogatások'!Nyomtatási_terület</vt:lpstr>
      <vt:lpstr>'4 kiadás(szűkített)'!Nyomtatási_terület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Windows-felhasználó</cp:lastModifiedBy>
  <cp:lastPrinted>2020-02-17T08:40:57Z</cp:lastPrinted>
  <dcterms:created xsi:type="dcterms:W3CDTF">2003-05-23T09:53:33Z</dcterms:created>
  <dcterms:modified xsi:type="dcterms:W3CDTF">2020-02-17T08:49:33Z</dcterms:modified>
</cp:coreProperties>
</file>