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bookViews>
    <workbookView xWindow="0" yWindow="0" windowWidth="20490" windowHeight="7620" tabRatio="689" firstSheet="11" activeTab="22"/>
  </bookViews>
  <sheets>
    <sheet name="1" sheetId="2" r:id="rId1"/>
    <sheet name="1a" sheetId="28" r:id="rId2"/>
    <sheet name="1b" sheetId="29" r:id="rId3"/>
    <sheet name="1c" sheetId="30" r:id="rId4"/>
    <sheet name="2" sheetId="1" r:id="rId5"/>
    <sheet name="2a" sheetId="31" r:id="rId6"/>
    <sheet name="2b" sheetId="32" r:id="rId7"/>
    <sheet name="2c" sheetId="8" r:id="rId8"/>
    <sheet name="2d" sheetId="33" r:id="rId9"/>
    <sheet name="2e" sheetId="34" r:id="rId10"/>
    <sheet name="3 mell." sheetId="35" r:id="rId11"/>
    <sheet name="4 mell." sheetId="36" r:id="rId12"/>
    <sheet name="5 mell." sheetId="37" r:id="rId13"/>
    <sheet name="6 mell." sheetId="38" r:id="rId14"/>
    <sheet name="7 mell" sheetId="11" r:id="rId15"/>
    <sheet name="8 mell." sheetId="12" r:id="rId16"/>
    <sheet name="9a" sheetId="39" r:id="rId17"/>
    <sheet name="9b" sheetId="40" r:id="rId18"/>
    <sheet name="9c" sheetId="41" r:id="rId19"/>
    <sheet name="10 mell" sheetId="13" r:id="rId20"/>
    <sheet name="11" sheetId="16" r:id="rId21"/>
    <sheet name="12" sheetId="17" r:id="rId22"/>
    <sheet name="13" sheetId="42" r:id="rId23"/>
    <sheet name="Munka1" sheetId="23" state="hidden" r:id="rId24"/>
    <sheet name="14 mell" sheetId="15" r:id="rId25"/>
  </sheets>
  <externalReferences>
    <externalReference r:id="rId26"/>
  </externalReferences>
  <definedNames>
    <definedName name="_xlnm.Print_Area" localSheetId="22">'13'!$B$1:$O$34</definedName>
    <definedName name="_xlnm.Print_Area" localSheetId="8">'2d'!$A$6:$U$27</definedName>
    <definedName name="_xlnm.Print_Area">'2'!$A$6:$U$27</definedName>
  </definedNames>
  <calcPr calcId="162913"/>
</workbook>
</file>

<file path=xl/calcChain.xml><?xml version="1.0" encoding="utf-8"?>
<calcChain xmlns="http://schemas.openxmlformats.org/spreadsheetml/2006/main">
  <c r="C32" i="42" l="1"/>
  <c r="N32" i="42" s="1"/>
  <c r="C31" i="42"/>
  <c r="N30" i="42"/>
  <c r="N29" i="42" s="1"/>
  <c r="J30" i="42"/>
  <c r="F30" i="42"/>
  <c r="C30" i="42"/>
  <c r="M30" i="42" s="1"/>
  <c r="M27" i="42"/>
  <c r="L27" i="42"/>
  <c r="I27" i="42"/>
  <c r="H27" i="42"/>
  <c r="E27" i="42"/>
  <c r="D27" i="42"/>
  <c r="C27" i="42"/>
  <c r="O27" i="42" s="1"/>
  <c r="P26" i="42"/>
  <c r="C26" i="42"/>
  <c r="M25" i="42"/>
  <c r="L25" i="42"/>
  <c r="I25" i="42"/>
  <c r="H25" i="42"/>
  <c r="E25" i="42"/>
  <c r="D25" i="42"/>
  <c r="C25" i="42"/>
  <c r="O25" i="42" s="1"/>
  <c r="N24" i="42"/>
  <c r="J24" i="42"/>
  <c r="F24" i="42"/>
  <c r="C24" i="42"/>
  <c r="M24" i="42" s="1"/>
  <c r="M23" i="42"/>
  <c r="L23" i="42"/>
  <c r="I23" i="42"/>
  <c r="H23" i="42"/>
  <c r="E23" i="42"/>
  <c r="D23" i="42"/>
  <c r="C23" i="42"/>
  <c r="O23" i="42" s="1"/>
  <c r="P22" i="42"/>
  <c r="C22" i="42"/>
  <c r="C28" i="42" s="1"/>
  <c r="M21" i="42"/>
  <c r="M28" i="42" s="1"/>
  <c r="L21" i="42"/>
  <c r="I21" i="42"/>
  <c r="H21" i="42"/>
  <c r="E21" i="42"/>
  <c r="D21" i="42"/>
  <c r="C21" i="42"/>
  <c r="O21" i="42" s="1"/>
  <c r="M19" i="42"/>
  <c r="M16" i="42" s="1"/>
  <c r="L19" i="42"/>
  <c r="L16" i="42" s="1"/>
  <c r="I19" i="42"/>
  <c r="I16" i="42" s="1"/>
  <c r="H19" i="42"/>
  <c r="H16" i="42" s="1"/>
  <c r="E19" i="42"/>
  <c r="E16" i="42" s="1"/>
  <c r="D19" i="42"/>
  <c r="D16" i="42" s="1"/>
  <c r="C19" i="42"/>
  <c r="O19" i="42" s="1"/>
  <c r="O16" i="42" s="1"/>
  <c r="P18" i="42"/>
  <c r="C18" i="42"/>
  <c r="P17" i="42"/>
  <c r="C17" i="42"/>
  <c r="C16" i="42"/>
  <c r="P14" i="42"/>
  <c r="C14" i="42"/>
  <c r="M13" i="42"/>
  <c r="L13" i="42"/>
  <c r="I13" i="42"/>
  <c r="H13" i="42"/>
  <c r="E13" i="42"/>
  <c r="D13" i="42"/>
  <c r="C13" i="42"/>
  <c r="O13" i="42" s="1"/>
  <c r="N12" i="42"/>
  <c r="J12" i="42"/>
  <c r="F12" i="42"/>
  <c r="C12" i="42"/>
  <c r="M12" i="42" s="1"/>
  <c r="M11" i="42"/>
  <c r="L11" i="42"/>
  <c r="I11" i="42"/>
  <c r="H11" i="42"/>
  <c r="E11" i="42"/>
  <c r="D11" i="42"/>
  <c r="C11" i="42"/>
  <c r="O11" i="42" s="1"/>
  <c r="N10" i="42"/>
  <c r="J10" i="42"/>
  <c r="F10" i="42"/>
  <c r="C10" i="42"/>
  <c r="M10" i="42" s="1"/>
  <c r="M9" i="42"/>
  <c r="L9" i="42"/>
  <c r="I9" i="42"/>
  <c r="H9" i="42"/>
  <c r="E9" i="42"/>
  <c r="D9" i="42"/>
  <c r="C9" i="42"/>
  <c r="O9" i="42" s="1"/>
  <c r="N8" i="42"/>
  <c r="J8" i="42"/>
  <c r="F8" i="42"/>
  <c r="C8" i="42"/>
  <c r="M8" i="42" s="1"/>
  <c r="M7" i="42"/>
  <c r="M15" i="42" s="1"/>
  <c r="M20" i="42" s="1"/>
  <c r="L7" i="42"/>
  <c r="I7" i="42"/>
  <c r="H7" i="42"/>
  <c r="E7" i="42"/>
  <c r="D7" i="42"/>
  <c r="C7" i="42"/>
  <c r="C15" i="42" s="1"/>
  <c r="C20" i="42" s="1"/>
  <c r="G115" i="41"/>
  <c r="H114" i="41"/>
  <c r="H115" i="41" s="1"/>
  <c r="G114" i="41"/>
  <c r="F114" i="41"/>
  <c r="F115" i="41" s="1"/>
  <c r="E114" i="41"/>
  <c r="E115" i="41" s="1"/>
  <c r="D113" i="41"/>
  <c r="D114" i="41" s="1"/>
  <c r="C113" i="41"/>
  <c r="C112" i="41"/>
  <c r="C111" i="41"/>
  <c r="E109" i="41"/>
  <c r="C108" i="41"/>
  <c r="C107" i="41"/>
  <c r="C106" i="41"/>
  <c r="H105" i="41"/>
  <c r="H109" i="41" s="1"/>
  <c r="G105" i="41"/>
  <c r="G109" i="41" s="1"/>
  <c r="F105" i="41"/>
  <c r="F109" i="41" s="1"/>
  <c r="E105" i="41"/>
  <c r="D105" i="41"/>
  <c r="D109" i="41" s="1"/>
  <c r="H104" i="41"/>
  <c r="G104" i="41"/>
  <c r="F104" i="41"/>
  <c r="E104" i="41"/>
  <c r="D104" i="41"/>
  <c r="C104" i="41" s="1"/>
  <c r="C103" i="41"/>
  <c r="C102" i="41"/>
  <c r="C101" i="41"/>
  <c r="C100" i="41"/>
  <c r="H99" i="41"/>
  <c r="G99" i="41"/>
  <c r="F99" i="41"/>
  <c r="C99" i="41" s="1"/>
  <c r="E99" i="41"/>
  <c r="D99" i="41"/>
  <c r="C98" i="41"/>
  <c r="C97" i="41"/>
  <c r="C96" i="41"/>
  <c r="C95" i="41"/>
  <c r="C94" i="41"/>
  <c r="C92" i="41"/>
  <c r="C91" i="41"/>
  <c r="C90" i="41"/>
  <c r="C89" i="41"/>
  <c r="C88" i="41"/>
  <c r="C87" i="41"/>
  <c r="H86" i="41"/>
  <c r="H93" i="41" s="1"/>
  <c r="G86" i="41"/>
  <c r="G93" i="41" s="1"/>
  <c r="F86" i="41"/>
  <c r="F93" i="41" s="1"/>
  <c r="E86" i="41"/>
  <c r="E93" i="41" s="1"/>
  <c r="D86" i="41"/>
  <c r="D93" i="41" s="1"/>
  <c r="C93" i="41" s="1"/>
  <c r="C85" i="41"/>
  <c r="C83" i="41"/>
  <c r="C82" i="41"/>
  <c r="C81" i="41"/>
  <c r="H80" i="41"/>
  <c r="G80" i="41"/>
  <c r="F80" i="41"/>
  <c r="E80" i="41"/>
  <c r="D80" i="41"/>
  <c r="C80" i="41" s="1"/>
  <c r="C79" i="41"/>
  <c r="H78" i="41"/>
  <c r="H84" i="41" s="1"/>
  <c r="G78" i="41"/>
  <c r="F78" i="41"/>
  <c r="E78" i="41"/>
  <c r="D78" i="41"/>
  <c r="C78" i="41" s="1"/>
  <c r="C77" i="41"/>
  <c r="H76" i="41"/>
  <c r="G76" i="41"/>
  <c r="G84" i="41" s="1"/>
  <c r="G110" i="41" s="1"/>
  <c r="G116" i="41" s="1"/>
  <c r="F76" i="41"/>
  <c r="F84" i="41" s="1"/>
  <c r="E76" i="41"/>
  <c r="E84" i="41" s="1"/>
  <c r="E110" i="41" s="1"/>
  <c r="E116" i="41" s="1"/>
  <c r="D76" i="41"/>
  <c r="C76" i="41"/>
  <c r="C75" i="41"/>
  <c r="C74" i="41"/>
  <c r="C73" i="41"/>
  <c r="F71" i="41"/>
  <c r="E71" i="41"/>
  <c r="H70" i="41"/>
  <c r="H71" i="41" s="1"/>
  <c r="G70" i="41"/>
  <c r="G71" i="41" s="1"/>
  <c r="F70" i="41"/>
  <c r="E70" i="41"/>
  <c r="D70" i="41"/>
  <c r="C70" i="41" s="1"/>
  <c r="C69" i="41"/>
  <c r="C68" i="41"/>
  <c r="C67" i="41"/>
  <c r="H65" i="41"/>
  <c r="G65" i="41"/>
  <c r="F65" i="41"/>
  <c r="E65" i="41"/>
  <c r="D65" i="41"/>
  <c r="C65" i="41"/>
  <c r="C64" i="41"/>
  <c r="C63" i="41"/>
  <c r="C62" i="41"/>
  <c r="H61" i="41"/>
  <c r="G61" i="41"/>
  <c r="F61" i="41"/>
  <c r="E61" i="41"/>
  <c r="D61" i="41"/>
  <c r="C61" i="41" s="1"/>
  <c r="C60" i="41"/>
  <c r="C58" i="41"/>
  <c r="C57" i="41"/>
  <c r="C56" i="41"/>
  <c r="C55" i="41"/>
  <c r="C54" i="41"/>
  <c r="C53" i="41"/>
  <c r="C52" i="41"/>
  <c r="H51" i="41"/>
  <c r="C50" i="41"/>
  <c r="C49" i="41"/>
  <c r="C48" i="41"/>
  <c r="C47" i="41"/>
  <c r="C46" i="41"/>
  <c r="C45" i="41"/>
  <c r="H44" i="41"/>
  <c r="G44" i="41"/>
  <c r="F44" i="41"/>
  <c r="E44" i="41"/>
  <c r="C44" i="41" s="1"/>
  <c r="D44" i="41"/>
  <c r="C43" i="41"/>
  <c r="C42" i="41"/>
  <c r="H41" i="41"/>
  <c r="G41" i="41"/>
  <c r="F41" i="41"/>
  <c r="E41" i="41"/>
  <c r="C41" i="41" s="1"/>
  <c r="D41" i="41"/>
  <c r="C40" i="41"/>
  <c r="C39" i="41"/>
  <c r="C38" i="41"/>
  <c r="H37" i="41"/>
  <c r="H59" i="41" s="1"/>
  <c r="G37" i="41"/>
  <c r="G59" i="41" s="1"/>
  <c r="F37" i="41"/>
  <c r="E37" i="41"/>
  <c r="D37" i="41"/>
  <c r="D59" i="41" s="1"/>
  <c r="C37" i="41"/>
  <c r="E36" i="41"/>
  <c r="C35" i="41"/>
  <c r="C34" i="41"/>
  <c r="C33" i="41"/>
  <c r="H32" i="41"/>
  <c r="G32" i="41"/>
  <c r="F32" i="41"/>
  <c r="E32" i="41"/>
  <c r="C32" i="41" s="1"/>
  <c r="D32" i="41"/>
  <c r="H31" i="41"/>
  <c r="G31" i="41"/>
  <c r="F31" i="41"/>
  <c r="E31" i="41"/>
  <c r="D31" i="41"/>
  <c r="C31" i="41" s="1"/>
  <c r="C30" i="41"/>
  <c r="C29" i="41"/>
  <c r="C28" i="41"/>
  <c r="C27" i="41"/>
  <c r="C26" i="41"/>
  <c r="H25" i="41"/>
  <c r="H36" i="41" s="1"/>
  <c r="G25" i="41"/>
  <c r="G36" i="41" s="1"/>
  <c r="F25" i="41"/>
  <c r="F36" i="41" s="1"/>
  <c r="E25" i="41"/>
  <c r="D25" i="41"/>
  <c r="D36" i="41" s="1"/>
  <c r="C36" i="41" s="1"/>
  <c r="C25" i="41"/>
  <c r="E24" i="41"/>
  <c r="C23" i="41"/>
  <c r="C22" i="41"/>
  <c r="C21" i="41"/>
  <c r="C20" i="41"/>
  <c r="H19" i="41"/>
  <c r="H24" i="41" s="1"/>
  <c r="G19" i="41"/>
  <c r="G24" i="41" s="1"/>
  <c r="F19" i="41"/>
  <c r="F24" i="41" s="1"/>
  <c r="E19" i="41"/>
  <c r="D19" i="41"/>
  <c r="D24" i="41" s="1"/>
  <c r="C24" i="41" s="1"/>
  <c r="C19" i="41"/>
  <c r="C17" i="41"/>
  <c r="C16" i="41"/>
  <c r="C15" i="41"/>
  <c r="C14" i="41"/>
  <c r="H13" i="41"/>
  <c r="G13" i="41"/>
  <c r="F13" i="41"/>
  <c r="E13" i="41"/>
  <c r="D13" i="41"/>
  <c r="C13" i="41"/>
  <c r="H12" i="41"/>
  <c r="H18" i="41" s="1"/>
  <c r="H66" i="41" s="1"/>
  <c r="H72" i="41" s="1"/>
  <c r="G12" i="41"/>
  <c r="G18" i="41" s="1"/>
  <c r="G66" i="41" s="1"/>
  <c r="G72" i="41" s="1"/>
  <c r="F12" i="41"/>
  <c r="F18" i="41" s="1"/>
  <c r="E12" i="41"/>
  <c r="E18" i="41" s="1"/>
  <c r="D12" i="41"/>
  <c r="D18" i="41" s="1"/>
  <c r="C11" i="41"/>
  <c r="C10" i="41"/>
  <c r="C9" i="41"/>
  <c r="C8" i="41"/>
  <c r="C7" i="41"/>
  <c r="H115" i="40"/>
  <c r="G115" i="40"/>
  <c r="D115" i="40"/>
  <c r="H114" i="40"/>
  <c r="G114" i="40"/>
  <c r="F114" i="40"/>
  <c r="F115" i="40" s="1"/>
  <c r="E114" i="40"/>
  <c r="E115" i="40" s="1"/>
  <c r="C115" i="40" s="1"/>
  <c r="D114" i="40"/>
  <c r="C113" i="40"/>
  <c r="C112" i="40"/>
  <c r="C111" i="40"/>
  <c r="H109" i="40"/>
  <c r="D109" i="40"/>
  <c r="C108" i="40"/>
  <c r="C107" i="40"/>
  <c r="C106" i="40"/>
  <c r="H105" i="40"/>
  <c r="G105" i="40"/>
  <c r="G109" i="40" s="1"/>
  <c r="F105" i="40"/>
  <c r="F109" i="40" s="1"/>
  <c r="E105" i="40"/>
  <c r="E109" i="40" s="1"/>
  <c r="D105" i="40"/>
  <c r="H104" i="40"/>
  <c r="G104" i="40"/>
  <c r="F104" i="40"/>
  <c r="E104" i="40"/>
  <c r="D104" i="40"/>
  <c r="C104" i="40"/>
  <c r="C103" i="40"/>
  <c r="C102" i="40"/>
  <c r="C101" i="40"/>
  <c r="C100" i="40"/>
  <c r="H99" i="40"/>
  <c r="G99" i="40"/>
  <c r="F99" i="40"/>
  <c r="E99" i="40"/>
  <c r="C99" i="40" s="1"/>
  <c r="D99" i="40"/>
  <c r="C98" i="40"/>
  <c r="C97" i="40"/>
  <c r="C96" i="40"/>
  <c r="C95" i="40"/>
  <c r="C94" i="40"/>
  <c r="C92" i="40"/>
  <c r="C91" i="40"/>
  <c r="C90" i="40"/>
  <c r="C89" i="40"/>
  <c r="C88" i="40"/>
  <c r="C87" i="40"/>
  <c r="H86" i="40"/>
  <c r="H93" i="40" s="1"/>
  <c r="G86" i="40"/>
  <c r="G93" i="40" s="1"/>
  <c r="F86" i="40"/>
  <c r="F93" i="40" s="1"/>
  <c r="E86" i="40"/>
  <c r="E93" i="40" s="1"/>
  <c r="D86" i="40"/>
  <c r="C86" i="40" s="1"/>
  <c r="C85" i="40"/>
  <c r="C83" i="40"/>
  <c r="C82" i="40"/>
  <c r="C81" i="40"/>
  <c r="H80" i="40"/>
  <c r="G80" i="40"/>
  <c r="F80" i="40"/>
  <c r="E80" i="40"/>
  <c r="D80" i="40"/>
  <c r="C80" i="40" s="1"/>
  <c r="C79" i="40"/>
  <c r="H78" i="40"/>
  <c r="H84" i="40" s="1"/>
  <c r="G78" i="40"/>
  <c r="G84" i="40" s="1"/>
  <c r="G110" i="40" s="1"/>
  <c r="G116" i="40" s="1"/>
  <c r="F78" i="40"/>
  <c r="E78" i="40"/>
  <c r="D78" i="40"/>
  <c r="D84" i="40" s="1"/>
  <c r="C78" i="40"/>
  <c r="C77" i="40"/>
  <c r="H76" i="40"/>
  <c r="G76" i="40"/>
  <c r="F76" i="40"/>
  <c r="F84" i="40" s="1"/>
  <c r="F110" i="40" s="1"/>
  <c r="F116" i="40" s="1"/>
  <c r="E76" i="40"/>
  <c r="E84" i="40" s="1"/>
  <c r="D76" i="40"/>
  <c r="C75" i="40"/>
  <c r="C74" i="40"/>
  <c r="C73" i="40"/>
  <c r="F71" i="40"/>
  <c r="E71" i="40"/>
  <c r="H70" i="40"/>
  <c r="H71" i="40" s="1"/>
  <c r="G70" i="40"/>
  <c r="G71" i="40" s="1"/>
  <c r="F70" i="40"/>
  <c r="E70" i="40"/>
  <c r="D70" i="40"/>
  <c r="D71" i="40" s="1"/>
  <c r="C71" i="40" s="1"/>
  <c r="C70" i="40"/>
  <c r="C69" i="40"/>
  <c r="C68" i="40"/>
  <c r="C67" i="40"/>
  <c r="H65" i="40"/>
  <c r="G65" i="40"/>
  <c r="F65" i="40"/>
  <c r="C65" i="40" s="1"/>
  <c r="E65" i="40"/>
  <c r="D65" i="40"/>
  <c r="C64" i="40"/>
  <c r="C63" i="40"/>
  <c r="C62" i="40"/>
  <c r="H61" i="40"/>
  <c r="G61" i="40"/>
  <c r="F61" i="40"/>
  <c r="E61" i="40"/>
  <c r="D61" i="40"/>
  <c r="C61" i="40"/>
  <c r="C60" i="40"/>
  <c r="G59" i="40"/>
  <c r="F59" i="40"/>
  <c r="C58" i="40"/>
  <c r="C57" i="40"/>
  <c r="C56" i="40"/>
  <c r="C55" i="40"/>
  <c r="C54" i="40"/>
  <c r="C53" i="40"/>
  <c r="C52" i="40"/>
  <c r="C50" i="40"/>
  <c r="C49" i="40"/>
  <c r="C48" i="40"/>
  <c r="C47" i="40"/>
  <c r="C46" i="40"/>
  <c r="C45" i="40"/>
  <c r="H44" i="40"/>
  <c r="G44" i="40"/>
  <c r="F44" i="40"/>
  <c r="E44" i="40"/>
  <c r="D44" i="40"/>
  <c r="C44" i="40" s="1"/>
  <c r="C43" i="40"/>
  <c r="C42" i="40"/>
  <c r="H41" i="40"/>
  <c r="H51" i="40" s="1"/>
  <c r="G41" i="40"/>
  <c r="F41" i="40"/>
  <c r="E41" i="40"/>
  <c r="D41" i="40"/>
  <c r="C41" i="40" s="1"/>
  <c r="C40" i="40"/>
  <c r="C39" i="40"/>
  <c r="C38" i="40"/>
  <c r="H37" i="40"/>
  <c r="H59" i="40" s="1"/>
  <c r="G37" i="40"/>
  <c r="F37" i="40"/>
  <c r="E37" i="40"/>
  <c r="D37" i="40"/>
  <c r="D59" i="40" s="1"/>
  <c r="G36" i="40"/>
  <c r="C35" i="40"/>
  <c r="C34" i="40"/>
  <c r="C33" i="40"/>
  <c r="H32" i="40"/>
  <c r="H36" i="40" s="1"/>
  <c r="G32" i="40"/>
  <c r="F32" i="40"/>
  <c r="E32" i="40"/>
  <c r="D32" i="40"/>
  <c r="C32" i="40" s="1"/>
  <c r="H31" i="40"/>
  <c r="G31" i="40"/>
  <c r="F31" i="40"/>
  <c r="C31" i="40" s="1"/>
  <c r="E31" i="40"/>
  <c r="D31" i="40"/>
  <c r="C30" i="40"/>
  <c r="C29" i="40"/>
  <c r="C28" i="40"/>
  <c r="C27" i="40"/>
  <c r="C26" i="40"/>
  <c r="H25" i="40"/>
  <c r="G25" i="40"/>
  <c r="F25" i="40"/>
  <c r="F36" i="40" s="1"/>
  <c r="E25" i="40"/>
  <c r="E36" i="40" s="1"/>
  <c r="D25" i="40"/>
  <c r="C25" i="40" s="1"/>
  <c r="H24" i="40"/>
  <c r="G24" i="40"/>
  <c r="D24" i="40"/>
  <c r="C23" i="40"/>
  <c r="C22" i="40"/>
  <c r="C21" i="40"/>
  <c r="C20" i="40"/>
  <c r="H19" i="40"/>
  <c r="G19" i="40"/>
  <c r="F19" i="40"/>
  <c r="F24" i="40" s="1"/>
  <c r="E19" i="40"/>
  <c r="E24" i="40" s="1"/>
  <c r="D19" i="40"/>
  <c r="C19" i="40" s="1"/>
  <c r="C17" i="40"/>
  <c r="C16" i="40"/>
  <c r="C15" i="40"/>
  <c r="C14" i="40"/>
  <c r="H13" i="40"/>
  <c r="G13" i="40"/>
  <c r="F13" i="40"/>
  <c r="E13" i="40"/>
  <c r="D13" i="40"/>
  <c r="C13" i="40" s="1"/>
  <c r="H12" i="40"/>
  <c r="H18" i="40" s="1"/>
  <c r="H66" i="40" s="1"/>
  <c r="H72" i="40" s="1"/>
  <c r="G12" i="40"/>
  <c r="G18" i="40" s="1"/>
  <c r="G66" i="40" s="1"/>
  <c r="G72" i="40" s="1"/>
  <c r="F12" i="40"/>
  <c r="F18" i="40" s="1"/>
  <c r="E12" i="40"/>
  <c r="E18" i="40" s="1"/>
  <c r="D12" i="40"/>
  <c r="D18" i="40" s="1"/>
  <c r="C12" i="40"/>
  <c r="C11" i="40"/>
  <c r="C10" i="40"/>
  <c r="C9" i="40"/>
  <c r="C8" i="40"/>
  <c r="C7" i="40"/>
  <c r="H116" i="39"/>
  <c r="G116" i="39"/>
  <c r="F116" i="39"/>
  <c r="E116" i="39"/>
  <c r="D116" i="39"/>
  <c r="C116" i="39"/>
  <c r="H115" i="39"/>
  <c r="G115" i="39"/>
  <c r="F115" i="39"/>
  <c r="E115" i="39"/>
  <c r="D115" i="39"/>
  <c r="C115" i="39"/>
  <c r="H114" i="39"/>
  <c r="G114" i="39"/>
  <c r="F114" i="39"/>
  <c r="E114" i="39"/>
  <c r="D114" i="39"/>
  <c r="C114" i="39"/>
  <c r="H113" i="39"/>
  <c r="G113" i="39"/>
  <c r="F113" i="39"/>
  <c r="E113" i="39"/>
  <c r="D113" i="39"/>
  <c r="C113" i="39"/>
  <c r="C112" i="39"/>
  <c r="H111" i="39"/>
  <c r="G111" i="39"/>
  <c r="F111" i="39"/>
  <c r="E111" i="39"/>
  <c r="D111" i="39"/>
  <c r="C111" i="39"/>
  <c r="H110" i="39"/>
  <c r="G110" i="39"/>
  <c r="F110" i="39"/>
  <c r="E110" i="39"/>
  <c r="D110" i="39"/>
  <c r="C110" i="39"/>
  <c r="H109" i="39"/>
  <c r="G109" i="39"/>
  <c r="F109" i="39"/>
  <c r="E109" i="39"/>
  <c r="D109" i="39"/>
  <c r="C109" i="39"/>
  <c r="H108" i="39"/>
  <c r="G108" i="39"/>
  <c r="F108" i="39"/>
  <c r="E108" i="39"/>
  <c r="D108" i="39"/>
  <c r="C108" i="39"/>
  <c r="H107" i="39"/>
  <c r="G107" i="39"/>
  <c r="F107" i="39"/>
  <c r="E107" i="39"/>
  <c r="D107" i="39"/>
  <c r="C107" i="39"/>
  <c r="H106" i="39"/>
  <c r="G106" i="39"/>
  <c r="F106" i="39"/>
  <c r="E106" i="39"/>
  <c r="D106" i="39"/>
  <c r="C106" i="39"/>
  <c r="H105" i="39"/>
  <c r="G105" i="39"/>
  <c r="F105" i="39"/>
  <c r="E105" i="39"/>
  <c r="D105" i="39"/>
  <c r="C105" i="39"/>
  <c r="H104" i="39"/>
  <c r="G104" i="39"/>
  <c r="F104" i="39"/>
  <c r="E104" i="39"/>
  <c r="D104" i="39"/>
  <c r="C104" i="39"/>
  <c r="H103" i="39"/>
  <c r="G103" i="39"/>
  <c r="F103" i="39"/>
  <c r="E103" i="39"/>
  <c r="D103" i="39"/>
  <c r="C103" i="39"/>
  <c r="H102" i="39"/>
  <c r="G102" i="39"/>
  <c r="F102" i="39"/>
  <c r="E102" i="39"/>
  <c r="D102" i="39"/>
  <c r="C102" i="39"/>
  <c r="H101" i="39"/>
  <c r="G101" i="39"/>
  <c r="F101" i="39"/>
  <c r="E101" i="39"/>
  <c r="D101" i="39"/>
  <c r="C101" i="39"/>
  <c r="H100" i="39"/>
  <c r="G100" i="39"/>
  <c r="F100" i="39"/>
  <c r="E100" i="39"/>
  <c r="D100" i="39"/>
  <c r="C100" i="39"/>
  <c r="H99" i="39"/>
  <c r="G99" i="39"/>
  <c r="F99" i="39"/>
  <c r="E99" i="39"/>
  <c r="D99" i="39"/>
  <c r="C99" i="39"/>
  <c r="H98" i="39"/>
  <c r="G98" i="39"/>
  <c r="F98" i="39"/>
  <c r="E98" i="39"/>
  <c r="D98" i="39"/>
  <c r="C98" i="39"/>
  <c r="H97" i="39"/>
  <c r="G97" i="39"/>
  <c r="F97" i="39"/>
  <c r="E97" i="39"/>
  <c r="D97" i="39"/>
  <c r="C97" i="39"/>
  <c r="H96" i="39"/>
  <c r="G96" i="39"/>
  <c r="F96" i="39"/>
  <c r="E96" i="39"/>
  <c r="D96" i="39"/>
  <c r="C96" i="39"/>
  <c r="H95" i="39"/>
  <c r="G95" i="39"/>
  <c r="F95" i="39"/>
  <c r="E95" i="39"/>
  <c r="D95" i="39"/>
  <c r="C95" i="39"/>
  <c r="H94" i="39"/>
  <c r="G94" i="39"/>
  <c r="F94" i="39"/>
  <c r="E94" i="39"/>
  <c r="D94" i="39"/>
  <c r="C94" i="39"/>
  <c r="H93" i="39"/>
  <c r="G93" i="39"/>
  <c r="F93" i="39"/>
  <c r="E93" i="39"/>
  <c r="D93" i="39"/>
  <c r="C93" i="39"/>
  <c r="H92" i="39"/>
  <c r="G92" i="39"/>
  <c r="F92" i="39"/>
  <c r="E92" i="39"/>
  <c r="D92" i="39"/>
  <c r="C92" i="39"/>
  <c r="H91" i="39"/>
  <c r="G91" i="39"/>
  <c r="F91" i="39"/>
  <c r="E91" i="39"/>
  <c r="D91" i="39"/>
  <c r="C91" i="39"/>
  <c r="H90" i="39"/>
  <c r="G90" i="39"/>
  <c r="F90" i="39"/>
  <c r="E90" i="39"/>
  <c r="D90" i="39"/>
  <c r="C90" i="39"/>
  <c r="H89" i="39"/>
  <c r="G89" i="39"/>
  <c r="F89" i="39"/>
  <c r="E89" i="39"/>
  <c r="D89" i="39"/>
  <c r="C89" i="39"/>
  <c r="H88" i="39"/>
  <c r="G88" i="39"/>
  <c r="F88" i="39"/>
  <c r="E88" i="39"/>
  <c r="D88" i="39"/>
  <c r="C88" i="39"/>
  <c r="H87" i="39"/>
  <c r="G87" i="39"/>
  <c r="F87" i="39"/>
  <c r="E87" i="39"/>
  <c r="D87" i="39"/>
  <c r="C87" i="39"/>
  <c r="H86" i="39"/>
  <c r="G86" i="39"/>
  <c r="F86" i="39"/>
  <c r="E86" i="39"/>
  <c r="D86" i="39"/>
  <c r="C86" i="39"/>
  <c r="H85" i="39"/>
  <c r="G85" i="39"/>
  <c r="F85" i="39"/>
  <c r="E85" i="39"/>
  <c r="D85" i="39"/>
  <c r="C85" i="39"/>
  <c r="H84" i="39"/>
  <c r="G84" i="39"/>
  <c r="F84" i="39"/>
  <c r="E84" i="39"/>
  <c r="D84" i="39"/>
  <c r="C84" i="39"/>
  <c r="H83" i="39"/>
  <c r="G83" i="39"/>
  <c r="F83" i="39"/>
  <c r="E83" i="39"/>
  <c r="D83" i="39"/>
  <c r="C83" i="39"/>
  <c r="H82" i="39"/>
  <c r="G82" i="39"/>
  <c r="F82" i="39"/>
  <c r="E82" i="39"/>
  <c r="D82" i="39"/>
  <c r="C82" i="39"/>
  <c r="H81" i="39"/>
  <c r="G81" i="39"/>
  <c r="F81" i="39"/>
  <c r="E81" i="39"/>
  <c r="D81" i="39"/>
  <c r="C81" i="39"/>
  <c r="H80" i="39"/>
  <c r="G80" i="39"/>
  <c r="F80" i="39"/>
  <c r="E80" i="39"/>
  <c r="D80" i="39"/>
  <c r="C80" i="39"/>
  <c r="H79" i="39"/>
  <c r="G79" i="39"/>
  <c r="F79" i="39"/>
  <c r="E79" i="39"/>
  <c r="D79" i="39"/>
  <c r="C79" i="39"/>
  <c r="H78" i="39"/>
  <c r="G78" i="39"/>
  <c r="F78" i="39"/>
  <c r="E78" i="39"/>
  <c r="D78" i="39"/>
  <c r="C78" i="39"/>
  <c r="H77" i="39"/>
  <c r="G77" i="39"/>
  <c r="F77" i="39"/>
  <c r="E77" i="39"/>
  <c r="D77" i="39"/>
  <c r="C77" i="39"/>
  <c r="H76" i="39"/>
  <c r="G76" i="39"/>
  <c r="F76" i="39"/>
  <c r="E76" i="39"/>
  <c r="D76" i="39"/>
  <c r="C76" i="39"/>
  <c r="H75" i="39"/>
  <c r="G75" i="39"/>
  <c r="F75" i="39"/>
  <c r="E75" i="39"/>
  <c r="D75" i="39"/>
  <c r="C75" i="39"/>
  <c r="H74" i="39"/>
  <c r="G74" i="39"/>
  <c r="F74" i="39"/>
  <c r="E74" i="39"/>
  <c r="D74" i="39"/>
  <c r="C74" i="39"/>
  <c r="H73" i="39"/>
  <c r="G73" i="39"/>
  <c r="F73" i="39"/>
  <c r="E73" i="39"/>
  <c r="D73" i="39"/>
  <c r="C73" i="39"/>
  <c r="H72" i="39"/>
  <c r="G72" i="39"/>
  <c r="F72" i="39"/>
  <c r="E72" i="39"/>
  <c r="D72" i="39"/>
  <c r="C72" i="39"/>
  <c r="H71" i="39"/>
  <c r="G71" i="39"/>
  <c r="F71" i="39"/>
  <c r="E71" i="39"/>
  <c r="D71" i="39"/>
  <c r="C71" i="39"/>
  <c r="H70" i="39"/>
  <c r="G70" i="39"/>
  <c r="F70" i="39"/>
  <c r="E70" i="39"/>
  <c r="D70" i="39"/>
  <c r="C70" i="39"/>
  <c r="H69" i="39"/>
  <c r="G69" i="39"/>
  <c r="F69" i="39"/>
  <c r="E69" i="39"/>
  <c r="D69" i="39"/>
  <c r="C69" i="39"/>
  <c r="H68" i="39"/>
  <c r="G68" i="39"/>
  <c r="F68" i="39"/>
  <c r="E68" i="39"/>
  <c r="D68" i="39"/>
  <c r="C68" i="39"/>
  <c r="H67" i="39"/>
  <c r="G67" i="39"/>
  <c r="F67" i="39"/>
  <c r="E67" i="39"/>
  <c r="D67" i="39"/>
  <c r="C67" i="39"/>
  <c r="H66" i="39"/>
  <c r="G66" i="39"/>
  <c r="F66" i="39"/>
  <c r="E66" i="39"/>
  <c r="D66" i="39"/>
  <c r="C66" i="39"/>
  <c r="H65" i="39"/>
  <c r="G65" i="39"/>
  <c r="F65" i="39"/>
  <c r="E65" i="39"/>
  <c r="D65" i="39"/>
  <c r="C65" i="39"/>
  <c r="H64" i="39"/>
  <c r="G64" i="39"/>
  <c r="F64" i="39"/>
  <c r="E64" i="39"/>
  <c r="D64" i="39"/>
  <c r="C64" i="39"/>
  <c r="H63" i="39"/>
  <c r="G63" i="39"/>
  <c r="F63" i="39"/>
  <c r="E63" i="39"/>
  <c r="D63" i="39"/>
  <c r="C63" i="39"/>
  <c r="H62" i="39"/>
  <c r="G62" i="39"/>
  <c r="F62" i="39"/>
  <c r="E62" i="39"/>
  <c r="D62" i="39"/>
  <c r="C62" i="39"/>
  <c r="H61" i="39"/>
  <c r="G61" i="39"/>
  <c r="F61" i="39"/>
  <c r="E61" i="39"/>
  <c r="D61" i="39"/>
  <c r="C61" i="39"/>
  <c r="H60" i="39"/>
  <c r="G60" i="39"/>
  <c r="F60" i="39"/>
  <c r="E60" i="39"/>
  <c r="D60" i="39"/>
  <c r="C60" i="39"/>
  <c r="H59" i="39"/>
  <c r="G59" i="39"/>
  <c r="F59" i="39"/>
  <c r="E59" i="39"/>
  <c r="D59" i="39"/>
  <c r="C59" i="39"/>
  <c r="H58" i="39"/>
  <c r="G58" i="39"/>
  <c r="F58" i="39"/>
  <c r="E58" i="39"/>
  <c r="D58" i="39"/>
  <c r="C58" i="39"/>
  <c r="H57" i="39"/>
  <c r="G57" i="39"/>
  <c r="F57" i="39"/>
  <c r="E57" i="39"/>
  <c r="D57" i="39"/>
  <c r="C57" i="39"/>
  <c r="H56" i="39"/>
  <c r="G56" i="39"/>
  <c r="F56" i="39"/>
  <c r="E56" i="39"/>
  <c r="D56" i="39"/>
  <c r="C56" i="39"/>
  <c r="H55" i="39"/>
  <c r="G55" i="39"/>
  <c r="F55" i="39"/>
  <c r="E55" i="39"/>
  <c r="D55" i="39"/>
  <c r="C55" i="39"/>
  <c r="H54" i="39"/>
  <c r="G54" i="39"/>
  <c r="F54" i="39"/>
  <c r="E54" i="39"/>
  <c r="D54" i="39"/>
  <c r="C54" i="39"/>
  <c r="H53" i="39"/>
  <c r="G53" i="39"/>
  <c r="F53" i="39"/>
  <c r="E53" i="39"/>
  <c r="D53" i="39"/>
  <c r="C53" i="39"/>
  <c r="H52" i="39"/>
  <c r="G52" i="39"/>
  <c r="F52" i="39"/>
  <c r="E52" i="39"/>
  <c r="D52" i="39"/>
  <c r="C52" i="39"/>
  <c r="H51" i="39"/>
  <c r="G51" i="39"/>
  <c r="F51" i="39"/>
  <c r="E51" i="39"/>
  <c r="D51" i="39"/>
  <c r="C51" i="39"/>
  <c r="H50" i="39"/>
  <c r="G50" i="39"/>
  <c r="F50" i="39"/>
  <c r="E50" i="39"/>
  <c r="D50" i="39"/>
  <c r="C50" i="39"/>
  <c r="H49" i="39"/>
  <c r="G49" i="39"/>
  <c r="F49" i="39"/>
  <c r="E49" i="39"/>
  <c r="D49" i="39"/>
  <c r="C49" i="39"/>
  <c r="H48" i="39"/>
  <c r="G48" i="39"/>
  <c r="F48" i="39"/>
  <c r="E48" i="39"/>
  <c r="D48" i="39"/>
  <c r="C48" i="39"/>
  <c r="H47" i="39"/>
  <c r="G47" i="39"/>
  <c r="F47" i="39"/>
  <c r="E47" i="39"/>
  <c r="D47" i="39"/>
  <c r="C47" i="39"/>
  <c r="H46" i="39"/>
  <c r="G46" i="39"/>
  <c r="F46" i="39"/>
  <c r="E46" i="39"/>
  <c r="D46" i="39"/>
  <c r="C46" i="39"/>
  <c r="H45" i="39"/>
  <c r="G45" i="39"/>
  <c r="F45" i="39"/>
  <c r="E45" i="39"/>
  <c r="D45" i="39"/>
  <c r="C45" i="39"/>
  <c r="H44" i="39"/>
  <c r="G44" i="39"/>
  <c r="F44" i="39"/>
  <c r="E44" i="39"/>
  <c r="D44" i="39"/>
  <c r="C44" i="39"/>
  <c r="H43" i="39"/>
  <c r="G43" i="39"/>
  <c r="F43" i="39"/>
  <c r="E43" i="39"/>
  <c r="D43" i="39"/>
  <c r="C43" i="39"/>
  <c r="H42" i="39"/>
  <c r="G42" i="39"/>
  <c r="F42" i="39"/>
  <c r="E42" i="39"/>
  <c r="D42" i="39"/>
  <c r="C42" i="39"/>
  <c r="H41" i="39"/>
  <c r="G41" i="39"/>
  <c r="F41" i="39"/>
  <c r="E41" i="39"/>
  <c r="D41" i="39"/>
  <c r="C41" i="39"/>
  <c r="H40" i="39"/>
  <c r="G40" i="39"/>
  <c r="F40" i="39"/>
  <c r="E40" i="39"/>
  <c r="D40" i="39"/>
  <c r="C40" i="39"/>
  <c r="H39" i="39"/>
  <c r="G39" i="39"/>
  <c r="F39" i="39"/>
  <c r="E39" i="39"/>
  <c r="D39" i="39"/>
  <c r="C39" i="39"/>
  <c r="H38" i="39"/>
  <c r="G38" i="39"/>
  <c r="F38" i="39"/>
  <c r="E38" i="39"/>
  <c r="D38" i="39"/>
  <c r="C38" i="39"/>
  <c r="H37" i="39"/>
  <c r="G37" i="39"/>
  <c r="F37" i="39"/>
  <c r="E37" i="39"/>
  <c r="D37" i="39"/>
  <c r="C37" i="39"/>
  <c r="H36" i="39"/>
  <c r="G36" i="39"/>
  <c r="F36" i="39"/>
  <c r="E36" i="39"/>
  <c r="D36" i="39"/>
  <c r="C36" i="39"/>
  <c r="H35" i="39"/>
  <c r="G35" i="39"/>
  <c r="F35" i="39"/>
  <c r="E35" i="39"/>
  <c r="D35" i="39"/>
  <c r="C35" i="39"/>
  <c r="H34" i="39"/>
  <c r="G34" i="39"/>
  <c r="F34" i="39"/>
  <c r="E34" i="39"/>
  <c r="D34" i="39"/>
  <c r="C34" i="39"/>
  <c r="H33" i="39"/>
  <c r="G33" i="39"/>
  <c r="F33" i="39"/>
  <c r="E33" i="39"/>
  <c r="D33" i="39"/>
  <c r="C33" i="39"/>
  <c r="H32" i="39"/>
  <c r="G32" i="39"/>
  <c r="F32" i="39"/>
  <c r="E32" i="39"/>
  <c r="D32" i="39"/>
  <c r="C32" i="39"/>
  <c r="H31" i="39"/>
  <c r="G31" i="39"/>
  <c r="F31" i="39"/>
  <c r="E31" i="39"/>
  <c r="D31" i="39"/>
  <c r="C31" i="39"/>
  <c r="H30" i="39"/>
  <c r="G30" i="39"/>
  <c r="F30" i="39"/>
  <c r="E30" i="39"/>
  <c r="D30" i="39"/>
  <c r="C30" i="39"/>
  <c r="H29" i="39"/>
  <c r="G29" i="39"/>
  <c r="F29" i="39"/>
  <c r="E29" i="39"/>
  <c r="D29" i="39"/>
  <c r="C29" i="39"/>
  <c r="H28" i="39"/>
  <c r="G28" i="39"/>
  <c r="F28" i="39"/>
  <c r="E28" i="39"/>
  <c r="D28" i="39"/>
  <c r="C28" i="39"/>
  <c r="H27" i="39"/>
  <c r="G27" i="39"/>
  <c r="F27" i="39"/>
  <c r="E27" i="39"/>
  <c r="D27" i="39"/>
  <c r="C27" i="39"/>
  <c r="H26" i="39"/>
  <c r="G26" i="39"/>
  <c r="F26" i="39"/>
  <c r="E26" i="39"/>
  <c r="D26" i="39"/>
  <c r="C26" i="39"/>
  <c r="H25" i="39"/>
  <c r="G25" i="39"/>
  <c r="F25" i="39"/>
  <c r="E25" i="39"/>
  <c r="D25" i="39"/>
  <c r="C25" i="39"/>
  <c r="H24" i="39"/>
  <c r="G24" i="39"/>
  <c r="F24" i="39"/>
  <c r="E24" i="39"/>
  <c r="D24" i="39"/>
  <c r="C24" i="39"/>
  <c r="H23" i="39"/>
  <c r="G23" i="39"/>
  <c r="F23" i="39"/>
  <c r="E23" i="39"/>
  <c r="D23" i="39"/>
  <c r="C23" i="39"/>
  <c r="H22" i="39"/>
  <c r="G22" i="39"/>
  <c r="F22" i="39"/>
  <c r="E22" i="39"/>
  <c r="D22" i="39"/>
  <c r="C22" i="39"/>
  <c r="H21" i="39"/>
  <c r="G21" i="39"/>
  <c r="F21" i="39"/>
  <c r="E21" i="39"/>
  <c r="D21" i="39"/>
  <c r="C21" i="39"/>
  <c r="H20" i="39"/>
  <c r="G20" i="39"/>
  <c r="F20" i="39"/>
  <c r="E20" i="39"/>
  <c r="D20" i="39"/>
  <c r="C20" i="39"/>
  <c r="H19" i="39"/>
  <c r="G19" i="39"/>
  <c r="F19" i="39"/>
  <c r="E19" i="39"/>
  <c r="D19" i="39"/>
  <c r="C19" i="39"/>
  <c r="H18" i="39"/>
  <c r="G18" i="39"/>
  <c r="F18" i="39"/>
  <c r="E18" i="39"/>
  <c r="D18" i="39"/>
  <c r="C18" i="39"/>
  <c r="H17" i="39"/>
  <c r="G17" i="39"/>
  <c r="F17" i="39"/>
  <c r="E17" i="39"/>
  <c r="D17" i="39"/>
  <c r="C17" i="39"/>
  <c r="H16" i="39"/>
  <c r="G16" i="39"/>
  <c r="F16" i="39"/>
  <c r="E16" i="39"/>
  <c r="D16" i="39"/>
  <c r="C16" i="39"/>
  <c r="H15" i="39"/>
  <c r="G15" i="39"/>
  <c r="F15" i="39"/>
  <c r="E15" i="39"/>
  <c r="D15" i="39"/>
  <c r="C15" i="39"/>
  <c r="H14" i="39"/>
  <c r="G14" i="39"/>
  <c r="F14" i="39"/>
  <c r="E14" i="39"/>
  <c r="D14" i="39"/>
  <c r="C14" i="39"/>
  <c r="H13" i="39"/>
  <c r="G13" i="39"/>
  <c r="F13" i="39"/>
  <c r="E13" i="39"/>
  <c r="D13" i="39"/>
  <c r="C13" i="39"/>
  <c r="H12" i="39"/>
  <c r="G12" i="39"/>
  <c r="F12" i="39"/>
  <c r="E12" i="39"/>
  <c r="D12" i="39"/>
  <c r="C12" i="39"/>
  <c r="H11" i="39"/>
  <c r="G11" i="39"/>
  <c r="F11" i="39"/>
  <c r="E11" i="39"/>
  <c r="D11" i="39"/>
  <c r="C11" i="39"/>
  <c r="H10" i="39"/>
  <c r="G10" i="39"/>
  <c r="F10" i="39"/>
  <c r="E10" i="39"/>
  <c r="D10" i="39"/>
  <c r="C10" i="39"/>
  <c r="H9" i="39"/>
  <c r="G9" i="39"/>
  <c r="F9" i="39"/>
  <c r="E9" i="39"/>
  <c r="D9" i="39"/>
  <c r="C9" i="39"/>
  <c r="H8" i="39"/>
  <c r="G8" i="39"/>
  <c r="F8" i="39"/>
  <c r="E8" i="39"/>
  <c r="D8" i="39"/>
  <c r="C8" i="39"/>
  <c r="H7" i="39"/>
  <c r="G7" i="39"/>
  <c r="F7" i="39"/>
  <c r="E7" i="39"/>
  <c r="D7" i="39"/>
  <c r="C7" i="39"/>
  <c r="G18" i="38"/>
  <c r="G17" i="38"/>
  <c r="G16" i="38"/>
  <c r="G15" i="38"/>
  <c r="G14" i="38"/>
  <c r="G13" i="38"/>
  <c r="G12" i="38"/>
  <c r="G11" i="38"/>
  <c r="G8" i="38" s="1"/>
  <c r="F8" i="38"/>
  <c r="E8" i="38"/>
  <c r="D8" i="38"/>
  <c r="C8" i="38"/>
  <c r="C13" i="37"/>
  <c r="G36" i="36"/>
  <c r="D35" i="36"/>
  <c r="G34" i="36"/>
  <c r="D34" i="36"/>
  <c r="G23" i="36"/>
  <c r="D23" i="36"/>
  <c r="G22" i="36"/>
  <c r="G29" i="36" s="1"/>
  <c r="D22" i="36"/>
  <c r="D29" i="36" s="1"/>
  <c r="G30" i="36" s="1"/>
  <c r="G21" i="36"/>
  <c r="D21" i="36"/>
  <c r="G12" i="36"/>
  <c r="G11" i="36"/>
  <c r="D11" i="36"/>
  <c r="G10" i="36"/>
  <c r="D10" i="36"/>
  <c r="G9" i="36"/>
  <c r="D9" i="36"/>
  <c r="G8" i="36"/>
  <c r="G16" i="36" s="1"/>
  <c r="D8" i="36"/>
  <c r="D16" i="36" s="1"/>
  <c r="F16" i="35"/>
  <c r="H10" i="35"/>
  <c r="G10" i="35"/>
  <c r="F10" i="35"/>
  <c r="E10" i="35"/>
  <c r="D10" i="35"/>
  <c r="C10" i="35"/>
  <c r="I9" i="35"/>
  <c r="I8" i="35"/>
  <c r="I7" i="35"/>
  <c r="I10" i="35" s="1"/>
  <c r="H47" i="34"/>
  <c r="H48" i="34" s="1"/>
  <c r="G47" i="34"/>
  <c r="G48" i="34" s="1"/>
  <c r="F47" i="34"/>
  <c r="F48" i="34" s="1"/>
  <c r="E47" i="34"/>
  <c r="E48" i="34" s="1"/>
  <c r="D47" i="34"/>
  <c r="D48" i="34" s="1"/>
  <c r="C48" i="34" s="1"/>
  <c r="C47" i="34"/>
  <c r="C46" i="34"/>
  <c r="C45" i="34"/>
  <c r="C44" i="34"/>
  <c r="D42" i="34"/>
  <c r="C41" i="34"/>
  <c r="C40" i="34"/>
  <c r="C39" i="34"/>
  <c r="H38" i="34"/>
  <c r="H42" i="34" s="1"/>
  <c r="G38" i="34"/>
  <c r="G42" i="34" s="1"/>
  <c r="F38" i="34"/>
  <c r="F42" i="34" s="1"/>
  <c r="E38" i="34"/>
  <c r="E42" i="34" s="1"/>
  <c r="H37" i="34"/>
  <c r="G37" i="34"/>
  <c r="F37" i="34"/>
  <c r="E37" i="34"/>
  <c r="D37" i="34"/>
  <c r="C37" i="34" s="1"/>
  <c r="C36" i="34"/>
  <c r="C35" i="34"/>
  <c r="C34" i="34"/>
  <c r="C33" i="34"/>
  <c r="H32" i="34"/>
  <c r="G32" i="34"/>
  <c r="F32" i="34"/>
  <c r="E32" i="34"/>
  <c r="D32" i="34"/>
  <c r="C32" i="34" s="1"/>
  <c r="C31" i="34"/>
  <c r="C30" i="34"/>
  <c r="C29" i="34"/>
  <c r="C28" i="34"/>
  <c r="C27" i="34"/>
  <c r="F26" i="34"/>
  <c r="D26" i="34"/>
  <c r="C25" i="34"/>
  <c r="C24" i="34"/>
  <c r="C23" i="34"/>
  <c r="C22" i="34"/>
  <c r="C21" i="34"/>
  <c r="C20" i="34"/>
  <c r="H19" i="34"/>
  <c r="H26" i="34" s="1"/>
  <c r="G19" i="34"/>
  <c r="G26" i="34" s="1"/>
  <c r="E19" i="34"/>
  <c r="E26" i="34" s="1"/>
  <c r="C18" i="34"/>
  <c r="C16" i="34"/>
  <c r="C15" i="34"/>
  <c r="C14" i="34"/>
  <c r="H13" i="34"/>
  <c r="G13" i="34"/>
  <c r="F13" i="34"/>
  <c r="E13" i="34"/>
  <c r="C13" i="34"/>
  <c r="C12" i="34"/>
  <c r="H11" i="34"/>
  <c r="G11" i="34"/>
  <c r="F11" i="34"/>
  <c r="E11" i="34"/>
  <c r="C11" i="34" s="1"/>
  <c r="C10" i="34"/>
  <c r="H9" i="34"/>
  <c r="H17" i="34" s="1"/>
  <c r="H43" i="34" s="1"/>
  <c r="H49" i="34" s="1"/>
  <c r="H50" i="34" s="1"/>
  <c r="G9" i="34"/>
  <c r="G17" i="34" s="1"/>
  <c r="F9" i="34"/>
  <c r="F17" i="34" s="1"/>
  <c r="F43" i="34" s="1"/>
  <c r="F49" i="34" s="1"/>
  <c r="F50" i="34" s="1"/>
  <c r="E9" i="34"/>
  <c r="E17" i="34" s="1"/>
  <c r="E43" i="34" s="1"/>
  <c r="E49" i="34" s="1"/>
  <c r="E50" i="34" s="1"/>
  <c r="D9" i="34"/>
  <c r="D17" i="34" s="1"/>
  <c r="C8" i="34"/>
  <c r="C7" i="34"/>
  <c r="C6" i="34"/>
  <c r="H48" i="33"/>
  <c r="G48" i="33"/>
  <c r="H47" i="33"/>
  <c r="G47" i="33"/>
  <c r="F47" i="33"/>
  <c r="F48" i="33" s="1"/>
  <c r="E47" i="33"/>
  <c r="E48" i="33" s="1"/>
  <c r="D46" i="33"/>
  <c r="D47" i="33" s="1"/>
  <c r="C46" i="33"/>
  <c r="C45" i="33"/>
  <c r="C44" i="33"/>
  <c r="E42" i="33"/>
  <c r="C41" i="33"/>
  <c r="C40" i="33"/>
  <c r="C39" i="33"/>
  <c r="H38" i="33"/>
  <c r="H42" i="33" s="1"/>
  <c r="G38" i="33"/>
  <c r="G42" i="33" s="1"/>
  <c r="F38" i="33"/>
  <c r="F42" i="33" s="1"/>
  <c r="E38" i="33"/>
  <c r="D38" i="33"/>
  <c r="D42" i="33" s="1"/>
  <c r="H37" i="33"/>
  <c r="F37" i="33"/>
  <c r="E37" i="33"/>
  <c r="D37" i="33"/>
  <c r="G36" i="33"/>
  <c r="G37" i="33" s="1"/>
  <c r="C36" i="33"/>
  <c r="C35" i="33"/>
  <c r="C34" i="33"/>
  <c r="C33" i="33"/>
  <c r="H32" i="33"/>
  <c r="G32" i="33"/>
  <c r="F32" i="33"/>
  <c r="E32" i="33"/>
  <c r="D32" i="33"/>
  <c r="C32" i="33"/>
  <c r="C31" i="33"/>
  <c r="C30" i="33"/>
  <c r="C29" i="33"/>
  <c r="C28" i="33"/>
  <c r="C27" i="33"/>
  <c r="C25" i="33"/>
  <c r="C24" i="33"/>
  <c r="C23" i="33"/>
  <c r="C22" i="33"/>
  <c r="C21" i="33"/>
  <c r="C20" i="33"/>
  <c r="H19" i="33"/>
  <c r="H26" i="33" s="1"/>
  <c r="G19" i="33"/>
  <c r="G26" i="33" s="1"/>
  <c r="F19" i="33"/>
  <c r="C19" i="33" s="1"/>
  <c r="E19" i="33"/>
  <c r="E26" i="33" s="1"/>
  <c r="D19" i="33"/>
  <c r="D26" i="33" s="1"/>
  <c r="C18" i="33"/>
  <c r="C16" i="33"/>
  <c r="C15" i="33"/>
  <c r="C14" i="33"/>
  <c r="H13" i="33"/>
  <c r="G13" i="33"/>
  <c r="F13" i="33"/>
  <c r="C13" i="33" s="1"/>
  <c r="E13" i="33"/>
  <c r="D13" i="33"/>
  <c r="C12" i="33"/>
  <c r="H11" i="33"/>
  <c r="G11" i="33"/>
  <c r="F11" i="33"/>
  <c r="F17" i="33" s="1"/>
  <c r="E11" i="33"/>
  <c r="C11" i="33" s="1"/>
  <c r="D11" i="33"/>
  <c r="C10" i="33"/>
  <c r="H9" i="33"/>
  <c r="H17" i="33" s="1"/>
  <c r="H43" i="33" s="1"/>
  <c r="H49" i="33" s="1"/>
  <c r="G9" i="33"/>
  <c r="G17" i="33" s="1"/>
  <c r="G43" i="33" s="1"/>
  <c r="G49" i="33" s="1"/>
  <c r="F9" i="33"/>
  <c r="D9" i="33"/>
  <c r="D17" i="33" s="1"/>
  <c r="C9" i="33"/>
  <c r="C8" i="33"/>
  <c r="C7" i="33"/>
  <c r="C6" i="33"/>
  <c r="G46" i="32"/>
  <c r="E46" i="32"/>
  <c r="D46" i="32"/>
  <c r="C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46" i="32" s="1"/>
  <c r="G33" i="31"/>
  <c r="E33" i="31"/>
  <c r="D33" i="31"/>
  <c r="C33" i="31"/>
  <c r="F32" i="31"/>
  <c r="F31" i="31"/>
  <c r="F30" i="31"/>
  <c r="F29" i="31"/>
  <c r="F28" i="31"/>
  <c r="F27" i="31"/>
  <c r="F26" i="31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33" i="31" s="1"/>
  <c r="G74" i="30"/>
  <c r="H73" i="30"/>
  <c r="H74" i="30" s="1"/>
  <c r="G73" i="30"/>
  <c r="F73" i="30"/>
  <c r="F74" i="30" s="1"/>
  <c r="E73" i="30"/>
  <c r="E74" i="30" s="1"/>
  <c r="D73" i="30"/>
  <c r="D74" i="30" s="1"/>
  <c r="C72" i="30"/>
  <c r="C71" i="30"/>
  <c r="C70" i="30"/>
  <c r="H68" i="30"/>
  <c r="G68" i="30"/>
  <c r="F68" i="30"/>
  <c r="E68" i="30"/>
  <c r="D68" i="30"/>
  <c r="C68" i="30" s="1"/>
  <c r="C67" i="30"/>
  <c r="C66" i="30"/>
  <c r="C65" i="30"/>
  <c r="H64" i="30"/>
  <c r="G64" i="30"/>
  <c r="F64" i="30"/>
  <c r="E64" i="30"/>
  <c r="C64" i="30" s="1"/>
  <c r="D64" i="30"/>
  <c r="C63" i="30"/>
  <c r="H62" i="30"/>
  <c r="G62" i="30"/>
  <c r="F62" i="30"/>
  <c r="E62" i="30"/>
  <c r="D62" i="30"/>
  <c r="C62" i="30" s="1"/>
  <c r="C61" i="30"/>
  <c r="D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7" i="30"/>
  <c r="C46" i="30"/>
  <c r="H45" i="30"/>
  <c r="G45" i="30"/>
  <c r="C45" i="30" s="1"/>
  <c r="F45" i="30"/>
  <c r="F60" i="30" s="1"/>
  <c r="E45" i="30"/>
  <c r="E60" i="30" s="1"/>
  <c r="C44" i="30"/>
  <c r="C43" i="30"/>
  <c r="H42" i="30"/>
  <c r="H60" i="30" s="1"/>
  <c r="G42" i="30"/>
  <c r="C42" i="30"/>
  <c r="C41" i="30"/>
  <c r="C40" i="30"/>
  <c r="C39" i="30"/>
  <c r="C38" i="30"/>
  <c r="C37" i="30"/>
  <c r="C35" i="30"/>
  <c r="C34" i="30"/>
  <c r="C33" i="30"/>
  <c r="H32" i="30"/>
  <c r="G32" i="30"/>
  <c r="C32" i="30" s="1"/>
  <c r="F32" i="30"/>
  <c r="H31" i="30"/>
  <c r="G31" i="30"/>
  <c r="F31" i="30"/>
  <c r="E31" i="30"/>
  <c r="D31" i="30"/>
  <c r="D36" i="30" s="1"/>
  <c r="C31" i="30"/>
  <c r="C30" i="30"/>
  <c r="C29" i="30"/>
  <c r="C28" i="30"/>
  <c r="C27" i="30"/>
  <c r="C26" i="30"/>
  <c r="H25" i="30"/>
  <c r="H36" i="30" s="1"/>
  <c r="G25" i="30"/>
  <c r="G36" i="30" s="1"/>
  <c r="F25" i="30"/>
  <c r="C25" i="30" s="1"/>
  <c r="E25" i="30"/>
  <c r="E36" i="30" s="1"/>
  <c r="G24" i="30"/>
  <c r="D24" i="30"/>
  <c r="C23" i="30"/>
  <c r="C22" i="30"/>
  <c r="C21" i="30"/>
  <c r="C20" i="30"/>
  <c r="H19" i="30"/>
  <c r="H24" i="30" s="1"/>
  <c r="G19" i="30"/>
  <c r="F19" i="30"/>
  <c r="F24" i="30" s="1"/>
  <c r="E19" i="30"/>
  <c r="C19" i="30" s="1"/>
  <c r="C17" i="30"/>
  <c r="C16" i="30"/>
  <c r="C15" i="30"/>
  <c r="C14" i="30"/>
  <c r="H13" i="30"/>
  <c r="G13" i="30"/>
  <c r="F13" i="30"/>
  <c r="E13" i="30"/>
  <c r="D13" i="30"/>
  <c r="C13" i="30" s="1"/>
  <c r="H12" i="30"/>
  <c r="H18" i="30" s="1"/>
  <c r="G12" i="30"/>
  <c r="G18" i="30" s="1"/>
  <c r="F12" i="30"/>
  <c r="F18" i="30" s="1"/>
  <c r="E12" i="30"/>
  <c r="E18" i="30" s="1"/>
  <c r="D12" i="30"/>
  <c r="D18" i="30" s="1"/>
  <c r="C11" i="30"/>
  <c r="C10" i="30"/>
  <c r="C9" i="30"/>
  <c r="C8" i="30"/>
  <c r="C7" i="30"/>
  <c r="H74" i="29"/>
  <c r="G74" i="29"/>
  <c r="D74" i="29"/>
  <c r="H73" i="29"/>
  <c r="G73" i="29"/>
  <c r="F73" i="29"/>
  <c r="F74" i="29" s="1"/>
  <c r="E73" i="29"/>
  <c r="E74" i="29" s="1"/>
  <c r="C74" i="29" s="1"/>
  <c r="D73" i="29"/>
  <c r="C72" i="29"/>
  <c r="C71" i="29"/>
  <c r="C70" i="29"/>
  <c r="H68" i="29"/>
  <c r="G68" i="29"/>
  <c r="F68" i="29"/>
  <c r="E68" i="29"/>
  <c r="D68" i="29"/>
  <c r="C68" i="29" s="1"/>
  <c r="C67" i="29"/>
  <c r="C66" i="29"/>
  <c r="C65" i="29"/>
  <c r="H64" i="29"/>
  <c r="G64" i="29"/>
  <c r="F64" i="29"/>
  <c r="E64" i="29"/>
  <c r="D64" i="29"/>
  <c r="C64" i="29" s="1"/>
  <c r="C63" i="29"/>
  <c r="H62" i="29"/>
  <c r="G62" i="29"/>
  <c r="F62" i="29"/>
  <c r="E62" i="29"/>
  <c r="D62" i="29"/>
  <c r="C62" i="29" s="1"/>
  <c r="C61" i="29"/>
  <c r="H60" i="29"/>
  <c r="G60" i="29"/>
  <c r="D60" i="29"/>
  <c r="C59" i="29"/>
  <c r="C58" i="29"/>
  <c r="C57" i="29"/>
  <c r="C56" i="29"/>
  <c r="C55" i="29"/>
  <c r="C54" i="29"/>
  <c r="C53" i="29"/>
  <c r="C51" i="29"/>
  <c r="C50" i="29"/>
  <c r="C49" i="29"/>
  <c r="C48" i="29"/>
  <c r="C47" i="29"/>
  <c r="C46" i="29"/>
  <c r="H45" i="29"/>
  <c r="G45" i="29"/>
  <c r="F45" i="29"/>
  <c r="E45" i="29"/>
  <c r="D45" i="29"/>
  <c r="C45" i="29" s="1"/>
  <c r="C44" i="29"/>
  <c r="C43" i="29"/>
  <c r="H42" i="29"/>
  <c r="G42" i="29"/>
  <c r="F42" i="29"/>
  <c r="E42" i="29"/>
  <c r="C42" i="29" s="1"/>
  <c r="D42" i="29"/>
  <c r="C41" i="29"/>
  <c r="C40" i="29"/>
  <c r="C39" i="29"/>
  <c r="H38" i="29"/>
  <c r="G38" i="29"/>
  <c r="F38" i="29"/>
  <c r="E38" i="29"/>
  <c r="E52" i="29" s="1"/>
  <c r="D38" i="29"/>
  <c r="C37" i="29"/>
  <c r="E36" i="29"/>
  <c r="C35" i="29"/>
  <c r="C34" i="29"/>
  <c r="C33" i="29"/>
  <c r="H32" i="29"/>
  <c r="G32" i="29"/>
  <c r="F32" i="29"/>
  <c r="F36" i="29" s="1"/>
  <c r="E32" i="29"/>
  <c r="D32" i="29"/>
  <c r="H31" i="29"/>
  <c r="G31" i="29"/>
  <c r="F31" i="29"/>
  <c r="E31" i="29"/>
  <c r="D31" i="29"/>
  <c r="C31" i="29" s="1"/>
  <c r="C30" i="29"/>
  <c r="C29" i="29"/>
  <c r="C28" i="29"/>
  <c r="C27" i="29"/>
  <c r="C26" i="29"/>
  <c r="H25" i="29"/>
  <c r="H36" i="29" s="1"/>
  <c r="G25" i="29"/>
  <c r="G36" i="29" s="1"/>
  <c r="F25" i="29"/>
  <c r="E25" i="29"/>
  <c r="D25" i="29"/>
  <c r="D36" i="29" s="1"/>
  <c r="C36" i="29" s="1"/>
  <c r="C25" i="29"/>
  <c r="F24" i="29"/>
  <c r="E24" i="29"/>
  <c r="C23" i="29"/>
  <c r="C22" i="29"/>
  <c r="C21" i="29"/>
  <c r="C20" i="29"/>
  <c r="H19" i="29"/>
  <c r="H24" i="29" s="1"/>
  <c r="G19" i="29"/>
  <c r="G24" i="29" s="1"/>
  <c r="F19" i="29"/>
  <c r="E19" i="29"/>
  <c r="D19" i="29"/>
  <c r="D24" i="29" s="1"/>
  <c r="C24" i="29" s="1"/>
  <c r="C19" i="29"/>
  <c r="C17" i="29"/>
  <c r="C16" i="29"/>
  <c r="C15" i="29"/>
  <c r="C14" i="29"/>
  <c r="H13" i="29"/>
  <c r="G13" i="29"/>
  <c r="F13" i="29"/>
  <c r="E13" i="29"/>
  <c r="D13" i="29"/>
  <c r="C13" i="29"/>
  <c r="H12" i="29"/>
  <c r="H18" i="29" s="1"/>
  <c r="H69" i="29" s="1"/>
  <c r="H75" i="29" s="1"/>
  <c r="G12" i="29"/>
  <c r="G18" i="29" s="1"/>
  <c r="G69" i="29" s="1"/>
  <c r="G75" i="29" s="1"/>
  <c r="F12" i="29"/>
  <c r="F18" i="29" s="1"/>
  <c r="E12" i="29"/>
  <c r="C12" i="29" s="1"/>
  <c r="D12" i="29"/>
  <c r="D18" i="29" s="1"/>
  <c r="C11" i="29"/>
  <c r="C10" i="29"/>
  <c r="C9" i="29"/>
  <c r="C8" i="29"/>
  <c r="C7" i="29"/>
  <c r="P59" i="28"/>
  <c r="O59" i="28"/>
  <c r="P58" i="28"/>
  <c r="O58" i="28"/>
  <c r="P57" i="28"/>
  <c r="X57" i="28" s="1"/>
  <c r="O57" i="28"/>
  <c r="O56" i="28" s="1"/>
  <c r="W56" i="28"/>
  <c r="V56" i="28"/>
  <c r="U56" i="28"/>
  <c r="T56" i="28"/>
  <c r="S56" i="28"/>
  <c r="R56" i="28"/>
  <c r="Q56" i="28"/>
  <c r="P56" i="28"/>
  <c r="X56" i="28" s="1"/>
  <c r="N56" i="28"/>
  <c r="M56" i="28"/>
  <c r="O55" i="28"/>
  <c r="W55" i="28" s="1"/>
  <c r="X55" i="28" s="1"/>
  <c r="O54" i="28"/>
  <c r="W54" i="28" s="1"/>
  <c r="I54" i="28"/>
  <c r="E54" i="28"/>
  <c r="V53" i="28"/>
  <c r="U53" i="28"/>
  <c r="T53" i="28"/>
  <c r="S53" i="28"/>
  <c r="R53" i="28"/>
  <c r="Q53" i="28"/>
  <c r="P53" i="28"/>
  <c r="N53" i="28"/>
  <c r="M53" i="28"/>
  <c r="J53" i="28"/>
  <c r="I53" i="28"/>
  <c r="E53" i="28"/>
  <c r="O52" i="28"/>
  <c r="T52" i="28" s="1"/>
  <c r="X52" i="28" s="1"/>
  <c r="V51" i="28"/>
  <c r="X51" i="28" s="1"/>
  <c r="O51" i="28"/>
  <c r="M50" i="28"/>
  <c r="V50" i="28" s="1"/>
  <c r="X50" i="28" s="1"/>
  <c r="M49" i="28"/>
  <c r="V49" i="28" s="1"/>
  <c r="X48" i="28"/>
  <c r="M48" i="28"/>
  <c r="O48" i="28" s="1"/>
  <c r="X47" i="28"/>
  <c r="O47" i="28"/>
  <c r="X46" i="28"/>
  <c r="O46" i="28"/>
  <c r="X45" i="28"/>
  <c r="O45" i="28"/>
  <c r="X44" i="28"/>
  <c r="O44" i="28"/>
  <c r="X43" i="28"/>
  <c r="O43" i="28"/>
  <c r="M42" i="28"/>
  <c r="O42" i="28" s="1"/>
  <c r="X41" i="28"/>
  <c r="M41" i="28"/>
  <c r="O41" i="28" s="1"/>
  <c r="M40" i="28"/>
  <c r="T40" i="28" s="1"/>
  <c r="X39" i="28"/>
  <c r="O39" i="28"/>
  <c r="N39" i="28"/>
  <c r="X38" i="28"/>
  <c r="O38" i="28"/>
  <c r="X37" i="28"/>
  <c r="O37" i="28"/>
  <c r="X36" i="28"/>
  <c r="O36" i="28"/>
  <c r="M36" i="28"/>
  <c r="X35" i="28"/>
  <c r="W34" i="28"/>
  <c r="U34" i="28"/>
  <c r="S34" i="28"/>
  <c r="R34" i="28"/>
  <c r="Q34" i="28"/>
  <c r="P34" i="28"/>
  <c r="P10" i="28" s="1"/>
  <c r="N34" i="28"/>
  <c r="J34" i="28"/>
  <c r="J10" i="28" s="1"/>
  <c r="I34" i="28"/>
  <c r="E34" i="28"/>
  <c r="X33" i="28"/>
  <c r="O33" i="28"/>
  <c r="X32" i="28"/>
  <c r="U32" i="28"/>
  <c r="T32" i="28"/>
  <c r="S32" i="28"/>
  <c r="O32" i="28"/>
  <c r="T31" i="28"/>
  <c r="S31" i="28"/>
  <c r="X31" i="28" s="1"/>
  <c r="O31" i="28"/>
  <c r="M31" i="28"/>
  <c r="I31" i="28"/>
  <c r="X30" i="28"/>
  <c r="O30" i="28"/>
  <c r="M30" i="28"/>
  <c r="X29" i="28"/>
  <c r="M29" i="28"/>
  <c r="O29" i="28" s="1"/>
  <c r="U28" i="28"/>
  <c r="T28" i="28"/>
  <c r="T21" i="28" s="1"/>
  <c r="S28" i="28"/>
  <c r="X28" i="28" s="1"/>
  <c r="M28" i="28"/>
  <c r="O28" i="28" s="1"/>
  <c r="I28" i="28"/>
  <c r="X27" i="28"/>
  <c r="U27" i="28"/>
  <c r="T27" i="28"/>
  <c r="S27" i="28"/>
  <c r="S21" i="28" s="1"/>
  <c r="S10" i="28" s="1"/>
  <c r="O27" i="28"/>
  <c r="M27" i="28"/>
  <c r="I27" i="28"/>
  <c r="X26" i="28"/>
  <c r="O26" i="28"/>
  <c r="M26" i="28"/>
  <c r="I26" i="28"/>
  <c r="X25" i="28"/>
  <c r="O25" i="28"/>
  <c r="M25" i="28"/>
  <c r="X24" i="28"/>
  <c r="M24" i="28"/>
  <c r="O24" i="28" s="1"/>
  <c r="I24" i="28"/>
  <c r="X23" i="28"/>
  <c r="M23" i="28"/>
  <c r="O23" i="28" s="1"/>
  <c r="X22" i="28"/>
  <c r="M22" i="28"/>
  <c r="O22" i="28" s="1"/>
  <c r="I22" i="28"/>
  <c r="I21" i="28" s="1"/>
  <c r="W21" i="28"/>
  <c r="V21" i="28"/>
  <c r="U21" i="28"/>
  <c r="R21" i="28"/>
  <c r="Q21" i="28"/>
  <c r="P21" i="28"/>
  <c r="X21" i="28" s="1"/>
  <c r="N21" i="28"/>
  <c r="M21" i="28"/>
  <c r="J21" i="28"/>
  <c r="E21" i="28"/>
  <c r="X20" i="28"/>
  <c r="O20" i="28"/>
  <c r="X19" i="28"/>
  <c r="O19" i="28"/>
  <c r="X18" i="28"/>
  <c r="M18" i="28"/>
  <c r="X17" i="28"/>
  <c r="M17" i="28"/>
  <c r="X16" i="28"/>
  <c r="M16" i="28"/>
  <c r="O16" i="28" s="1"/>
  <c r="X15" i="28"/>
  <c r="M15" i="28"/>
  <c r="N15" i="28" s="1"/>
  <c r="O15" i="28" s="1"/>
  <c r="X14" i="28"/>
  <c r="O14" i="28"/>
  <c r="N14" i="28"/>
  <c r="X13" i="28"/>
  <c r="N13" i="28"/>
  <c r="O13" i="28" s="1"/>
  <c r="X12" i="28"/>
  <c r="M12" i="28"/>
  <c r="O12" i="28" s="1"/>
  <c r="I12" i="28"/>
  <c r="I11" i="28" s="1"/>
  <c r="I10" i="28" s="1"/>
  <c r="W11" i="28"/>
  <c r="V11" i="28"/>
  <c r="U11" i="28"/>
  <c r="T11" i="28"/>
  <c r="S11" i="28"/>
  <c r="R11" i="28"/>
  <c r="Q11" i="28"/>
  <c r="P11" i="28"/>
  <c r="X11" i="28" s="1"/>
  <c r="M11" i="28"/>
  <c r="J11" i="28"/>
  <c r="F11" i="28"/>
  <c r="E11" i="28"/>
  <c r="E10" i="28" s="1"/>
  <c r="U10" i="28"/>
  <c r="R10" i="28"/>
  <c r="Q10" i="28"/>
  <c r="N7" i="28"/>
  <c r="J7" i="28"/>
  <c r="F7" i="28"/>
  <c r="J6" i="28"/>
  <c r="F6" i="28"/>
  <c r="N5" i="28"/>
  <c r="J5" i="28"/>
  <c r="F5" i="28"/>
  <c r="C33" i="42" l="1"/>
  <c r="H15" i="42"/>
  <c r="H20" i="42" s="1"/>
  <c r="K32" i="42"/>
  <c r="K8" i="42"/>
  <c r="G10" i="42"/>
  <c r="O10" i="42"/>
  <c r="K12" i="42"/>
  <c r="O12" i="42"/>
  <c r="G24" i="42"/>
  <c r="K24" i="42"/>
  <c r="O24" i="42"/>
  <c r="O28" i="42" s="1"/>
  <c r="G30" i="42"/>
  <c r="K30" i="42"/>
  <c r="O30" i="42"/>
  <c r="D32" i="42"/>
  <c r="H32" i="42"/>
  <c r="L32" i="42"/>
  <c r="F7" i="42"/>
  <c r="J7" i="42"/>
  <c r="N7" i="42"/>
  <c r="D8" i="42"/>
  <c r="H8" i="42"/>
  <c r="L8" i="42"/>
  <c r="L15" i="42" s="1"/>
  <c r="L20" i="42" s="1"/>
  <c r="F9" i="42"/>
  <c r="J9" i="42"/>
  <c r="N9" i="42"/>
  <c r="D10" i="42"/>
  <c r="H10" i="42"/>
  <c r="L10" i="42"/>
  <c r="F11" i="42"/>
  <c r="J11" i="42"/>
  <c r="N11" i="42"/>
  <c r="D12" i="42"/>
  <c r="H12" i="42"/>
  <c r="L12" i="42"/>
  <c r="F13" i="42"/>
  <c r="J13" i="42"/>
  <c r="N13" i="42"/>
  <c r="F19" i="42"/>
  <c r="F16" i="42" s="1"/>
  <c r="P16" i="42" s="1"/>
  <c r="J19" i="42"/>
  <c r="J16" i="42" s="1"/>
  <c r="N19" i="42"/>
  <c r="N16" i="42" s="1"/>
  <c r="F21" i="42"/>
  <c r="J21" i="42"/>
  <c r="N21" i="42"/>
  <c r="F23" i="42"/>
  <c r="J23" i="42"/>
  <c r="N23" i="42"/>
  <c r="P23" i="42" s="1"/>
  <c r="D24" i="42"/>
  <c r="D28" i="42" s="1"/>
  <c r="H24" i="42"/>
  <c r="H28" i="42" s="1"/>
  <c r="H33" i="42" s="1"/>
  <c r="L24" i="42"/>
  <c r="L28" i="42" s="1"/>
  <c r="L33" i="42" s="1"/>
  <c r="F25" i="42"/>
  <c r="P25" i="42" s="1"/>
  <c r="J25" i="42"/>
  <c r="N25" i="42"/>
  <c r="F27" i="42"/>
  <c r="P27" i="42" s="1"/>
  <c r="J27" i="42"/>
  <c r="N27" i="42"/>
  <c r="D30" i="42"/>
  <c r="H30" i="42"/>
  <c r="H29" i="42" s="1"/>
  <c r="L30" i="42"/>
  <c r="L29" i="42" s="1"/>
  <c r="E32" i="42"/>
  <c r="I32" i="42"/>
  <c r="M32" i="42"/>
  <c r="M29" i="42" s="1"/>
  <c r="M33" i="42" s="1"/>
  <c r="G32" i="42"/>
  <c r="O32" i="42"/>
  <c r="G8" i="42"/>
  <c r="O8" i="42"/>
  <c r="K10" i="42"/>
  <c r="G12" i="42"/>
  <c r="G7" i="42"/>
  <c r="G15" i="42" s="1"/>
  <c r="G20" i="42" s="1"/>
  <c r="K7" i="42"/>
  <c r="O7" i="42"/>
  <c r="O15" i="42" s="1"/>
  <c r="O20" i="42" s="1"/>
  <c r="E8" i="42"/>
  <c r="E15" i="42" s="1"/>
  <c r="E20" i="42" s="1"/>
  <c r="I8" i="42"/>
  <c r="I15" i="42" s="1"/>
  <c r="I20" i="42" s="1"/>
  <c r="G9" i="42"/>
  <c r="K9" i="42"/>
  <c r="E10" i="42"/>
  <c r="I10" i="42"/>
  <c r="G11" i="42"/>
  <c r="K11" i="42"/>
  <c r="E12" i="42"/>
  <c r="I12" i="42"/>
  <c r="G13" i="42"/>
  <c r="K13" i="42"/>
  <c r="P13" i="42" s="1"/>
  <c r="G19" i="42"/>
  <c r="G16" i="42" s="1"/>
  <c r="K19" i="42"/>
  <c r="K16" i="42" s="1"/>
  <c r="G21" i="42"/>
  <c r="K21" i="42"/>
  <c r="G23" i="42"/>
  <c r="K23" i="42"/>
  <c r="E24" i="42"/>
  <c r="E28" i="42" s="1"/>
  <c r="E33" i="42" s="1"/>
  <c r="I24" i="42"/>
  <c r="I28" i="42" s="1"/>
  <c r="I33" i="42" s="1"/>
  <c r="G25" i="42"/>
  <c r="K25" i="42"/>
  <c r="G27" i="42"/>
  <c r="K27" i="42"/>
  <c r="C29" i="42"/>
  <c r="E30" i="42"/>
  <c r="E29" i="42" s="1"/>
  <c r="I30" i="42"/>
  <c r="I29" i="42" s="1"/>
  <c r="F32" i="42"/>
  <c r="F29" i="42" s="1"/>
  <c r="J32" i="42"/>
  <c r="J29" i="42" s="1"/>
  <c r="F110" i="41"/>
  <c r="F116" i="41" s="1"/>
  <c r="H110" i="41"/>
  <c r="H116" i="41" s="1"/>
  <c r="D66" i="41"/>
  <c r="C18" i="41"/>
  <c r="C109" i="41"/>
  <c r="C114" i="41"/>
  <c r="D115" i="41"/>
  <c r="C115" i="41" s="1"/>
  <c r="C105" i="41"/>
  <c r="C12" i="41"/>
  <c r="E51" i="41"/>
  <c r="D71" i="41"/>
  <c r="C71" i="41" s="1"/>
  <c r="C86" i="41"/>
  <c r="D84" i="41"/>
  <c r="F51" i="41"/>
  <c r="F59" i="41" s="1"/>
  <c r="F66" i="41" s="1"/>
  <c r="F72" i="41" s="1"/>
  <c r="C84" i="40"/>
  <c r="F66" i="40"/>
  <c r="F72" i="40" s="1"/>
  <c r="D66" i="40"/>
  <c r="C18" i="40"/>
  <c r="H110" i="40"/>
  <c r="H116" i="40" s="1"/>
  <c r="C24" i="40"/>
  <c r="E110" i="40"/>
  <c r="E116" i="40" s="1"/>
  <c r="C109" i="40"/>
  <c r="D93" i="40"/>
  <c r="C93" i="40" s="1"/>
  <c r="C76" i="40"/>
  <c r="C37" i="40"/>
  <c r="C105" i="40"/>
  <c r="C114" i="40"/>
  <c r="E51" i="40"/>
  <c r="C51" i="40" s="1"/>
  <c r="D36" i="40"/>
  <c r="C36" i="40" s="1"/>
  <c r="G31" i="36"/>
  <c r="G33" i="36"/>
  <c r="G37" i="36" s="1"/>
  <c r="G18" i="36"/>
  <c r="D33" i="36"/>
  <c r="D37" i="36" s="1"/>
  <c r="G17" i="36"/>
  <c r="G43" i="34"/>
  <c r="G49" i="34" s="1"/>
  <c r="G50" i="34" s="1"/>
  <c r="C17" i="34"/>
  <c r="D43" i="34"/>
  <c r="C26" i="34"/>
  <c r="C42" i="34"/>
  <c r="C9" i="34"/>
  <c r="C19" i="34"/>
  <c r="C38" i="34"/>
  <c r="C37" i="33"/>
  <c r="C42" i="33"/>
  <c r="C47" i="33"/>
  <c r="D48" i="33"/>
  <c r="C48" i="33" s="1"/>
  <c r="D43" i="33"/>
  <c r="C26" i="33"/>
  <c r="E17" i="33"/>
  <c r="E43" i="33" s="1"/>
  <c r="E49" i="33" s="1"/>
  <c r="F26" i="33"/>
  <c r="F43" i="33" s="1"/>
  <c r="F49" i="33" s="1"/>
  <c r="C38" i="33"/>
  <c r="D69" i="30"/>
  <c r="C18" i="30"/>
  <c r="H69" i="30"/>
  <c r="H75" i="30" s="1"/>
  <c r="C74" i="30"/>
  <c r="F69" i="30"/>
  <c r="F75" i="30" s="1"/>
  <c r="F36" i="30"/>
  <c r="C36" i="30" s="1"/>
  <c r="G60" i="30"/>
  <c r="C60" i="30" s="1"/>
  <c r="C12" i="30"/>
  <c r="E24" i="30"/>
  <c r="C24" i="30" s="1"/>
  <c r="C73" i="30"/>
  <c r="D69" i="29"/>
  <c r="C52" i="29"/>
  <c r="E18" i="29"/>
  <c r="E60" i="29"/>
  <c r="C73" i="29"/>
  <c r="F52" i="29"/>
  <c r="F60" i="29" s="1"/>
  <c r="F69" i="29" s="1"/>
  <c r="F75" i="29" s="1"/>
  <c r="C32" i="29"/>
  <c r="C38" i="29"/>
  <c r="X53" i="28"/>
  <c r="O18" i="28"/>
  <c r="W53" i="28"/>
  <c r="X54" i="28"/>
  <c r="O21" i="28"/>
  <c r="W10" i="28"/>
  <c r="X40" i="28"/>
  <c r="V34" i="28"/>
  <c r="V10" i="28" s="1"/>
  <c r="X49" i="28"/>
  <c r="O53" i="28"/>
  <c r="N17" i="28"/>
  <c r="O17" i="28" s="1"/>
  <c r="O11" i="28" s="1"/>
  <c r="O10" i="28" s="1"/>
  <c r="N18" i="28"/>
  <c r="M34" i="28"/>
  <c r="M10" i="28" s="1"/>
  <c r="O40" i="28"/>
  <c r="O34" i="28" s="1"/>
  <c r="T42" i="28"/>
  <c r="X42" i="28" s="1"/>
  <c r="O49" i="28"/>
  <c r="O50" i="28"/>
  <c r="P32" i="42" l="1"/>
  <c r="G28" i="42"/>
  <c r="K15" i="42"/>
  <c r="K20" i="42" s="1"/>
  <c r="F28" i="42"/>
  <c r="F33" i="42" s="1"/>
  <c r="P11" i="42"/>
  <c r="F15" i="42"/>
  <c r="F20" i="42" s="1"/>
  <c r="P7" i="42"/>
  <c r="O29" i="42"/>
  <c r="O33" i="42" s="1"/>
  <c r="P21" i="42"/>
  <c r="P30" i="42"/>
  <c r="D29" i="42"/>
  <c r="P12" i="42"/>
  <c r="P8" i="42"/>
  <c r="K29" i="42"/>
  <c r="P19" i="42"/>
  <c r="D15" i="42"/>
  <c r="K28" i="42"/>
  <c r="K33" i="42" s="1"/>
  <c r="J28" i="42"/>
  <c r="J33" i="42" s="1"/>
  <c r="P10" i="42"/>
  <c r="J15" i="42"/>
  <c r="J20" i="42" s="1"/>
  <c r="P24" i="42"/>
  <c r="N28" i="42"/>
  <c r="N33" i="42" s="1"/>
  <c r="P9" i="42"/>
  <c r="N15" i="42"/>
  <c r="N20" i="42" s="1"/>
  <c r="G29" i="42"/>
  <c r="C51" i="41"/>
  <c r="C84" i="41"/>
  <c r="D110" i="41"/>
  <c r="E59" i="41"/>
  <c r="D72" i="41"/>
  <c r="D72" i="40"/>
  <c r="D110" i="40"/>
  <c r="E59" i="40"/>
  <c r="C43" i="34"/>
  <c r="D49" i="34"/>
  <c r="C17" i="33"/>
  <c r="D49" i="33"/>
  <c r="C49" i="33" s="1"/>
  <c r="C43" i="33"/>
  <c r="G69" i="30"/>
  <c r="G75" i="30" s="1"/>
  <c r="D75" i="30"/>
  <c r="E69" i="30"/>
  <c r="E75" i="30" s="1"/>
  <c r="C60" i="29"/>
  <c r="E69" i="29"/>
  <c r="E75" i="29" s="1"/>
  <c r="C18" i="29"/>
  <c r="D75" i="29"/>
  <c r="C75" i="29" s="1"/>
  <c r="T34" i="28"/>
  <c r="N11" i="28"/>
  <c r="N10" i="28" s="1"/>
  <c r="P15" i="42" l="1"/>
  <c r="D20" i="42"/>
  <c r="P20" i="42" s="1"/>
  <c r="P29" i="42"/>
  <c r="P28" i="42"/>
  <c r="G33" i="42"/>
  <c r="D33" i="42"/>
  <c r="P33" i="42" s="1"/>
  <c r="E66" i="41"/>
  <c r="C59" i="41"/>
  <c r="D116" i="41"/>
  <c r="C116" i="41" s="1"/>
  <c r="C110" i="41"/>
  <c r="E66" i="40"/>
  <c r="C59" i="40"/>
  <c r="D116" i="40"/>
  <c r="C116" i="40" s="1"/>
  <c r="C110" i="40"/>
  <c r="D50" i="34"/>
  <c r="C49" i="34"/>
  <c r="C50" i="34" s="1"/>
  <c r="C69" i="30"/>
  <c r="C75" i="30"/>
  <c r="C69" i="29"/>
  <c r="T10" i="28"/>
  <c r="X10" i="28" s="1"/>
  <c r="X34" i="28"/>
  <c r="E72" i="41" l="1"/>
  <c r="C72" i="41" s="1"/>
  <c r="C66" i="41"/>
  <c r="E72" i="40"/>
  <c r="C72" i="40" s="1"/>
  <c r="C66" i="40"/>
  <c r="B58" i="8" l="1"/>
  <c r="B59" i="8"/>
  <c r="B60" i="8"/>
  <c r="J58" i="8"/>
  <c r="I58" i="8"/>
  <c r="D61" i="8"/>
  <c r="E61" i="8"/>
  <c r="F61" i="8"/>
  <c r="G61" i="8"/>
  <c r="H61" i="8"/>
  <c r="I61" i="8"/>
  <c r="J61" i="8"/>
  <c r="C61" i="8"/>
  <c r="H60" i="8"/>
  <c r="G58" i="8"/>
  <c r="F59" i="8"/>
  <c r="C58" i="8"/>
  <c r="E59" i="8"/>
  <c r="D58" i="8"/>
  <c r="C59" i="8"/>
  <c r="D73" i="17"/>
  <c r="I72" i="17"/>
  <c r="H72" i="17"/>
  <c r="H74" i="17" s="1"/>
  <c r="G72" i="17"/>
  <c r="G74" i="17"/>
  <c r="F72" i="17"/>
  <c r="F74" i="17" s="1"/>
  <c r="E72" i="17"/>
  <c r="E74" i="17"/>
  <c r="D71" i="17"/>
  <c r="D70" i="17"/>
  <c r="D69" i="17"/>
  <c r="D68" i="17"/>
  <c r="D67" i="17"/>
  <c r="D66" i="17"/>
  <c r="D65" i="17"/>
  <c r="D64" i="17"/>
  <c r="I62" i="17"/>
  <c r="H62" i="17"/>
  <c r="G62" i="17"/>
  <c r="F62" i="17"/>
  <c r="E62" i="17"/>
  <c r="D62" i="17" s="1"/>
  <c r="D61" i="17"/>
  <c r="D60" i="17"/>
  <c r="D59" i="17"/>
  <c r="D58" i="17"/>
  <c r="D57" i="17"/>
  <c r="D56" i="17"/>
  <c r="D55" i="17"/>
  <c r="D54" i="17"/>
  <c r="I53" i="17"/>
  <c r="H53" i="17"/>
  <c r="G53" i="17"/>
  <c r="G63" i="17" s="1"/>
  <c r="G75" i="17" s="1"/>
  <c r="F53" i="17"/>
  <c r="E53" i="17"/>
  <c r="D52" i="17"/>
  <c r="D51" i="17"/>
  <c r="D50" i="17"/>
  <c r="D49" i="17"/>
  <c r="I48" i="17"/>
  <c r="H48" i="17"/>
  <c r="G48" i="17"/>
  <c r="F48" i="17"/>
  <c r="E48" i="17"/>
  <c r="D48" i="17" s="1"/>
  <c r="D47" i="17"/>
  <c r="D46" i="17"/>
  <c r="D45" i="17"/>
  <c r="D44" i="17"/>
  <c r="D43" i="17"/>
  <c r="D42" i="17"/>
  <c r="D41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I25" i="17"/>
  <c r="I40" i="17"/>
  <c r="H25" i="17"/>
  <c r="H40" i="17"/>
  <c r="G25" i="17"/>
  <c r="G40" i="17" s="1"/>
  <c r="F25" i="17"/>
  <c r="F40" i="17"/>
  <c r="F63" i="17" s="1"/>
  <c r="F75" i="17" s="1"/>
  <c r="E25" i="17"/>
  <c r="E40" i="17" s="1"/>
  <c r="D40" i="17" s="1"/>
  <c r="D24" i="17"/>
  <c r="D23" i="17"/>
  <c r="D22" i="17"/>
  <c r="D21" i="17"/>
  <c r="D20" i="17"/>
  <c r="I19" i="17"/>
  <c r="I63" i="17" s="1"/>
  <c r="H19" i="17"/>
  <c r="G19" i="17"/>
  <c r="F19" i="17"/>
  <c r="E19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87" i="16"/>
  <c r="D85" i="16"/>
  <c r="D84" i="16"/>
  <c r="D83" i="16"/>
  <c r="D82" i="16"/>
  <c r="D81" i="16"/>
  <c r="I80" i="16"/>
  <c r="I86" i="16" s="1"/>
  <c r="I88" i="16" s="1"/>
  <c r="H80" i="16"/>
  <c r="H86" i="16"/>
  <c r="H88" i="16" s="1"/>
  <c r="G80" i="16"/>
  <c r="G86" i="16" s="1"/>
  <c r="G88" i="16" s="1"/>
  <c r="F80" i="16"/>
  <c r="F86" i="16" s="1"/>
  <c r="F88" i="16" s="1"/>
  <c r="E80" i="16"/>
  <c r="D79" i="16"/>
  <c r="D78" i="16"/>
  <c r="D77" i="16"/>
  <c r="D76" i="16"/>
  <c r="I74" i="16"/>
  <c r="H74" i="16"/>
  <c r="G74" i="16"/>
  <c r="F74" i="16"/>
  <c r="E74" i="16"/>
  <c r="D73" i="16"/>
  <c r="D72" i="16"/>
  <c r="D71" i="16"/>
  <c r="I70" i="16"/>
  <c r="H70" i="16"/>
  <c r="G70" i="16"/>
  <c r="F70" i="16"/>
  <c r="E70" i="16"/>
  <c r="D70" i="16"/>
  <c r="D69" i="16"/>
  <c r="D68" i="16"/>
  <c r="D67" i="16"/>
  <c r="I66" i="16"/>
  <c r="H66" i="16"/>
  <c r="G66" i="16"/>
  <c r="F66" i="16"/>
  <c r="E66" i="16"/>
  <c r="D66" i="16" s="1"/>
  <c r="D65" i="16"/>
  <c r="D64" i="16"/>
  <c r="D63" i="16"/>
  <c r="D62" i="16"/>
  <c r="D61" i="16"/>
  <c r="E60" i="16"/>
  <c r="D59" i="16"/>
  <c r="D58" i="16"/>
  <c r="D57" i="16"/>
  <c r="D56" i="16"/>
  <c r="D55" i="16"/>
  <c r="D54" i="16"/>
  <c r="D53" i="16"/>
  <c r="D52" i="16"/>
  <c r="D51" i="16"/>
  <c r="I50" i="16"/>
  <c r="I60" i="16" s="1"/>
  <c r="H50" i="16"/>
  <c r="H60" i="16"/>
  <c r="G50" i="16"/>
  <c r="G60" i="16"/>
  <c r="F50" i="16"/>
  <c r="F60" i="16"/>
  <c r="E50" i="16"/>
  <c r="D50" i="16"/>
  <c r="D49" i="16"/>
  <c r="D48" i="16"/>
  <c r="D46" i="16"/>
  <c r="I45" i="16"/>
  <c r="H45" i="16"/>
  <c r="G45" i="16"/>
  <c r="F45" i="16"/>
  <c r="E45" i="16"/>
  <c r="D45" i="16"/>
  <c r="D44" i="16"/>
  <c r="D43" i="16"/>
  <c r="D42" i="16"/>
  <c r="D41" i="16"/>
  <c r="D40" i="16"/>
  <c r="D39" i="16"/>
  <c r="D38" i="16"/>
  <c r="D37" i="16"/>
  <c r="I36" i="16"/>
  <c r="I47" i="16"/>
  <c r="H36" i="16"/>
  <c r="G36" i="16"/>
  <c r="G47" i="16" s="1"/>
  <c r="F36" i="16"/>
  <c r="F47" i="16" s="1"/>
  <c r="E36" i="16"/>
  <c r="E47" i="16" s="1"/>
  <c r="D35" i="16"/>
  <c r="D34" i="16"/>
  <c r="I33" i="16"/>
  <c r="H33" i="16"/>
  <c r="G33" i="16"/>
  <c r="F33" i="16"/>
  <c r="E33" i="16"/>
  <c r="D33" i="16" s="1"/>
  <c r="D32" i="16"/>
  <c r="D31" i="16"/>
  <c r="D30" i="16"/>
  <c r="D29" i="16"/>
  <c r="D28" i="16"/>
  <c r="D26" i="16"/>
  <c r="D25" i="16"/>
  <c r="D24" i="16"/>
  <c r="D23" i="16"/>
  <c r="D22" i="16"/>
  <c r="D21" i="16"/>
  <c r="D20" i="16"/>
  <c r="I19" i="16"/>
  <c r="H19" i="16"/>
  <c r="G19" i="16"/>
  <c r="F19" i="16"/>
  <c r="D19" i="16" s="1"/>
  <c r="E19" i="16"/>
  <c r="D18" i="16"/>
  <c r="D17" i="16"/>
  <c r="D16" i="16"/>
  <c r="D15" i="16"/>
  <c r="I14" i="16"/>
  <c r="I27" i="16"/>
  <c r="I75" i="16" s="1"/>
  <c r="I89" i="16" s="1"/>
  <c r="H14" i="16"/>
  <c r="H27" i="16" s="1"/>
  <c r="G14" i="16"/>
  <c r="G27" i="16" s="1"/>
  <c r="F14" i="16"/>
  <c r="F27" i="16" s="1"/>
  <c r="F75" i="16" s="1"/>
  <c r="F89" i="16" s="1"/>
  <c r="E14" i="16"/>
  <c r="D13" i="16"/>
  <c r="D12" i="16"/>
  <c r="D11" i="16"/>
  <c r="D10" i="16"/>
  <c r="D9" i="16"/>
  <c r="D8" i="16"/>
  <c r="E22" i="13"/>
  <c r="F22" i="13"/>
  <c r="D13" i="13"/>
  <c r="F13" i="15"/>
  <c r="D13" i="15"/>
  <c r="C13" i="15"/>
  <c r="E12" i="15"/>
  <c r="E11" i="15"/>
  <c r="E10" i="15"/>
  <c r="E9" i="15"/>
  <c r="E8" i="15"/>
  <c r="D22" i="13"/>
  <c r="I24" i="12"/>
  <c r="H24" i="12"/>
  <c r="G24" i="12"/>
  <c r="F24" i="12"/>
  <c r="E24" i="12"/>
  <c r="J23" i="12"/>
  <c r="J20" i="12"/>
  <c r="D22" i="11"/>
  <c r="C22" i="1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7" i="8"/>
  <c r="I57" i="8"/>
  <c r="J57" i="8"/>
  <c r="H57" i="8"/>
  <c r="G57" i="8"/>
  <c r="F57" i="8"/>
  <c r="E57" i="8"/>
  <c r="D57" i="8"/>
  <c r="C57" i="8"/>
  <c r="H63" i="17"/>
  <c r="H75" i="17" s="1"/>
  <c r="D60" i="16"/>
  <c r="G37" i="1"/>
  <c r="G36" i="1"/>
  <c r="C36" i="1" s="1"/>
  <c r="H37" i="1"/>
  <c r="C69" i="2"/>
  <c r="D45" i="1" s="1"/>
  <c r="C45" i="1" s="1"/>
  <c r="C7" i="1"/>
  <c r="C8" i="1"/>
  <c r="C10" i="1"/>
  <c r="C12" i="1"/>
  <c r="C14" i="1"/>
  <c r="C15" i="1"/>
  <c r="C16" i="1"/>
  <c r="C18" i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13" i="13" s="1"/>
  <c r="C22" i="13" s="1"/>
  <c r="C27" i="2"/>
  <c r="C14" i="13" s="1"/>
  <c r="C28" i="2"/>
  <c r="C15" i="13" s="1"/>
  <c r="C29" i="2"/>
  <c r="C30" i="2"/>
  <c r="C33" i="2"/>
  <c r="C34" i="2"/>
  <c r="C35" i="2"/>
  <c r="C38" i="2"/>
  <c r="C39" i="2"/>
  <c r="C40" i="2"/>
  <c r="C42" i="2"/>
  <c r="C43" i="2"/>
  <c r="C45" i="2"/>
  <c r="C46" i="2"/>
  <c r="C47" i="2"/>
  <c r="C48" i="2"/>
  <c r="C49" i="2"/>
  <c r="C50" i="2"/>
  <c r="C52" i="2"/>
  <c r="C53" i="2"/>
  <c r="C54" i="2"/>
  <c r="C55" i="2"/>
  <c r="C56" i="2"/>
  <c r="C57" i="2"/>
  <c r="C58" i="2"/>
  <c r="C60" i="2"/>
  <c r="C62" i="2"/>
  <c r="C63" i="2"/>
  <c r="C64" i="2"/>
  <c r="C67" i="2"/>
  <c r="C68" i="2"/>
  <c r="C7" i="2"/>
  <c r="H70" i="2"/>
  <c r="H71" i="2"/>
  <c r="H65" i="2"/>
  <c r="H61" i="2"/>
  <c r="H44" i="2"/>
  <c r="H41" i="2"/>
  <c r="H37" i="2"/>
  <c r="H32" i="2"/>
  <c r="H31" i="2"/>
  <c r="H25" i="2"/>
  <c r="H36" i="2" s="1"/>
  <c r="H19" i="2"/>
  <c r="H24" i="2"/>
  <c r="H13" i="2"/>
  <c r="H12" i="2"/>
  <c r="H18" i="2" s="1"/>
  <c r="G70" i="2"/>
  <c r="G71" i="2"/>
  <c r="G65" i="2"/>
  <c r="G61" i="2"/>
  <c r="G44" i="2"/>
  <c r="G41" i="2"/>
  <c r="G37" i="2"/>
  <c r="G32" i="2"/>
  <c r="G36" i="2" s="1"/>
  <c r="G31" i="2"/>
  <c r="G25" i="2"/>
  <c r="G19" i="2"/>
  <c r="G24" i="2"/>
  <c r="G13" i="2"/>
  <c r="G12" i="2"/>
  <c r="F70" i="2"/>
  <c r="F71" i="2"/>
  <c r="F65" i="2"/>
  <c r="F61" i="2"/>
  <c r="F44" i="2"/>
  <c r="F41" i="2"/>
  <c r="F37" i="2"/>
  <c r="F32" i="2"/>
  <c r="F31" i="2"/>
  <c r="F25" i="2"/>
  <c r="C25" i="2" s="1"/>
  <c r="F19" i="2"/>
  <c r="F24" i="2"/>
  <c r="F13" i="2"/>
  <c r="F12" i="2"/>
  <c r="C12" i="2" s="1"/>
  <c r="E70" i="2"/>
  <c r="E71" i="2"/>
  <c r="E65" i="2"/>
  <c r="E61" i="2"/>
  <c r="C61" i="2" s="1"/>
  <c r="E44" i="2"/>
  <c r="E41" i="2"/>
  <c r="E37" i="2"/>
  <c r="E32" i="2"/>
  <c r="E31" i="2"/>
  <c r="E25" i="2"/>
  <c r="E19" i="2"/>
  <c r="E24" i="2"/>
  <c r="E13" i="2"/>
  <c r="E12" i="2"/>
  <c r="D70" i="2"/>
  <c r="D71" i="2"/>
  <c r="C71" i="2" s="1"/>
  <c r="D65" i="2"/>
  <c r="D61" i="2"/>
  <c r="D44" i="2"/>
  <c r="D41" i="2"/>
  <c r="C41" i="2" s="1"/>
  <c r="D37" i="2"/>
  <c r="D32" i="2"/>
  <c r="C32" i="2" s="1"/>
  <c r="D31" i="2"/>
  <c r="D25" i="2"/>
  <c r="D19" i="2"/>
  <c r="D24" i="2" s="1"/>
  <c r="C24" i="2" s="1"/>
  <c r="D13" i="2"/>
  <c r="C13" i="2" s="1"/>
  <c r="D12" i="2"/>
  <c r="H46" i="1"/>
  <c r="H47" i="1" s="1"/>
  <c r="H38" i="1"/>
  <c r="H32" i="1"/>
  <c r="H19" i="1"/>
  <c r="H13" i="1"/>
  <c r="H11" i="1"/>
  <c r="H9" i="1"/>
  <c r="H17" i="1" s="1"/>
  <c r="G46" i="1"/>
  <c r="G47" i="1"/>
  <c r="G38" i="1"/>
  <c r="G42" i="1"/>
  <c r="G32" i="1"/>
  <c r="G19" i="1"/>
  <c r="G26" i="1" s="1"/>
  <c r="G13" i="1"/>
  <c r="G17" i="1" s="1"/>
  <c r="G43" i="1" s="1"/>
  <c r="G48" i="1" s="1"/>
  <c r="G11" i="1"/>
  <c r="G9" i="1"/>
  <c r="F46" i="1"/>
  <c r="F47" i="1"/>
  <c r="F38" i="1"/>
  <c r="F42" i="1"/>
  <c r="F37" i="1"/>
  <c r="F31" i="1"/>
  <c r="F32" i="1" s="1"/>
  <c r="F19" i="1"/>
  <c r="F26" i="1" s="1"/>
  <c r="F13" i="1"/>
  <c r="F17" i="1" s="1"/>
  <c r="F11" i="1"/>
  <c r="F9" i="1"/>
  <c r="E46" i="1"/>
  <c r="E47" i="1"/>
  <c r="E38" i="1"/>
  <c r="E42" i="1"/>
  <c r="E37" i="1"/>
  <c r="E19" i="1"/>
  <c r="E26" i="1"/>
  <c r="E13" i="1"/>
  <c r="E17" i="1" s="1"/>
  <c r="E11" i="1"/>
  <c r="E9" i="1"/>
  <c r="D46" i="1"/>
  <c r="D47" i="1"/>
  <c r="D38" i="1"/>
  <c r="D42" i="1"/>
  <c r="D37" i="1"/>
  <c r="D32" i="1"/>
  <c r="D19" i="1"/>
  <c r="D26" i="1"/>
  <c r="D13" i="1"/>
  <c r="D11" i="1"/>
  <c r="D9" i="1"/>
  <c r="C9" i="1"/>
  <c r="C11" i="1"/>
  <c r="C46" i="1"/>
  <c r="G18" i="2"/>
  <c r="G66" i="2" s="1"/>
  <c r="G72" i="2" s="1"/>
  <c r="F36" i="2"/>
  <c r="C44" i="2"/>
  <c r="F18" i="2"/>
  <c r="C37" i="2"/>
  <c r="C65" i="2"/>
  <c r="C19" i="2"/>
  <c r="E18" i="2"/>
  <c r="E36" i="2"/>
  <c r="C70" i="2"/>
  <c r="D18" i="2"/>
  <c r="C18" i="2" s="1"/>
  <c r="G59" i="2"/>
  <c r="E51" i="2"/>
  <c r="D59" i="2"/>
  <c r="C37" i="1" l="1"/>
  <c r="B61" i="8"/>
  <c r="C13" i="1"/>
  <c r="D17" i="1"/>
  <c r="H42" i="1"/>
  <c r="C38" i="1"/>
  <c r="C47" i="1"/>
  <c r="C42" i="1"/>
  <c r="F51" i="2"/>
  <c r="F59" i="2"/>
  <c r="H59" i="2"/>
  <c r="H75" i="16"/>
  <c r="H89" i="16" s="1"/>
  <c r="E59" i="2"/>
  <c r="C51" i="2"/>
  <c r="E66" i="2"/>
  <c r="E72" i="2" s="1"/>
  <c r="F66" i="2"/>
  <c r="F72" i="2" s="1"/>
  <c r="E32" i="1"/>
  <c r="C31" i="1"/>
  <c r="F43" i="1"/>
  <c r="H26" i="1"/>
  <c r="H43" i="1" s="1"/>
  <c r="C19" i="1"/>
  <c r="C31" i="2"/>
  <c r="D36" i="2"/>
  <c r="C36" i="2" s="1"/>
  <c r="B57" i="8"/>
  <c r="D36" i="16"/>
  <c r="E63" i="17"/>
  <c r="J24" i="12"/>
  <c r="G75" i="16"/>
  <c r="G89" i="16" s="1"/>
  <c r="H47" i="16"/>
  <c r="E13" i="15"/>
  <c r="D47" i="16"/>
  <c r="D74" i="16"/>
  <c r="D53" i="17"/>
  <c r="I74" i="17"/>
  <c r="I75" i="17" s="1"/>
  <c r="D72" i="17"/>
  <c r="E27" i="16"/>
  <c r="D14" i="16"/>
  <c r="D80" i="16"/>
  <c r="E86" i="16"/>
  <c r="D25" i="17"/>
  <c r="C32" i="1" l="1"/>
  <c r="H66" i="2"/>
  <c r="C59" i="2"/>
  <c r="H48" i="1"/>
  <c r="F48" i="1"/>
  <c r="D74" i="17"/>
  <c r="C26" i="1"/>
  <c r="D27" i="16"/>
  <c r="E75" i="16"/>
  <c r="D66" i="2"/>
  <c r="E43" i="1"/>
  <c r="D43" i="1"/>
  <c r="C17" i="1"/>
  <c r="D86" i="16"/>
  <c r="E88" i="16"/>
  <c r="D88" i="16" s="1"/>
  <c r="D63" i="17"/>
  <c r="E75" i="17"/>
  <c r="D75" i="17" s="1"/>
  <c r="H72" i="2" l="1"/>
  <c r="E48" i="1"/>
  <c r="D48" i="1"/>
  <c r="C48" i="1" s="1"/>
  <c r="C43" i="1"/>
  <c r="C66" i="2"/>
  <c r="D72" i="2"/>
  <c r="C72" i="2" s="1"/>
  <c r="E89" i="16"/>
  <c r="D89" i="16" s="1"/>
  <c r="D75" i="16"/>
</calcChain>
</file>

<file path=xl/sharedStrings.xml><?xml version="1.0" encoding="utf-8"?>
<sst xmlns="http://schemas.openxmlformats.org/spreadsheetml/2006/main" count="1879" uniqueCount="903">
  <si>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</si>
  <si>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</si>
  <si>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</si>
  <si>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</si>
  <si>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</si>
  <si>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</si>
  <si>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</si>
  <si>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</si>
  <si>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</si>
  <si>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</si>
  <si>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</si>
  <si>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</si>
  <si>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</si>
  <si>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</si>
  <si>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</si>
  <si>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</si>
  <si>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</si>
  <si>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</si>
  <si>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</si>
  <si>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</si>
  <si>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</si>
  <si>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</si>
  <si>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</si>
  <si>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</si>
  <si>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</si>
  <si>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</si>
  <si>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</si>
  <si>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</si>
  <si>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</si>
  <si>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</si>
  <si>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</si>
  <si>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</si>
  <si>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</si>
  <si>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</si>
  <si>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</si>
  <si>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</si>
  <si>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</si>
  <si>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</si>
  <si>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</si>
  <si>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</si>
  <si>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</si>
  <si>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</si>
  <si>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</si>
  <si>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</si>
  <si>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</si>
  <si>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</si>
  <si>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</si>
  <si>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</si>
  <si>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</si>
  <si>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</si>
  <si>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</si>
  <si>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</si>
  <si>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</si>
  <si>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Hétszín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</si>
  <si>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</si>
  <si>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</si>
  <si>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</si>
  <si>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</si>
  <si>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</si>
  <si>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</si>
  <si>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</si>
  <si>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</si>
  <si>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</si>
  <si>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</si>
  <si>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</si>
  <si>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</si>
  <si>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</si>
  <si>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</si>
  <si>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</si>
  <si>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</si>
  <si>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</si>
  <si>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</si>
  <si>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</si>
  <si>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</si>
  <si>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</si>
  <si>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</si>
  <si>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</si>
  <si>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</si>
  <si>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</si>
  <si>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</si>
  <si>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</si>
  <si>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</si>
  <si>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</si>
  <si>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</si>
  <si>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</si>
  <si>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</si>
  <si>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</si>
  <si>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</si>
  <si>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</si>
  <si>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</si>
  <si>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</si>
  <si>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</si>
  <si>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</si>
  <si>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</si>
  <si>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</si>
  <si>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</si>
  <si>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</si>
  <si>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</si>
  <si>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</si>
  <si>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</si>
  <si>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</si>
  <si>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</si>
  <si>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</si>
  <si>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</si>
  <si>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</si>
  <si>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</si>
  <si>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</si>
  <si>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</si>
  <si>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</si>
  <si>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</si>
  <si>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</si>
  <si>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</si>
  <si>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</si>
  <si>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</si>
  <si>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</si>
  <si>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</si>
  <si>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</si>
  <si>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</si>
  <si>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</si>
  <si>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2016. évi költségvetés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</si>
  <si>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</si>
  <si>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</si>
  <si>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</si>
  <si>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</si>
  <si>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</si>
  <si>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</si>
  <si>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</si>
  <si>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</si>
  <si>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</si>
  <si>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</si>
  <si>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</si>
  <si>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</si>
  <si>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</si>
  <si>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</si>
  <si>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</si>
  <si>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</si>
  <si>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</si>
  <si>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</si>
  <si>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</si>
  <si>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</si>
  <si>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</si>
  <si>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</si>
  <si>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</si>
  <si>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</si>
  <si>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</si>
  <si>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</si>
  <si>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</si>
  <si>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</si>
  <si>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</si>
  <si>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2015. évről áthúzódó bérkompenzáció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</si>
  <si>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</si>
  <si>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</si>
  <si>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</si>
  <si>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</si>
  <si>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</si>
  <si>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</si>
  <si>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</si>
  <si>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</si>
  <si>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</si>
  <si>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</si>
  <si>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Köznevelési intézmények m űködt kapcs támogatás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</si>
  <si>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</si>
  <si>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</si>
  <si>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</si>
  <si>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</si>
  <si>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</si>
  <si>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</si>
  <si>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</si>
  <si>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</si>
  <si>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</si>
  <si>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</si>
  <si>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</si>
  <si>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</si>
  <si>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</si>
  <si>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</si>
  <si>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</si>
  <si>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</si>
  <si>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</si>
  <si>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</si>
  <si>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</si>
  <si>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</si>
  <si>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</si>
  <si>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</si>
  <si>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</si>
  <si>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</si>
  <si>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</si>
  <si>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</si>
  <si>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</si>
  <si>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</si>
  <si>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</si>
  <si>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</si>
  <si>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</si>
  <si>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</si>
  <si>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</si>
  <si>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</si>
  <si>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</si>
  <si>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</si>
  <si>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</si>
  <si>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</si>
  <si>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</si>
  <si>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</si>
  <si>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</si>
  <si>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</si>
  <si>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</si>
  <si>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</si>
  <si>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</si>
  <si>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</si>
  <si>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</si>
  <si>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</si>
  <si>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</si>
  <si>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</si>
  <si>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</si>
  <si>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</si>
  <si>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</si>
  <si>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2/b. melléklet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</si>
  <si>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</si>
  <si>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</si>
  <si>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</si>
  <si>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</si>
  <si>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</si>
  <si>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</si>
  <si>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</si>
  <si>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</si>
  <si>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</si>
  <si>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</si>
  <si>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</si>
  <si>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</si>
  <si>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</si>
  <si>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</si>
  <si>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</si>
  <si>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</si>
  <si>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</si>
  <si>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</si>
  <si>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</si>
  <si>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</si>
  <si>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</si>
  <si>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</si>
  <si>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</si>
  <si>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</si>
  <si>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</si>
  <si>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</si>
  <si>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</si>
  <si>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</si>
  <si>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</si>
  <si>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</si>
  <si>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</si>
  <si>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</si>
  <si>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ÖNK egyéb tárgyi eszköz (vérszáll. hűtőtáska)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</si>
  <si>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</si>
  <si>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</si>
  <si>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</si>
  <si>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</si>
  <si>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</si>
  <si>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</si>
  <si>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</si>
  <si>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</si>
  <si>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</si>
  <si>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</si>
  <si>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</si>
  <si>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</si>
  <si>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</si>
  <si>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</si>
  <si>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</si>
  <si>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</si>
  <si>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</si>
  <si>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</si>
  <si>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</si>
  <si>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</si>
  <si>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</si>
  <si>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</si>
  <si>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</si>
  <si>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Bursa Hung. (ösztöndíj tám)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</si>
  <si>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</si>
  <si>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</si>
  <si>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</si>
  <si>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</si>
  <si>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</si>
  <si>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</si>
  <si>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</si>
  <si>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</si>
  <si>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</si>
  <si>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</si>
  <si>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</si>
  <si>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</si>
  <si>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</si>
  <si>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</si>
  <si>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</si>
  <si>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</si>
  <si>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</si>
  <si>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</si>
  <si>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</si>
  <si>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</si>
  <si>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</si>
  <si>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</si>
  <si>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</si>
  <si>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</si>
  <si>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</si>
  <si>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</si>
  <si>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</si>
  <si>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</si>
  <si>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</si>
  <si>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</si>
  <si>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</si>
  <si>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</si>
  <si>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</si>
  <si>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</si>
  <si>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</si>
  <si>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</si>
  <si>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</si>
  <si>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</si>
  <si>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</si>
  <si>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</si>
  <si>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</si>
  <si>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</si>
  <si>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</si>
  <si>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</si>
  <si>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</si>
  <si>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</si>
  <si>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</si>
  <si>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</si>
  <si>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</si>
  <si>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</si>
  <si>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</si>
  <si>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</si>
  <si>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</si>
  <si>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</si>
  <si>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</si>
  <si>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</si>
  <si>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</si>
  <si>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</si>
  <si>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</si>
  <si>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</si>
  <si>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</si>
  <si>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</si>
  <si>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</si>
  <si>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</si>
  <si>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</si>
  <si>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</si>
  <si>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</si>
  <si>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</si>
  <si>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</si>
  <si>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2016. Év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</si>
  <si>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</si>
  <si>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</si>
  <si>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</si>
  <si>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</si>
  <si>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</si>
  <si>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</si>
  <si>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</si>
  <si>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 xml:space="preserve">                               2017. évi költségvetési tervben a költségvetési maradvány igénybevétel és hiány részletezése</t>
  </si>
  <si>
    <t>adatok  Ft-ban</t>
  </si>
  <si>
    <t>kv-i mar finansz célú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</si>
  <si>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</si>
  <si>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</si>
  <si>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</si>
  <si>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</si>
  <si>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</si>
  <si>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</si>
  <si>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</si>
  <si>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tc társulási 2016</t>
  </si>
  <si>
    <t>külterületi utak önrész céltartba</t>
  </si>
  <si>
    <t>Süni Óvoda tető felúj</t>
  </si>
  <si>
    <t>Adósságkonsz pály út-járda felúj+műsz ell</t>
  </si>
  <si>
    <t>állami támogatás elszám. Étkeztetés</t>
  </si>
  <si>
    <t>ingatlan havaria céltartalékba</t>
  </si>
  <si>
    <t>iskola egészségügy Dankáné 2016</t>
  </si>
  <si>
    <t>Hivatal vizesblokk felúk</t>
  </si>
  <si>
    <t>Hunyaditér orvosi rendelő felúj</t>
  </si>
  <si>
    <t>Ady vizesblokk felúj</t>
  </si>
  <si>
    <t>Jázmin u. szolg. Lakás ablakcsere</t>
  </si>
  <si>
    <t>Jázmin u. 2 db garázs ajtó csere</t>
  </si>
  <si>
    <t>Pgytp emlékmű felúj</t>
  </si>
  <si>
    <t>felújítás tervek</t>
  </si>
  <si>
    <t>beruházás tervek</t>
  </si>
  <si>
    <t>közvilágítás kiviteli tervek</t>
  </si>
  <si>
    <t>külterületi utak felúj pály tervek</t>
  </si>
  <si>
    <t>telkek villamosterv</t>
  </si>
  <si>
    <t>TESZ telephely vásárlás</t>
  </si>
  <si>
    <t>betegség megel inf modem</t>
  </si>
  <si>
    <t>betegség megel hűtőtáska</t>
  </si>
  <si>
    <t>WEB lap készítés</t>
  </si>
  <si>
    <t>urnafal készítés</t>
  </si>
  <si>
    <t>TOPOS pályázat Megyei önk díj</t>
  </si>
  <si>
    <t>védőnői szolg. Egyéb eszköz beszerzés</t>
  </si>
  <si>
    <t>Süni eszköz felújítás</t>
  </si>
  <si>
    <t>Hivatal inform eszköz felúj</t>
  </si>
  <si>
    <t>TESZ jármű felúj</t>
  </si>
  <si>
    <t>állami megelőlegezés</t>
  </si>
  <si>
    <t>Lieder 2017 támogatás</t>
  </si>
  <si>
    <t>város üzemeltetési feladat</t>
  </si>
  <si>
    <t>pályázati tartalék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</si>
  <si>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</si>
  <si>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</si>
  <si>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</si>
  <si>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</si>
  <si>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</si>
  <si>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</si>
  <si>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</si>
  <si>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</si>
  <si>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</si>
  <si>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</si>
  <si>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</si>
  <si>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</si>
  <si>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</si>
  <si>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</si>
  <si>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</si>
  <si>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</si>
  <si>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</si>
  <si>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</si>
  <si>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</si>
  <si>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</si>
  <si>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gépjármű adó bevétel</t>
  </si>
  <si>
    <t>5.</t>
  </si>
  <si>
    <t>magánsz kommunális adó bev</t>
  </si>
  <si>
    <t>6.</t>
  </si>
  <si>
    <t>7.</t>
  </si>
  <si>
    <t>8.</t>
  </si>
  <si>
    <t>9.</t>
  </si>
  <si>
    <t>27.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</si>
  <si>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</si>
  <si>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</si>
  <si>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</si>
  <si>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</si>
  <si>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</si>
  <si>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</si>
  <si>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</si>
  <si>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</si>
  <si>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</si>
  <si>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2018.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</si>
  <si>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</si>
  <si>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</si>
  <si>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</si>
  <si>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</si>
  <si>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</si>
  <si>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</si>
  <si>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</si>
  <si>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</si>
  <si>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</si>
  <si>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</si>
  <si>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2018 év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</si>
  <si>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</si>
  <si>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</si>
  <si>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</si>
  <si>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</si>
  <si>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</si>
  <si>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</si>
  <si>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</si>
  <si>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</si>
  <si>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</si>
  <si>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</si>
  <si>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</si>
  <si>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</si>
  <si>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</si>
  <si>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</si>
  <si>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</si>
  <si>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</si>
  <si>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</si>
  <si>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</si>
  <si>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</si>
  <si>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</si>
  <si>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</si>
  <si>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</si>
  <si>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</si>
  <si>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</si>
  <si>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</si>
  <si>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</si>
  <si>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</si>
  <si>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</si>
  <si>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</si>
  <si>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</si>
  <si>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</si>
  <si>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</si>
  <si>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</si>
  <si>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</si>
  <si>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</si>
  <si>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</si>
  <si>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</si>
  <si>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</si>
  <si>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</si>
  <si>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</si>
  <si>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</si>
  <si>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</si>
  <si>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</si>
  <si>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</si>
  <si>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</si>
  <si>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</si>
  <si>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</si>
  <si>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</si>
  <si>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</si>
  <si>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</si>
  <si>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</si>
  <si>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Kiadás</t>
  </si>
  <si>
    <t>2017. Évi költségvetéséhez</t>
  </si>
  <si>
    <t>2020 év</t>
  </si>
  <si>
    <t>2020.</t>
  </si>
  <si>
    <t>2020. után</t>
  </si>
  <si>
    <t>Rovat
száma</t>
  </si>
  <si>
    <t>Eredeti ei</t>
  </si>
  <si>
    <t>01</t>
  </si>
  <si>
    <t>Helyi önkormányzatok működésének általános támogatása</t>
  </si>
  <si>
    <t>02</t>
  </si>
  <si>
    <t>Települési önkormányzatok egyes köznevelési feladatainak támogatása</t>
  </si>
  <si>
    <t>03</t>
  </si>
  <si>
    <t>Tel önkorm szociális és gyermekjóléti, gyermekétk  feladatainak támogatása</t>
  </si>
  <si>
    <t>04</t>
  </si>
  <si>
    <t>Települési önkormányzatok kulturális feladatainak támogatása</t>
  </si>
  <si>
    <t>05</t>
  </si>
  <si>
    <t>Működési célú költségvetési támogatások és kiegészítő támogatások</t>
  </si>
  <si>
    <t>B115</t>
  </si>
  <si>
    <t>06</t>
  </si>
  <si>
    <t xml:space="preserve">Elszámolásból származó  bevételek 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</si>
  <si>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</si>
  <si>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</si>
  <si>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</si>
  <si>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</si>
  <si>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</si>
  <si>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</si>
  <si>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</si>
  <si>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</si>
  <si>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</si>
  <si>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</si>
  <si>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</si>
  <si>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</si>
  <si>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</si>
  <si>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</si>
  <si>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</si>
  <si>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</si>
  <si>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</si>
  <si>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</si>
  <si>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</si>
  <si>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</si>
  <si>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</si>
  <si>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</si>
  <si>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</si>
  <si>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</si>
  <si>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</si>
  <si>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</si>
  <si>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</si>
  <si>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</si>
  <si>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</si>
  <si>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</si>
  <si>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</si>
  <si>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</si>
  <si>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</si>
  <si>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</si>
  <si>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</si>
  <si>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</si>
  <si>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</si>
  <si>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</si>
  <si>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</si>
  <si>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</si>
  <si>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</si>
  <si>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</si>
  <si>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</si>
  <si>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</si>
  <si>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</si>
  <si>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</si>
  <si>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</si>
  <si>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</si>
  <si>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</si>
  <si>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</si>
  <si>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</si>
  <si>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</si>
  <si>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</si>
  <si>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</si>
  <si>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</si>
  <si>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</si>
  <si>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</si>
  <si>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</si>
  <si>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</si>
  <si>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</si>
  <si>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</si>
  <si>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</si>
  <si>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</si>
  <si>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</si>
  <si>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</si>
  <si>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</si>
  <si>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</si>
  <si>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</si>
  <si>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</si>
  <si>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</si>
  <si>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</si>
  <si>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</si>
  <si>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</si>
  <si>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</si>
  <si>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</si>
  <si>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</si>
  <si>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</si>
  <si>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</si>
  <si>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</si>
  <si>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</si>
  <si>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</si>
  <si>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</si>
  <si>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</si>
  <si>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</si>
  <si>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</si>
  <si>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</si>
  <si>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</si>
  <si>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</si>
  <si>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</si>
  <si>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</si>
  <si>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</si>
  <si>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</si>
  <si>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</si>
  <si>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</si>
  <si>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</si>
  <si>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</si>
  <si>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</si>
  <si>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</si>
  <si>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</si>
  <si>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</si>
  <si>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</si>
  <si>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</si>
  <si>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</si>
  <si>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</si>
  <si>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</si>
  <si>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</si>
  <si>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</si>
  <si>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</si>
  <si>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</si>
  <si>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</si>
  <si>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</si>
  <si>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</si>
  <si>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</si>
  <si>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</si>
  <si>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</si>
  <si>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</si>
  <si>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</si>
  <si>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</si>
  <si>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</si>
  <si>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</si>
  <si>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</si>
  <si>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</si>
  <si>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</si>
  <si>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</si>
  <si>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</si>
  <si>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</si>
  <si>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</si>
  <si>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</si>
  <si>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</si>
  <si>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</si>
  <si>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</si>
  <si>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</si>
  <si>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</si>
  <si>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</si>
  <si>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</si>
  <si>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</si>
  <si>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</si>
  <si>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</si>
  <si>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</si>
  <si>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</si>
  <si>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</si>
  <si>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</si>
  <si>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</si>
  <si>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</si>
  <si>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</si>
  <si>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</si>
  <si>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</si>
  <si>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</si>
  <si>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</si>
  <si>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</si>
  <si>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</si>
  <si>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</si>
  <si>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</si>
  <si>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</si>
  <si>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</si>
  <si>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</si>
  <si>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</si>
  <si>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</si>
  <si>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</si>
  <si>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</si>
  <si>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</si>
  <si>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</si>
  <si>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</si>
  <si>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</si>
  <si>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</si>
  <si>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</si>
  <si>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</si>
  <si>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</si>
  <si>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</si>
  <si>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</si>
  <si>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</si>
  <si>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</si>
  <si>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</si>
  <si>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</si>
  <si>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</si>
  <si>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</si>
  <si>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</si>
  <si>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</si>
  <si>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</si>
  <si>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</si>
  <si>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</si>
  <si>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</si>
  <si>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</si>
  <si>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</si>
  <si>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</si>
  <si>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</si>
  <si>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</si>
  <si>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</si>
  <si>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</si>
  <si>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</si>
  <si>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</si>
  <si>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</si>
  <si>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</si>
  <si>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</si>
  <si>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</si>
  <si>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</si>
  <si>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</si>
  <si>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</si>
  <si>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</si>
  <si>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</si>
  <si>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</si>
  <si>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</si>
  <si>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</si>
  <si>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</si>
  <si>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</si>
  <si>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</si>
  <si>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</si>
  <si>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</si>
  <si>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</si>
  <si>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</si>
  <si>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</si>
  <si>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</si>
  <si>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</si>
  <si>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</si>
  <si>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</si>
  <si>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</si>
  <si>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</si>
  <si>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</si>
  <si>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</si>
  <si>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</si>
  <si>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</si>
  <si>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</si>
  <si>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</si>
  <si>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</si>
  <si>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</si>
  <si>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</si>
  <si>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</si>
  <si>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 xml:space="preserve">  - ebből elkülönített állami alapok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</si>
  <si>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</si>
  <si>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</si>
  <si>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</si>
  <si>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</si>
  <si>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</si>
  <si>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</si>
  <si>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</si>
  <si>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</si>
  <si>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</si>
  <si>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</si>
  <si>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</si>
  <si>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</si>
  <si>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</si>
  <si>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</si>
  <si>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</si>
  <si>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</si>
  <si>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</si>
  <si>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</si>
  <si>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</si>
  <si>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</si>
  <si>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</si>
  <si>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</si>
  <si>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</si>
  <si>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</si>
  <si>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</si>
  <si>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</si>
  <si>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</si>
  <si>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</si>
  <si>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</si>
  <si>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</si>
  <si>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</si>
  <si>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</si>
  <si>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</si>
  <si>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</si>
  <si>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</si>
  <si>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</si>
  <si>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</si>
  <si>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</si>
  <si>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</si>
  <si>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</si>
  <si>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</si>
  <si>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</si>
  <si>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</si>
  <si>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</si>
  <si>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</si>
  <si>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</si>
  <si>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</si>
  <si>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</si>
  <si>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</si>
  <si>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</si>
  <si>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</si>
  <si>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</si>
  <si>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</si>
  <si>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</si>
  <si>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</si>
  <si>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</si>
  <si>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</si>
  <si>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</si>
  <si>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</si>
  <si>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</si>
  <si>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</si>
  <si>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</si>
  <si>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</si>
  <si>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</si>
  <si>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</si>
  <si>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</si>
  <si>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</si>
  <si>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</si>
  <si>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</si>
  <si>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</si>
  <si>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</si>
  <si>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</si>
  <si>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</si>
  <si>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</si>
  <si>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</si>
  <si>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</si>
  <si>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</si>
  <si>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</si>
  <si>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</si>
  <si>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</si>
  <si>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</si>
  <si>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</si>
  <si>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</si>
  <si>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</si>
  <si>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</si>
  <si>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</si>
  <si>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>K9</t>
  </si>
  <si>
    <t xml:space="preserve">Összes kiadás 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</si>
  <si>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</si>
  <si>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</si>
  <si>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</si>
  <si>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</si>
  <si>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</si>
  <si>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</si>
  <si>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>9/b. melléklet</t>
  </si>
  <si>
    <t>9/c. melléklet</t>
  </si>
  <si>
    <t>9/a. melléklet</t>
  </si>
  <si>
    <t>ÁLLAMIGAZGATÁSI feladatok</t>
  </si>
  <si>
    <t>KÖTELEZŐ feladatok</t>
  </si>
  <si>
    <t>ÖNKÉNT VÁLLALT feladatok</t>
  </si>
  <si>
    <t>a 2/2017. (II. 24 .) önkormányzati rendelethez</t>
  </si>
  <si>
    <t>ágazati pótlék</t>
  </si>
  <si>
    <t>bölcsődei pótlék</t>
  </si>
  <si>
    <t>Kulturális pótlék</t>
  </si>
  <si>
    <t>5.)Helyi önkorm. Kiegészítő támogatásai</t>
  </si>
  <si>
    <t>2017. évi bérkompenzáció</t>
  </si>
  <si>
    <t>a 2/2017. (II.24.) önkormányzati rendelethez</t>
  </si>
  <si>
    <t>1.b. melléklet</t>
  </si>
  <si>
    <t>Módosított Előirányzat</t>
  </si>
  <si>
    <t>Áru- és készletértékesítés ellenértéke (B401)</t>
  </si>
  <si>
    <t>Egyéb működési célú átvett pénzeszközök (65)</t>
  </si>
  <si>
    <t>Működési célú átvett pénzeszközök (B6)</t>
  </si>
  <si>
    <t>Mód előir</t>
  </si>
  <si>
    <t>változás</t>
  </si>
  <si>
    <t>Mód jav előir</t>
  </si>
  <si>
    <t>ÖNK Ady régi isk vizesblokk felújítás áthúzódó (tanári+konyhai)</t>
  </si>
  <si>
    <t>ÖNK Kultúrház homlokzat felújítás, nyílászáró csere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</si>
  <si>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</si>
  <si>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</si>
  <si>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</si>
  <si>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ÖNK Péti úti temető ravatalozó utcai homlokzat felújítás</t>
  </si>
  <si>
    <t>ÖNK Sportöltöző villamosszekrény felújítása</t>
  </si>
  <si>
    <t>mód javaslat</t>
  </si>
  <si>
    <t xml:space="preserve">ÖNK védőnői szolg. Egyéb eszközbeszerzés  </t>
  </si>
  <si>
    <t xml:space="preserve">ÖNK Péti úti temetőnél útöböl térkövezés </t>
  </si>
  <si>
    <t>ÖNK Péti úti temető új kapu Csokonai u.</t>
  </si>
  <si>
    <t>ÖNK Kiskovácsi temető múrvázott útépítés</t>
  </si>
  <si>
    <t>ÖNK Kiskovácsi temető ravatalozó bővítés</t>
  </si>
  <si>
    <t xml:space="preserve">ÖNK urnafal, temetkezési hely kialakítás </t>
  </si>
  <si>
    <t>ÖNK Iskola szék, asztal, egyéb eszköz vásárlás</t>
  </si>
  <si>
    <t>ÖNK Péti uton buszmegálló beszerzés+ alépítmény</t>
  </si>
  <si>
    <t>TESZ vagyongazdálkodás egyéb tárgyi eszköz beszerzés+áfa</t>
  </si>
  <si>
    <t>Kultúrház mikrofonok, egyéb gép, eszköz beszerzés+áfa</t>
  </si>
  <si>
    <t>Kultúrház szakkörök kisértékű tárgyi eszk beszerz</t>
  </si>
  <si>
    <t>2.d melléklet</t>
  </si>
  <si>
    <t>ebből: nonprofit</t>
  </si>
  <si>
    <t>Befektetési célú értékpapírok, kötvények vásárlása</t>
  </si>
  <si>
    <t>befek. Célő értékp vásárl</t>
  </si>
  <si>
    <t>2.e. melléklet</t>
  </si>
  <si>
    <t>Teljesítés</t>
  </si>
  <si>
    <t>Településarculati kézikkönyv készítésének támogatása</t>
  </si>
  <si>
    <t>Kieg tám. Óv pedag minősítéséhez II. kategóriába sorolt 2015-ben</t>
  </si>
  <si>
    <t>Kieg tám. Óv pedag minősítéséhez II. kategóriába sorolt 2016-ben min</t>
  </si>
  <si>
    <t>Óvodapedagógus munkát közvetlenül segítők kiegészítő támog</t>
  </si>
  <si>
    <t>Bölcsőde kiegészítő támogatása</t>
  </si>
  <si>
    <t xml:space="preserve">könyvtári és közművelődési feladat tám Berhida: </t>
  </si>
  <si>
    <t>polgármesteri béremelés különbözetének támogatása</t>
  </si>
  <si>
    <t xml:space="preserve">minimálbér és garantált bérminimum emelés,valamint szociális hozzájárulási adó csökkentés tám
</t>
  </si>
  <si>
    <t>1.c. melléklet</t>
  </si>
  <si>
    <t>Teljesítés 06.30</t>
  </si>
  <si>
    <t>Teljesítés 06.30.</t>
  </si>
  <si>
    <t>ÖNK. Erkel F. u. forg.rend. terv. kivitelezés</t>
  </si>
  <si>
    <t>ÖNK Süni parketta anyag költség</t>
  </si>
  <si>
    <t>ÖNK Orgona u.1. ABC nyílászárók cseréje</t>
  </si>
  <si>
    <t>ÖNK Hősök tere, Pgytp zászlótér térkövezés</t>
  </si>
  <si>
    <t>ÖNK Orgona u. 1/3.  fittnes felújítás vásárlás</t>
  </si>
  <si>
    <t>ÖNK Süni Óvoda beépített szekrény 7 db</t>
  </si>
  <si>
    <t>ÖNK Rezeda u. 19. redőny, szunyogháló beszerz</t>
  </si>
  <si>
    <t>ÖNK ASP informatikai eszköz beszerzés</t>
  </si>
  <si>
    <t>ÖNK ingatlanvásárlás Péti úti buszmegállóhoz</t>
  </si>
  <si>
    <t>ÖNK építési telek villamos hálózat kialakítás kivit.</t>
  </si>
  <si>
    <t xml:space="preserve">Áht megelőleg </t>
  </si>
  <si>
    <t>13. melléklet</t>
  </si>
  <si>
    <t xml:space="preserve">ÁHT belüli megelőlegezések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</si>
</sst>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\ ##########"/>
    <numFmt numFmtId="169" formatCode="0.0"/>
    <numFmt numFmtId="170" formatCode="#,##0.0"/>
  </numFmts>
  <fonts count="6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2"/>
      <color indexed="8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9" fillId="0" borderId="0"/>
    <xf numFmtId="0" fontId="59" fillId="0" borderId="0"/>
    <xf numFmtId="0" fontId="7" fillId="0" borderId="0"/>
    <xf numFmtId="0" fontId="59" fillId="0" borderId="0"/>
    <xf numFmtId="0" fontId="59" fillId="0" borderId="0"/>
    <xf numFmtId="0" fontId="5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3" fillId="0" borderId="0"/>
    <xf numFmtId="0" fontId="49" fillId="0" borderId="0"/>
    <xf numFmtId="0" fontId="13" fillId="0" borderId="0"/>
    <xf numFmtId="0" fontId="2" fillId="0" borderId="0"/>
    <xf numFmtId="43" fontId="3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13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81">
    <xf numFmtId="0" fontId="0" fillId="0" borderId="0" xfId="0"/>
    <xf numFmtId="0" fontId="0" fillId="0" borderId="1" xfId="0" applyBorder="1"/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right" vertical="top" wrapText="1"/>
    </xf>
    <xf numFmtId="3" fontId="7" fillId="2" borderId="1" xfId="0" applyNumberFormat="1" applyFont="1" applyFill="1" applyBorder="1" applyAlignment="1">
      <alignment horizontal="right" vertical="top" wrapText="1"/>
    </xf>
    <xf numFmtId="3" fontId="7" fillId="3" borderId="1" xfId="0" applyNumberFormat="1" applyFont="1" applyFill="1" applyBorder="1" applyAlignment="1">
      <alignment horizontal="right" vertical="top" wrapText="1"/>
    </xf>
    <xf numFmtId="3" fontId="7" fillId="4" borderId="1" xfId="0" applyNumberFormat="1" applyFont="1" applyFill="1" applyBorder="1" applyAlignment="1">
      <alignment horizontal="right" vertical="top" wrapText="1"/>
    </xf>
    <xf numFmtId="3" fontId="6" fillId="5" borderId="1" xfId="0" applyNumberFormat="1" applyFont="1" applyFill="1" applyBorder="1" applyAlignment="1">
      <alignment horizontal="right" vertical="top" wrapText="1"/>
    </xf>
    <xf numFmtId="3" fontId="6" fillId="6" borderId="1" xfId="0" applyNumberFormat="1" applyFont="1" applyFill="1" applyBorder="1" applyAlignment="1">
      <alignment horizontal="righ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4" fillId="3" borderId="1" xfId="0" applyFont="1" applyFill="1" applyBorder="1"/>
    <xf numFmtId="3" fontId="7" fillId="7" borderId="1" xfId="0" applyNumberFormat="1" applyFont="1" applyFill="1" applyBorder="1" applyAlignment="1">
      <alignment horizontal="right" vertical="top" wrapText="1"/>
    </xf>
    <xf numFmtId="3" fontId="6" fillId="7" borderId="1" xfId="0" applyNumberFormat="1" applyFont="1" applyFill="1" applyBorder="1" applyAlignment="1">
      <alignment horizontal="right" vertical="top" wrapText="1"/>
    </xf>
    <xf numFmtId="3" fontId="7" fillId="8" borderId="1" xfId="0" applyNumberFormat="1" applyFont="1" applyFill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7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8" fillId="3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top" wrapText="1"/>
    </xf>
    <xf numFmtId="3" fontId="6" fillId="5" borderId="5" xfId="0" applyNumberFormat="1" applyFont="1" applyFill="1" applyBorder="1" applyAlignment="1">
      <alignment horizontal="right" vertical="top" wrapText="1"/>
    </xf>
    <xf numFmtId="0" fontId="10" fillId="0" borderId="0" xfId="8" applyFont="1"/>
    <xf numFmtId="0" fontId="11" fillId="3" borderId="6" xfId="0" applyFont="1" applyFill="1" applyBorder="1"/>
    <xf numFmtId="0" fontId="12" fillId="0" borderId="0" xfId="0" applyFont="1"/>
    <xf numFmtId="0" fontId="0" fillId="8" borderId="1" xfId="0" applyFill="1" applyBorder="1"/>
    <xf numFmtId="0" fontId="7" fillId="0" borderId="7" xfId="0" applyFont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7" fillId="0" borderId="11" xfId="0" applyNumberFormat="1" applyFont="1" applyBorder="1" applyAlignment="1">
      <alignment horizontal="right" vertical="top" wrapText="1"/>
    </xf>
    <xf numFmtId="3" fontId="7" fillId="7" borderId="11" xfId="0" applyNumberFormat="1" applyFont="1" applyFill="1" applyBorder="1" applyAlignment="1">
      <alignment horizontal="right" vertical="top" wrapText="1"/>
    </xf>
    <xf numFmtId="3" fontId="7" fillId="2" borderId="11" xfId="0" applyNumberFormat="1" applyFont="1" applyFill="1" applyBorder="1" applyAlignment="1">
      <alignment horizontal="right" vertical="top" wrapText="1"/>
    </xf>
    <xf numFmtId="3" fontId="6" fillId="7" borderId="11" xfId="0" applyNumberFormat="1" applyFont="1" applyFill="1" applyBorder="1" applyAlignment="1">
      <alignment horizontal="right" vertical="top" wrapText="1"/>
    </xf>
    <xf numFmtId="3" fontId="6" fillId="0" borderId="11" xfId="0" applyNumberFormat="1" applyFont="1" applyBorder="1" applyAlignment="1">
      <alignment horizontal="right" vertical="top" wrapText="1"/>
    </xf>
    <xf numFmtId="3" fontId="7" fillId="8" borderId="11" xfId="0" applyNumberFormat="1" applyFont="1" applyFill="1" applyBorder="1" applyAlignment="1">
      <alignment horizontal="right" vertical="top" wrapText="1"/>
    </xf>
    <xf numFmtId="3" fontId="7" fillId="3" borderId="11" xfId="0" applyNumberFormat="1" applyFont="1" applyFill="1" applyBorder="1" applyAlignment="1">
      <alignment horizontal="right" vertical="top" wrapText="1"/>
    </xf>
    <xf numFmtId="3" fontId="7" fillId="4" borderId="11" xfId="0" applyNumberFormat="1" applyFont="1" applyFill="1" applyBorder="1" applyAlignment="1">
      <alignment horizontal="right" vertical="top" wrapText="1"/>
    </xf>
    <xf numFmtId="3" fontId="6" fillId="2" borderId="11" xfId="0" applyNumberFormat="1" applyFont="1" applyFill="1" applyBorder="1" applyAlignment="1">
      <alignment horizontal="right" vertical="top" wrapText="1"/>
    </xf>
    <xf numFmtId="3" fontId="7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6" fillId="5" borderId="7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6" fillId="5" borderId="11" xfId="0" applyNumberFormat="1" applyFont="1" applyFill="1" applyBorder="1" applyAlignment="1">
      <alignment horizontal="right" vertical="top" wrapText="1"/>
    </xf>
    <xf numFmtId="3" fontId="6" fillId="5" borderId="15" xfId="0" applyNumberFormat="1" applyFont="1" applyFill="1" applyBorder="1" applyAlignment="1">
      <alignment horizontal="right" vertical="top" wrapText="1"/>
    </xf>
    <xf numFmtId="3" fontId="6" fillId="6" borderId="11" xfId="0" applyNumberFormat="1" applyFont="1" applyFill="1" applyBorder="1" applyAlignment="1">
      <alignment horizontal="right" vertical="top" wrapText="1"/>
    </xf>
    <xf numFmtId="3" fontId="6" fillId="6" borderId="12" xfId="0" applyNumberFormat="1" applyFont="1" applyFill="1" applyBorder="1" applyAlignment="1">
      <alignment horizontal="right" vertical="top" wrapText="1"/>
    </xf>
    <xf numFmtId="3" fontId="6" fillId="8" borderId="16" xfId="0" applyNumberFormat="1" applyFont="1" applyFill="1" applyBorder="1" applyAlignment="1">
      <alignment horizontal="right" vertical="top" wrapText="1"/>
    </xf>
    <xf numFmtId="3" fontId="6" fillId="8" borderId="17" xfId="0" applyNumberFormat="1" applyFont="1" applyFill="1" applyBorder="1" applyAlignment="1">
      <alignment horizontal="right" vertical="top" wrapText="1"/>
    </xf>
    <xf numFmtId="3" fontId="6" fillId="8" borderId="18" xfId="0" applyNumberFormat="1" applyFont="1" applyFill="1" applyBorder="1" applyAlignment="1">
      <alignment horizontal="right" vertical="top" wrapText="1"/>
    </xf>
    <xf numFmtId="3" fontId="7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5" fillId="0" borderId="0" xfId="8" applyFont="1" applyAlignment="1"/>
    <xf numFmtId="0" fontId="9" fillId="0" borderId="0" xfId="8" applyAlignment="1"/>
    <xf numFmtId="0" fontId="7" fillId="0" borderId="0" xfId="18" applyFont="1"/>
    <xf numFmtId="0" fontId="7" fillId="3" borderId="0" xfId="18" applyFont="1" applyFill="1"/>
    <xf numFmtId="0" fontId="15" fillId="0" borderId="0" xfId="8" applyFont="1" applyBorder="1" applyAlignment="1"/>
    <xf numFmtId="0" fontId="9" fillId="3" borderId="0" xfId="8" applyFill="1"/>
    <xf numFmtId="0" fontId="7" fillId="0" borderId="0" xfId="9" applyFont="1" applyAlignment="1">
      <alignment horizontal="left"/>
    </xf>
    <xf numFmtId="0" fontId="9" fillId="0" borderId="0" xfId="8"/>
    <xf numFmtId="0" fontId="17" fillId="0" borderId="0" xfId="8" applyFont="1" applyAlignment="1"/>
    <xf numFmtId="0" fontId="17" fillId="0" borderId="0" xfId="8" applyFont="1"/>
    <xf numFmtId="165" fontId="19" fillId="6" borderId="20" xfId="2" applyNumberFormat="1" applyFont="1" applyFill="1" applyBorder="1" applyAlignment="1">
      <alignment horizontal="left"/>
    </xf>
    <xf numFmtId="0" fontId="9" fillId="6" borderId="20" xfId="8" applyFill="1" applyBorder="1"/>
    <xf numFmtId="165" fontId="20" fillId="6" borderId="21" xfId="2" applyNumberFormat="1" applyFont="1" applyFill="1" applyBorder="1"/>
    <xf numFmtId="165" fontId="20" fillId="6" borderId="20" xfId="2" applyNumberFormat="1" applyFont="1" applyFill="1" applyBorder="1"/>
    <xf numFmtId="0" fontId="9" fillId="6" borderId="22" xfId="8" applyFill="1" applyBorder="1" applyAlignment="1"/>
    <xf numFmtId="0" fontId="9" fillId="6" borderId="0" xfId="8" applyFill="1" applyBorder="1"/>
    <xf numFmtId="165" fontId="20" fillId="6" borderId="23" xfId="2" applyNumberFormat="1" applyFont="1" applyFill="1" applyBorder="1"/>
    <xf numFmtId="165" fontId="20" fillId="6" borderId="0" xfId="2" applyNumberFormat="1" applyFont="1" applyFill="1" applyBorder="1"/>
    <xf numFmtId="0" fontId="9" fillId="6" borderId="24" xfId="8" applyFill="1" applyBorder="1" applyAlignment="1"/>
    <xf numFmtId="0" fontId="9" fillId="4" borderId="25" xfId="8" applyFill="1" applyBorder="1" applyAlignment="1"/>
    <xf numFmtId="165" fontId="9" fillId="6" borderId="25" xfId="8" applyNumberFormat="1" applyFill="1" applyBorder="1" applyAlignment="1"/>
    <xf numFmtId="0" fontId="15" fillId="4" borderId="25" xfId="8" applyFont="1" applyFill="1" applyBorder="1" applyAlignment="1"/>
    <xf numFmtId="0" fontId="9" fillId="6" borderId="25" xfId="8" applyFill="1" applyBorder="1"/>
    <xf numFmtId="165" fontId="20" fillId="6" borderId="26" xfId="2" applyNumberFormat="1" applyFont="1" applyFill="1" applyBorder="1"/>
    <xf numFmtId="165" fontId="20" fillId="6" borderId="25" xfId="2" applyNumberFormat="1" applyFont="1" applyFill="1" applyBorder="1"/>
    <xf numFmtId="0" fontId="21" fillId="6" borderId="0" xfId="8" applyFont="1" applyFill="1" applyBorder="1" applyAlignment="1"/>
    <xf numFmtId="165" fontId="21" fillId="4" borderId="0" xfId="8" applyNumberFormat="1" applyFont="1" applyFill="1" applyBorder="1" applyAlignment="1"/>
    <xf numFmtId="0" fontId="22" fillId="6" borderId="0" xfId="8" applyFont="1" applyFill="1" applyBorder="1" applyAlignment="1"/>
    <xf numFmtId="0" fontId="21" fillId="6" borderId="0" xfId="8" applyFont="1" applyFill="1" applyBorder="1"/>
    <xf numFmtId="165" fontId="23" fillId="4" borderId="0" xfId="2" applyNumberFormat="1" applyFont="1" applyFill="1" applyBorder="1"/>
    <xf numFmtId="0" fontId="25" fillId="0" borderId="0" xfId="8" applyFont="1" applyAlignment="1">
      <alignment horizontal="center"/>
    </xf>
    <xf numFmtId="0" fontId="8" fillId="0" borderId="28" xfId="24" applyFont="1" applyBorder="1"/>
    <xf numFmtId="0" fontId="8" fillId="0" borderId="0" xfId="24" applyFont="1" applyBorder="1"/>
    <xf numFmtId="0" fontId="21" fillId="0" borderId="0" xfId="8" applyFont="1"/>
    <xf numFmtId="0" fontId="21" fillId="3" borderId="0" xfId="8" applyFont="1" applyFill="1"/>
    <xf numFmtId="0" fontId="21" fillId="0" borderId="9" xfId="8" applyFont="1" applyBorder="1"/>
    <xf numFmtId="0" fontId="21" fillId="0" borderId="2" xfId="8" applyFont="1" applyBorder="1"/>
    <xf numFmtId="0" fontId="21" fillId="0" borderId="29" xfId="8" applyFont="1" applyBorder="1"/>
    <xf numFmtId="0" fontId="21" fillId="0" borderId="30" xfId="8" applyFont="1" applyBorder="1"/>
    <xf numFmtId="0" fontId="9" fillId="0" borderId="2" xfId="8" applyBorder="1" applyAlignment="1">
      <alignment horizontal="center"/>
    </xf>
    <xf numFmtId="0" fontId="9" fillId="3" borderId="30" xfId="8" applyFill="1" applyBorder="1" applyAlignment="1">
      <alignment horizontal="center"/>
    </xf>
    <xf numFmtId="0" fontId="21" fillId="0" borderId="31" xfId="8" applyFont="1" applyBorder="1"/>
    <xf numFmtId="0" fontId="21" fillId="0" borderId="32" xfId="8" applyFont="1" applyBorder="1"/>
    <xf numFmtId="0" fontId="9" fillId="0" borderId="33" xfId="8" applyBorder="1"/>
    <xf numFmtId="0" fontId="9" fillId="0" borderId="31" xfId="8" applyBorder="1"/>
    <xf numFmtId="3" fontId="21" fillId="10" borderId="34" xfId="3" applyNumberFormat="1" applyFont="1" applyFill="1" applyBorder="1" applyProtection="1"/>
    <xf numFmtId="3" fontId="21" fillId="3" borderId="31" xfId="3" applyNumberFormat="1" applyFont="1" applyFill="1" applyBorder="1" applyProtection="1"/>
    <xf numFmtId="3" fontId="21" fillId="11" borderId="34" xfId="3" applyNumberFormat="1" applyFont="1" applyFill="1" applyBorder="1" applyProtection="1"/>
    <xf numFmtId="0" fontId="21" fillId="0" borderId="35" xfId="8" applyFont="1" applyBorder="1"/>
    <xf numFmtId="3" fontId="21" fillId="5" borderId="34" xfId="3" applyNumberFormat="1" applyFont="1" applyFill="1" applyBorder="1" applyProtection="1"/>
    <xf numFmtId="3" fontId="27" fillId="5" borderId="33" xfId="3" applyNumberFormat="1" applyFont="1" applyFill="1" applyBorder="1" applyProtection="1"/>
    <xf numFmtId="3" fontId="27" fillId="5" borderId="34" xfId="3" applyNumberFormat="1" applyFont="1" applyFill="1" applyBorder="1" applyProtection="1"/>
    <xf numFmtId="0" fontId="28" fillId="0" borderId="8" xfId="16" applyFont="1" applyFill="1" applyBorder="1"/>
    <xf numFmtId="0" fontId="28" fillId="0" borderId="36" xfId="16" applyFont="1" applyFill="1" applyBorder="1"/>
    <xf numFmtId="165" fontId="29" fillId="0" borderId="37" xfId="3" applyNumberFormat="1" applyFont="1" applyFill="1" applyBorder="1" applyProtection="1"/>
    <xf numFmtId="166" fontId="29" fillId="0" borderId="38" xfId="3" applyNumberFormat="1" applyFont="1" applyFill="1" applyBorder="1" applyProtection="1"/>
    <xf numFmtId="3" fontId="9" fillId="4" borderId="39" xfId="3" applyNumberFormat="1" applyFill="1" applyBorder="1" applyProtection="1"/>
    <xf numFmtId="3" fontId="9" fillId="3" borderId="38" xfId="3" applyNumberFormat="1" applyFill="1" applyBorder="1" applyProtection="1"/>
    <xf numFmtId="43" fontId="29" fillId="3" borderId="38" xfId="3" applyNumberFormat="1" applyFont="1" applyFill="1" applyBorder="1" applyProtection="1"/>
    <xf numFmtId="3" fontId="28" fillId="3" borderId="40" xfId="3" applyNumberFormat="1" applyFont="1" applyFill="1" applyBorder="1" applyProtection="1"/>
    <xf numFmtId="3" fontId="28" fillId="3" borderId="39" xfId="3" applyNumberFormat="1" applyFont="1" applyFill="1" applyBorder="1" applyProtection="1"/>
    <xf numFmtId="0" fontId="28" fillId="3" borderId="8" xfId="16" applyFont="1" applyFill="1" applyBorder="1"/>
    <xf numFmtId="165" fontId="29" fillId="0" borderId="38" xfId="3" applyNumberFormat="1" applyFont="1" applyFill="1" applyBorder="1" applyProtection="1"/>
    <xf numFmtId="3" fontId="9" fillId="4" borderId="41" xfId="3" applyNumberFormat="1" applyFill="1" applyBorder="1" applyProtection="1"/>
    <xf numFmtId="165" fontId="29" fillId="3" borderId="38" xfId="3" applyNumberFormat="1" applyFont="1" applyFill="1" applyBorder="1" applyProtection="1"/>
    <xf numFmtId="3" fontId="28" fillId="3" borderId="42" xfId="3" applyNumberFormat="1" applyFont="1" applyFill="1" applyBorder="1" applyProtection="1"/>
    <xf numFmtId="3" fontId="28" fillId="3" borderId="41" xfId="3" applyNumberFormat="1" applyFont="1" applyFill="1" applyBorder="1" applyProtection="1"/>
    <xf numFmtId="166" fontId="29" fillId="3" borderId="38" xfId="3" applyNumberFormat="1" applyFont="1" applyFill="1" applyBorder="1" applyProtection="1"/>
    <xf numFmtId="165" fontId="29" fillId="3" borderId="37" xfId="3" applyNumberFormat="1" applyFont="1" applyFill="1" applyBorder="1" applyProtection="1"/>
    <xf numFmtId="0" fontId="28" fillId="3" borderId="43" xfId="8" applyFont="1" applyFill="1" applyBorder="1"/>
    <xf numFmtId="0" fontId="28" fillId="0" borderId="36" xfId="8" applyFont="1" applyFill="1" applyBorder="1"/>
    <xf numFmtId="0" fontId="28" fillId="0" borderId="43" xfId="8" applyFont="1" applyFill="1" applyBorder="1"/>
    <xf numFmtId="165" fontId="9" fillId="0" borderId="28" xfId="3" applyNumberFormat="1" applyFont="1" applyFill="1" applyBorder="1" applyProtection="1"/>
    <xf numFmtId="165" fontId="9" fillId="0" borderId="0" xfId="3" applyNumberFormat="1" applyFont="1" applyFill="1" applyBorder="1" applyProtection="1"/>
    <xf numFmtId="3" fontId="28" fillId="4" borderId="44" xfId="3" applyNumberFormat="1" applyFont="1" applyFill="1" applyBorder="1" applyProtection="1"/>
    <xf numFmtId="3" fontId="28" fillId="3" borderId="0" xfId="3" applyNumberFormat="1" applyFont="1" applyFill="1" applyBorder="1" applyProtection="1"/>
    <xf numFmtId="3" fontId="28" fillId="3" borderId="45" xfId="3" applyNumberFormat="1" applyFont="1" applyFill="1" applyBorder="1" applyProtection="1"/>
    <xf numFmtId="3" fontId="28" fillId="3" borderId="44" xfId="3" applyNumberFormat="1" applyFont="1" applyFill="1" applyBorder="1" applyProtection="1"/>
    <xf numFmtId="0" fontId="21" fillId="0" borderId="35" xfId="8" applyFont="1" applyFill="1" applyBorder="1"/>
    <xf numFmtId="0" fontId="21" fillId="0" borderId="32" xfId="8" applyFont="1" applyFill="1" applyBorder="1"/>
    <xf numFmtId="165" fontId="21" fillId="0" borderId="33" xfId="3" applyNumberFormat="1" applyFont="1" applyFill="1" applyBorder="1" applyProtection="1"/>
    <xf numFmtId="165" fontId="21" fillId="0" borderId="31" xfId="3" applyNumberFormat="1" applyFont="1" applyFill="1" applyBorder="1" applyProtection="1"/>
    <xf numFmtId="3" fontId="21" fillId="11" borderId="46" xfId="3" applyNumberFormat="1" applyFont="1" applyFill="1" applyBorder="1" applyProtection="1"/>
    <xf numFmtId="3" fontId="27" fillId="11" borderId="47" xfId="3" applyNumberFormat="1" applyFont="1" applyFill="1" applyBorder="1" applyProtection="1"/>
    <xf numFmtId="3" fontId="27" fillId="11" borderId="46" xfId="3" applyNumberFormat="1" applyFont="1" applyFill="1" applyBorder="1" applyProtection="1"/>
    <xf numFmtId="0" fontId="9" fillId="0" borderId="22" xfId="8" applyFont="1" applyFill="1" applyBorder="1"/>
    <xf numFmtId="0" fontId="9" fillId="0" borderId="36" xfId="8" applyFont="1" applyFill="1" applyBorder="1"/>
    <xf numFmtId="165" fontId="29" fillId="4" borderId="39" xfId="3" applyNumberFormat="1" applyFont="1" applyFill="1" applyBorder="1"/>
    <xf numFmtId="165" fontId="29" fillId="3" borderId="38" xfId="3" applyNumberFormat="1" applyFont="1" applyFill="1" applyBorder="1"/>
    <xf numFmtId="165" fontId="32" fillId="3" borderId="37" xfId="3" applyNumberFormat="1" applyFont="1" applyFill="1" applyBorder="1" applyProtection="1"/>
    <xf numFmtId="165" fontId="28" fillId="3" borderId="40" xfId="3" applyNumberFormat="1" applyFont="1" applyFill="1" applyBorder="1"/>
    <xf numFmtId="165" fontId="28" fillId="3" borderId="39" xfId="3" applyNumberFormat="1" applyFont="1" applyFill="1" applyBorder="1"/>
    <xf numFmtId="0" fontId="9" fillId="0" borderId="48" xfId="8" applyFont="1" applyFill="1" applyBorder="1"/>
    <xf numFmtId="0" fontId="9" fillId="0" borderId="49" xfId="8" applyFont="1" applyFill="1" applyBorder="1"/>
    <xf numFmtId="165" fontId="29" fillId="3" borderId="50" xfId="3" applyNumberFormat="1" applyFont="1" applyFill="1" applyBorder="1" applyProtection="1"/>
    <xf numFmtId="165" fontId="29" fillId="4" borderId="41" xfId="3" applyNumberFormat="1" applyFont="1" applyFill="1" applyBorder="1"/>
    <xf numFmtId="165" fontId="28" fillId="3" borderId="42" xfId="3" applyNumberFormat="1" applyFont="1" applyFill="1" applyBorder="1"/>
    <xf numFmtId="165" fontId="28" fillId="3" borderId="41" xfId="3" applyNumberFormat="1" applyFont="1" applyFill="1" applyBorder="1"/>
    <xf numFmtId="165" fontId="32" fillId="3" borderId="50" xfId="3" applyNumberFormat="1" applyFont="1" applyFill="1" applyBorder="1" applyProtection="1"/>
    <xf numFmtId="165" fontId="29" fillId="4" borderId="51" xfId="3" applyNumberFormat="1" applyFont="1" applyFill="1" applyBorder="1"/>
    <xf numFmtId="165" fontId="28" fillId="3" borderId="52" xfId="3" applyNumberFormat="1" applyFont="1" applyFill="1" applyBorder="1"/>
    <xf numFmtId="165" fontId="28" fillId="3" borderId="51" xfId="3" applyNumberFormat="1" applyFont="1" applyFill="1" applyBorder="1"/>
    <xf numFmtId="165" fontId="29" fillId="4" borderId="1" xfId="3" applyNumberFormat="1" applyFont="1" applyFill="1" applyBorder="1"/>
    <xf numFmtId="165" fontId="28" fillId="3" borderId="27" xfId="3" applyNumberFormat="1" applyFont="1" applyFill="1" applyBorder="1"/>
    <xf numFmtId="165" fontId="28" fillId="3" borderId="1" xfId="3" applyNumberFormat="1" applyFont="1" applyFill="1" applyBorder="1"/>
    <xf numFmtId="165" fontId="29" fillId="4" borderId="53" xfId="3" applyNumberFormat="1" applyFont="1" applyFill="1" applyBorder="1"/>
    <xf numFmtId="165" fontId="28" fillId="3" borderId="54" xfId="3" applyNumberFormat="1" applyFont="1" applyFill="1" applyBorder="1"/>
    <xf numFmtId="165" fontId="28" fillId="3" borderId="53" xfId="3" applyNumberFormat="1" applyFont="1" applyFill="1" applyBorder="1"/>
    <xf numFmtId="165" fontId="32" fillId="0" borderId="55" xfId="3" applyNumberFormat="1" applyFont="1" applyFill="1" applyBorder="1" applyProtection="1"/>
    <xf numFmtId="165" fontId="32" fillId="0" borderId="31" xfId="3" applyNumberFormat="1" applyFont="1" applyFill="1" applyBorder="1" applyProtection="1"/>
    <xf numFmtId="165" fontId="21" fillId="11" borderId="46" xfId="3" applyNumberFormat="1" applyFont="1" applyFill="1" applyBorder="1"/>
    <xf numFmtId="165" fontId="21" fillId="3" borderId="31" xfId="3" applyNumberFormat="1" applyFont="1" applyFill="1" applyBorder="1"/>
    <xf numFmtId="165" fontId="21" fillId="5" borderId="34" xfId="3" applyNumberFormat="1" applyFont="1" applyFill="1" applyBorder="1"/>
    <xf numFmtId="165" fontId="27" fillId="11" borderId="47" xfId="3" applyNumberFormat="1" applyFont="1" applyFill="1" applyBorder="1"/>
    <xf numFmtId="165" fontId="27" fillId="11" borderId="46" xfId="3" applyNumberFormat="1" applyFont="1" applyFill="1" applyBorder="1"/>
    <xf numFmtId="0" fontId="9" fillId="0" borderId="56" xfId="8" applyFont="1" applyFill="1" applyBorder="1"/>
    <xf numFmtId="0" fontId="9" fillId="0" borderId="57" xfId="8" applyFont="1" applyFill="1" applyBorder="1"/>
    <xf numFmtId="165" fontId="29" fillId="0" borderId="58" xfId="3" applyNumberFormat="1" applyFont="1" applyFill="1" applyBorder="1" applyProtection="1"/>
    <xf numFmtId="165" fontId="29" fillId="4" borderId="36" xfId="3" applyNumberFormat="1" applyFont="1" applyFill="1" applyBorder="1"/>
    <xf numFmtId="165" fontId="28" fillId="3" borderId="37" xfId="3" applyNumberFormat="1" applyFont="1" applyFill="1" applyBorder="1"/>
    <xf numFmtId="165" fontId="28" fillId="3" borderId="36" xfId="3" applyNumberFormat="1" applyFont="1" applyFill="1" applyBorder="1"/>
    <xf numFmtId="0" fontId="9" fillId="0" borderId="59" xfId="8" applyFont="1" applyFill="1" applyBorder="1"/>
    <xf numFmtId="0" fontId="9" fillId="0" borderId="60" xfId="8" applyFont="1" applyFill="1" applyBorder="1"/>
    <xf numFmtId="165" fontId="29" fillId="0" borderId="61" xfId="3" applyNumberFormat="1" applyFont="1" applyFill="1" applyBorder="1" applyProtection="1"/>
    <xf numFmtId="165" fontId="29" fillId="4" borderId="62" xfId="3" applyNumberFormat="1" applyFont="1" applyFill="1" applyBorder="1"/>
    <xf numFmtId="165" fontId="28" fillId="3" borderId="62" xfId="3" applyNumberFormat="1" applyFont="1" applyFill="1" applyBorder="1"/>
    <xf numFmtId="165" fontId="29" fillId="0" borderId="0" xfId="3" applyNumberFormat="1" applyFont="1" applyFill="1" applyBorder="1" applyProtection="1"/>
    <xf numFmtId="0" fontId="9" fillId="3" borderId="59" xfId="8" applyFont="1" applyFill="1" applyBorder="1"/>
    <xf numFmtId="165" fontId="29" fillId="6" borderId="61" xfId="3" applyNumberFormat="1" applyFont="1" applyFill="1" applyBorder="1" applyProtection="1"/>
    <xf numFmtId="165" fontId="29" fillId="0" borderId="50" xfId="3" applyNumberFormat="1" applyFont="1" applyFill="1" applyBorder="1" applyProtection="1"/>
    <xf numFmtId="165" fontId="29" fillId="4" borderId="63" xfId="3" applyNumberFormat="1" applyFont="1" applyFill="1" applyBorder="1"/>
    <xf numFmtId="0" fontId="21" fillId="0" borderId="19" xfId="8" applyFont="1" applyFill="1" applyBorder="1"/>
    <xf numFmtId="0" fontId="21" fillId="0" borderId="64" xfId="8" applyFont="1" applyFill="1" applyBorder="1"/>
    <xf numFmtId="165" fontId="32" fillId="0" borderId="65" xfId="3" applyNumberFormat="1" applyFont="1" applyFill="1" applyBorder="1" applyProtection="1"/>
    <xf numFmtId="0" fontId="34" fillId="0" borderId="0" xfId="10" applyFont="1"/>
    <xf numFmtId="0" fontId="19" fillId="0" borderId="0" xfId="10" applyFont="1"/>
    <xf numFmtId="0" fontId="35" fillId="0" borderId="0" xfId="10" applyFont="1"/>
    <xf numFmtId="0" fontId="7" fillId="0" borderId="0" xfId="17" applyFont="1"/>
    <xf numFmtId="0" fontId="36" fillId="0" borderId="0" xfId="10" applyFont="1"/>
    <xf numFmtId="0" fontId="7" fillId="0" borderId="0" xfId="10" applyFont="1" applyAlignment="1">
      <alignment horizontal="left"/>
    </xf>
    <xf numFmtId="0" fontId="34" fillId="0" borderId="0" xfId="17" applyFont="1"/>
    <xf numFmtId="0" fontId="36" fillId="10" borderId="1" xfId="10" applyFont="1" applyFill="1" applyBorder="1"/>
    <xf numFmtId="0" fontId="36" fillId="0" borderId="64" xfId="10" applyFont="1" applyBorder="1"/>
    <xf numFmtId="0" fontId="36" fillId="0" borderId="36" xfId="10" applyFont="1" applyBorder="1"/>
    <xf numFmtId="0" fontId="36" fillId="0" borderId="36" xfId="10" applyFont="1" applyFill="1" applyBorder="1"/>
    <xf numFmtId="0" fontId="36" fillId="0" borderId="53" xfId="10" applyFont="1" applyBorder="1"/>
    <xf numFmtId="0" fontId="36" fillId="10" borderId="66" xfId="10" applyFont="1" applyFill="1" applyBorder="1"/>
    <xf numFmtId="0" fontId="36" fillId="10" borderId="32" xfId="10" applyFont="1" applyFill="1" applyBorder="1"/>
    <xf numFmtId="0" fontId="7" fillId="0" borderId="0" xfId="10"/>
    <xf numFmtId="0" fontId="7" fillId="0" borderId="0" xfId="10" applyFill="1"/>
    <xf numFmtId="0" fontId="37" fillId="0" borderId="0" xfId="9" applyFont="1" applyBorder="1"/>
    <xf numFmtId="0" fontId="25" fillId="0" borderId="0" xfId="18" applyFont="1"/>
    <xf numFmtId="0" fontId="10" fillId="3" borderId="0" xfId="9" applyFont="1" applyFill="1" applyBorder="1"/>
    <xf numFmtId="0" fontId="25" fillId="0" borderId="1" xfId="21" applyFont="1" applyBorder="1"/>
    <xf numFmtId="0" fontId="25" fillId="0" borderId="1" xfId="21" applyFont="1" applyFill="1" applyBorder="1"/>
    <xf numFmtId="0" fontId="25" fillId="0" borderId="1" xfId="0" applyFont="1" applyFill="1" applyBorder="1"/>
    <xf numFmtId="0" fontId="13" fillId="0" borderId="0" xfId="22" applyBorder="1"/>
    <xf numFmtId="0" fontId="13" fillId="0" borderId="0" xfId="22"/>
    <xf numFmtId="0" fontId="8" fillId="0" borderId="0" xfId="22" applyFont="1"/>
    <xf numFmtId="0" fontId="8" fillId="0" borderId="0" xfId="22" applyFont="1" applyAlignment="1">
      <alignment horizontal="left"/>
    </xf>
    <xf numFmtId="0" fontId="13" fillId="0" borderId="0" xfId="22" applyFont="1"/>
    <xf numFmtId="0" fontId="8" fillId="10" borderId="2" xfId="22" applyFont="1" applyFill="1" applyBorder="1"/>
    <xf numFmtId="0" fontId="8" fillId="10" borderId="5" xfId="22" applyFont="1" applyFill="1" applyBorder="1"/>
    <xf numFmtId="0" fontId="13" fillId="8" borderId="1" xfId="22" applyFill="1" applyBorder="1"/>
    <xf numFmtId="0" fontId="8" fillId="0" borderId="1" xfId="22" applyFont="1" applyBorder="1"/>
    <xf numFmtId="0" fontId="8" fillId="0" borderId="36" xfId="22" applyFont="1" applyBorder="1"/>
    <xf numFmtId="0" fontId="13" fillId="0" borderId="36" xfId="22" applyFont="1" applyBorder="1"/>
    <xf numFmtId="0" fontId="13" fillId="0" borderId="36" xfId="22" applyBorder="1"/>
    <xf numFmtId="0" fontId="40" fillId="0" borderId="0" xfId="22" applyFont="1"/>
    <xf numFmtId="0" fontId="13" fillId="0" borderId="5" xfId="22" applyBorder="1"/>
    <xf numFmtId="0" fontId="13" fillId="0" borderId="0" xfId="22" applyFill="1" applyBorder="1"/>
    <xf numFmtId="0" fontId="46" fillId="10" borderId="12" xfId="10" applyFont="1" applyFill="1" applyBorder="1" applyAlignment="1">
      <alignment horizontal="center"/>
    </xf>
    <xf numFmtId="0" fontId="13" fillId="0" borderId="8" xfId="22" applyFill="1" applyBorder="1"/>
    <xf numFmtId="0" fontId="13" fillId="0" borderId="8" xfId="22" applyBorder="1"/>
    <xf numFmtId="0" fontId="32" fillId="0" borderId="0" xfId="10" applyFont="1" applyAlignment="1">
      <alignment horizontal="left"/>
    </xf>
    <xf numFmtId="0" fontId="6" fillId="0" borderId="0" xfId="10" applyFont="1" applyAlignment="1">
      <alignment horizontal="left"/>
    </xf>
    <xf numFmtId="0" fontId="6" fillId="0" borderId="0" xfId="10" applyFont="1"/>
    <xf numFmtId="0" fontId="7" fillId="0" borderId="0" xfId="10" applyAlignment="1">
      <alignment horizontal="left"/>
    </xf>
    <xf numFmtId="0" fontId="34" fillId="0" borderId="0" xfId="18" applyFont="1"/>
    <xf numFmtId="0" fontId="7" fillId="0" borderId="0" xfId="14"/>
    <xf numFmtId="0" fontId="6" fillId="0" borderId="0" xfId="14" applyFont="1" applyAlignment="1">
      <alignment horizontal="left"/>
    </xf>
    <xf numFmtId="0" fontId="6" fillId="0" borderId="0" xfId="14" applyFont="1"/>
    <xf numFmtId="0" fontId="34" fillId="0" borderId="0" xfId="14" applyFont="1"/>
    <xf numFmtId="0" fontId="7" fillId="8" borderId="36" xfId="14" applyFill="1" applyBorder="1"/>
    <xf numFmtId="0" fontId="7" fillId="0" borderId="36" xfId="14" applyBorder="1"/>
    <xf numFmtId="0" fontId="7" fillId="0" borderId="36" xfId="14" applyFont="1" applyBorder="1"/>
    <xf numFmtId="0" fontId="7" fillId="8" borderId="1" xfId="14" applyFill="1" applyBorder="1"/>
    <xf numFmtId="0" fontId="7" fillId="0" borderId="5" xfId="14" applyBorder="1"/>
    <xf numFmtId="0" fontId="7" fillId="0" borderId="36" xfId="14" applyFill="1" applyBorder="1"/>
    <xf numFmtId="0" fontId="7" fillId="10" borderId="1" xfId="14" applyFill="1" applyBorder="1"/>
    <xf numFmtId="0" fontId="7" fillId="0" borderId="0" xfId="14" applyBorder="1"/>
    <xf numFmtId="0" fontId="7" fillId="0" borderId="0" xfId="14" applyFont="1" applyBorder="1"/>
    <xf numFmtId="0" fontId="6" fillId="0" borderId="0" xfId="14" applyFont="1" applyAlignment="1">
      <alignment horizontal="center"/>
    </xf>
    <xf numFmtId="0" fontId="7" fillId="0" borderId="0" xfId="19" applyFont="1"/>
    <xf numFmtId="0" fontId="34" fillId="0" borderId="0" xfId="19" applyFont="1"/>
    <xf numFmtId="0" fontId="7" fillId="10" borderId="1" xfId="14" applyFont="1" applyFill="1" applyBorder="1"/>
    <xf numFmtId="0" fontId="6" fillId="10" borderId="67" xfId="14" applyFont="1" applyFill="1" applyBorder="1"/>
    <xf numFmtId="0" fontId="6" fillId="8" borderId="5" xfId="14" applyFont="1" applyFill="1" applyBorder="1"/>
    <xf numFmtId="0" fontId="6" fillId="0" borderId="32" xfId="14" applyFont="1" applyBorder="1"/>
    <xf numFmtId="0" fontId="7" fillId="14" borderId="32" xfId="14" applyFont="1" applyFill="1" applyBorder="1"/>
    <xf numFmtId="165" fontId="13" fillId="8" borderId="1" xfId="1" applyNumberFormat="1" applyFill="1" applyBorder="1"/>
    <xf numFmtId="165" fontId="13" fillId="0" borderId="1" xfId="1" applyNumberFormat="1" applyFont="1" applyBorder="1"/>
    <xf numFmtId="165" fontId="13" fillId="0" borderId="36" xfId="1" applyNumberFormat="1" applyFont="1" applyBorder="1"/>
    <xf numFmtId="165" fontId="13" fillId="0" borderId="5" xfId="1" applyNumberFormat="1" applyFont="1" applyBorder="1"/>
    <xf numFmtId="165" fontId="6" fillId="10" borderId="67" xfId="1" applyNumberFormat="1" applyFont="1" applyFill="1" applyBorder="1"/>
    <xf numFmtId="165" fontId="6" fillId="8" borderId="5" xfId="1" applyNumberFormat="1" applyFont="1" applyFill="1" applyBorder="1"/>
    <xf numFmtId="165" fontId="7" fillId="0" borderId="36" xfId="1" applyNumberFormat="1" applyFont="1" applyBorder="1"/>
    <xf numFmtId="165" fontId="6" fillId="0" borderId="32" xfId="1" applyNumberFormat="1" applyFont="1" applyBorder="1"/>
    <xf numFmtId="165" fontId="7" fillId="14" borderId="32" xfId="1" applyNumberFormat="1" applyFont="1" applyFill="1" applyBorder="1"/>
    <xf numFmtId="165" fontId="7" fillId="3" borderId="36" xfId="1" applyNumberFormat="1" applyFont="1" applyFill="1" applyBorder="1"/>
    <xf numFmtId="165" fontId="7" fillId="8" borderId="1" xfId="1" applyNumberFormat="1" applyFont="1" applyFill="1" applyBorder="1"/>
    <xf numFmtId="165" fontId="7" fillId="10" borderId="1" xfId="1" applyNumberFormat="1" applyFont="1" applyFill="1" applyBorder="1"/>
    <xf numFmtId="165" fontId="7" fillId="0" borderId="0" xfId="1" applyNumberFormat="1" applyFont="1"/>
    <xf numFmtId="165" fontId="7" fillId="0" borderId="0" xfId="1" applyNumberFormat="1" applyFont="1" applyBorder="1"/>
    <xf numFmtId="0" fontId="9" fillId="0" borderId="1" xfId="9" applyFont="1" applyBorder="1"/>
    <xf numFmtId="0" fontId="16" fillId="0" borderId="1" xfId="9" applyFont="1" applyBorder="1"/>
    <xf numFmtId="0" fontId="9" fillId="0" borderId="1" xfId="21" applyFont="1" applyFill="1" applyBorder="1"/>
    <xf numFmtId="0" fontId="9" fillId="0" borderId="1" xfId="9" applyFont="1" applyFill="1" applyBorder="1"/>
    <xf numFmtId="0" fontId="9" fillId="0" borderId="1" xfId="0" applyFont="1" applyBorder="1"/>
    <xf numFmtId="165" fontId="28" fillId="0" borderId="1" xfId="1" applyNumberFormat="1" applyFont="1" applyBorder="1"/>
    <xf numFmtId="0" fontId="9" fillId="0" borderId="0" xfId="0" applyFont="1"/>
    <xf numFmtId="0" fontId="29" fillId="0" borderId="0" xfId="10" applyFont="1"/>
    <xf numFmtId="0" fontId="9" fillId="0" borderId="5" xfId="0" applyFont="1" applyBorder="1"/>
    <xf numFmtId="165" fontId="21" fillId="0" borderId="5" xfId="1" applyNumberFormat="1" applyFont="1" applyBorder="1"/>
    <xf numFmtId="0" fontId="9" fillId="0" borderId="2" xfId="0" applyFont="1" applyBorder="1"/>
    <xf numFmtId="0" fontId="7" fillId="0" borderId="1" xfId="10" applyBorder="1"/>
    <xf numFmtId="0" fontId="7" fillId="0" borderId="5" xfId="10" applyBorder="1"/>
    <xf numFmtId="0" fontId="7" fillId="0" borderId="2" xfId="10" applyBorder="1"/>
    <xf numFmtId="0" fontId="21" fillId="8" borderId="66" xfId="0" applyFont="1" applyFill="1" applyBorder="1"/>
    <xf numFmtId="0" fontId="21" fillId="8" borderId="32" xfId="0" applyFont="1" applyFill="1" applyBorder="1"/>
    <xf numFmtId="0" fontId="21" fillId="8" borderId="34" xfId="0" applyFont="1" applyFill="1" applyBorder="1"/>
    <xf numFmtId="0" fontId="6" fillId="8" borderId="66" xfId="10" applyFont="1" applyFill="1" applyBorder="1"/>
    <xf numFmtId="0" fontId="6" fillId="8" borderId="46" xfId="10" applyFont="1" applyFill="1" applyBorder="1"/>
    <xf numFmtId="0" fontId="9" fillId="8" borderId="66" xfId="0" applyFont="1" applyFill="1" applyBorder="1"/>
    <xf numFmtId="165" fontId="27" fillId="8" borderId="32" xfId="1" applyNumberFormat="1" applyFont="1" applyFill="1" applyBorder="1"/>
    <xf numFmtId="165" fontId="28" fillId="8" borderId="32" xfId="1" applyNumberFormat="1" applyFont="1" applyFill="1" applyBorder="1"/>
    <xf numFmtId="165" fontId="28" fillId="8" borderId="34" xfId="1" applyNumberFormat="1" applyFont="1" applyFill="1" applyBorder="1"/>
    <xf numFmtId="165" fontId="9" fillId="0" borderId="5" xfId="1" applyNumberFormat="1" applyFont="1" applyBorder="1"/>
    <xf numFmtId="165" fontId="9" fillId="0" borderId="13" xfId="1" applyNumberFormat="1" applyFont="1" applyBorder="1"/>
    <xf numFmtId="165" fontId="7" fillId="0" borderId="5" xfId="1" applyNumberFormat="1" applyFont="1" applyBorder="1"/>
    <xf numFmtId="165" fontId="9" fillId="0" borderId="1" xfId="1" applyNumberFormat="1" applyFont="1" applyBorder="1"/>
    <xf numFmtId="165" fontId="9" fillId="0" borderId="7" xfId="1" applyNumberFormat="1" applyFont="1" applyBorder="1"/>
    <xf numFmtId="165" fontId="7" fillId="0" borderId="1" xfId="1" applyNumberFormat="1" applyFont="1" applyBorder="1"/>
    <xf numFmtId="165" fontId="28" fillId="0" borderId="7" xfId="1" applyNumberFormat="1" applyFont="1" applyBorder="1"/>
    <xf numFmtId="165" fontId="28" fillId="0" borderId="1" xfId="1" applyNumberFormat="1" applyFont="1" applyFill="1" applyBorder="1"/>
    <xf numFmtId="165" fontId="28" fillId="0" borderId="2" xfId="1" applyNumberFormat="1" applyFont="1" applyBorder="1"/>
    <xf numFmtId="165" fontId="28" fillId="0" borderId="9" xfId="1" applyNumberFormat="1" applyFont="1" applyBorder="1"/>
    <xf numFmtId="165" fontId="19" fillId="0" borderId="2" xfId="1" applyNumberFormat="1" applyFont="1" applyBorder="1"/>
    <xf numFmtId="0" fontId="7" fillId="0" borderId="0" xfId="15"/>
    <xf numFmtId="0" fontId="6" fillId="0" borderId="0" xfId="15" applyFont="1"/>
    <xf numFmtId="0" fontId="7" fillId="0" borderId="0" xfId="15" applyAlignment="1">
      <alignment horizontal="center"/>
    </xf>
    <xf numFmtId="0" fontId="34" fillId="0" borderId="0" xfId="20" applyFont="1"/>
    <xf numFmtId="0" fontId="34" fillId="0" borderId="0" xfId="15" applyFont="1"/>
    <xf numFmtId="0" fontId="43" fillId="10" borderId="2" xfId="15" applyFont="1" applyFill="1" applyBorder="1" applyAlignment="1">
      <alignment horizontal="center"/>
    </xf>
    <xf numFmtId="0" fontId="43" fillId="10" borderId="12" xfId="15" applyFont="1" applyFill="1" applyBorder="1" applyAlignment="1">
      <alignment horizontal="center"/>
    </xf>
    <xf numFmtId="0" fontId="44" fillId="10" borderId="36" xfId="15" applyFont="1" applyFill="1" applyBorder="1"/>
    <xf numFmtId="0" fontId="44" fillId="10" borderId="38" xfId="15" applyFont="1" applyFill="1" applyBorder="1"/>
    <xf numFmtId="0" fontId="43" fillId="10" borderId="38" xfId="15" applyFont="1" applyFill="1" applyBorder="1" applyAlignment="1">
      <alignment horizontal="center"/>
    </xf>
    <xf numFmtId="0" fontId="43" fillId="10" borderId="5" xfId="15" applyFont="1" applyFill="1" applyBorder="1" applyAlignment="1">
      <alignment horizontal="center"/>
    </xf>
    <xf numFmtId="0" fontId="43" fillId="10" borderId="15" xfId="15" applyFont="1" applyFill="1" applyBorder="1" applyAlignment="1">
      <alignment horizontal="center"/>
    </xf>
    <xf numFmtId="0" fontId="45" fillId="0" borderId="1" xfId="15" applyFont="1" applyBorder="1" applyAlignment="1">
      <alignment horizontal="center"/>
    </xf>
    <xf numFmtId="0" fontId="45" fillId="0" borderId="11" xfId="15" applyFont="1" applyBorder="1"/>
    <xf numFmtId="165" fontId="45" fillId="3" borderId="11" xfId="4" applyNumberFormat="1" applyFont="1" applyFill="1" applyBorder="1" applyAlignment="1">
      <alignment horizontal="right"/>
    </xf>
    <xf numFmtId="165" fontId="45" fillId="3" borderId="1" xfId="5" applyNumberFormat="1" applyFont="1" applyFill="1" applyBorder="1" applyAlignment="1">
      <alignment horizontal="right"/>
    </xf>
    <xf numFmtId="165" fontId="45" fillId="3" borderId="11" xfId="5" applyNumberFormat="1" applyFont="1" applyFill="1" applyBorder="1" applyAlignment="1">
      <alignment horizontal="right"/>
    </xf>
    <xf numFmtId="165" fontId="45" fillId="0" borderId="11" xfId="5" applyNumberFormat="1" applyFont="1" applyBorder="1" applyAlignment="1">
      <alignment horizontal="right"/>
    </xf>
    <xf numFmtId="165" fontId="45" fillId="0" borderId="1" xfId="5" applyNumberFormat="1" applyFont="1" applyBorder="1" applyAlignment="1">
      <alignment horizontal="right"/>
    </xf>
    <xf numFmtId="0" fontId="46" fillId="10" borderId="1" xfId="15" applyFont="1" applyFill="1" applyBorder="1" applyAlignment="1">
      <alignment horizontal="center"/>
    </xf>
    <xf numFmtId="0" fontId="46" fillId="10" borderId="1" xfId="15" applyFont="1" applyFill="1" applyBorder="1"/>
    <xf numFmtId="165" fontId="46" fillId="10" borderId="1" xfId="5" applyNumberFormat="1" applyFont="1" applyFill="1" applyBorder="1" applyAlignment="1">
      <alignment horizontal="right"/>
    </xf>
    <xf numFmtId="0" fontId="7" fillId="0" borderId="0" xfId="10" applyAlignment="1"/>
    <xf numFmtId="0" fontId="35" fillId="0" borderId="0" xfId="10" applyFont="1" applyAlignment="1">
      <alignment horizontal="center"/>
    </xf>
    <xf numFmtId="0" fontId="7" fillId="0" borderId="0" xfId="17"/>
    <xf numFmtId="0" fontId="46" fillId="0" borderId="2" xfId="10" applyFont="1" applyBorder="1" applyAlignment="1">
      <alignment horizontal="center"/>
    </xf>
    <xf numFmtId="0" fontId="46" fillId="10" borderId="2" xfId="10" applyFont="1" applyFill="1" applyBorder="1" applyAlignment="1">
      <alignment horizontal="center"/>
    </xf>
    <xf numFmtId="0" fontId="46" fillId="10" borderId="9" xfId="10" applyFont="1" applyFill="1" applyBorder="1" applyAlignment="1">
      <alignment horizontal="center"/>
    </xf>
    <xf numFmtId="0" fontId="45" fillId="0" borderId="36" xfId="10" applyFont="1" applyBorder="1" applyAlignment="1">
      <alignment horizontal="center"/>
    </xf>
    <xf numFmtId="0" fontId="46" fillId="10" borderId="36" xfId="10" applyFont="1" applyFill="1" applyBorder="1" applyAlignment="1">
      <alignment horizontal="center"/>
    </xf>
    <xf numFmtId="0" fontId="46" fillId="10" borderId="38" xfId="10" applyFont="1" applyFill="1" applyBorder="1" applyAlignment="1">
      <alignment horizontal="center"/>
    </xf>
    <xf numFmtId="0" fontId="46" fillId="10" borderId="0" xfId="10" applyFont="1" applyFill="1" applyBorder="1" applyAlignment="1">
      <alignment horizontal="center"/>
    </xf>
    <xf numFmtId="0" fontId="7" fillId="10" borderId="36" xfId="10" applyFill="1" applyBorder="1"/>
    <xf numFmtId="0" fontId="45" fillId="0" borderId="5" xfId="10" applyFont="1" applyBorder="1" applyAlignment="1">
      <alignment horizontal="center"/>
    </xf>
    <xf numFmtId="0" fontId="45" fillId="10" borderId="5" xfId="10" applyFont="1" applyFill="1" applyBorder="1" applyAlignment="1">
      <alignment horizontal="center"/>
    </xf>
    <xf numFmtId="0" fontId="46" fillId="10" borderId="15" xfId="10" applyFont="1" applyFill="1" applyBorder="1" applyAlignment="1">
      <alignment horizontal="center"/>
    </xf>
    <xf numFmtId="0" fontId="45" fillId="10" borderId="15" xfId="10" applyFont="1" applyFill="1" applyBorder="1" applyAlignment="1">
      <alignment horizontal="center"/>
    </xf>
    <xf numFmtId="0" fontId="45" fillId="10" borderId="13" xfId="10" applyFont="1" applyFill="1" applyBorder="1" applyAlignment="1">
      <alignment horizontal="center"/>
    </xf>
    <xf numFmtId="0" fontId="7" fillId="10" borderId="5" xfId="10" applyFill="1" applyBorder="1"/>
    <xf numFmtId="0" fontId="46" fillId="0" borderId="68" xfId="10" applyFont="1" applyBorder="1" applyAlignment="1">
      <alignment horizontal="center"/>
    </xf>
    <xf numFmtId="0" fontId="46" fillId="0" borderId="53" xfId="10" applyFont="1" applyBorder="1" applyAlignment="1">
      <alignment horizontal="center"/>
    </xf>
    <xf numFmtId="0" fontId="46" fillId="0" borderId="69" xfId="10" applyFont="1" applyBorder="1" applyAlignment="1">
      <alignment horizontal="center"/>
    </xf>
    <xf numFmtId="0" fontId="46" fillId="0" borderId="0" xfId="10" applyFont="1" applyBorder="1" applyAlignment="1">
      <alignment horizontal="center"/>
    </xf>
    <xf numFmtId="0" fontId="46" fillId="0" borderId="70" xfId="10" applyFont="1" applyBorder="1" applyAlignment="1">
      <alignment horizontal="center"/>
    </xf>
    <xf numFmtId="0" fontId="46" fillId="0" borderId="70" xfId="10" applyFont="1" applyBorder="1"/>
    <xf numFmtId="0" fontId="45" fillId="0" borderId="70" xfId="10" applyFont="1" applyFill="1" applyBorder="1"/>
    <xf numFmtId="0" fontId="45" fillId="0" borderId="70" xfId="10" applyFont="1" applyBorder="1"/>
    <xf numFmtId="0" fontId="45" fillId="0" borderId="35" xfId="10" applyFont="1" applyBorder="1"/>
    <xf numFmtId="0" fontId="7" fillId="0" borderId="32" xfId="10" applyBorder="1"/>
    <xf numFmtId="0" fontId="46" fillId="0" borderId="5" xfId="10" applyFont="1" applyBorder="1" applyAlignment="1">
      <alignment horizontal="center"/>
    </xf>
    <xf numFmtId="0" fontId="45" fillId="0" borderId="5" xfId="10" applyFont="1" applyFill="1" applyBorder="1"/>
    <xf numFmtId="0" fontId="45" fillId="0" borderId="5" xfId="10" applyFont="1" applyBorder="1"/>
    <xf numFmtId="0" fontId="45" fillId="0" borderId="13" xfId="10" applyFont="1" applyBorder="1"/>
    <xf numFmtId="0" fontId="46" fillId="0" borderId="1" xfId="10" applyFont="1" applyBorder="1" applyAlignment="1">
      <alignment horizontal="center"/>
    </xf>
    <xf numFmtId="0" fontId="45" fillId="0" borderId="1" xfId="10" applyFont="1" applyFill="1" applyBorder="1"/>
    <xf numFmtId="0" fontId="45" fillId="0" borderId="1" xfId="10" applyFont="1" applyBorder="1"/>
    <xf numFmtId="0" fontId="45" fillId="0" borderId="7" xfId="10" applyFont="1" applyBorder="1"/>
    <xf numFmtId="0" fontId="45" fillId="0" borderId="2" xfId="10" applyFont="1" applyFill="1" applyBorder="1"/>
    <xf numFmtId="0" fontId="45" fillId="0" borderId="2" xfId="10" applyFont="1" applyBorder="1"/>
    <xf numFmtId="0" fontId="45" fillId="0" borderId="9" xfId="10" applyFont="1" applyBorder="1"/>
    <xf numFmtId="3" fontId="46" fillId="0" borderId="70" xfId="10" applyNumberFormat="1" applyFont="1" applyBorder="1"/>
    <xf numFmtId="3" fontId="46" fillId="0" borderId="35" xfId="10" applyNumberFormat="1" applyFont="1" applyBorder="1"/>
    <xf numFmtId="3" fontId="45" fillId="0" borderId="5" xfId="10" applyNumberFormat="1" applyFont="1" applyBorder="1"/>
    <xf numFmtId="3" fontId="45" fillId="0" borderId="13" xfId="10" applyNumberFormat="1" applyFont="1" applyBorder="1"/>
    <xf numFmtId="165" fontId="7" fillId="0" borderId="5" xfId="4" applyNumberFormat="1" applyFont="1" applyBorder="1"/>
    <xf numFmtId="3" fontId="47" fillId="0" borderId="1" xfId="10" applyNumberFormat="1" applyFont="1" applyBorder="1"/>
    <xf numFmtId="3" fontId="47" fillId="0" borderId="7" xfId="10" applyNumberFormat="1" applyFont="1" applyBorder="1"/>
    <xf numFmtId="165" fontId="48" fillId="0" borderId="5" xfId="4" applyNumberFormat="1" applyFont="1" applyBorder="1"/>
    <xf numFmtId="0" fontId="48" fillId="0" borderId="0" xfId="10" applyFont="1"/>
    <xf numFmtId="3" fontId="47" fillId="0" borderId="2" xfId="10" applyNumberFormat="1" applyFont="1" applyBorder="1"/>
    <xf numFmtId="3" fontId="47" fillId="0" borderId="9" xfId="10" applyNumberFormat="1" applyFont="1" applyBorder="1"/>
    <xf numFmtId="0" fontId="46" fillId="10" borderId="70" xfId="10" applyFont="1" applyFill="1" applyBorder="1"/>
    <xf numFmtId="0" fontId="45" fillId="10" borderId="70" xfId="10" applyFont="1" applyFill="1" applyBorder="1"/>
    <xf numFmtId="3" fontId="46" fillId="10" borderId="70" xfId="10" applyNumberFormat="1" applyFont="1" applyFill="1" applyBorder="1"/>
    <xf numFmtId="3" fontId="46" fillId="10" borderId="35" xfId="10" applyNumberFormat="1" applyFont="1" applyFill="1" applyBorder="1"/>
    <xf numFmtId="165" fontId="7" fillId="10" borderId="32" xfId="4" applyNumberFormat="1" applyFill="1" applyBorder="1"/>
    <xf numFmtId="165" fontId="7" fillId="0" borderId="0" xfId="4" applyNumberFormat="1"/>
    <xf numFmtId="165" fontId="7" fillId="0" borderId="0" xfId="4" applyNumberFormat="1" applyAlignment="1"/>
    <xf numFmtId="0" fontId="7" fillId="0" borderId="0" xfId="10" applyAlignment="1">
      <alignment horizontal="center"/>
    </xf>
    <xf numFmtId="0" fontId="43" fillId="10" borderId="2" xfId="10" applyFont="1" applyFill="1" applyBorder="1" applyAlignment="1">
      <alignment horizontal="center"/>
    </xf>
    <xf numFmtId="0" fontId="43" fillId="10" borderId="12" xfId="10" applyFont="1" applyFill="1" applyBorder="1" applyAlignment="1">
      <alignment horizontal="center"/>
    </xf>
    <xf numFmtId="0" fontId="44" fillId="10" borderId="36" xfId="10" applyFont="1" applyFill="1" applyBorder="1"/>
    <xf numFmtId="0" fontId="44" fillId="10" borderId="38" xfId="10" applyFont="1" applyFill="1" applyBorder="1"/>
    <xf numFmtId="0" fontId="43" fillId="10" borderId="38" xfId="10" applyFont="1" applyFill="1" applyBorder="1" applyAlignment="1">
      <alignment horizontal="center"/>
    </xf>
    <xf numFmtId="0" fontId="43" fillId="10" borderId="5" xfId="10" applyFont="1" applyFill="1" applyBorder="1" applyAlignment="1">
      <alignment horizontal="center"/>
    </xf>
    <xf numFmtId="0" fontId="43" fillId="10" borderId="15" xfId="10" applyFont="1" applyFill="1" applyBorder="1" applyAlignment="1">
      <alignment horizontal="center"/>
    </xf>
    <xf numFmtId="0" fontId="45" fillId="0" borderId="1" xfId="10" applyFont="1" applyBorder="1" applyAlignment="1">
      <alignment horizontal="center"/>
    </xf>
    <xf numFmtId="0" fontId="45" fillId="0" borderId="11" xfId="10" applyFont="1" applyBorder="1"/>
    <xf numFmtId="165" fontId="45" fillId="0" borderId="11" xfId="4" applyNumberFormat="1" applyFont="1" applyBorder="1" applyAlignment="1">
      <alignment horizontal="right"/>
    </xf>
    <xf numFmtId="0" fontId="46" fillId="10" borderId="1" xfId="10" applyFont="1" applyFill="1" applyBorder="1" applyAlignment="1">
      <alignment horizontal="center"/>
    </xf>
    <xf numFmtId="0" fontId="46" fillId="10" borderId="1" xfId="10" applyFont="1" applyFill="1" applyBorder="1"/>
    <xf numFmtId="165" fontId="46" fillId="10" borderId="1" xfId="4" applyNumberFormat="1" applyFont="1" applyFill="1" applyBorder="1" applyAlignment="1">
      <alignment horizontal="right"/>
    </xf>
    <xf numFmtId="0" fontId="32" fillId="0" borderId="0" xfId="10" applyFont="1"/>
    <xf numFmtId="0" fontId="32" fillId="11" borderId="1" xfId="10" applyFont="1" applyFill="1" applyBorder="1"/>
    <xf numFmtId="0" fontId="29" fillId="11" borderId="36" xfId="10" applyFont="1" applyFill="1" applyBorder="1"/>
    <xf numFmtId="0" fontId="29" fillId="0" borderId="1" xfId="10" applyFont="1" applyBorder="1" applyAlignment="1">
      <alignment horizontal="justify" wrapText="1"/>
    </xf>
    <xf numFmtId="165" fontId="29" fillId="0" borderId="1" xfId="4" applyNumberFormat="1" applyFont="1" applyBorder="1" applyAlignment="1">
      <alignment horizontal="right" wrapText="1"/>
    </xf>
    <xf numFmtId="1" fontId="7" fillId="0" borderId="0" xfId="10" applyNumberFormat="1" applyFont="1"/>
    <xf numFmtId="0" fontId="29" fillId="0" borderId="1" xfId="10" applyFont="1" applyFill="1" applyBorder="1" applyAlignment="1">
      <alignment horizontal="justify" wrapText="1"/>
    </xf>
    <xf numFmtId="165" fontId="29" fillId="0" borderId="1" xfId="4" applyNumberFormat="1" applyFont="1" applyFill="1" applyBorder="1" applyAlignment="1">
      <alignment horizontal="right" wrapText="1"/>
    </xf>
    <xf numFmtId="0" fontId="32" fillId="13" borderId="1" xfId="10" applyFont="1" applyFill="1" applyBorder="1" applyAlignment="1">
      <alignment horizontal="justify" wrapText="1"/>
    </xf>
    <xf numFmtId="165" fontId="29" fillId="13" borderId="1" xfId="4" applyNumberFormat="1" applyFont="1" applyFill="1" applyBorder="1" applyAlignment="1">
      <alignment horizontal="right" wrapText="1"/>
    </xf>
    <xf numFmtId="0" fontId="32" fillId="13" borderId="1" xfId="10" applyFont="1" applyFill="1" applyBorder="1" applyAlignment="1">
      <alignment wrapText="1"/>
    </xf>
    <xf numFmtId="165" fontId="32" fillId="13" borderId="1" xfId="4" applyNumberFormat="1" applyFont="1" applyFill="1" applyBorder="1" applyAlignment="1">
      <alignment horizontal="right" wrapText="1"/>
    </xf>
    <xf numFmtId="1" fontId="7" fillId="0" borderId="0" xfId="10" applyNumberFormat="1"/>
    <xf numFmtId="0" fontId="13" fillId="3" borderId="0" xfId="22" applyFont="1" applyFill="1" applyBorder="1"/>
    <xf numFmtId="0" fontId="29" fillId="3" borderId="1" xfId="10" applyFont="1" applyFill="1" applyBorder="1" applyAlignment="1">
      <alignment wrapText="1"/>
    </xf>
    <xf numFmtId="165" fontId="29" fillId="3" borderId="1" xfId="4" applyNumberFormat="1" applyFont="1" applyFill="1" applyBorder="1" applyAlignment="1">
      <alignment horizontal="right" wrapText="1"/>
    </xf>
    <xf numFmtId="0" fontId="7" fillId="3" borderId="0" xfId="10" applyFont="1" applyFill="1"/>
    <xf numFmtId="0" fontId="29" fillId="0" borderId="1" xfId="10" applyFont="1" applyBorder="1" applyAlignment="1">
      <alignment wrapText="1"/>
    </xf>
    <xf numFmtId="165" fontId="32" fillId="0" borderId="1" xfId="4" applyNumberFormat="1" applyFont="1" applyBorder="1" applyAlignment="1">
      <alignment horizontal="right" wrapText="1"/>
    </xf>
    <xf numFmtId="0" fontId="32" fillId="11" borderId="1" xfId="10" applyFont="1" applyFill="1" applyBorder="1" applyAlignment="1">
      <alignment wrapText="1"/>
    </xf>
    <xf numFmtId="165" fontId="32" fillId="11" borderId="1" xfId="4" applyNumberFormat="1" applyFont="1" applyFill="1" applyBorder="1" applyAlignment="1">
      <alignment horizontal="right" wrapText="1"/>
    </xf>
    <xf numFmtId="0" fontId="29" fillId="0" borderId="1" xfId="10" applyFont="1" applyFill="1" applyBorder="1" applyAlignment="1">
      <alignment wrapText="1"/>
    </xf>
    <xf numFmtId="167" fontId="50" fillId="0" borderId="1" xfId="23" applyNumberFormat="1" applyFont="1" applyFill="1" applyBorder="1" applyAlignment="1">
      <alignment horizontal="left" vertical="center" wrapText="1"/>
    </xf>
    <xf numFmtId="165" fontId="50" fillId="0" borderId="1" xfId="4" applyNumberFormat="1" applyFont="1" applyFill="1" applyBorder="1" applyAlignment="1">
      <alignment horizontal="right" vertical="center" wrapText="1"/>
    </xf>
    <xf numFmtId="0" fontId="8" fillId="0" borderId="0" xfId="22" applyFont="1" applyFill="1" applyBorder="1"/>
    <xf numFmtId="167" fontId="51" fillId="13" borderId="1" xfId="23" applyNumberFormat="1" applyFont="1" applyFill="1" applyBorder="1" applyAlignment="1">
      <alignment horizontal="left" vertical="center" wrapText="1"/>
    </xf>
    <xf numFmtId="165" fontId="51" fillId="13" borderId="1" xfId="4" applyNumberFormat="1" applyFont="1" applyFill="1" applyBorder="1" applyAlignment="1">
      <alignment horizontal="right" vertical="center" wrapText="1"/>
    </xf>
    <xf numFmtId="1" fontId="6" fillId="0" borderId="0" xfId="10" applyNumberFormat="1" applyFont="1"/>
    <xf numFmtId="0" fontId="13" fillId="0" borderId="0" xfId="22" applyFont="1" applyFill="1" applyBorder="1"/>
    <xf numFmtId="0" fontId="7" fillId="0" borderId="0" xfId="10" applyFont="1"/>
    <xf numFmtId="165" fontId="51" fillId="0" borderId="1" xfId="4" applyNumberFormat="1" applyFont="1" applyFill="1" applyBorder="1" applyAlignment="1">
      <alignment horizontal="right" vertical="center" wrapText="1"/>
    </xf>
    <xf numFmtId="167" fontId="51" fillId="11" borderId="1" xfId="23" applyNumberFormat="1" applyFont="1" applyFill="1" applyBorder="1" applyAlignment="1">
      <alignment horizontal="left" vertical="center" wrapText="1"/>
    </xf>
    <xf numFmtId="165" fontId="51" fillId="11" borderId="1" xfId="4" applyNumberFormat="1" applyFont="1" applyFill="1" applyBorder="1" applyAlignment="1">
      <alignment horizontal="right" vertical="center" wrapText="1"/>
    </xf>
    <xf numFmtId="0" fontId="43" fillId="10" borderId="1" xfId="10" applyFont="1" applyFill="1" applyBorder="1" applyAlignment="1">
      <alignment horizontal="center" wrapText="1"/>
    </xf>
    <xf numFmtId="0" fontId="43" fillId="10" borderId="11" xfId="10" applyFont="1" applyFill="1" applyBorder="1" applyAlignment="1">
      <alignment horizontal="center" wrapText="1"/>
    </xf>
    <xf numFmtId="0" fontId="43" fillId="10" borderId="11" xfId="10" applyFont="1" applyFill="1" applyBorder="1" applyAlignment="1">
      <alignment horizontal="center"/>
    </xf>
    <xf numFmtId="0" fontId="45" fillId="0" borderId="11" xfId="10" applyFont="1" applyBorder="1" applyAlignment="1">
      <alignment wrapText="1"/>
    </xf>
    <xf numFmtId="165" fontId="29" fillId="0" borderId="0" xfId="1" applyNumberFormat="1" applyFont="1"/>
    <xf numFmtId="165" fontId="7" fillId="0" borderId="0" xfId="1" applyNumberFormat="1" applyFont="1" applyAlignment="1">
      <alignment horizontal="center"/>
    </xf>
    <xf numFmtId="165" fontId="34" fillId="0" borderId="0" xfId="1" applyNumberFormat="1" applyFont="1"/>
    <xf numFmtId="165" fontId="29" fillId="11" borderId="1" xfId="1" applyNumberFormat="1" applyFont="1" applyFill="1" applyBorder="1"/>
    <xf numFmtId="165" fontId="29" fillId="0" borderId="1" xfId="1" applyNumberFormat="1" applyFont="1" applyBorder="1"/>
    <xf numFmtId="165" fontId="29" fillId="13" borderId="1" xfId="1" applyNumberFormat="1" applyFont="1" applyFill="1" applyBorder="1" applyAlignment="1">
      <alignment horizontal="right" wrapText="1"/>
    </xf>
    <xf numFmtId="165" fontId="32" fillId="13" borderId="1" xfId="1" applyNumberFormat="1" applyFont="1" applyFill="1" applyBorder="1" applyAlignment="1">
      <alignment horizontal="right" wrapText="1"/>
    </xf>
    <xf numFmtId="165" fontId="29" fillId="3" borderId="1" xfId="1" applyNumberFormat="1" applyFont="1" applyFill="1" applyBorder="1" applyAlignment="1">
      <alignment horizontal="right" wrapText="1"/>
    </xf>
    <xf numFmtId="165" fontId="32" fillId="11" borderId="1" xfId="1" applyNumberFormat="1" applyFont="1" applyFill="1" applyBorder="1" applyAlignment="1">
      <alignment horizontal="right" wrapText="1"/>
    </xf>
    <xf numFmtId="165" fontId="51" fillId="13" borderId="1" xfId="1" applyNumberFormat="1" applyFont="1" applyFill="1" applyBorder="1" applyAlignment="1">
      <alignment horizontal="right" vertical="center" wrapText="1"/>
    </xf>
    <xf numFmtId="165" fontId="51" fillId="11" borderId="1" xfId="1" applyNumberFormat="1" applyFont="1" applyFill="1" applyBorder="1" applyAlignment="1">
      <alignment horizontal="right" vertical="center" wrapText="1"/>
    </xf>
    <xf numFmtId="0" fontId="59" fillId="0" borderId="0" xfId="11"/>
    <xf numFmtId="0" fontId="52" fillId="0" borderId="71" xfId="11" applyFont="1" applyBorder="1"/>
    <xf numFmtId="0" fontId="11" fillId="3" borderId="6" xfId="11" applyFont="1" applyFill="1" applyBorder="1"/>
    <xf numFmtId="0" fontId="26" fillId="0" borderId="72" xfId="11" applyFont="1" applyBorder="1"/>
    <xf numFmtId="0" fontId="26" fillId="0" borderId="0" xfId="11" applyFont="1"/>
    <xf numFmtId="0" fontId="11" fillId="0" borderId="73" xfId="11" applyFont="1" applyBorder="1"/>
    <xf numFmtId="0" fontId="11" fillId="0" borderId="0" xfId="11" applyFont="1" applyBorder="1"/>
    <xf numFmtId="0" fontId="53" fillId="0" borderId="0" xfId="11" applyFont="1"/>
    <xf numFmtId="164" fontId="5" fillId="0" borderId="1" xfId="11" applyNumberFormat="1" applyFont="1" applyFill="1" applyBorder="1" applyAlignment="1">
      <alignment horizontal="center" vertical="center" wrapText="1"/>
    </xf>
    <xf numFmtId="0" fontId="5" fillId="0" borderId="1" xfId="11" applyFont="1" applyFill="1" applyBorder="1" applyAlignment="1">
      <alignment horizontal="center" vertical="center"/>
    </xf>
    <xf numFmtId="0" fontId="5" fillId="0" borderId="1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1" fontId="54" fillId="0" borderId="7" xfId="11" applyNumberFormat="1" applyFont="1" applyFill="1" applyBorder="1" applyAlignment="1">
      <alignment horizontal="center" vertical="center"/>
    </xf>
    <xf numFmtId="0" fontId="54" fillId="0" borderId="7" xfId="11" applyFont="1" applyFill="1" applyBorder="1" applyAlignment="1">
      <alignment horizontal="center" vertical="center"/>
    </xf>
    <xf numFmtId="0" fontId="54" fillId="0" borderId="1" xfId="11" applyFont="1" applyFill="1" applyBorder="1" applyAlignment="1">
      <alignment horizontal="center" vertical="center"/>
    </xf>
    <xf numFmtId="0" fontId="54" fillId="0" borderId="7" xfId="11" quotePrefix="1" applyFont="1" applyFill="1" applyBorder="1" applyAlignment="1">
      <alignment horizontal="center" vertical="center"/>
    </xf>
    <xf numFmtId="0" fontId="54" fillId="0" borderId="7" xfId="11" applyFont="1" applyFill="1" applyBorder="1" applyAlignment="1">
      <alignment vertical="center" wrapText="1"/>
    </xf>
    <xf numFmtId="0" fontId="54" fillId="0" borderId="7" xfId="11" applyFont="1" applyFill="1" applyBorder="1" applyAlignment="1">
      <alignment horizontal="left" vertical="center"/>
    </xf>
    <xf numFmtId="3" fontId="54" fillId="2" borderId="1" xfId="11" applyNumberFormat="1" applyFont="1" applyFill="1" applyBorder="1" applyAlignment="1">
      <alignment horizontal="center" vertical="center"/>
    </xf>
    <xf numFmtId="3" fontId="54" fillId="0" borderId="1" xfId="11" applyNumberFormat="1" applyFont="1" applyFill="1" applyBorder="1" applyAlignment="1">
      <alignment horizontal="center" vertical="center"/>
    </xf>
    <xf numFmtId="0" fontId="54" fillId="0" borderId="7" xfId="11" applyFont="1" applyFill="1" applyBorder="1" applyAlignment="1">
      <alignment horizontal="left" vertical="center" wrapText="1"/>
    </xf>
    <xf numFmtId="0" fontId="5" fillId="0" borderId="7" xfId="11" quotePrefix="1" applyFont="1" applyFill="1" applyBorder="1" applyAlignment="1">
      <alignment horizontal="center" vertical="center"/>
    </xf>
    <xf numFmtId="0" fontId="5" fillId="0" borderId="7" xfId="11" applyFont="1" applyFill="1" applyBorder="1" applyAlignment="1">
      <alignment horizontal="left" vertical="center" wrapText="1"/>
    </xf>
    <xf numFmtId="0" fontId="5" fillId="0" borderId="7" xfId="11" applyFont="1" applyFill="1" applyBorder="1" applyAlignment="1">
      <alignment horizontal="left" vertical="center"/>
    </xf>
    <xf numFmtId="0" fontId="54" fillId="3" borderId="7" xfId="11" applyFont="1" applyFill="1" applyBorder="1" applyAlignment="1">
      <alignment horizontal="left" vertical="center" wrapText="1"/>
    </xf>
    <xf numFmtId="0" fontId="7" fillId="0" borderId="7" xfId="11" applyFont="1" applyFill="1" applyBorder="1" applyAlignment="1">
      <alignment horizontal="left" vertical="center" wrapText="1"/>
    </xf>
    <xf numFmtId="3" fontId="54" fillId="3" borderId="1" xfId="11" applyNumberFormat="1" applyFont="1" applyFill="1" applyBorder="1" applyAlignment="1">
      <alignment horizontal="center" vertical="center"/>
    </xf>
    <xf numFmtId="0" fontId="6" fillId="0" borderId="7" xfId="11" applyFont="1" applyFill="1" applyBorder="1" applyAlignment="1">
      <alignment horizontal="left" vertical="center" wrapText="1"/>
    </xf>
    <xf numFmtId="0" fontId="5" fillId="0" borderId="9" xfId="11" quotePrefix="1" applyFont="1" applyFill="1" applyBorder="1" applyAlignment="1">
      <alignment horizontal="center" vertical="center"/>
    </xf>
    <xf numFmtId="0" fontId="5" fillId="0" borderId="9" xfId="11" applyFont="1" applyFill="1" applyBorder="1" applyAlignment="1">
      <alignment horizontal="left" vertical="center" wrapText="1"/>
    </xf>
    <xf numFmtId="0" fontId="5" fillId="0" borderId="9" xfId="11" applyFont="1" applyFill="1" applyBorder="1" applyAlignment="1">
      <alignment horizontal="left" vertical="center"/>
    </xf>
    <xf numFmtId="3" fontId="54" fillId="2" borderId="2" xfId="11" applyNumberFormat="1" applyFont="1" applyFill="1" applyBorder="1" applyAlignment="1">
      <alignment horizontal="center" vertical="center"/>
    </xf>
    <xf numFmtId="0" fontId="5" fillId="0" borderId="70" xfId="11" quotePrefix="1" applyFont="1" applyFill="1" applyBorder="1" applyAlignment="1">
      <alignment horizontal="center" vertical="center"/>
    </xf>
    <xf numFmtId="0" fontId="6" fillId="0" borderId="70" xfId="11" applyFont="1" applyFill="1" applyBorder="1" applyAlignment="1">
      <alignment horizontal="left" vertical="center" wrapText="1"/>
    </xf>
    <xf numFmtId="0" fontId="5" fillId="0" borderId="70" xfId="11" applyFont="1" applyFill="1" applyBorder="1" applyAlignment="1">
      <alignment horizontal="left" vertical="center"/>
    </xf>
    <xf numFmtId="3" fontId="54" fillId="2" borderId="70" xfId="11" applyNumberFormat="1" applyFont="1" applyFill="1" applyBorder="1" applyAlignment="1">
      <alignment horizontal="center" vertical="center"/>
    </xf>
    <xf numFmtId="0" fontId="5" fillId="0" borderId="13" xfId="11" quotePrefix="1" applyFont="1" applyFill="1" applyBorder="1" applyAlignment="1">
      <alignment horizontal="center" vertical="center"/>
    </xf>
    <xf numFmtId="0" fontId="6" fillId="0" borderId="13" xfId="11" applyFont="1" applyFill="1" applyBorder="1" applyAlignment="1">
      <alignment horizontal="left" vertical="center" wrapText="1"/>
    </xf>
    <xf numFmtId="0" fontId="26" fillId="0" borderId="5" xfId="11" applyFont="1" applyBorder="1"/>
    <xf numFmtId="0" fontId="6" fillId="0" borderId="7" xfId="11" applyFont="1" applyFill="1" applyBorder="1" applyAlignment="1">
      <alignment horizontal="left" vertical="center"/>
    </xf>
    <xf numFmtId="0" fontId="26" fillId="0" borderId="1" xfId="11" applyFont="1" applyBorder="1"/>
    <xf numFmtId="0" fontId="7" fillId="0" borderId="7" xfId="11" applyFont="1" applyFill="1" applyBorder="1" applyAlignment="1">
      <alignment horizontal="left" vertical="center"/>
    </xf>
    <xf numFmtId="165" fontId="26" fillId="3" borderId="1" xfId="6" applyNumberFormat="1" applyFont="1" applyFill="1" applyBorder="1"/>
    <xf numFmtId="165" fontId="55" fillId="3" borderId="1" xfId="6" applyNumberFormat="1" applyFont="1" applyFill="1" applyBorder="1"/>
    <xf numFmtId="165" fontId="26" fillId="0" borderId="1" xfId="6" applyNumberFormat="1" applyFont="1" applyBorder="1"/>
    <xf numFmtId="165" fontId="55" fillId="0" borderId="1" xfId="6" applyNumberFormat="1" applyFont="1" applyBorder="1"/>
    <xf numFmtId="165" fontId="50" fillId="0" borderId="1" xfId="6" applyNumberFormat="1" applyFont="1" applyBorder="1"/>
    <xf numFmtId="0" fontId="56" fillId="0" borderId="1" xfId="11" applyFont="1" applyFill="1" applyBorder="1" applyAlignment="1">
      <alignment horizontal="center" vertical="center"/>
    </xf>
    <xf numFmtId="0" fontId="56" fillId="0" borderId="1" xfId="11" applyFont="1" applyBorder="1"/>
    <xf numFmtId="3" fontId="56" fillId="0" borderId="1" xfId="11" applyNumberFormat="1" applyFont="1" applyBorder="1"/>
    <xf numFmtId="3" fontId="57" fillId="0" borderId="1" xfId="11" applyNumberFormat="1" applyFont="1" applyBorder="1"/>
    <xf numFmtId="165" fontId="41" fillId="0" borderId="0" xfId="6" applyNumberFormat="1" applyFont="1"/>
    <xf numFmtId="3" fontId="59" fillId="0" borderId="0" xfId="11" applyNumberFormat="1"/>
    <xf numFmtId="0" fontId="41" fillId="0" borderId="0" xfId="11" applyFont="1"/>
    <xf numFmtId="164" fontId="5" fillId="0" borderId="7" xfId="11" quotePrefix="1" applyNumberFormat="1" applyFont="1" applyFill="1" applyBorder="1" applyAlignment="1">
      <alignment horizontal="center" vertical="center"/>
    </xf>
    <xf numFmtId="0" fontId="5" fillId="0" borderId="7" xfId="11" applyFont="1" applyFill="1" applyBorder="1" applyAlignment="1">
      <alignment vertical="center" wrapText="1"/>
    </xf>
    <xf numFmtId="168" fontId="5" fillId="0" borderId="1" xfId="11" applyNumberFormat="1" applyFont="1" applyFill="1" applyBorder="1" applyAlignment="1">
      <alignment vertical="center"/>
    </xf>
    <xf numFmtId="3" fontId="5" fillId="2" borderId="1" xfId="11" applyNumberFormat="1" applyFont="1" applyFill="1" applyBorder="1" applyAlignment="1">
      <alignment horizontal="right" vertical="center"/>
    </xf>
    <xf numFmtId="168" fontId="54" fillId="0" borderId="1" xfId="11" applyNumberFormat="1" applyFont="1" applyFill="1" applyBorder="1" applyAlignment="1">
      <alignment vertical="center"/>
    </xf>
    <xf numFmtId="3" fontId="54" fillId="0" borderId="1" xfId="11" applyNumberFormat="1" applyFont="1" applyFill="1" applyBorder="1" applyAlignment="1">
      <alignment horizontal="right" vertical="center"/>
    </xf>
    <xf numFmtId="0" fontId="7" fillId="3" borderId="7" xfId="11" applyFont="1" applyFill="1" applyBorder="1" applyAlignment="1">
      <alignment horizontal="left" vertical="center" wrapText="1"/>
    </xf>
    <xf numFmtId="0" fontId="7" fillId="0" borderId="7" xfId="11" applyFont="1" applyFill="1" applyBorder="1" applyAlignment="1">
      <alignment vertical="center" wrapText="1"/>
    </xf>
    <xf numFmtId="3" fontId="54" fillId="2" borderId="1" xfId="11" applyNumberFormat="1" applyFont="1" applyFill="1" applyBorder="1" applyAlignment="1">
      <alignment horizontal="right" vertical="center"/>
    </xf>
    <xf numFmtId="164" fontId="54" fillId="0" borderId="7" xfId="11" quotePrefix="1" applyNumberFormat="1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vertical="center"/>
    </xf>
    <xf numFmtId="167" fontId="54" fillId="0" borderId="7" xfId="11" applyNumberFormat="1" applyFont="1" applyFill="1" applyBorder="1" applyAlignment="1">
      <alignment horizontal="left" vertical="center"/>
    </xf>
    <xf numFmtId="0" fontId="6" fillId="0" borderId="9" xfId="11" applyFont="1" applyFill="1" applyBorder="1" applyAlignment="1">
      <alignment horizontal="left" vertical="center" wrapText="1"/>
    </xf>
    <xf numFmtId="168" fontId="5" fillId="0" borderId="2" xfId="11" applyNumberFormat="1" applyFont="1" applyFill="1" applyBorder="1" applyAlignment="1">
      <alignment vertical="center"/>
    </xf>
    <xf numFmtId="3" fontId="5" fillId="2" borderId="2" xfId="11" applyNumberFormat="1" applyFont="1" applyFill="1" applyBorder="1" applyAlignment="1">
      <alignment horizontal="right" vertical="center"/>
    </xf>
    <xf numFmtId="0" fontId="5" fillId="0" borderId="34" xfId="11" applyFont="1" applyFill="1" applyBorder="1" applyAlignment="1">
      <alignment horizontal="left" vertical="center"/>
    </xf>
    <xf numFmtId="168" fontId="5" fillId="0" borderId="34" xfId="11" applyNumberFormat="1" applyFont="1" applyFill="1" applyBorder="1" applyAlignment="1">
      <alignment vertical="center"/>
    </xf>
    <xf numFmtId="3" fontId="5" fillId="2" borderId="70" xfId="11" applyNumberFormat="1" applyFont="1" applyFill="1" applyBorder="1" applyAlignment="1">
      <alignment horizontal="right" vertical="center"/>
    </xf>
    <xf numFmtId="0" fontId="59" fillId="0" borderId="5" xfId="11" applyBorder="1"/>
    <xf numFmtId="0" fontId="59" fillId="0" borderId="1" xfId="11" applyBorder="1"/>
    <xf numFmtId="0" fontId="59" fillId="2" borderId="1" xfId="11" applyFill="1" applyBorder="1"/>
    <xf numFmtId="0" fontId="6" fillId="0" borderId="9" xfId="11" applyFont="1" applyFill="1" applyBorder="1" applyAlignment="1">
      <alignment horizontal="left" vertical="center"/>
    </xf>
    <xf numFmtId="0" fontId="26" fillId="0" borderId="2" xfId="11" applyFont="1" applyBorder="1"/>
    <xf numFmtId="0" fontId="59" fillId="2" borderId="2" xfId="11" applyFill="1" applyBorder="1"/>
    <xf numFmtId="0" fontId="6" fillId="0" borderId="70" xfId="11" applyFont="1" applyFill="1" applyBorder="1" applyAlignment="1">
      <alignment horizontal="left" vertical="center"/>
    </xf>
    <xf numFmtId="0" fontId="59" fillId="0" borderId="70" xfId="11" applyBorder="1"/>
    <xf numFmtId="3" fontId="59" fillId="0" borderId="70" xfId="11" applyNumberFormat="1" applyBorder="1"/>
    <xf numFmtId="0" fontId="6" fillId="0" borderId="0" xfId="11" applyFont="1" applyFill="1" applyBorder="1" applyAlignment="1">
      <alignment horizontal="left" vertical="center"/>
    </xf>
    <xf numFmtId="165" fontId="9" fillId="0" borderId="0" xfId="0" applyNumberFormat="1" applyFont="1"/>
    <xf numFmtId="0" fontId="9" fillId="0" borderId="0" xfId="10" applyFont="1"/>
    <xf numFmtId="165" fontId="9" fillId="0" borderId="0" xfId="10" applyNumberFormat="1" applyFont="1"/>
    <xf numFmtId="0" fontId="6" fillId="0" borderId="1" xfId="0" applyFont="1" applyBorder="1" applyAlignment="1">
      <alignment horizontal="center" vertical="top" wrapText="1"/>
    </xf>
    <xf numFmtId="0" fontId="8" fillId="0" borderId="10" xfId="0" applyFont="1" applyBorder="1"/>
    <xf numFmtId="3" fontId="8" fillId="0" borderId="4" xfId="0" applyNumberFormat="1" applyFont="1" applyBorder="1"/>
    <xf numFmtId="3" fontId="7" fillId="15" borderId="16" xfId="0" applyNumberFormat="1" applyFont="1" applyFill="1" applyBorder="1" applyAlignment="1">
      <alignment horizontal="right" vertical="top" wrapText="1"/>
    </xf>
    <xf numFmtId="0" fontId="8" fillId="0" borderId="14" xfId="0" applyFont="1" applyBorder="1"/>
    <xf numFmtId="3" fontId="8" fillId="0" borderId="3" xfId="0" applyNumberFormat="1" applyFont="1" applyBorder="1"/>
    <xf numFmtId="3" fontId="0" fillId="0" borderId="0" xfId="0" applyNumberFormat="1"/>
    <xf numFmtId="3" fontId="6" fillId="16" borderId="16" xfId="0" applyNumberFormat="1" applyFont="1" applyFill="1" applyBorder="1" applyAlignment="1">
      <alignment horizontal="right" vertical="top" wrapText="1"/>
    </xf>
    <xf numFmtId="0" fontId="7" fillId="16" borderId="7" xfId="0" applyFont="1" applyFill="1" applyBorder="1" applyAlignment="1">
      <alignment horizontal="left" vertical="top" wrapText="1"/>
    </xf>
    <xf numFmtId="0" fontId="7" fillId="16" borderId="13" xfId="0" applyFont="1" applyFill="1" applyBorder="1" applyAlignment="1">
      <alignment horizontal="left" vertical="top" wrapText="1"/>
    </xf>
    <xf numFmtId="3" fontId="7" fillId="16" borderId="16" xfId="0" applyNumberFormat="1" applyFont="1" applyFill="1" applyBorder="1" applyAlignment="1">
      <alignment horizontal="right" vertical="top" wrapText="1"/>
    </xf>
    <xf numFmtId="3" fontId="7" fillId="16" borderId="11" xfId="0" applyNumberFormat="1" applyFont="1" applyFill="1" applyBorder="1" applyAlignment="1">
      <alignment horizontal="right" vertical="top" wrapText="1"/>
    </xf>
    <xf numFmtId="3" fontId="7" fillId="16" borderId="1" xfId="0" applyNumberFormat="1" applyFont="1" applyFill="1" applyBorder="1" applyAlignment="1">
      <alignment horizontal="right" vertical="top" wrapText="1"/>
    </xf>
    <xf numFmtId="3" fontId="7" fillId="16" borderId="17" xfId="0" applyNumberFormat="1" applyFont="1" applyFill="1" applyBorder="1" applyAlignment="1">
      <alignment horizontal="right" vertical="top" wrapText="1"/>
    </xf>
    <xf numFmtId="3" fontId="7" fillId="16" borderId="15" xfId="0" applyNumberFormat="1" applyFont="1" applyFill="1" applyBorder="1" applyAlignment="1">
      <alignment horizontal="right" vertical="top" wrapText="1"/>
    </xf>
    <xf numFmtId="3" fontId="7" fillId="16" borderId="5" xfId="0" applyNumberFormat="1" applyFont="1" applyFill="1" applyBorder="1" applyAlignment="1">
      <alignment horizontal="right" vertical="top" wrapText="1"/>
    </xf>
    <xf numFmtId="165" fontId="31" fillId="0" borderId="0" xfId="26" applyNumberFormat="1" applyFont="1"/>
    <xf numFmtId="165" fontId="29" fillId="0" borderId="0" xfId="26" applyNumberFormat="1" applyFont="1" applyFill="1" applyBorder="1" applyProtection="1"/>
    <xf numFmtId="165" fontId="29" fillId="3" borderId="0" xfId="26" applyNumberFormat="1" applyFont="1" applyFill="1"/>
    <xf numFmtId="165" fontId="29" fillId="6" borderId="50" xfId="3" applyNumberFormat="1" applyFont="1" applyFill="1" applyBorder="1" applyProtection="1"/>
    <xf numFmtId="165" fontId="32" fillId="0" borderId="20" xfId="3" applyNumberFormat="1" applyFont="1" applyFill="1" applyBorder="1" applyProtection="1"/>
    <xf numFmtId="165" fontId="21" fillId="11" borderId="74" xfId="3" applyNumberFormat="1" applyFont="1" applyFill="1" applyBorder="1"/>
    <xf numFmtId="165" fontId="21" fillId="3" borderId="20" xfId="3" applyNumberFormat="1" applyFont="1" applyFill="1" applyBorder="1"/>
    <xf numFmtId="0" fontId="9" fillId="0" borderId="2" xfId="8" applyFont="1" applyFill="1" applyBorder="1"/>
    <xf numFmtId="0" fontId="9" fillId="0" borderId="75" xfId="8" applyFont="1" applyFill="1" applyBorder="1"/>
    <xf numFmtId="165" fontId="29" fillId="0" borderId="12" xfId="3" applyNumberFormat="1" applyFont="1" applyFill="1" applyBorder="1" applyProtection="1"/>
    <xf numFmtId="165" fontId="29" fillId="0" borderId="2" xfId="3" applyNumberFormat="1" applyFont="1" applyFill="1" applyBorder="1" applyProtection="1"/>
    <xf numFmtId="165" fontId="29" fillId="4" borderId="2" xfId="3" applyNumberFormat="1" applyFont="1" applyFill="1" applyBorder="1"/>
    <xf numFmtId="165" fontId="29" fillId="3" borderId="75" xfId="3" applyNumberFormat="1" applyFont="1" applyFill="1" applyBorder="1"/>
    <xf numFmtId="165" fontId="28" fillId="3" borderId="2" xfId="3" applyNumberFormat="1" applyFont="1" applyFill="1" applyBorder="1"/>
    <xf numFmtId="0" fontId="9" fillId="0" borderId="67" xfId="8" applyFont="1" applyFill="1" applyBorder="1"/>
    <xf numFmtId="0" fontId="21" fillId="0" borderId="66" xfId="27" applyFont="1" applyFill="1" applyBorder="1"/>
    <xf numFmtId="0" fontId="9" fillId="0" borderId="5" xfId="27" applyFont="1" applyFill="1" applyBorder="1"/>
    <xf numFmtId="165" fontId="25" fillId="0" borderId="1" xfId="31" applyNumberFormat="1" applyFont="1" applyBorder="1"/>
    <xf numFmtId="165" fontId="25" fillId="0" borderId="1" xfId="31" applyNumberFormat="1" applyFont="1" applyFill="1" applyBorder="1"/>
    <xf numFmtId="165" fontId="25" fillId="16" borderId="1" xfId="31" applyNumberFormat="1" applyFont="1" applyFill="1" applyBorder="1"/>
    <xf numFmtId="0" fontId="25" fillId="16" borderId="1" xfId="32" applyFont="1" applyFill="1" applyBorder="1"/>
    <xf numFmtId="0" fontId="25" fillId="0" borderId="1" xfId="32" applyFont="1" applyBorder="1"/>
    <xf numFmtId="0" fontId="39" fillId="3" borderId="1" xfId="32" applyFont="1" applyFill="1" applyBorder="1"/>
    <xf numFmtId="165" fontId="12" fillId="11" borderId="1" xfId="31" applyNumberFormat="1" applyFont="1" applyFill="1" applyBorder="1"/>
    <xf numFmtId="0" fontId="39" fillId="3" borderId="80" xfId="32" applyFont="1" applyFill="1" applyBorder="1"/>
    <xf numFmtId="0" fontId="25" fillId="0" borderId="80" xfId="32" applyFont="1" applyBorder="1"/>
    <xf numFmtId="0" fontId="25" fillId="3" borderId="1" xfId="32" applyFont="1" applyFill="1" applyBorder="1"/>
    <xf numFmtId="0" fontId="25" fillId="0" borderId="1" xfId="0" applyFont="1" applyBorder="1" applyAlignment="1">
      <alignment wrapText="1"/>
    </xf>
    <xf numFmtId="3" fontId="6" fillId="18" borderId="2" xfId="0" applyNumberFormat="1" applyFont="1" applyFill="1" applyBorder="1" applyAlignment="1">
      <alignment horizontal="right" vertical="top" wrapText="1"/>
    </xf>
    <xf numFmtId="3" fontId="6" fillId="18" borderId="1" xfId="0" applyNumberFormat="1" applyFont="1" applyFill="1" applyBorder="1" applyAlignment="1">
      <alignment horizontal="right" vertical="top" wrapText="1"/>
    </xf>
    <xf numFmtId="169" fontId="0" fillId="0" borderId="0" xfId="0" applyNumberFormat="1"/>
    <xf numFmtId="170" fontId="0" fillId="0" borderId="0" xfId="0" applyNumberFormat="1"/>
    <xf numFmtId="0" fontId="7" fillId="10" borderId="1" xfId="14" applyFill="1" applyBorder="1" applyAlignment="1">
      <alignment horizontal="center"/>
    </xf>
    <xf numFmtId="0" fontId="8" fillId="10" borderId="9" xfId="22" applyFont="1" applyFill="1" applyBorder="1" applyAlignment="1">
      <alignment horizontal="center"/>
    </xf>
    <xf numFmtId="0" fontId="8" fillId="10" borderId="12" xfId="22" applyFont="1" applyFill="1" applyBorder="1" applyAlignment="1">
      <alignment horizontal="center"/>
    </xf>
    <xf numFmtId="0" fontId="42" fillId="0" borderId="0" xfId="15" applyFont="1" applyAlignment="1">
      <alignment horizontal="center"/>
    </xf>
    <xf numFmtId="0" fontId="35" fillId="0" borderId="0" xfId="10" applyFont="1" applyAlignment="1">
      <alignment horizontal="center"/>
    </xf>
    <xf numFmtId="0" fontId="46" fillId="10" borderId="9" xfId="10" applyFont="1" applyFill="1" applyBorder="1" applyAlignment="1">
      <alignment horizontal="center"/>
    </xf>
    <xf numFmtId="0" fontId="46" fillId="10" borderId="30" xfId="10" applyFont="1" applyFill="1" applyBorder="1" applyAlignment="1">
      <alignment horizontal="center"/>
    </xf>
    <xf numFmtId="0" fontId="46" fillId="10" borderId="12" xfId="10" applyFont="1" applyFill="1" applyBorder="1" applyAlignment="1">
      <alignment horizontal="center"/>
    </xf>
    <xf numFmtId="0" fontId="42" fillId="0" borderId="0" xfId="10" applyFont="1" applyAlignment="1">
      <alignment horizontal="center"/>
    </xf>
    <xf numFmtId="0" fontId="42" fillId="0" borderId="0" xfId="10" applyFont="1" applyAlignment="1">
      <alignment horizontal="center" wrapText="1"/>
    </xf>
    <xf numFmtId="0" fontId="1" fillId="0" borderId="0" xfId="35"/>
    <xf numFmtId="0" fontId="16" fillId="0" borderId="0" xfId="35" applyFont="1"/>
    <xf numFmtId="0" fontId="7" fillId="0" borderId="0" xfId="35" applyFont="1" applyAlignment="1">
      <alignment horizontal="left"/>
    </xf>
    <xf numFmtId="0" fontId="7" fillId="3" borderId="0" xfId="35" applyFont="1" applyFill="1" applyAlignment="1">
      <alignment horizontal="left"/>
    </xf>
    <xf numFmtId="0" fontId="18" fillId="0" borderId="0" xfId="35" applyFont="1"/>
    <xf numFmtId="0" fontId="7" fillId="6" borderId="19" xfId="35" applyFont="1" applyFill="1" applyBorder="1" applyAlignment="1">
      <alignment horizontal="left"/>
    </xf>
    <xf numFmtId="0" fontId="1" fillId="6" borderId="20" xfId="35" applyFill="1" applyBorder="1"/>
    <xf numFmtId="0" fontId="1" fillId="6" borderId="21" xfId="35" applyFill="1" applyBorder="1"/>
    <xf numFmtId="9" fontId="7" fillId="6" borderId="0" xfId="35" applyNumberFormat="1" applyFont="1" applyFill="1" applyBorder="1" applyAlignment="1">
      <alignment horizontal="left"/>
    </xf>
    <xf numFmtId="165" fontId="7" fillId="6" borderId="0" xfId="35" applyNumberFormat="1" applyFont="1" applyFill="1" applyBorder="1" applyAlignment="1">
      <alignment horizontal="left"/>
    </xf>
    <xf numFmtId="0" fontId="1" fillId="6" borderId="0" xfId="35" applyFill="1" applyBorder="1"/>
    <xf numFmtId="0" fontId="1" fillId="6" borderId="23" xfId="35" applyFill="1" applyBorder="1"/>
    <xf numFmtId="0" fontId="11" fillId="3" borderId="6" xfId="35" applyFont="1" applyFill="1" applyBorder="1"/>
    <xf numFmtId="0" fontId="7" fillId="6" borderId="24" xfId="35" applyFont="1" applyFill="1" applyBorder="1" applyAlignment="1">
      <alignment horizontal="left"/>
    </xf>
    <xf numFmtId="0" fontId="7" fillId="6" borderId="25" xfId="35" applyFont="1" applyFill="1" applyBorder="1" applyAlignment="1">
      <alignment horizontal="left"/>
    </xf>
    <xf numFmtId="0" fontId="1" fillId="6" borderId="26" xfId="35" applyFill="1" applyBorder="1"/>
    <xf numFmtId="0" fontId="11" fillId="3" borderId="0" xfId="35" applyFont="1" applyFill="1" applyBorder="1"/>
    <xf numFmtId="165" fontId="14" fillId="4" borderId="0" xfId="35" applyNumberFormat="1" applyFont="1" applyFill="1" applyBorder="1"/>
    <xf numFmtId="0" fontId="14" fillId="9" borderId="0" xfId="35" applyFont="1" applyFill="1" applyBorder="1"/>
    <xf numFmtId="0" fontId="24" fillId="7" borderId="27" xfId="35" applyFont="1" applyFill="1" applyBorder="1"/>
    <xf numFmtId="0" fontId="24" fillId="7" borderId="1" xfId="35" applyFont="1" applyFill="1" applyBorder="1"/>
    <xf numFmtId="0" fontId="26" fillId="0" borderId="0" xfId="35" applyFont="1"/>
    <xf numFmtId="0" fontId="1" fillId="5" borderId="0" xfId="35" applyFill="1"/>
    <xf numFmtId="0" fontId="16" fillId="0" borderId="28" xfId="35" applyFont="1" applyBorder="1"/>
    <xf numFmtId="3" fontId="1" fillId="0" borderId="0" xfId="35" applyNumberFormat="1"/>
    <xf numFmtId="165" fontId="16" fillId="5" borderId="0" xfId="35" applyNumberFormat="1" applyFont="1" applyFill="1"/>
    <xf numFmtId="0" fontId="28" fillId="19" borderId="43" xfId="8" applyFont="1" applyFill="1" applyBorder="1"/>
    <xf numFmtId="3" fontId="28" fillId="19" borderId="44" xfId="3" applyNumberFormat="1" applyFont="1" applyFill="1" applyBorder="1" applyProtection="1"/>
    <xf numFmtId="166" fontId="29" fillId="19" borderId="38" xfId="3" applyNumberFormat="1" applyFont="1" applyFill="1" applyBorder="1" applyProtection="1"/>
    <xf numFmtId="165" fontId="29" fillId="19" borderId="39" xfId="3" applyNumberFormat="1" applyFont="1" applyFill="1" applyBorder="1"/>
    <xf numFmtId="165" fontId="29" fillId="19" borderId="41" xfId="3" applyNumberFormat="1" applyFont="1" applyFill="1" applyBorder="1"/>
    <xf numFmtId="165" fontId="29" fillId="19" borderId="51" xfId="3" applyNumberFormat="1" applyFont="1" applyFill="1" applyBorder="1"/>
    <xf numFmtId="0" fontId="9" fillId="19" borderId="48" xfId="8" applyFont="1" applyFill="1" applyBorder="1"/>
    <xf numFmtId="165" fontId="29" fillId="19" borderId="1" xfId="3" applyNumberFormat="1" applyFont="1" applyFill="1" applyBorder="1"/>
    <xf numFmtId="165" fontId="29" fillId="19" borderId="36" xfId="3" applyNumberFormat="1" applyFont="1" applyFill="1" applyBorder="1"/>
    <xf numFmtId="0" fontId="1" fillId="12" borderId="0" xfId="35" applyFill="1"/>
    <xf numFmtId="1" fontId="1" fillId="12" borderId="0" xfId="35" applyNumberFormat="1" applyFill="1"/>
    <xf numFmtId="165" fontId="29" fillId="19" borderId="38" xfId="3" applyNumberFormat="1" applyFont="1" applyFill="1" applyBorder="1" applyProtection="1"/>
    <xf numFmtId="0" fontId="9" fillId="19" borderId="59" xfId="8" applyFont="1" applyFill="1" applyBorder="1"/>
    <xf numFmtId="0" fontId="1" fillId="0" borderId="75" xfId="35" applyBorder="1"/>
    <xf numFmtId="165" fontId="16" fillId="5" borderId="2" xfId="35" applyNumberFormat="1" applyFont="1" applyFill="1" applyBorder="1"/>
    <xf numFmtId="0" fontId="1" fillId="0" borderId="76" xfId="35" applyBorder="1"/>
    <xf numFmtId="0" fontId="1" fillId="0" borderId="38" xfId="35" applyBorder="1"/>
    <xf numFmtId="0" fontId="1" fillId="0" borderId="36" xfId="35" applyBorder="1"/>
    <xf numFmtId="0" fontId="1" fillId="3" borderId="76" xfId="35" applyFill="1" applyBorder="1"/>
    <xf numFmtId="0" fontId="33" fillId="0" borderId="36" xfId="35" applyFont="1" applyBorder="1"/>
    <xf numFmtId="0" fontId="1" fillId="0" borderId="77" xfId="35" applyBorder="1"/>
    <xf numFmtId="0" fontId="1" fillId="0" borderId="78" xfId="35" applyBorder="1"/>
    <xf numFmtId="0" fontId="1" fillId="0" borderId="32" xfId="35" applyBorder="1"/>
    <xf numFmtId="0" fontId="1" fillId="3" borderId="77" xfId="35" applyFill="1" applyBorder="1"/>
    <xf numFmtId="0" fontId="1" fillId="0" borderId="79" xfId="35" applyBorder="1"/>
    <xf numFmtId="0" fontId="1" fillId="0" borderId="15" xfId="35" applyBorder="1"/>
    <xf numFmtId="0" fontId="1" fillId="0" borderId="5" xfId="35" applyBorder="1"/>
    <xf numFmtId="0" fontId="1" fillId="3" borderId="79" xfId="35" applyFill="1" applyBorder="1"/>
    <xf numFmtId="0" fontId="16" fillId="0" borderId="5" xfId="35" applyFont="1" applyBorder="1"/>
    <xf numFmtId="0" fontId="25" fillId="0" borderId="0" xfId="0" applyFont="1"/>
    <xf numFmtId="0" fontId="1" fillId="3" borderId="0" xfId="35" applyFill="1"/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wrapText="1"/>
    </xf>
    <xf numFmtId="0" fontId="37" fillId="0" borderId="0" xfId="35" applyFont="1" applyBorder="1"/>
    <xf numFmtId="0" fontId="10" fillId="3" borderId="0" xfId="35" applyFont="1" applyFill="1" applyBorder="1"/>
    <xf numFmtId="0" fontId="7" fillId="0" borderId="7" xfId="36" applyFont="1" applyFill="1" applyBorder="1" applyAlignment="1">
      <alignment horizontal="left" vertical="center" wrapText="1"/>
    </xf>
    <xf numFmtId="0" fontId="5" fillId="17" borderId="7" xfId="36" applyFont="1" applyFill="1" applyBorder="1" applyAlignment="1">
      <alignment horizontal="left" vertical="center" wrapText="1"/>
    </xf>
    <xf numFmtId="0" fontId="37" fillId="0" borderId="0" xfId="37" applyFont="1" applyBorder="1"/>
    <xf numFmtId="0" fontId="10" fillId="3" borderId="0" xfId="37" applyFont="1" applyFill="1" applyBorder="1"/>
    <xf numFmtId="0" fontId="7" fillId="0" borderId="0" xfId="37" applyFont="1" applyAlignment="1">
      <alignment horizontal="left"/>
    </xf>
    <xf numFmtId="0" fontId="7" fillId="0" borderId="7" xfId="38" applyFont="1" applyFill="1" applyBorder="1" applyAlignment="1">
      <alignment horizontal="left" vertical="center" wrapText="1"/>
    </xf>
    <xf numFmtId="0" fontId="5" fillId="17" borderId="7" xfId="38" applyFont="1" applyFill="1" applyBorder="1" applyAlignment="1">
      <alignment horizontal="left" vertical="center" wrapText="1"/>
    </xf>
    <xf numFmtId="0" fontId="25" fillId="0" borderId="0" xfId="37" applyFont="1"/>
    <xf numFmtId="0" fontId="1" fillId="0" borderId="0" xfId="37"/>
    <xf numFmtId="0" fontId="25" fillId="0" borderId="0" xfId="37" applyFont="1" applyBorder="1"/>
    <xf numFmtId="0" fontId="12" fillId="11" borderId="1" xfId="37" applyFont="1" applyFill="1" applyBorder="1"/>
    <xf numFmtId="0" fontId="25" fillId="11" borderId="1" xfId="37" applyFont="1" applyFill="1" applyBorder="1"/>
    <xf numFmtId="0" fontId="25" fillId="0" borderId="1" xfId="37" applyFont="1" applyBorder="1"/>
    <xf numFmtId="0" fontId="25" fillId="0" borderId="1" xfId="39" applyFont="1" applyBorder="1"/>
    <xf numFmtId="0" fontId="25" fillId="0" borderId="1" xfId="37" applyFont="1" applyFill="1" applyBorder="1"/>
    <xf numFmtId="165" fontId="25" fillId="16" borderId="1" xfId="40" applyNumberFormat="1" applyFont="1" applyFill="1" applyBorder="1"/>
    <xf numFmtId="165" fontId="25" fillId="0" borderId="1" xfId="40" applyNumberFormat="1" applyFont="1" applyBorder="1"/>
    <xf numFmtId="0" fontId="25" fillId="0" borderId="1" xfId="0" applyFont="1" applyBorder="1"/>
    <xf numFmtId="0" fontId="38" fillId="0" borderId="0" xfId="37" applyFont="1"/>
    <xf numFmtId="0" fontId="25" fillId="0" borderId="0" xfId="37" applyFont="1" applyAlignment="1">
      <alignment horizontal="left"/>
    </xf>
    <xf numFmtId="0" fontId="39" fillId="0" borderId="1" xfId="37" applyFont="1" applyBorder="1"/>
    <xf numFmtId="0" fontId="25" fillId="0" borderId="80" xfId="38" applyFont="1" applyBorder="1"/>
    <xf numFmtId="0" fontId="25" fillId="0" borderId="7" xfId="37" applyFont="1" applyBorder="1"/>
    <xf numFmtId="0" fontId="11" fillId="3" borderId="6" xfId="41" applyFont="1" applyFill="1" applyBorder="1"/>
    <xf numFmtId="0" fontId="7" fillId="0" borderId="0" xfId="41" applyFont="1" applyAlignment="1">
      <alignment horizontal="left"/>
    </xf>
    <xf numFmtId="0" fontId="37" fillId="0" borderId="0" xfId="41" applyFont="1" applyBorder="1"/>
    <xf numFmtId="0" fontId="10" fillId="3" borderId="0" xfId="41" applyFont="1" applyFill="1" applyBorder="1"/>
  </cellXfs>
  <cellStyles count="42">
    <cellStyle name="Ezres" xfId="1" builtinId="3"/>
    <cellStyle name="Ezres 2" xfId="2"/>
    <cellStyle name="Ezres 2 2" xfId="3"/>
    <cellStyle name="Ezres 3" xfId="4"/>
    <cellStyle name="Ezres 4 2" xfId="5"/>
    <cellStyle name="Ezres 4 3" xfId="33"/>
    <cellStyle name="Ezres 4 3 2" xfId="40"/>
    <cellStyle name="Ezres 6" xfId="6"/>
    <cellStyle name="Ezres 6 2" xfId="26"/>
    <cellStyle name="Ezres 7 2" xfId="7"/>
    <cellStyle name="Ezres 7 2 2" xfId="31"/>
    <cellStyle name="Normál" xfId="0" builtinId="0"/>
    <cellStyle name="Normál 2" xfId="8"/>
    <cellStyle name="Normál 2 3" xfId="27"/>
    <cellStyle name="Normál 3" xfId="9"/>
    <cellStyle name="Normál 3 2" xfId="10"/>
    <cellStyle name="Normál 3 3 2" xfId="41"/>
    <cellStyle name="Normál 3 4" xfId="29"/>
    <cellStyle name="Normál 3 4 2" xfId="37"/>
    <cellStyle name="Normál 3 5" xfId="25"/>
    <cellStyle name="Normál 3 5 2" xfId="35"/>
    <cellStyle name="Normál 4" xfId="11"/>
    <cellStyle name="Normál 4 2" xfId="12"/>
    <cellStyle name="Normál 4 2 2" xfId="13"/>
    <cellStyle name="Normál 4 2 5" xfId="30"/>
    <cellStyle name="Normál 4 2 5 2" xfId="39"/>
    <cellStyle name="Normál 4 3" xfId="14"/>
    <cellStyle name="Normál 5" xfId="28"/>
    <cellStyle name="Normál 5 2" xfId="15"/>
    <cellStyle name="Normál 5 3" xfId="34"/>
    <cellStyle name="Normál 5 3 2" xfId="38"/>
    <cellStyle name="Normál 5 4" xfId="36"/>
    <cellStyle name="Normál 6 2" xfId="32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i.felev%20tablak%20uj%2015%20r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3"/>
      <sheetName val="4"/>
      <sheetName val="5"/>
      <sheetName val="6"/>
      <sheetName val="9a"/>
      <sheetName val="9b"/>
      <sheetName val="9c"/>
      <sheetName val="13"/>
    </sheetNames>
    <sheetDataSet>
      <sheetData sheetId="0"/>
      <sheetData sheetId="1">
        <row r="7">
          <cell r="C7">
            <v>107085367</v>
          </cell>
          <cell r="D7">
            <v>107085367</v>
          </cell>
        </row>
        <row r="8">
          <cell r="C8">
            <v>137134950</v>
          </cell>
          <cell r="D8">
            <v>137134950</v>
          </cell>
        </row>
        <row r="9">
          <cell r="C9">
            <v>96130465</v>
          </cell>
          <cell r="D9">
            <v>96130465</v>
          </cell>
        </row>
        <row r="10">
          <cell r="C10">
            <v>7914773</v>
          </cell>
          <cell r="D10">
            <v>7914773</v>
          </cell>
        </row>
        <row r="11">
          <cell r="C11">
            <v>5336879</v>
          </cell>
          <cell r="D11">
            <v>5336879</v>
          </cell>
        </row>
        <row r="12">
          <cell r="C12">
            <v>353602434</v>
          </cell>
          <cell r="D12">
            <v>353602434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86040297</v>
          </cell>
          <cell r="D13">
            <v>24003793</v>
          </cell>
          <cell r="E13">
            <v>0</v>
          </cell>
          <cell r="F13">
            <v>62036504</v>
          </cell>
          <cell r="G13">
            <v>0</v>
          </cell>
          <cell r="H13">
            <v>0</v>
          </cell>
        </row>
        <row r="14">
          <cell r="C14">
            <v>9573793</v>
          </cell>
          <cell r="D14">
            <v>9573793</v>
          </cell>
        </row>
        <row r="15">
          <cell r="C15">
            <v>14430000</v>
          </cell>
          <cell r="D15">
            <v>14430000</v>
          </cell>
        </row>
        <row r="16">
          <cell r="C16">
            <v>62036504</v>
          </cell>
          <cell r="F16">
            <v>62036504</v>
          </cell>
        </row>
        <row r="17">
          <cell r="C17">
            <v>0</v>
          </cell>
        </row>
        <row r="18">
          <cell r="C18">
            <v>439642731</v>
          </cell>
          <cell r="D18">
            <v>377606227</v>
          </cell>
          <cell r="E18">
            <v>0</v>
          </cell>
          <cell r="F18">
            <v>62036504</v>
          </cell>
          <cell r="G18">
            <v>0</v>
          </cell>
          <cell r="H18">
            <v>0</v>
          </cell>
        </row>
        <row r="19">
          <cell r="C19">
            <v>3150000</v>
          </cell>
          <cell r="D19">
            <v>3150000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3150000</v>
          </cell>
          <cell r="D21">
            <v>3150000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3150000</v>
          </cell>
          <cell r="D24">
            <v>3150000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102150639</v>
          </cell>
          <cell r="D25">
            <v>102150639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84512950</v>
          </cell>
          <cell r="D26">
            <v>84512950</v>
          </cell>
        </row>
        <row r="27">
          <cell r="C27">
            <v>17637689</v>
          </cell>
          <cell r="D27">
            <v>17637689</v>
          </cell>
        </row>
        <row r="28">
          <cell r="C28">
            <v>189265417</v>
          </cell>
          <cell r="D28">
            <v>189265417</v>
          </cell>
        </row>
        <row r="29">
          <cell r="C29">
            <v>11678757</v>
          </cell>
          <cell r="D29">
            <v>11678757</v>
          </cell>
        </row>
        <row r="30">
          <cell r="C30">
            <v>110000</v>
          </cell>
          <cell r="D30">
            <v>110000</v>
          </cell>
        </row>
        <row r="31">
          <cell r="C31">
            <v>201054174</v>
          </cell>
          <cell r="D31">
            <v>201054174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303204813</v>
          </cell>
          <cell r="D36">
            <v>303204813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8">
          <cell r="C38">
            <v>6942704</v>
          </cell>
          <cell r="D38">
            <v>0</v>
          </cell>
          <cell r="E38">
            <v>335000</v>
          </cell>
          <cell r="F38">
            <v>400000</v>
          </cell>
          <cell r="G38">
            <v>940000</v>
          </cell>
          <cell r="H38">
            <v>5267704</v>
          </cell>
        </row>
        <row r="39">
          <cell r="C39">
            <v>562880</v>
          </cell>
          <cell r="H39">
            <v>562880</v>
          </cell>
        </row>
        <row r="40">
          <cell r="C40">
            <v>1495000</v>
          </cell>
          <cell r="E40">
            <v>335000</v>
          </cell>
          <cell r="F40">
            <v>400000</v>
          </cell>
          <cell r="G40">
            <v>760000</v>
          </cell>
        </row>
        <row r="41">
          <cell r="C41">
            <v>4884824</v>
          </cell>
          <cell r="G41">
            <v>180000</v>
          </cell>
          <cell r="H41">
            <v>4704824</v>
          </cell>
        </row>
        <row r="42">
          <cell r="C42">
            <v>3772000</v>
          </cell>
          <cell r="D42">
            <v>1330000</v>
          </cell>
          <cell r="E42">
            <v>1200000</v>
          </cell>
          <cell r="F42">
            <v>1242000</v>
          </cell>
          <cell r="G42">
            <v>0</v>
          </cell>
          <cell r="H42">
            <v>0</v>
          </cell>
        </row>
        <row r="43">
          <cell r="C43">
            <v>2530000</v>
          </cell>
          <cell r="D43">
            <v>1330000</v>
          </cell>
          <cell r="E43">
            <v>1200000</v>
          </cell>
        </row>
        <row r="44">
          <cell r="C44">
            <v>1242000</v>
          </cell>
          <cell r="F44">
            <v>1242000</v>
          </cell>
        </row>
        <row r="45">
          <cell r="C45">
            <v>19390712</v>
          </cell>
          <cell r="D45">
            <v>19390712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C46">
            <v>9611212</v>
          </cell>
          <cell r="D46">
            <v>9611212</v>
          </cell>
        </row>
        <row r="47">
          <cell r="C47">
            <v>0</v>
          </cell>
        </row>
        <row r="48">
          <cell r="C48">
            <v>9269500</v>
          </cell>
          <cell r="D48">
            <v>9269500</v>
          </cell>
        </row>
        <row r="49">
          <cell r="C49">
            <v>0</v>
          </cell>
        </row>
        <row r="50">
          <cell r="C50">
            <v>510000</v>
          </cell>
          <cell r="D50">
            <v>510000</v>
          </cell>
        </row>
        <row r="51">
          <cell r="C51">
            <v>898775</v>
          </cell>
          <cell r="H51">
            <v>898775</v>
          </cell>
        </row>
        <row r="52">
          <cell r="C52">
            <v>8065896</v>
          </cell>
          <cell r="D52">
            <v>5543157</v>
          </cell>
          <cell r="E52">
            <v>414450</v>
          </cell>
          <cell r="F52">
            <v>443340.00000000006</v>
          </cell>
          <cell r="H52">
            <v>1664949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12000</v>
          </cell>
          <cell r="F59">
            <v>12000</v>
          </cell>
        </row>
        <row r="60">
          <cell r="C60">
            <v>39110587</v>
          </cell>
          <cell r="D60">
            <v>26263869</v>
          </cell>
          <cell r="E60">
            <v>1949450</v>
          </cell>
          <cell r="F60">
            <v>2097340</v>
          </cell>
          <cell r="G60">
            <v>968500</v>
          </cell>
          <cell r="H60">
            <v>7831428</v>
          </cell>
        </row>
        <row r="61">
          <cell r="C61">
            <v>180000</v>
          </cell>
          <cell r="D61">
            <v>180000</v>
          </cell>
        </row>
        <row r="62">
          <cell r="C62">
            <v>180000</v>
          </cell>
          <cell r="D62">
            <v>180000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4">
          <cell r="C64">
            <v>445000</v>
          </cell>
        </row>
        <row r="65">
          <cell r="C65">
            <v>0</v>
          </cell>
        </row>
        <row r="66">
          <cell r="C66">
            <v>435500</v>
          </cell>
          <cell r="D66">
            <v>435500</v>
          </cell>
        </row>
        <row r="67">
          <cell r="C67">
            <v>0</v>
          </cell>
        </row>
        <row r="68">
          <cell r="C68">
            <v>435500</v>
          </cell>
          <cell r="D68">
            <v>435500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C69">
            <v>786168631</v>
          </cell>
          <cell r="D69">
            <v>710840409</v>
          </cell>
          <cell r="E69">
            <v>1949450</v>
          </cell>
          <cell r="F69">
            <v>64133844</v>
          </cell>
          <cell r="G69">
            <v>1413500</v>
          </cell>
          <cell r="H69">
            <v>7831428</v>
          </cell>
        </row>
        <row r="70">
          <cell r="C70">
            <v>590723141</v>
          </cell>
          <cell r="D70">
            <v>553636584</v>
          </cell>
          <cell r="E70">
            <v>11731989</v>
          </cell>
          <cell r="F70">
            <v>18551194</v>
          </cell>
          <cell r="G70">
            <v>1725483</v>
          </cell>
          <cell r="H70">
            <v>5077891</v>
          </cell>
        </row>
        <row r="71">
          <cell r="C71">
            <v>11473636</v>
          </cell>
          <cell r="D71">
            <v>11473636</v>
          </cell>
        </row>
        <row r="72">
          <cell r="C72">
            <v>505919713</v>
          </cell>
          <cell r="E72">
            <v>174012411</v>
          </cell>
          <cell r="F72">
            <v>129986187</v>
          </cell>
          <cell r="G72">
            <v>63276835</v>
          </cell>
          <cell r="H72">
            <v>138644280</v>
          </cell>
        </row>
        <row r="73">
          <cell r="C73">
            <v>1108116490</v>
          </cell>
          <cell r="D73">
            <v>565110220</v>
          </cell>
          <cell r="E73">
            <v>185744400</v>
          </cell>
          <cell r="F73">
            <v>148537381</v>
          </cell>
          <cell r="G73">
            <v>65002318</v>
          </cell>
          <cell r="H73">
            <v>143722171</v>
          </cell>
        </row>
        <row r="74">
          <cell r="C74">
            <v>1108116490</v>
          </cell>
          <cell r="D74">
            <v>565110220</v>
          </cell>
          <cell r="E74">
            <v>185744400</v>
          </cell>
          <cell r="F74">
            <v>148537381</v>
          </cell>
          <cell r="G74">
            <v>65002318</v>
          </cell>
          <cell r="H74">
            <v>143722171</v>
          </cell>
        </row>
        <row r="75">
          <cell r="C75">
            <v>1894285121</v>
          </cell>
          <cell r="D75">
            <v>1275950629</v>
          </cell>
          <cell r="E75">
            <v>187693850</v>
          </cell>
          <cell r="F75">
            <v>212671225</v>
          </cell>
          <cell r="G75">
            <v>66415818</v>
          </cell>
          <cell r="H75">
            <v>151553599</v>
          </cell>
        </row>
      </sheetData>
      <sheetData sheetId="2"/>
      <sheetData sheetId="3"/>
      <sheetData sheetId="4"/>
      <sheetData sheetId="5">
        <row r="6">
          <cell r="C6">
            <v>368716874</v>
          </cell>
          <cell r="D6">
            <v>34016851</v>
          </cell>
          <cell r="E6">
            <v>118439276</v>
          </cell>
          <cell r="F6">
            <v>108757038</v>
          </cell>
          <cell r="G6">
            <v>24908395</v>
          </cell>
          <cell r="H6">
            <v>82595314</v>
          </cell>
        </row>
        <row r="7">
          <cell r="C7">
            <v>80433713</v>
          </cell>
          <cell r="D7">
            <v>8861058</v>
          </cell>
          <cell r="E7">
            <v>28588065</v>
          </cell>
          <cell r="F7">
            <v>17473562</v>
          </cell>
          <cell r="G7">
            <v>5659390</v>
          </cell>
          <cell r="H7">
            <v>19851638</v>
          </cell>
        </row>
        <row r="8">
          <cell r="C8">
            <v>258319323</v>
          </cell>
          <cell r="D8">
            <v>60956949</v>
          </cell>
          <cell r="E8">
            <v>34456509</v>
          </cell>
          <cell r="F8">
            <v>81487925</v>
          </cell>
          <cell r="G8">
            <v>33087293</v>
          </cell>
          <cell r="H8">
            <v>48330647</v>
          </cell>
        </row>
        <row r="9">
          <cell r="C9">
            <v>2542000</v>
          </cell>
          <cell r="D9">
            <v>2542000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2542000</v>
          </cell>
          <cell r="D10">
            <v>2542000</v>
          </cell>
        </row>
        <row r="11">
          <cell r="C11">
            <v>2700000</v>
          </cell>
          <cell r="D11">
            <v>2700000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2700000</v>
          </cell>
          <cell r="D12">
            <v>2700000</v>
          </cell>
        </row>
        <row r="13">
          <cell r="C13">
            <v>9300000</v>
          </cell>
          <cell r="D13">
            <v>9300000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8400000</v>
          </cell>
          <cell r="D15">
            <v>8400000</v>
          </cell>
        </row>
        <row r="16">
          <cell r="C16">
            <v>0</v>
          </cell>
        </row>
        <row r="17">
          <cell r="C17">
            <v>14542000</v>
          </cell>
          <cell r="D17">
            <v>14542000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822459</v>
          </cell>
          <cell r="D18">
            <v>822459</v>
          </cell>
        </row>
        <row r="19">
          <cell r="C19">
            <v>157984520</v>
          </cell>
          <cell r="D19">
            <v>157241820</v>
          </cell>
          <cell r="E19">
            <v>0</v>
          </cell>
          <cell r="F19">
            <v>742700</v>
          </cell>
          <cell r="G19">
            <v>0</v>
          </cell>
          <cell r="H19">
            <v>0</v>
          </cell>
        </row>
        <row r="20">
          <cell r="C20">
            <v>500000</v>
          </cell>
          <cell r="D20">
            <v>500000</v>
          </cell>
        </row>
        <row r="21">
          <cell r="C21">
            <v>742700</v>
          </cell>
          <cell r="F21">
            <v>742700</v>
          </cell>
        </row>
        <row r="22">
          <cell r="C22">
            <v>0</v>
          </cell>
        </row>
        <row r="23">
          <cell r="C23">
            <v>156741820</v>
          </cell>
          <cell r="D23">
            <v>156741820</v>
          </cell>
        </row>
        <row r="24">
          <cell r="C24">
            <v>4861520</v>
          </cell>
          <cell r="D24">
            <v>4861520</v>
          </cell>
        </row>
        <row r="25">
          <cell r="C25">
            <v>91783069</v>
          </cell>
          <cell r="D25">
            <v>91783069</v>
          </cell>
        </row>
        <row r="26">
          <cell r="C26">
            <v>255451568</v>
          </cell>
          <cell r="D26">
            <v>254708868</v>
          </cell>
          <cell r="E26">
            <v>0</v>
          </cell>
          <cell r="F26">
            <v>742700</v>
          </cell>
          <cell r="G26">
            <v>0</v>
          </cell>
          <cell r="H26">
            <v>0</v>
          </cell>
        </row>
        <row r="27">
          <cell r="C27">
            <v>930760</v>
          </cell>
          <cell r="E27">
            <v>730760</v>
          </cell>
          <cell r="F27">
            <v>200000</v>
          </cell>
        </row>
        <row r="28">
          <cell r="C28">
            <v>18306594</v>
          </cell>
          <cell r="D28">
            <v>18306594</v>
          </cell>
        </row>
        <row r="29">
          <cell r="C29">
            <v>5430265</v>
          </cell>
          <cell r="D29">
            <v>2570315</v>
          </cell>
          <cell r="E29">
            <v>2599950</v>
          </cell>
          <cell r="F29">
            <v>260000</v>
          </cell>
        </row>
        <row r="30">
          <cell r="C30">
            <v>10370698</v>
          </cell>
          <cell r="D30">
            <v>3952900</v>
          </cell>
          <cell r="E30">
            <v>1459050</v>
          </cell>
          <cell r="F30">
            <v>2134960</v>
          </cell>
          <cell r="G30">
            <v>2332764</v>
          </cell>
          <cell r="H30">
            <v>491024</v>
          </cell>
        </row>
        <row r="31">
          <cell r="C31">
            <v>9119432</v>
          </cell>
          <cell r="D31">
            <v>6565000</v>
          </cell>
          <cell r="E31">
            <v>1293240</v>
          </cell>
          <cell r="F31">
            <v>700640</v>
          </cell>
          <cell r="G31">
            <v>427976</v>
          </cell>
          <cell r="H31">
            <v>132576</v>
          </cell>
        </row>
        <row r="32">
          <cell r="C32">
            <v>44157749</v>
          </cell>
          <cell r="D32">
            <v>31394809</v>
          </cell>
          <cell r="E32">
            <v>6083000</v>
          </cell>
          <cell r="F32">
            <v>3295600</v>
          </cell>
          <cell r="G32">
            <v>2760740</v>
          </cell>
          <cell r="H32">
            <v>623600</v>
          </cell>
        </row>
        <row r="33">
          <cell r="C33">
            <v>226956074</v>
          </cell>
          <cell r="D33">
            <v>226956074</v>
          </cell>
        </row>
        <row r="34">
          <cell r="C34">
            <v>100000</v>
          </cell>
          <cell r="E34">
            <v>100000</v>
          </cell>
        </row>
        <row r="35">
          <cell r="C35">
            <v>840000</v>
          </cell>
          <cell r="F35">
            <v>720000</v>
          </cell>
          <cell r="H35">
            <v>120000</v>
          </cell>
        </row>
        <row r="36">
          <cell r="C36">
            <v>54440623</v>
          </cell>
          <cell r="D36">
            <v>54186823</v>
          </cell>
          <cell r="E36">
            <v>27000</v>
          </cell>
          <cell r="F36">
            <v>194400</v>
          </cell>
          <cell r="G36">
            <v>0</v>
          </cell>
          <cell r="H36">
            <v>32400</v>
          </cell>
        </row>
        <row r="37">
          <cell r="C37">
            <v>282336697</v>
          </cell>
          <cell r="D37">
            <v>281142897</v>
          </cell>
          <cell r="E37">
            <v>127000</v>
          </cell>
          <cell r="F37">
            <v>914400</v>
          </cell>
          <cell r="G37">
            <v>0</v>
          </cell>
          <cell r="H37">
            <v>152400</v>
          </cell>
        </row>
        <row r="38">
          <cell r="C38">
            <v>1500000</v>
          </cell>
          <cell r="D38">
            <v>1500000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1500000</v>
          </cell>
          <cell r="D40">
            <v>1500000</v>
          </cell>
        </row>
        <row r="41">
          <cell r="C41">
            <v>0</v>
          </cell>
        </row>
        <row r="42">
          <cell r="C42">
            <v>1500000</v>
          </cell>
          <cell r="D42">
            <v>1500000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1305457924</v>
          </cell>
          <cell r="D43">
            <v>687123432</v>
          </cell>
          <cell r="E43">
            <v>187693850</v>
          </cell>
          <cell r="F43">
            <v>212671225</v>
          </cell>
          <cell r="G43">
            <v>66415818</v>
          </cell>
          <cell r="H43">
            <v>151553599</v>
          </cell>
        </row>
        <row r="44">
          <cell r="C44">
            <v>22907484</v>
          </cell>
          <cell r="D44">
            <v>22907484</v>
          </cell>
        </row>
        <row r="45">
          <cell r="C45">
            <v>60000000</v>
          </cell>
        </row>
        <row r="46">
          <cell r="C46">
            <v>505919713</v>
          </cell>
          <cell r="D46">
            <v>505919713</v>
          </cell>
        </row>
        <row r="47">
          <cell r="C47">
            <v>588827197</v>
          </cell>
          <cell r="D47">
            <v>588827197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588827197</v>
          </cell>
          <cell r="D48">
            <v>588827197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1894285121</v>
          </cell>
          <cell r="D49">
            <v>1275950629</v>
          </cell>
          <cell r="E49">
            <v>187693850</v>
          </cell>
          <cell r="F49">
            <v>212671225</v>
          </cell>
          <cell r="G49">
            <v>66415818</v>
          </cell>
          <cell r="H49">
            <v>151553599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3198364</v>
          </cell>
          <cell r="D25">
            <v>3198364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3198364</v>
          </cell>
          <cell r="D26">
            <v>3198364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3198364</v>
          </cell>
          <cell r="D36">
            <v>3198364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100000</v>
          </cell>
          <cell r="D37">
            <v>0</v>
          </cell>
          <cell r="E37">
            <v>0</v>
          </cell>
          <cell r="F37">
            <v>0</v>
          </cell>
          <cell r="G37">
            <v>100000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100000</v>
          </cell>
          <cell r="G40">
            <v>100000</v>
          </cell>
        </row>
        <row r="41">
          <cell r="C41">
            <v>1200000</v>
          </cell>
          <cell r="D41">
            <v>0</v>
          </cell>
          <cell r="E41">
            <v>0</v>
          </cell>
          <cell r="F41">
            <v>1200000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1200000</v>
          </cell>
          <cell r="F43">
            <v>1200000</v>
          </cell>
        </row>
        <row r="44">
          <cell r="C44">
            <v>9589000</v>
          </cell>
          <cell r="D44">
            <v>9589000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9079000</v>
          </cell>
          <cell r="D47">
            <v>9079000</v>
          </cell>
        </row>
        <row r="48">
          <cell r="C48">
            <v>0</v>
          </cell>
        </row>
        <row r="49">
          <cell r="C49">
            <v>510000</v>
          </cell>
          <cell r="D49">
            <v>510000</v>
          </cell>
        </row>
        <row r="50">
          <cell r="C50">
            <v>0</v>
          </cell>
        </row>
        <row r="51">
          <cell r="C51">
            <v>2913030</v>
          </cell>
          <cell r="D51">
            <v>2589030</v>
          </cell>
          <cell r="E51">
            <v>0</v>
          </cell>
          <cell r="F51">
            <v>324000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13802030</v>
          </cell>
          <cell r="D59">
            <v>12178030</v>
          </cell>
          <cell r="E59">
            <v>0</v>
          </cell>
          <cell r="F59">
            <v>1524000</v>
          </cell>
          <cell r="G59">
            <v>100000</v>
          </cell>
          <cell r="H59">
            <v>0</v>
          </cell>
        </row>
        <row r="60">
          <cell r="C60">
            <v>180000</v>
          </cell>
          <cell r="D60">
            <v>180000</v>
          </cell>
        </row>
        <row r="61">
          <cell r="C61">
            <v>180000</v>
          </cell>
          <cell r="D61">
            <v>180000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435500</v>
          </cell>
          <cell r="D63">
            <v>435500</v>
          </cell>
        </row>
        <row r="64">
          <cell r="C64">
            <v>0</v>
          </cell>
        </row>
        <row r="65">
          <cell r="C65">
            <v>435500</v>
          </cell>
          <cell r="D65">
            <v>435500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17615894</v>
          </cell>
          <cell r="D66">
            <v>15991894</v>
          </cell>
          <cell r="E66">
            <v>0</v>
          </cell>
          <cell r="F66">
            <v>1524000</v>
          </cell>
          <cell r="G66">
            <v>100000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3627600</v>
          </cell>
          <cell r="F69">
            <v>2457600</v>
          </cell>
          <cell r="G69">
            <v>1170000</v>
          </cell>
        </row>
        <row r="70">
          <cell r="C70">
            <v>3627600</v>
          </cell>
          <cell r="D70">
            <v>0</v>
          </cell>
          <cell r="E70">
            <v>0</v>
          </cell>
          <cell r="F70">
            <v>2457600</v>
          </cell>
          <cell r="G70">
            <v>1170000</v>
          </cell>
          <cell r="H70">
            <v>0</v>
          </cell>
        </row>
        <row r="71">
          <cell r="C71">
            <v>3627600</v>
          </cell>
          <cell r="D71">
            <v>0</v>
          </cell>
          <cell r="E71">
            <v>0</v>
          </cell>
          <cell r="F71">
            <v>2457600</v>
          </cell>
          <cell r="G71">
            <v>1170000</v>
          </cell>
          <cell r="H71">
            <v>0</v>
          </cell>
        </row>
        <row r="72">
          <cell r="C72">
            <v>21243494</v>
          </cell>
          <cell r="D72">
            <v>15991894</v>
          </cell>
          <cell r="E72">
            <v>0</v>
          </cell>
          <cell r="F72">
            <v>3981600</v>
          </cell>
          <cell r="G72">
            <v>1270000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8564700</v>
          </cell>
          <cell r="D75">
            <v>3313100</v>
          </cell>
          <cell r="F75">
            <v>3981600</v>
          </cell>
          <cell r="G75">
            <v>1270000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3900000</v>
          </cell>
          <cell r="D91">
            <v>3900000</v>
          </cell>
        </row>
        <row r="92">
          <cell r="C92">
            <v>5000000</v>
          </cell>
          <cell r="D92">
            <v>5000000</v>
          </cell>
        </row>
        <row r="93">
          <cell r="C93">
            <v>8900000</v>
          </cell>
          <cell r="D93">
            <v>8900000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90000</v>
          </cell>
          <cell r="D96">
            <v>90000</v>
          </cell>
        </row>
        <row r="97">
          <cell r="C97">
            <v>29050</v>
          </cell>
          <cell r="D97">
            <v>29050</v>
          </cell>
        </row>
        <row r="98">
          <cell r="C98">
            <v>32144</v>
          </cell>
          <cell r="D98">
            <v>32144</v>
          </cell>
        </row>
        <row r="99">
          <cell r="C99">
            <v>151194</v>
          </cell>
          <cell r="D99">
            <v>151194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17615894</v>
          </cell>
          <cell r="D110">
            <v>12364294</v>
          </cell>
          <cell r="E110">
            <v>0</v>
          </cell>
          <cell r="F110">
            <v>3981600</v>
          </cell>
          <cell r="G110">
            <v>1270000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3627600</v>
          </cell>
          <cell r="D113">
            <v>3627600</v>
          </cell>
        </row>
        <row r="114">
          <cell r="C114">
            <v>3627600</v>
          </cell>
          <cell r="D114">
            <v>3627600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3627600</v>
          </cell>
          <cell r="D115">
            <v>3627600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21243494</v>
          </cell>
          <cell r="D116">
            <v>15991894</v>
          </cell>
          <cell r="E116">
            <v>0</v>
          </cell>
          <cell r="F116">
            <v>3981600</v>
          </cell>
          <cell r="G116">
            <v>1270000</v>
          </cell>
          <cell r="H116">
            <v>0</v>
          </cell>
        </row>
      </sheetData>
      <sheetData sheetId="13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  <cell r="E51">
            <v>0</v>
          </cell>
          <cell r="F51">
            <v>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7858323</v>
          </cell>
          <cell r="E69">
            <v>7858323</v>
          </cell>
        </row>
        <row r="70">
          <cell r="C70">
            <v>7858323</v>
          </cell>
          <cell r="D70">
            <v>0</v>
          </cell>
          <cell r="E70">
            <v>7858323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7858323</v>
          </cell>
          <cell r="D71">
            <v>0</v>
          </cell>
          <cell r="E71">
            <v>7858323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7858323</v>
          </cell>
          <cell r="D72">
            <v>0</v>
          </cell>
          <cell r="E72">
            <v>7858323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5893795</v>
          </cell>
          <cell r="E73">
            <v>5893795</v>
          </cell>
        </row>
        <row r="74">
          <cell r="C74">
            <v>1356368</v>
          </cell>
          <cell r="E74">
            <v>1356368</v>
          </cell>
        </row>
        <row r="75">
          <cell r="C75">
            <v>608160</v>
          </cell>
          <cell r="E75">
            <v>608160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7858323</v>
          </cell>
          <cell r="D110">
            <v>0</v>
          </cell>
          <cell r="E110">
            <v>7858323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7858323</v>
          </cell>
          <cell r="D116">
            <v>0</v>
          </cell>
          <cell r="E116">
            <v>7858323</v>
          </cell>
          <cell r="F116">
            <v>0</v>
          </cell>
          <cell r="G116">
            <v>0</v>
          </cell>
          <cell r="H116">
            <v>0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11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212" t="s">
        <v>0</v>
      </c>
      <c r="C1" s="213" t="s">
        <v>272</v>
      </c>
    </row>
    <row r="2" spans="1:8" ht="18.75" x14ac:dyDescent="0.3">
      <c r="B2" s="214" t="s">
        <v>181</v>
      </c>
      <c r="C2" s="68" t="s">
        <v>839</v>
      </c>
    </row>
    <row r="3" spans="1:8" ht="18.75" x14ac:dyDescent="0.3">
      <c r="B3" s="29"/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54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56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57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59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60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61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84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85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86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87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88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89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90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91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92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93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94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95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96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97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98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99</v>
      </c>
      <c r="C52" s="58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100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101</v>
      </c>
      <c r="C54" s="58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102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103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104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105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106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">
      <c r="A60" s="5">
        <v>54</v>
      </c>
      <c r="B60" s="32" t="s">
        <v>107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108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109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110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111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112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113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114</v>
      </c>
      <c r="C67" s="58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">
      <c r="A68" s="5">
        <v>62</v>
      </c>
      <c r="B68" s="32" t="s">
        <v>115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123</v>
      </c>
      <c r="C69" s="58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">
      <c r="A70" s="5">
        <v>64</v>
      </c>
      <c r="B70" s="32" t="s">
        <v>116</v>
      </c>
      <c r="C70" s="58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5" thickBot="1" x14ac:dyDescent="0.25">
      <c r="A71" s="5">
        <v>65</v>
      </c>
      <c r="B71" s="37" t="s">
        <v>117</v>
      </c>
      <c r="C71" s="58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25" thickTop="1" thickBot="1" x14ac:dyDescent="0.25">
      <c r="A72" s="5">
        <v>66</v>
      </c>
      <c r="B72" s="38" t="s">
        <v>46</v>
      </c>
      <c r="C72" s="59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5" thickTop="1" x14ac:dyDescent="0.2"/>
  </sheetData>
  <phoneticPr fontId="58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opLeftCell="E1" workbookViewId="0">
      <selection activeCell="E3" sqref="E3"/>
    </sheetView>
  </sheetViews>
  <sheetFormatPr defaultRowHeight="15" x14ac:dyDescent="0.25"/>
  <cols>
    <col min="1" max="1" width="48.42578125" style="593" customWidth="1"/>
    <col min="2" max="2" width="9.140625" style="593"/>
    <col min="3" max="3" width="12.5703125" style="593" customWidth="1"/>
    <col min="4" max="4" width="9.140625" style="593"/>
    <col min="5" max="5" width="15.140625" style="593" customWidth="1"/>
    <col min="6" max="6" width="15.140625" style="649" customWidth="1"/>
    <col min="7" max="7" width="12.7109375" style="593" customWidth="1"/>
    <col min="8" max="8" width="9.140625" style="593"/>
    <col min="9" max="9" width="14.5703125" style="593" customWidth="1"/>
    <col min="10" max="10" width="14" style="593" customWidth="1"/>
    <col min="11" max="11" width="11.7109375" style="593" customWidth="1"/>
    <col min="12" max="12" width="8.85546875" style="593" customWidth="1"/>
    <col min="13" max="13" width="14.42578125" style="593" customWidth="1"/>
    <col min="14" max="14" width="13" style="593" customWidth="1"/>
    <col min="15" max="15" width="12.42578125" style="593" customWidth="1"/>
    <col min="16" max="20" width="12.5703125" style="594" customWidth="1"/>
    <col min="21" max="21" width="11.42578125" style="594" customWidth="1"/>
    <col min="22" max="23" width="12.5703125" style="594" customWidth="1"/>
    <col min="24" max="24" width="10.85546875" style="593" customWidth="1"/>
    <col min="25" max="16384" width="9.140625" style="593"/>
  </cols>
  <sheetData>
    <row r="1" spans="1:24" ht="18.75" x14ac:dyDescent="0.3">
      <c r="A1" s="28" t="s">
        <v>0</v>
      </c>
      <c r="B1" s="28"/>
      <c r="C1" s="62"/>
      <c r="D1" s="63"/>
      <c r="E1" s="64" t="s">
        <v>124</v>
      </c>
      <c r="F1" s="65"/>
      <c r="H1" s="66"/>
      <c r="I1" s="67"/>
    </row>
    <row r="2" spans="1:24" ht="18.75" x14ac:dyDescent="0.3">
      <c r="A2" s="28" t="s">
        <v>118</v>
      </c>
      <c r="B2" s="28"/>
      <c r="C2" s="62"/>
      <c r="D2" s="63"/>
      <c r="E2" s="595" t="s">
        <v>845</v>
      </c>
      <c r="F2" s="596"/>
      <c r="H2" s="66"/>
      <c r="I2" s="69"/>
    </row>
    <row r="3" spans="1:24" ht="23.25" thickBot="1" x14ac:dyDescent="0.4">
      <c r="A3" s="28"/>
      <c r="B3" s="28"/>
      <c r="C3" s="62"/>
      <c r="D3" s="63"/>
      <c r="E3" s="70">
        <v>2015</v>
      </c>
      <c r="F3" s="596"/>
      <c r="H3" s="66"/>
      <c r="I3" s="71">
        <v>2016</v>
      </c>
      <c r="M3" s="597">
        <v>2017</v>
      </c>
    </row>
    <row r="4" spans="1:24" ht="18.75" x14ac:dyDescent="0.3">
      <c r="A4" s="28"/>
      <c r="B4" s="28"/>
      <c r="C4" s="62"/>
      <c r="D4" s="598" t="s">
        <v>125</v>
      </c>
      <c r="E4" s="599"/>
      <c r="F4" s="72">
        <v>6444418912</v>
      </c>
      <c r="G4" s="598" t="s">
        <v>125</v>
      </c>
      <c r="H4" s="599"/>
      <c r="I4" s="73"/>
      <c r="J4" s="74">
        <v>8925457446</v>
      </c>
      <c r="K4" s="598" t="s">
        <v>125</v>
      </c>
      <c r="L4" s="599"/>
      <c r="M4" s="599"/>
      <c r="N4" s="75">
        <v>9676175196</v>
      </c>
      <c r="O4" s="600"/>
    </row>
    <row r="5" spans="1:24" ht="18.75" x14ac:dyDescent="0.3">
      <c r="A5" s="28"/>
      <c r="B5" s="28"/>
      <c r="C5" s="62"/>
      <c r="D5" s="76" t="s">
        <v>126</v>
      </c>
      <c r="E5" s="601" t="s">
        <v>127</v>
      </c>
      <c r="F5" s="602">
        <f>F4*0.0055</f>
        <v>35444304.015999995</v>
      </c>
      <c r="G5" s="76" t="s">
        <v>126</v>
      </c>
      <c r="H5" s="601" t="s">
        <v>127</v>
      </c>
      <c r="I5" s="77"/>
      <c r="J5" s="78">
        <f>J4*0.0055</f>
        <v>49090015.952999994</v>
      </c>
      <c r="K5" s="76" t="s">
        <v>126</v>
      </c>
      <c r="L5" s="601" t="s">
        <v>127</v>
      </c>
      <c r="M5" s="603"/>
      <c r="N5" s="79">
        <f>N4*0.0055</f>
        <v>53218963.577999994</v>
      </c>
      <c r="O5" s="604"/>
    </row>
    <row r="6" spans="1:24" ht="19.5" thickBot="1" x14ac:dyDescent="0.35">
      <c r="A6" s="605" t="s">
        <v>181</v>
      </c>
      <c r="B6" s="28"/>
      <c r="C6" s="62"/>
      <c r="D6" s="80"/>
      <c r="E6" s="81" t="s">
        <v>128</v>
      </c>
      <c r="F6" s="82">
        <f>F5*0.3</f>
        <v>10633291.204799999</v>
      </c>
      <c r="G6" s="606"/>
      <c r="H6" s="83" t="s">
        <v>129</v>
      </c>
      <c r="I6" s="84"/>
      <c r="J6" s="85">
        <f>J5*0.75</f>
        <v>36817511.964749992</v>
      </c>
      <c r="K6" s="607"/>
      <c r="L6" s="83" t="s">
        <v>129</v>
      </c>
      <c r="M6" s="84"/>
      <c r="N6" s="86">
        <v>39914222</v>
      </c>
      <c r="O6" s="608"/>
    </row>
    <row r="7" spans="1:24" ht="18.75" x14ac:dyDescent="0.3">
      <c r="A7" s="609"/>
      <c r="B7" s="28"/>
      <c r="D7" s="87" t="s">
        <v>130</v>
      </c>
      <c r="E7" s="87"/>
      <c r="F7" s="88">
        <f>F4*0.014/6072</f>
        <v>14858.673380764165</v>
      </c>
      <c r="G7" s="87" t="s">
        <v>130</v>
      </c>
      <c r="H7" s="89"/>
      <c r="I7" s="90"/>
      <c r="J7" s="91">
        <f>J4*0.014/6038</f>
        <v>20694.999046704208</v>
      </c>
      <c r="K7" s="87" t="s">
        <v>130</v>
      </c>
      <c r="L7" s="89"/>
      <c r="M7" s="90"/>
      <c r="N7" s="610">
        <f>N4*0.014/6013</f>
        <v>22528.929443539</v>
      </c>
      <c r="O7" s="611"/>
      <c r="P7" s="612" t="s">
        <v>131</v>
      </c>
      <c r="Q7" s="613" t="s">
        <v>49</v>
      </c>
      <c r="R7" s="613" t="s">
        <v>50</v>
      </c>
      <c r="S7" s="613" t="s">
        <v>52</v>
      </c>
      <c r="T7" s="613" t="s">
        <v>53</v>
      </c>
      <c r="U7" s="613" t="s">
        <v>132</v>
      </c>
      <c r="V7" s="613" t="s">
        <v>133</v>
      </c>
      <c r="W7" s="613" t="s">
        <v>51</v>
      </c>
    </row>
    <row r="8" spans="1:24" ht="15.75" x14ac:dyDescent="0.25">
      <c r="A8" s="92"/>
      <c r="B8" s="92"/>
      <c r="C8" s="93"/>
      <c r="D8" s="94">
        <v>6072</v>
      </c>
      <c r="E8" s="95" t="s">
        <v>134</v>
      </c>
      <c r="F8" s="96"/>
      <c r="G8" s="93"/>
      <c r="H8" s="94">
        <v>6038</v>
      </c>
      <c r="I8" s="95" t="s">
        <v>134</v>
      </c>
      <c r="J8" s="614" t="s">
        <v>135</v>
      </c>
      <c r="K8" s="93"/>
      <c r="L8" s="94">
        <v>6013</v>
      </c>
      <c r="M8" s="95" t="s">
        <v>134</v>
      </c>
      <c r="N8" s="614" t="s">
        <v>135</v>
      </c>
      <c r="O8" s="615" t="s">
        <v>136</v>
      </c>
      <c r="P8" s="616"/>
    </row>
    <row r="9" spans="1:24" ht="15.75" thickBot="1" x14ac:dyDescent="0.3">
      <c r="A9" s="97"/>
      <c r="B9" s="98" t="s">
        <v>137</v>
      </c>
      <c r="C9" s="99"/>
      <c r="D9" s="100"/>
      <c r="E9" s="101" t="s">
        <v>138</v>
      </c>
      <c r="F9" s="102"/>
      <c r="G9" s="99"/>
      <c r="H9" s="100"/>
      <c r="I9" s="101" t="s">
        <v>138</v>
      </c>
      <c r="K9" s="99"/>
      <c r="L9" s="100"/>
      <c r="M9" s="101" t="s">
        <v>138</v>
      </c>
      <c r="P9" s="616"/>
    </row>
    <row r="10" spans="1:24" ht="15.75" thickBot="1" x14ac:dyDescent="0.3">
      <c r="A10" s="103" t="s">
        <v>139</v>
      </c>
      <c r="B10" s="104"/>
      <c r="C10" s="105"/>
      <c r="D10" s="106"/>
      <c r="E10" s="107">
        <f>E11+E21+E34+E53</f>
        <v>383440798</v>
      </c>
      <c r="F10" s="108"/>
      <c r="G10" s="105"/>
      <c r="H10" s="106"/>
      <c r="I10" s="107">
        <f>I11+I21+I34+I53</f>
        <v>345704732</v>
      </c>
      <c r="J10" s="107">
        <f>J11+J21+J34+J53</f>
        <v>-61642905</v>
      </c>
      <c r="K10" s="105"/>
      <c r="L10" s="106"/>
      <c r="M10" s="109">
        <f t="shared" ref="M10:W10" si="0">M11+M21+M34+M53+M56</f>
        <v>414586656.33333337</v>
      </c>
      <c r="N10" s="109">
        <f t="shared" si="0"/>
        <v>-60984222</v>
      </c>
      <c r="O10" s="109">
        <f t="shared" si="0"/>
        <v>353602434.33333337</v>
      </c>
      <c r="P10" s="109">
        <f t="shared" si="0"/>
        <v>18336879</v>
      </c>
      <c r="Q10" s="109">
        <f t="shared" si="0"/>
        <v>101584400</v>
      </c>
      <c r="R10" s="109">
        <f t="shared" si="0"/>
        <v>8070967</v>
      </c>
      <c r="S10" s="109">
        <f t="shared" si="0"/>
        <v>108760906.90909091</v>
      </c>
      <c r="T10" s="109">
        <f t="shared" si="0"/>
        <v>76689148.818181813</v>
      </c>
      <c r="U10" s="109">
        <f t="shared" si="0"/>
        <v>16594341.272727273</v>
      </c>
      <c r="V10" s="109">
        <f t="shared" si="0"/>
        <v>15651018</v>
      </c>
      <c r="W10" s="109">
        <f t="shared" si="0"/>
        <v>7914773</v>
      </c>
      <c r="X10" s="617">
        <f t="shared" ref="X10:X57" si="1">SUM(P10:W10)</f>
        <v>353602434</v>
      </c>
    </row>
    <row r="11" spans="1:24" ht="15.75" thickBot="1" x14ac:dyDescent="0.3">
      <c r="A11" s="110" t="s">
        <v>140</v>
      </c>
      <c r="B11" s="104" t="s">
        <v>141</v>
      </c>
      <c r="C11" s="105"/>
      <c r="D11" s="106"/>
      <c r="E11" s="109">
        <f>SUM(E12:E20)</f>
        <v>139174406</v>
      </c>
      <c r="F11" s="109">
        <f>SUM(F12:F20)</f>
        <v>-10633291</v>
      </c>
      <c r="G11" s="105"/>
      <c r="H11" s="106"/>
      <c r="I11" s="109">
        <f>SUM(I12:I20)</f>
        <v>114837274</v>
      </c>
      <c r="J11" s="109">
        <f>SUM(J12:J20)</f>
        <v>-36817510</v>
      </c>
      <c r="K11" s="105"/>
      <c r="L11" s="106"/>
      <c r="M11" s="109">
        <f t="shared" ref="M11:W11" si="2">SUM(M12:M20)</f>
        <v>146999589</v>
      </c>
      <c r="N11" s="109">
        <f t="shared" si="2"/>
        <v>-39914222</v>
      </c>
      <c r="O11" s="111">
        <f t="shared" si="2"/>
        <v>107085367</v>
      </c>
      <c r="P11" s="112">
        <f t="shared" si="2"/>
        <v>1000000</v>
      </c>
      <c r="Q11" s="113">
        <f t="shared" si="2"/>
        <v>101584400</v>
      </c>
      <c r="R11" s="113">
        <f t="shared" si="2"/>
        <v>4500967</v>
      </c>
      <c r="S11" s="113">
        <f t="shared" si="2"/>
        <v>0</v>
      </c>
      <c r="T11" s="113">
        <f t="shared" si="2"/>
        <v>0</v>
      </c>
      <c r="U11" s="113">
        <f t="shared" si="2"/>
        <v>0</v>
      </c>
      <c r="V11" s="113">
        <f t="shared" si="2"/>
        <v>0</v>
      </c>
      <c r="W11" s="113">
        <f t="shared" si="2"/>
        <v>0</v>
      </c>
      <c r="X11" s="617">
        <f t="shared" si="1"/>
        <v>107085367</v>
      </c>
    </row>
    <row r="12" spans="1:24" x14ac:dyDescent="0.25">
      <c r="A12" s="114" t="s">
        <v>142</v>
      </c>
      <c r="B12" s="115"/>
      <c r="C12" s="116">
        <v>4580000</v>
      </c>
      <c r="D12" s="117">
        <v>22.3</v>
      </c>
      <c r="E12" s="118">
        <v>102134000</v>
      </c>
      <c r="F12" s="119"/>
      <c r="G12" s="116">
        <v>4580000</v>
      </c>
      <c r="H12" s="117">
        <v>22.24</v>
      </c>
      <c r="I12" s="118">
        <f>G12*H12</f>
        <v>101859200</v>
      </c>
      <c r="J12" s="551"/>
      <c r="K12" s="116">
        <v>4580000</v>
      </c>
      <c r="L12" s="120">
        <v>22.18</v>
      </c>
      <c r="M12" s="118">
        <f>K12*L12</f>
        <v>101584400</v>
      </c>
      <c r="N12" s="551"/>
      <c r="O12" s="618">
        <f t="shared" ref="O12:O20" si="3">M12+N12</f>
        <v>101584400</v>
      </c>
      <c r="P12" s="121"/>
      <c r="Q12" s="122">
        <v>101584400</v>
      </c>
      <c r="R12" s="122"/>
      <c r="S12" s="122"/>
      <c r="T12" s="122"/>
      <c r="U12" s="122"/>
      <c r="V12" s="122"/>
      <c r="W12" s="122"/>
      <c r="X12" s="617">
        <f t="shared" si="1"/>
        <v>101584400</v>
      </c>
    </row>
    <row r="13" spans="1:24" x14ac:dyDescent="0.25">
      <c r="A13" s="123" t="s">
        <v>143</v>
      </c>
      <c r="B13" s="115"/>
      <c r="C13" s="116">
        <v>22300</v>
      </c>
      <c r="D13" s="124"/>
      <c r="E13" s="125">
        <v>8964553</v>
      </c>
      <c r="F13" s="119"/>
      <c r="G13" s="116">
        <v>22300</v>
      </c>
      <c r="H13" s="124">
        <v>402</v>
      </c>
      <c r="I13" s="125">
        <v>0</v>
      </c>
      <c r="J13" s="552">
        <v>-8964600</v>
      </c>
      <c r="K13" s="116">
        <v>22300</v>
      </c>
      <c r="L13" s="126">
        <v>402</v>
      </c>
      <c r="M13" s="125">
        <v>8984670</v>
      </c>
      <c r="N13" s="553">
        <f>-M13</f>
        <v>-8984670</v>
      </c>
      <c r="O13" s="618">
        <f t="shared" si="3"/>
        <v>0</v>
      </c>
      <c r="P13" s="127"/>
      <c r="Q13" s="128"/>
      <c r="R13" s="128"/>
      <c r="S13" s="128"/>
      <c r="T13" s="128"/>
      <c r="U13" s="128"/>
      <c r="V13" s="128"/>
      <c r="W13" s="128"/>
      <c r="X13" s="617">
        <f t="shared" si="1"/>
        <v>0</v>
      </c>
    </row>
    <row r="14" spans="1:24" x14ac:dyDescent="0.25">
      <c r="A14" s="123" t="s">
        <v>144</v>
      </c>
      <c r="B14" s="115"/>
      <c r="C14" s="116">
        <v>320000</v>
      </c>
      <c r="D14" s="124"/>
      <c r="E14" s="125">
        <v>14880000</v>
      </c>
      <c r="F14" s="119"/>
      <c r="G14" s="116">
        <v>320000</v>
      </c>
      <c r="H14" s="117">
        <v>46.5</v>
      </c>
      <c r="I14" s="125">
        <v>3520940</v>
      </c>
      <c r="J14" s="551">
        <v>-11359060</v>
      </c>
      <c r="K14" s="116">
        <v>320000</v>
      </c>
      <c r="L14" s="129">
        <v>46.5</v>
      </c>
      <c r="M14" s="125">
        <v>9888000</v>
      </c>
      <c r="N14" s="553">
        <f>-M14</f>
        <v>-9888000</v>
      </c>
      <c r="O14" s="618">
        <f t="shared" si="3"/>
        <v>0</v>
      </c>
      <c r="P14" s="127"/>
      <c r="Q14" s="128"/>
      <c r="R14" s="128"/>
      <c r="S14" s="128"/>
      <c r="T14" s="128"/>
      <c r="U14" s="128"/>
      <c r="V14" s="128"/>
      <c r="W14" s="128"/>
      <c r="X14" s="617">
        <f t="shared" si="1"/>
        <v>0</v>
      </c>
    </row>
    <row r="15" spans="1:24" x14ac:dyDescent="0.25">
      <c r="A15" s="123" t="s">
        <v>145</v>
      </c>
      <c r="B15" s="115"/>
      <c r="C15" s="116">
        <v>69</v>
      </c>
      <c r="D15" s="124"/>
      <c r="E15" s="125">
        <v>1775094</v>
      </c>
      <c r="F15" s="119"/>
      <c r="G15" s="116">
        <v>69</v>
      </c>
      <c r="H15" s="124">
        <v>53051</v>
      </c>
      <c r="I15" s="125">
        <v>3660519</v>
      </c>
      <c r="J15" s="551"/>
      <c r="K15" s="116">
        <v>69</v>
      </c>
      <c r="L15" s="126">
        <v>53051</v>
      </c>
      <c r="M15" s="125">
        <f>K15*L15</f>
        <v>3660519</v>
      </c>
      <c r="N15" s="553">
        <f>-M15</f>
        <v>-3660519</v>
      </c>
      <c r="O15" s="618">
        <f t="shared" si="3"/>
        <v>0</v>
      </c>
      <c r="P15" s="127"/>
      <c r="Q15" s="128"/>
      <c r="R15" s="128"/>
      <c r="S15" s="128"/>
      <c r="T15" s="128"/>
      <c r="U15" s="128"/>
      <c r="V15" s="128"/>
      <c r="W15" s="128"/>
      <c r="X15" s="617">
        <f t="shared" si="1"/>
        <v>0</v>
      </c>
    </row>
    <row r="16" spans="1:24" x14ac:dyDescent="0.25">
      <c r="A16" s="123" t="s">
        <v>146</v>
      </c>
      <c r="B16" s="115"/>
      <c r="C16" s="130">
        <v>227000</v>
      </c>
      <c r="D16" s="126"/>
      <c r="E16" s="125">
        <v>5448000</v>
      </c>
      <c r="F16" s="119"/>
      <c r="G16" s="130">
        <v>227000</v>
      </c>
      <c r="H16" s="129">
        <v>24</v>
      </c>
      <c r="I16" s="125">
        <v>5448000</v>
      </c>
      <c r="J16" s="551"/>
      <c r="K16" s="130">
        <v>227000</v>
      </c>
      <c r="L16" s="129">
        <v>24</v>
      </c>
      <c r="M16" s="125">
        <f>K16*L16</f>
        <v>5448000</v>
      </c>
      <c r="N16" s="553">
        <v>-947033</v>
      </c>
      <c r="O16" s="618">
        <f t="shared" si="3"/>
        <v>4500967</v>
      </c>
      <c r="P16" s="127"/>
      <c r="Q16" s="128"/>
      <c r="R16" s="128">
        <v>4500967</v>
      </c>
      <c r="S16" s="128"/>
      <c r="T16" s="128"/>
      <c r="U16" s="128"/>
      <c r="V16" s="128"/>
      <c r="W16" s="128"/>
      <c r="X16" s="617">
        <f t="shared" si="1"/>
        <v>4500967</v>
      </c>
    </row>
    <row r="17" spans="1:24" x14ac:dyDescent="0.25">
      <c r="A17" s="131" t="s">
        <v>147</v>
      </c>
      <c r="B17" s="132"/>
      <c r="C17" s="116">
        <v>2700</v>
      </c>
      <c r="D17" s="124"/>
      <c r="E17" s="125">
        <v>5761109</v>
      </c>
      <c r="F17" s="119">
        <v>-10633291</v>
      </c>
      <c r="G17" s="116">
        <v>2700</v>
      </c>
      <c r="H17" s="124">
        <v>6038</v>
      </c>
      <c r="I17" s="125">
        <v>0</v>
      </c>
      <c r="J17" s="553">
        <v>-16302600</v>
      </c>
      <c r="K17" s="116">
        <v>2700</v>
      </c>
      <c r="L17" s="124">
        <v>6013</v>
      </c>
      <c r="M17" s="125">
        <f>K17*L17</f>
        <v>16235100</v>
      </c>
      <c r="N17" s="553">
        <f>-M17</f>
        <v>-16235100</v>
      </c>
      <c r="O17" s="618">
        <f t="shared" si="3"/>
        <v>0</v>
      </c>
      <c r="P17" s="127"/>
      <c r="Q17" s="128"/>
      <c r="R17" s="128"/>
      <c r="S17" s="128"/>
      <c r="T17" s="128"/>
      <c r="U17" s="128"/>
      <c r="V17" s="128"/>
      <c r="W17" s="128"/>
      <c r="X17" s="617">
        <f t="shared" si="1"/>
        <v>0</v>
      </c>
    </row>
    <row r="18" spans="1:24" x14ac:dyDescent="0.25">
      <c r="A18" s="133" t="s">
        <v>148</v>
      </c>
      <c r="B18" s="132"/>
      <c r="C18" s="134"/>
      <c r="D18" s="135"/>
      <c r="E18" s="136">
        <v>211650</v>
      </c>
      <c r="F18" s="137"/>
      <c r="G18" s="134"/>
      <c r="H18" s="135"/>
      <c r="I18" s="136">
        <v>0</v>
      </c>
      <c r="J18" s="551">
        <v>-191250</v>
      </c>
      <c r="K18" s="134">
        <v>2550</v>
      </c>
      <c r="L18" s="135">
        <v>78</v>
      </c>
      <c r="M18" s="136">
        <f>K18*L18</f>
        <v>198900</v>
      </c>
      <c r="N18" s="553">
        <f>-M18</f>
        <v>-198900</v>
      </c>
      <c r="O18" s="618">
        <f t="shared" si="3"/>
        <v>0</v>
      </c>
      <c r="P18" s="138"/>
      <c r="Q18" s="139"/>
      <c r="R18" s="139"/>
      <c r="S18" s="139"/>
      <c r="T18" s="139"/>
      <c r="U18" s="139"/>
      <c r="V18" s="139"/>
      <c r="W18" s="139"/>
      <c r="X18" s="617">
        <f t="shared" si="1"/>
        <v>0</v>
      </c>
    </row>
    <row r="19" spans="1:24" x14ac:dyDescent="0.25">
      <c r="A19" s="133" t="s">
        <v>149</v>
      </c>
      <c r="B19" s="132"/>
      <c r="C19" s="134"/>
      <c r="D19" s="135"/>
      <c r="E19" s="136"/>
      <c r="F19" s="137"/>
      <c r="G19" s="134"/>
      <c r="H19" s="135"/>
      <c r="I19" s="136">
        <v>348615</v>
      </c>
      <c r="J19" s="551"/>
      <c r="K19" s="134"/>
      <c r="L19" s="135"/>
      <c r="M19" s="136"/>
      <c r="N19" s="551"/>
      <c r="O19" s="618">
        <f t="shared" si="3"/>
        <v>0</v>
      </c>
      <c r="P19" s="138"/>
      <c r="Q19" s="139"/>
      <c r="R19" s="139"/>
      <c r="S19" s="139"/>
      <c r="T19" s="139"/>
      <c r="U19" s="139"/>
      <c r="V19" s="139"/>
      <c r="W19" s="139"/>
      <c r="X19" s="617">
        <f t="shared" si="1"/>
        <v>0</v>
      </c>
    </row>
    <row r="20" spans="1:24" ht="15.75" thickBot="1" x14ac:dyDescent="0.3">
      <c r="A20" s="619" t="s">
        <v>879</v>
      </c>
      <c r="B20" s="132"/>
      <c r="C20" s="134"/>
      <c r="D20" s="135"/>
      <c r="E20" s="136"/>
      <c r="F20" s="137"/>
      <c r="G20" s="134"/>
      <c r="H20" s="135"/>
      <c r="I20" s="136"/>
      <c r="J20" s="551"/>
      <c r="K20" s="134"/>
      <c r="L20" s="135"/>
      <c r="M20" s="620">
        <v>1000000</v>
      </c>
      <c r="N20" s="551"/>
      <c r="O20" s="618">
        <f t="shared" si="3"/>
        <v>1000000</v>
      </c>
      <c r="P20" s="138">
        <v>1000000</v>
      </c>
      <c r="Q20" s="139"/>
      <c r="R20" s="139"/>
      <c r="S20" s="139"/>
      <c r="T20" s="139"/>
      <c r="U20" s="139"/>
      <c r="V20" s="139"/>
      <c r="W20" s="139"/>
      <c r="X20" s="617">
        <f t="shared" si="1"/>
        <v>1000000</v>
      </c>
    </row>
    <row r="21" spans="1:24" ht="15.75" thickBot="1" x14ac:dyDescent="0.3">
      <c r="A21" s="140" t="s">
        <v>150</v>
      </c>
      <c r="B21" s="141" t="s">
        <v>151</v>
      </c>
      <c r="C21" s="142"/>
      <c r="D21" s="143"/>
      <c r="E21" s="144">
        <f>SUM(E22:E33)</f>
        <v>122000800</v>
      </c>
      <c r="F21" s="108"/>
      <c r="G21" s="142"/>
      <c r="H21" s="143"/>
      <c r="I21" s="144">
        <f>SUM(I22:I33)</f>
        <v>130351320</v>
      </c>
      <c r="J21" s="144">
        <f>SUM(J22:J33)</f>
        <v>0</v>
      </c>
      <c r="K21" s="142"/>
      <c r="L21" s="143"/>
      <c r="M21" s="144">
        <f t="shared" ref="M21:W21" si="4">SUM(M22:M33)</f>
        <v>137134950.33333334</v>
      </c>
      <c r="N21" s="144">
        <f t="shared" si="4"/>
        <v>0</v>
      </c>
      <c r="O21" s="111">
        <f t="shared" si="4"/>
        <v>137134950.33333334</v>
      </c>
      <c r="P21" s="145">
        <f t="shared" si="4"/>
        <v>0</v>
      </c>
      <c r="Q21" s="146">
        <f t="shared" si="4"/>
        <v>0</v>
      </c>
      <c r="R21" s="146">
        <f t="shared" si="4"/>
        <v>0</v>
      </c>
      <c r="S21" s="146">
        <f t="shared" si="4"/>
        <v>77636144.909090906</v>
      </c>
      <c r="T21" s="146">
        <f t="shared" si="4"/>
        <v>46424372.81818182</v>
      </c>
      <c r="U21" s="146">
        <f t="shared" si="4"/>
        <v>13074432.272727273</v>
      </c>
      <c r="V21" s="146">
        <f t="shared" si="4"/>
        <v>0</v>
      </c>
      <c r="W21" s="146">
        <f t="shared" si="4"/>
        <v>0</v>
      </c>
      <c r="X21" s="617">
        <f t="shared" si="1"/>
        <v>137134950</v>
      </c>
    </row>
    <row r="22" spans="1:24" x14ac:dyDescent="0.25">
      <c r="A22" s="147" t="s">
        <v>152</v>
      </c>
      <c r="B22" s="148"/>
      <c r="C22" s="130">
        <v>4152000</v>
      </c>
      <c r="D22" s="129">
        <v>20.100000000000001</v>
      </c>
      <c r="E22" s="149">
        <v>55636800</v>
      </c>
      <c r="F22" s="150"/>
      <c r="G22" s="151">
        <v>4308000</v>
      </c>
      <c r="H22" s="129">
        <v>20.2</v>
      </c>
      <c r="I22" s="149">
        <f>G22*H22*8/12</f>
        <v>58014400</v>
      </c>
      <c r="K22" s="151">
        <v>4469900</v>
      </c>
      <c r="L22" s="621">
        <v>19.600000000000001</v>
      </c>
      <c r="M22" s="622">
        <f>K22*L22*8/12</f>
        <v>58406693.333333336</v>
      </c>
      <c r="O22" s="618">
        <f t="shared" ref="O22:O33" si="5">M22+N22</f>
        <v>58406693.333333336</v>
      </c>
      <c r="P22" s="152"/>
      <c r="Q22" s="153"/>
      <c r="R22" s="153"/>
      <c r="S22" s="153">
        <v>31587293</v>
      </c>
      <c r="T22" s="153">
        <v>20859533</v>
      </c>
      <c r="U22" s="153">
        <v>5959867</v>
      </c>
      <c r="V22" s="153"/>
      <c r="W22" s="153"/>
      <c r="X22" s="617">
        <f t="shared" si="1"/>
        <v>58406693</v>
      </c>
    </row>
    <row r="23" spans="1:24" x14ac:dyDescent="0.25">
      <c r="A23" s="154" t="s">
        <v>153</v>
      </c>
      <c r="B23" s="155"/>
      <c r="C23" s="156">
        <v>1800000</v>
      </c>
      <c r="D23" s="129">
        <v>11</v>
      </c>
      <c r="E23" s="157">
        <v>13200000</v>
      </c>
      <c r="F23" s="150"/>
      <c r="G23" s="156">
        <v>1800000</v>
      </c>
      <c r="H23" s="129">
        <v>11</v>
      </c>
      <c r="I23" s="157">
        <v>13200000</v>
      </c>
      <c r="K23" s="156">
        <v>1800000</v>
      </c>
      <c r="L23" s="621">
        <v>11.5</v>
      </c>
      <c r="M23" s="623">
        <f>K23*L23/12*8</f>
        <v>13800000</v>
      </c>
      <c r="O23" s="618">
        <f t="shared" si="5"/>
        <v>13800000</v>
      </c>
      <c r="P23" s="158"/>
      <c r="Q23" s="159"/>
      <c r="R23" s="159"/>
      <c r="S23" s="159">
        <v>9000000</v>
      </c>
      <c r="T23" s="159">
        <v>3600000</v>
      </c>
      <c r="U23" s="159">
        <v>1200000</v>
      </c>
      <c r="V23" s="159"/>
      <c r="W23" s="159"/>
      <c r="X23" s="617">
        <f t="shared" si="1"/>
        <v>13800000</v>
      </c>
    </row>
    <row r="24" spans="1:24" x14ac:dyDescent="0.25">
      <c r="A24" s="147" t="s">
        <v>154</v>
      </c>
      <c r="B24" s="148"/>
      <c r="C24" s="156">
        <v>4152000</v>
      </c>
      <c r="D24" s="129">
        <v>20</v>
      </c>
      <c r="E24" s="157">
        <v>27680000</v>
      </c>
      <c r="F24" s="150"/>
      <c r="G24" s="160">
        <v>4308000</v>
      </c>
      <c r="H24" s="129">
        <v>19.600000000000001</v>
      </c>
      <c r="I24" s="157">
        <f>G24*H24*4/12</f>
        <v>28145600</v>
      </c>
      <c r="K24" s="160">
        <v>4469900</v>
      </c>
      <c r="L24" s="621">
        <v>20.100000000000001</v>
      </c>
      <c r="M24" s="623">
        <f>K24*L24*4/12</f>
        <v>29948330</v>
      </c>
      <c r="O24" s="618">
        <f t="shared" si="5"/>
        <v>29948330</v>
      </c>
      <c r="P24" s="158"/>
      <c r="Q24" s="159"/>
      <c r="R24" s="159"/>
      <c r="S24" s="159">
        <v>16538630</v>
      </c>
      <c r="T24" s="159">
        <v>10429767</v>
      </c>
      <c r="U24" s="159">
        <v>2979933</v>
      </c>
      <c r="V24" s="159"/>
      <c r="W24" s="159"/>
      <c r="X24" s="617">
        <f t="shared" si="1"/>
        <v>29948330</v>
      </c>
    </row>
    <row r="25" spans="1:24" x14ac:dyDescent="0.25">
      <c r="A25" s="154" t="s">
        <v>155</v>
      </c>
      <c r="B25" s="155"/>
      <c r="C25" s="156">
        <v>1800000</v>
      </c>
      <c r="D25" s="129">
        <v>11</v>
      </c>
      <c r="E25" s="157">
        <v>6600000</v>
      </c>
      <c r="F25" s="150"/>
      <c r="G25" s="156">
        <v>1800000</v>
      </c>
      <c r="H25" s="129">
        <v>11</v>
      </c>
      <c r="I25" s="157">
        <v>6600000</v>
      </c>
      <c r="K25" s="156">
        <v>1800000</v>
      </c>
      <c r="L25" s="129">
        <v>11</v>
      </c>
      <c r="M25" s="157">
        <f>K25*L25/12*4</f>
        <v>6600000</v>
      </c>
      <c r="O25" s="618">
        <f t="shared" si="5"/>
        <v>6600000</v>
      </c>
      <c r="P25" s="158"/>
      <c r="Q25" s="159"/>
      <c r="R25" s="159"/>
      <c r="S25" s="159">
        <v>4200000</v>
      </c>
      <c r="T25" s="159">
        <v>1800000</v>
      </c>
      <c r="U25" s="159">
        <v>600000</v>
      </c>
      <c r="V25" s="159"/>
      <c r="W25" s="159"/>
      <c r="X25" s="617">
        <f t="shared" si="1"/>
        <v>6600000</v>
      </c>
    </row>
    <row r="26" spans="1:24" x14ac:dyDescent="0.25">
      <c r="A26" s="147" t="s">
        <v>156</v>
      </c>
      <c r="B26" s="148"/>
      <c r="C26" s="156">
        <v>35000</v>
      </c>
      <c r="D26" s="129">
        <v>20</v>
      </c>
      <c r="E26" s="157">
        <v>700000</v>
      </c>
      <c r="F26" s="150"/>
      <c r="G26" s="156">
        <v>35000</v>
      </c>
      <c r="H26" s="129">
        <v>19.600000000000001</v>
      </c>
      <c r="I26" s="157">
        <f>G26*H26</f>
        <v>686000</v>
      </c>
      <c r="K26" s="156">
        <v>38200</v>
      </c>
      <c r="L26" s="621">
        <v>20.100000000000001</v>
      </c>
      <c r="M26" s="623">
        <f>K26*L26</f>
        <v>767820</v>
      </c>
      <c r="O26" s="618">
        <f t="shared" si="5"/>
        <v>767820</v>
      </c>
      <c r="P26" s="158"/>
      <c r="Q26" s="159"/>
      <c r="R26" s="159"/>
      <c r="S26" s="159">
        <v>424020</v>
      </c>
      <c r="T26" s="159">
        <v>267400</v>
      </c>
      <c r="U26" s="159">
        <v>76400</v>
      </c>
      <c r="V26" s="159"/>
      <c r="W26" s="159"/>
      <c r="X26" s="617">
        <f t="shared" si="1"/>
        <v>767820</v>
      </c>
    </row>
    <row r="27" spans="1:24" x14ac:dyDescent="0.25">
      <c r="A27" s="154" t="s">
        <v>157</v>
      </c>
      <c r="B27" s="155"/>
      <c r="C27" s="156">
        <v>70000</v>
      </c>
      <c r="D27" s="129">
        <v>218</v>
      </c>
      <c r="E27" s="157">
        <v>10173333</v>
      </c>
      <c r="F27" s="150"/>
      <c r="G27" s="160">
        <v>80000</v>
      </c>
      <c r="H27" s="129">
        <v>216</v>
      </c>
      <c r="I27" s="157">
        <f>G27*H27*8/12</f>
        <v>11520000</v>
      </c>
      <c r="K27" s="160">
        <v>81700</v>
      </c>
      <c r="L27" s="621">
        <v>208</v>
      </c>
      <c r="M27" s="623">
        <f>K27*L27*8/12</f>
        <v>11329066.666666666</v>
      </c>
      <c r="O27" s="618">
        <f t="shared" si="5"/>
        <v>11329066.666666666</v>
      </c>
      <c r="P27" s="158"/>
      <c r="Q27" s="159"/>
      <c r="R27" s="159"/>
      <c r="S27" s="159">
        <f>K27*124/12*8</f>
        <v>6753866.666666667</v>
      </c>
      <c r="T27" s="159">
        <f>K27*61/12*8</f>
        <v>3322466.6666666665</v>
      </c>
      <c r="U27" s="159">
        <f>K27*23/12*8</f>
        <v>1252733.3333333333</v>
      </c>
      <c r="V27" s="159"/>
      <c r="W27" s="159"/>
      <c r="X27" s="617">
        <f t="shared" si="1"/>
        <v>11329066.666666668</v>
      </c>
    </row>
    <row r="28" spans="1:24" x14ac:dyDescent="0.25">
      <c r="A28" s="154" t="s">
        <v>158</v>
      </c>
      <c r="B28" s="155"/>
      <c r="C28" s="156">
        <v>70000</v>
      </c>
      <c r="D28" s="129">
        <v>218</v>
      </c>
      <c r="E28" s="161">
        <v>5086667</v>
      </c>
      <c r="F28" s="150"/>
      <c r="G28" s="160">
        <v>80000</v>
      </c>
      <c r="H28" s="129">
        <v>213</v>
      </c>
      <c r="I28" s="161">
        <f>G28*H28*4/12</f>
        <v>5680000</v>
      </c>
      <c r="K28" s="160">
        <v>81700</v>
      </c>
      <c r="L28" s="621">
        <v>217</v>
      </c>
      <c r="M28" s="624">
        <f>K28*L28*4/12</f>
        <v>5909633.333333333</v>
      </c>
      <c r="O28" s="618">
        <f t="shared" si="5"/>
        <v>5909633.333333333</v>
      </c>
      <c r="P28" s="162"/>
      <c r="Q28" s="163"/>
      <c r="R28" s="163"/>
      <c r="S28" s="159">
        <f>K28*124/12*4</f>
        <v>3376933.3333333335</v>
      </c>
      <c r="T28" s="159">
        <f>K28*70/12*4</f>
        <v>1906333.3333333333</v>
      </c>
      <c r="U28" s="159">
        <f>K28*23/12*4</f>
        <v>626366.66666666663</v>
      </c>
      <c r="V28" s="163"/>
      <c r="W28" s="163"/>
      <c r="X28" s="617">
        <f t="shared" si="1"/>
        <v>5909633.333333334</v>
      </c>
    </row>
    <row r="29" spans="1:24" x14ac:dyDescent="0.25">
      <c r="A29" s="154" t="s">
        <v>880</v>
      </c>
      <c r="B29" s="155"/>
      <c r="C29" s="156"/>
      <c r="D29" s="129">
        <v>1</v>
      </c>
      <c r="E29" s="164">
        <v>352000</v>
      </c>
      <c r="F29" s="150"/>
      <c r="G29" s="156">
        <v>418900</v>
      </c>
      <c r="H29" s="129">
        <v>2</v>
      </c>
      <c r="I29" s="164">
        <v>768000</v>
      </c>
      <c r="K29" s="156">
        <v>418900</v>
      </c>
      <c r="L29" s="129">
        <v>2</v>
      </c>
      <c r="M29" s="164">
        <f>K29*L29</f>
        <v>837800</v>
      </c>
      <c r="O29" s="618">
        <f t="shared" si="5"/>
        <v>837800</v>
      </c>
      <c r="P29" s="165"/>
      <c r="Q29" s="166"/>
      <c r="R29" s="166"/>
      <c r="S29" s="166">
        <v>418900</v>
      </c>
      <c r="T29" s="166">
        <v>418900</v>
      </c>
      <c r="U29" s="166"/>
      <c r="V29" s="166"/>
      <c r="W29" s="166"/>
      <c r="X29" s="617">
        <f t="shared" si="1"/>
        <v>837800</v>
      </c>
    </row>
    <row r="30" spans="1:24" ht="15.75" thickBot="1" x14ac:dyDescent="0.3">
      <c r="A30" s="154" t="s">
        <v>159</v>
      </c>
      <c r="B30" s="155"/>
      <c r="C30" s="156"/>
      <c r="D30" s="129">
        <v>2</v>
      </c>
      <c r="E30" s="167">
        <v>2572000</v>
      </c>
      <c r="F30" s="150"/>
      <c r="G30" s="156">
        <v>1530600</v>
      </c>
      <c r="H30" s="129">
        <v>2</v>
      </c>
      <c r="I30" s="167">
        <v>2805820</v>
      </c>
      <c r="K30" s="156">
        <v>1530600</v>
      </c>
      <c r="L30" s="129">
        <v>2</v>
      </c>
      <c r="M30" s="164">
        <f>K30*L30</f>
        <v>3061200</v>
      </c>
      <c r="O30" s="618">
        <f t="shared" si="5"/>
        <v>3061200</v>
      </c>
      <c r="P30" s="165"/>
      <c r="Q30" s="166"/>
      <c r="R30" s="166"/>
      <c r="S30" s="166">
        <v>1530600</v>
      </c>
      <c r="T30" s="166">
        <v>1530600</v>
      </c>
      <c r="U30" s="166"/>
      <c r="V30" s="166"/>
      <c r="W30" s="166"/>
      <c r="X30" s="617">
        <f t="shared" si="1"/>
        <v>3061200</v>
      </c>
    </row>
    <row r="31" spans="1:24" ht="15.75" thickBot="1" x14ac:dyDescent="0.3">
      <c r="A31" s="625" t="s">
        <v>881</v>
      </c>
      <c r="B31" s="155"/>
      <c r="C31" s="156"/>
      <c r="D31" s="129"/>
      <c r="E31" s="167"/>
      <c r="F31" s="150"/>
      <c r="G31" s="156"/>
      <c r="H31" s="129"/>
      <c r="I31" s="167">
        <f>G31*H31/12*4</f>
        <v>0</v>
      </c>
      <c r="K31" s="156">
        <v>383992</v>
      </c>
      <c r="L31" s="621">
        <v>6</v>
      </c>
      <c r="M31" s="626">
        <f>K31*L31</f>
        <v>2303952</v>
      </c>
      <c r="O31" s="618">
        <f t="shared" si="5"/>
        <v>2303952</v>
      </c>
      <c r="P31" s="181"/>
      <c r="Q31" s="182"/>
      <c r="R31" s="182"/>
      <c r="S31" s="182">
        <f>K31*3</f>
        <v>1151976</v>
      </c>
      <c r="T31" s="182">
        <f>K31*3</f>
        <v>1151976</v>
      </c>
      <c r="U31" s="182"/>
      <c r="V31" s="182"/>
      <c r="W31" s="182"/>
      <c r="X31" s="617">
        <f t="shared" si="1"/>
        <v>2303952</v>
      </c>
    </row>
    <row r="32" spans="1:24" ht="15.75" thickBot="1" x14ac:dyDescent="0.3">
      <c r="A32" s="625" t="s">
        <v>882</v>
      </c>
      <c r="B32" s="155"/>
      <c r="C32" s="156"/>
      <c r="D32" s="129"/>
      <c r="E32" s="167"/>
      <c r="F32" s="150"/>
      <c r="G32" s="156"/>
      <c r="H32" s="129"/>
      <c r="I32" s="167"/>
      <c r="K32" s="156"/>
      <c r="L32" s="621"/>
      <c r="M32" s="627">
        <v>4170455</v>
      </c>
      <c r="O32" s="618">
        <f t="shared" si="5"/>
        <v>4170455</v>
      </c>
      <c r="P32" s="181"/>
      <c r="Q32" s="182"/>
      <c r="R32" s="182"/>
      <c r="S32" s="182">
        <f>M32/11*7</f>
        <v>2653925.9090909092</v>
      </c>
      <c r="T32" s="182">
        <f>M32/11*3</f>
        <v>1137396.8181818181</v>
      </c>
      <c r="U32" s="182">
        <f>M32/11</f>
        <v>379132.27272727271</v>
      </c>
      <c r="V32" s="182"/>
      <c r="W32" s="182"/>
      <c r="X32" s="617">
        <f t="shared" si="1"/>
        <v>4170455</v>
      </c>
    </row>
    <row r="33" spans="1:24" ht="15.75" thickBot="1" x14ac:dyDescent="0.3">
      <c r="A33" s="154" t="s">
        <v>160</v>
      </c>
      <c r="B33" s="155"/>
      <c r="C33" s="156"/>
      <c r="D33" s="129"/>
      <c r="E33" s="167"/>
      <c r="F33" s="150"/>
      <c r="G33" s="156"/>
      <c r="H33" s="129"/>
      <c r="I33" s="167">
        <v>2931500</v>
      </c>
      <c r="K33" s="156"/>
      <c r="L33" s="129"/>
      <c r="M33" s="167"/>
      <c r="O33" s="618">
        <f t="shared" si="5"/>
        <v>0</v>
      </c>
      <c r="P33" s="168"/>
      <c r="Q33" s="169"/>
      <c r="R33" s="169"/>
      <c r="S33" s="169"/>
      <c r="T33" s="169"/>
      <c r="U33" s="169"/>
      <c r="V33" s="169"/>
      <c r="W33" s="169"/>
      <c r="X33" s="617">
        <f t="shared" si="1"/>
        <v>0</v>
      </c>
    </row>
    <row r="34" spans="1:24" ht="15.75" thickBot="1" x14ac:dyDescent="0.3">
      <c r="A34" s="140" t="s">
        <v>161</v>
      </c>
      <c r="B34" s="141" t="s">
        <v>162</v>
      </c>
      <c r="C34" s="170"/>
      <c r="D34" s="171"/>
      <c r="E34" s="172">
        <f>SUM(E36:E52)</f>
        <v>115343512</v>
      </c>
      <c r="F34" s="173"/>
      <c r="G34" s="170"/>
      <c r="H34" s="171"/>
      <c r="I34" s="172">
        <f>SUM(I36:I52)</f>
        <v>93632818</v>
      </c>
      <c r="J34" s="172">
        <f>SUM(J36:J52)</f>
        <v>-24825395</v>
      </c>
      <c r="K34" s="170"/>
      <c r="L34" s="171"/>
      <c r="M34" s="172">
        <f t="shared" ref="M34:W34" si="6">SUM(M36:M52)</f>
        <v>117200465</v>
      </c>
      <c r="N34" s="172">
        <f t="shared" si="6"/>
        <v>-21070000</v>
      </c>
      <c r="O34" s="174">
        <f t="shared" si="6"/>
        <v>96130465</v>
      </c>
      <c r="P34" s="175">
        <f t="shared" si="6"/>
        <v>12000000</v>
      </c>
      <c r="Q34" s="176">
        <f t="shared" si="6"/>
        <v>0</v>
      </c>
      <c r="R34" s="176">
        <f t="shared" si="6"/>
        <v>3570000</v>
      </c>
      <c r="S34" s="176">
        <f t="shared" si="6"/>
        <v>31124762</v>
      </c>
      <c r="T34" s="176">
        <f t="shared" si="6"/>
        <v>30264776</v>
      </c>
      <c r="U34" s="176">
        <f t="shared" si="6"/>
        <v>3519909</v>
      </c>
      <c r="V34" s="176">
        <f t="shared" si="6"/>
        <v>15651018</v>
      </c>
      <c r="W34" s="176">
        <f t="shared" si="6"/>
        <v>0</v>
      </c>
      <c r="X34" s="617">
        <f t="shared" si="1"/>
        <v>96130465</v>
      </c>
    </row>
    <row r="35" spans="1:24" x14ac:dyDescent="0.25">
      <c r="A35" s="177"/>
      <c r="B35" s="178"/>
      <c r="C35" s="179"/>
      <c r="D35" s="124"/>
      <c r="E35" s="180"/>
      <c r="F35" s="150"/>
      <c r="G35" s="179"/>
      <c r="H35" s="124"/>
      <c r="I35" s="180"/>
      <c r="K35" s="179"/>
      <c r="L35" s="124"/>
      <c r="M35" s="180"/>
      <c r="O35" s="615"/>
      <c r="P35" s="181"/>
      <c r="Q35" s="182"/>
      <c r="R35" s="182"/>
      <c r="S35" s="182"/>
      <c r="T35" s="182"/>
      <c r="U35" s="182"/>
      <c r="V35" s="182"/>
      <c r="W35" s="182"/>
      <c r="X35" s="617">
        <f t="shared" si="1"/>
        <v>0</v>
      </c>
    </row>
    <row r="36" spans="1:24" x14ac:dyDescent="0.25">
      <c r="A36" s="183" t="s">
        <v>163</v>
      </c>
      <c r="B36" s="184"/>
      <c r="C36" s="185">
        <v>1632000</v>
      </c>
      <c r="D36" s="124">
        <v>11.48</v>
      </c>
      <c r="E36" s="157">
        <v>18735360</v>
      </c>
      <c r="F36" s="150"/>
      <c r="G36" s="185">
        <v>1632000</v>
      </c>
      <c r="H36" s="124">
        <v>11.48</v>
      </c>
      <c r="I36" s="157">
        <v>18245760</v>
      </c>
      <c r="K36" s="185">
        <v>1632000</v>
      </c>
      <c r="L36" s="117">
        <v>11.3</v>
      </c>
      <c r="M36" s="157">
        <f>K36*L36</f>
        <v>18441600</v>
      </c>
      <c r="O36" s="618">
        <f t="shared" ref="O36:O52" si="7">M36+N36</f>
        <v>18441600</v>
      </c>
      <c r="P36" s="158"/>
      <c r="Q36" s="159"/>
      <c r="R36" s="159"/>
      <c r="S36" s="159">
        <v>9497424</v>
      </c>
      <c r="T36" s="159">
        <v>7727030</v>
      </c>
      <c r="U36" s="159">
        <v>1217146</v>
      </c>
      <c r="V36" s="159"/>
      <c r="W36" s="159"/>
      <c r="X36" s="617">
        <f t="shared" si="1"/>
        <v>18441600</v>
      </c>
    </row>
    <row r="37" spans="1:24" x14ac:dyDescent="0.25">
      <c r="A37" s="183" t="s">
        <v>164</v>
      </c>
      <c r="B37" s="184"/>
      <c r="C37" s="185"/>
      <c r="D37" s="124"/>
      <c r="E37" s="157">
        <v>31817928</v>
      </c>
      <c r="F37" s="150"/>
      <c r="G37" s="185"/>
      <c r="H37" s="124"/>
      <c r="I37" s="157">
        <v>32815395</v>
      </c>
      <c r="K37" s="185"/>
      <c r="L37" s="124"/>
      <c r="M37" s="186">
        <v>34890352</v>
      </c>
      <c r="O37" s="618">
        <f t="shared" si="7"/>
        <v>34890352</v>
      </c>
      <c r="P37" s="158"/>
      <c r="Q37" s="187"/>
      <c r="R37" s="187"/>
      <c r="S37" s="187">
        <v>17968531</v>
      </c>
      <c r="T37" s="187">
        <v>14619058</v>
      </c>
      <c r="U37" s="187">
        <v>2302763</v>
      </c>
      <c r="V37" s="187"/>
      <c r="W37" s="187"/>
      <c r="X37" s="617">
        <f t="shared" si="1"/>
        <v>34890352</v>
      </c>
    </row>
    <row r="38" spans="1:24" x14ac:dyDescent="0.25">
      <c r="A38" s="183" t="s">
        <v>165</v>
      </c>
      <c r="B38" s="184"/>
      <c r="C38" s="185"/>
      <c r="D38" s="188"/>
      <c r="E38" s="186"/>
      <c r="F38" s="150"/>
      <c r="G38" s="185"/>
      <c r="H38" s="188"/>
      <c r="I38" s="157">
        <v>4818380</v>
      </c>
      <c r="K38" s="185"/>
      <c r="L38" s="188"/>
      <c r="M38" s="157">
        <v>4954041</v>
      </c>
      <c r="O38" s="618">
        <f t="shared" si="7"/>
        <v>4954041</v>
      </c>
      <c r="P38" s="158"/>
      <c r="Q38" s="187"/>
      <c r="R38" s="187"/>
      <c r="S38" s="187">
        <v>3658807</v>
      </c>
      <c r="T38" s="187">
        <v>1295234</v>
      </c>
      <c r="U38" s="187"/>
      <c r="V38" s="187"/>
      <c r="W38" s="187"/>
      <c r="X38" s="617">
        <f t="shared" si="1"/>
        <v>4954041</v>
      </c>
    </row>
    <row r="39" spans="1:24" x14ac:dyDescent="0.25">
      <c r="A39" s="189" t="s">
        <v>166</v>
      </c>
      <c r="B39" s="184"/>
      <c r="C39" s="185"/>
      <c r="D39" s="188"/>
      <c r="E39" s="186">
        <v>47687090</v>
      </c>
      <c r="F39" s="150"/>
      <c r="G39" s="185"/>
      <c r="H39" s="188"/>
      <c r="I39" s="157">
        <v>24825395</v>
      </c>
      <c r="J39" s="628">
        <v>-24825395</v>
      </c>
      <c r="K39" s="185"/>
      <c r="L39" s="188"/>
      <c r="M39" s="157">
        <v>42140000</v>
      </c>
      <c r="N39" s="629">
        <f>-21070000</f>
        <v>-21070000</v>
      </c>
      <c r="O39" s="618">
        <f t="shared" si="7"/>
        <v>21070000</v>
      </c>
      <c r="P39" s="158">
        <v>12000000</v>
      </c>
      <c r="Q39" s="187"/>
      <c r="R39" s="187">
        <v>3570000</v>
      </c>
      <c r="S39" s="187"/>
      <c r="T39" s="187"/>
      <c r="U39" s="187"/>
      <c r="V39" s="187">
        <v>5500000</v>
      </c>
      <c r="W39" s="187"/>
      <c r="X39" s="617">
        <f t="shared" si="1"/>
        <v>21070000</v>
      </c>
    </row>
    <row r="40" spans="1:24" x14ac:dyDescent="0.25">
      <c r="A40" s="183" t="s">
        <v>167</v>
      </c>
      <c r="B40" s="184"/>
      <c r="C40" s="185">
        <v>494100</v>
      </c>
      <c r="D40" s="124">
        <v>8</v>
      </c>
      <c r="E40" s="157">
        <v>3952800</v>
      </c>
      <c r="F40" s="150"/>
      <c r="G40" s="185">
        <v>494100</v>
      </c>
      <c r="H40" s="124">
        <v>8</v>
      </c>
      <c r="I40" s="157">
        <v>3952800</v>
      </c>
      <c r="K40" s="185">
        <v>494100</v>
      </c>
      <c r="L40" s="630">
        <v>8</v>
      </c>
      <c r="M40" s="623">
        <f>K40*L40</f>
        <v>3952800</v>
      </c>
      <c r="O40" s="618">
        <f t="shared" si="7"/>
        <v>3952800</v>
      </c>
      <c r="P40" s="158"/>
      <c r="Q40" s="159"/>
      <c r="R40" s="159"/>
      <c r="S40" s="159"/>
      <c r="T40" s="159">
        <f>M40</f>
        <v>3952800</v>
      </c>
      <c r="U40" s="159"/>
      <c r="V40" s="159"/>
      <c r="W40" s="159"/>
      <c r="X40" s="617">
        <f t="shared" si="1"/>
        <v>3952800</v>
      </c>
    </row>
    <row r="41" spans="1:24" x14ac:dyDescent="0.25">
      <c r="A41" s="183" t="s">
        <v>168</v>
      </c>
      <c r="B41" s="184"/>
      <c r="C41" s="185">
        <v>518805</v>
      </c>
      <c r="D41" s="124"/>
      <c r="E41" s="157"/>
      <c r="F41" s="150"/>
      <c r="G41" s="185">
        <v>518805</v>
      </c>
      <c r="H41" s="124"/>
      <c r="I41" s="157"/>
      <c r="K41" s="185">
        <v>518805</v>
      </c>
      <c r="L41" s="630">
        <v>0</v>
      </c>
      <c r="M41" s="623">
        <f>K41*L41</f>
        <v>0</v>
      </c>
      <c r="O41" s="618">
        <f t="shared" si="7"/>
        <v>0</v>
      </c>
      <c r="P41" s="158"/>
      <c r="Q41" s="159"/>
      <c r="R41" s="159"/>
      <c r="S41" s="159"/>
      <c r="T41" s="159"/>
      <c r="U41" s="159"/>
      <c r="V41" s="159"/>
      <c r="W41" s="159"/>
      <c r="X41" s="617">
        <f t="shared" si="1"/>
        <v>0</v>
      </c>
    </row>
    <row r="42" spans="1:24" x14ac:dyDescent="0.25">
      <c r="A42" s="631" t="s">
        <v>883</v>
      </c>
      <c r="B42" s="184"/>
      <c r="C42" s="185"/>
      <c r="D42" s="124"/>
      <c r="E42" s="157"/>
      <c r="F42" s="150"/>
      <c r="G42" s="185"/>
      <c r="H42" s="124"/>
      <c r="I42" s="157"/>
      <c r="K42" s="185">
        <v>237500</v>
      </c>
      <c r="L42" s="630">
        <v>8</v>
      </c>
      <c r="M42" s="623">
        <f>K42*L42</f>
        <v>1900000</v>
      </c>
      <c r="O42" s="618">
        <f t="shared" si="7"/>
        <v>1900000</v>
      </c>
      <c r="P42" s="158"/>
      <c r="Q42" s="159"/>
      <c r="R42" s="159"/>
      <c r="S42" s="159"/>
      <c r="T42" s="159">
        <f>M42</f>
        <v>1900000</v>
      </c>
      <c r="U42" s="159"/>
      <c r="V42" s="159"/>
      <c r="W42" s="159"/>
      <c r="X42" s="617">
        <f t="shared" si="1"/>
        <v>1900000</v>
      </c>
    </row>
    <row r="43" spans="1:24" x14ac:dyDescent="0.25">
      <c r="A43" s="183" t="s">
        <v>169</v>
      </c>
      <c r="B43" s="184"/>
      <c r="C43" s="185">
        <v>3950000</v>
      </c>
      <c r="D43" s="124">
        <v>6743</v>
      </c>
      <c r="E43" s="157">
        <v>2663485</v>
      </c>
      <c r="F43" s="150"/>
      <c r="G43" s="185">
        <v>3950000</v>
      </c>
      <c r="H43" s="124">
        <v>6743</v>
      </c>
      <c r="I43" s="157"/>
      <c r="K43" s="185">
        <v>3950000</v>
      </c>
      <c r="L43" s="124">
        <v>6743</v>
      </c>
      <c r="M43" s="157"/>
      <c r="O43" s="618">
        <f t="shared" si="7"/>
        <v>0</v>
      </c>
      <c r="P43" s="158"/>
      <c r="Q43" s="159"/>
      <c r="R43" s="159"/>
      <c r="S43" s="159"/>
      <c r="T43" s="159"/>
      <c r="U43" s="159"/>
      <c r="V43" s="159"/>
      <c r="W43" s="159"/>
      <c r="X43" s="617">
        <f t="shared" si="1"/>
        <v>0</v>
      </c>
    </row>
    <row r="44" spans="1:24" x14ac:dyDescent="0.25">
      <c r="A44" s="183" t="s">
        <v>170</v>
      </c>
      <c r="B44" s="184"/>
      <c r="C44" s="185">
        <v>3950000</v>
      </c>
      <c r="D44" s="124">
        <v>6743</v>
      </c>
      <c r="E44" s="157">
        <v>2663485</v>
      </c>
      <c r="F44" s="150"/>
      <c r="G44" s="185">
        <v>3950000</v>
      </c>
      <c r="H44" s="124">
        <v>6743</v>
      </c>
      <c r="I44" s="157"/>
      <c r="K44" s="185">
        <v>3950000</v>
      </c>
      <c r="L44" s="124">
        <v>6743</v>
      </c>
      <c r="M44" s="157"/>
      <c r="O44" s="618">
        <f t="shared" si="7"/>
        <v>0</v>
      </c>
      <c r="P44" s="158"/>
      <c r="Q44" s="159"/>
      <c r="R44" s="159"/>
      <c r="S44" s="159"/>
      <c r="T44" s="159"/>
      <c r="U44" s="159"/>
      <c r="V44" s="159"/>
      <c r="W44" s="159"/>
      <c r="X44" s="617">
        <f t="shared" si="1"/>
        <v>0</v>
      </c>
    </row>
    <row r="45" spans="1:24" x14ac:dyDescent="0.25">
      <c r="A45" s="183" t="s">
        <v>171</v>
      </c>
      <c r="B45" s="184"/>
      <c r="C45" s="185">
        <v>300</v>
      </c>
      <c r="D45" s="124"/>
      <c r="E45" s="157">
        <v>2022900</v>
      </c>
      <c r="F45" s="150"/>
      <c r="G45" s="185">
        <v>300</v>
      </c>
      <c r="H45" s="124"/>
      <c r="I45" s="157"/>
      <c r="K45" s="185">
        <v>300</v>
      </c>
      <c r="L45" s="124"/>
      <c r="M45" s="157"/>
      <c r="O45" s="618">
        <f t="shared" si="7"/>
        <v>0</v>
      </c>
      <c r="P45" s="158"/>
      <c r="Q45" s="159"/>
      <c r="R45" s="159"/>
      <c r="S45" s="159"/>
      <c r="T45" s="159"/>
      <c r="U45" s="159"/>
      <c r="V45" s="159"/>
      <c r="W45" s="159"/>
      <c r="X45" s="617">
        <f t="shared" si="1"/>
        <v>0</v>
      </c>
    </row>
    <row r="46" spans="1:24" x14ac:dyDescent="0.25">
      <c r="A46" s="183" t="s">
        <v>172</v>
      </c>
      <c r="B46" s="184"/>
      <c r="C46" s="185">
        <v>1200</v>
      </c>
      <c r="D46" s="124"/>
      <c r="E46" s="157">
        <v>1668000</v>
      </c>
      <c r="F46" s="150"/>
      <c r="G46" s="185">
        <v>1200</v>
      </c>
      <c r="H46" s="124"/>
      <c r="I46" s="157"/>
      <c r="K46" s="185">
        <v>1200</v>
      </c>
      <c r="L46" s="124"/>
      <c r="M46" s="157"/>
      <c r="O46" s="618">
        <f t="shared" si="7"/>
        <v>0</v>
      </c>
      <c r="P46" s="158"/>
      <c r="Q46" s="159"/>
      <c r="R46" s="159"/>
      <c r="S46" s="159"/>
      <c r="T46" s="159"/>
      <c r="U46" s="159"/>
      <c r="V46" s="159"/>
      <c r="W46" s="159"/>
      <c r="X46" s="617">
        <f t="shared" si="1"/>
        <v>0</v>
      </c>
    </row>
    <row r="47" spans="1:24" x14ac:dyDescent="0.25">
      <c r="A47" s="183" t="s">
        <v>173</v>
      </c>
      <c r="B47" s="184"/>
      <c r="C47" s="185"/>
      <c r="D47" s="124"/>
      <c r="E47" s="157"/>
      <c r="F47" s="150"/>
      <c r="G47" s="185"/>
      <c r="H47" s="124"/>
      <c r="I47" s="157">
        <v>3900000</v>
      </c>
      <c r="K47" s="185"/>
      <c r="L47" s="124"/>
      <c r="M47" s="157">
        <v>3900000</v>
      </c>
      <c r="O47" s="618">
        <f t="shared" si="7"/>
        <v>3900000</v>
      </c>
      <c r="P47" s="158"/>
      <c r="Q47" s="159"/>
      <c r="R47" s="159"/>
      <c r="S47" s="159"/>
      <c r="T47" s="159"/>
      <c r="U47" s="159"/>
      <c r="V47" s="159">
        <v>3900000</v>
      </c>
      <c r="W47" s="159"/>
      <c r="X47" s="617">
        <f t="shared" si="1"/>
        <v>3900000</v>
      </c>
    </row>
    <row r="48" spans="1:24" x14ac:dyDescent="0.25">
      <c r="A48" s="183" t="s">
        <v>174</v>
      </c>
      <c r="B48" s="184"/>
      <c r="C48" s="185">
        <v>60896</v>
      </c>
      <c r="D48" s="124">
        <v>34</v>
      </c>
      <c r="E48" s="157">
        <v>2070464</v>
      </c>
      <c r="F48" s="150"/>
      <c r="G48" s="185">
        <v>60896</v>
      </c>
      <c r="H48" s="124">
        <v>28</v>
      </c>
      <c r="I48" s="157">
        <v>1705088</v>
      </c>
      <c r="K48" s="185">
        <v>60896</v>
      </c>
      <c r="L48" s="124">
        <v>18</v>
      </c>
      <c r="M48" s="157">
        <f>K48*L48</f>
        <v>1096128</v>
      </c>
      <c r="O48" s="618">
        <f t="shared" si="7"/>
        <v>1096128</v>
      </c>
      <c r="P48" s="158"/>
      <c r="Q48" s="159"/>
      <c r="R48" s="159"/>
      <c r="S48" s="159"/>
      <c r="T48" s="159"/>
      <c r="U48" s="159"/>
      <c r="V48" s="159">
        <v>1096128</v>
      </c>
      <c r="W48" s="159"/>
      <c r="X48" s="617">
        <f t="shared" si="1"/>
        <v>1096128</v>
      </c>
    </row>
    <row r="49" spans="1:24" x14ac:dyDescent="0.25">
      <c r="A49" s="183" t="s">
        <v>175</v>
      </c>
      <c r="B49" s="184"/>
      <c r="C49" s="185">
        <v>188500</v>
      </c>
      <c r="D49" s="124">
        <v>4</v>
      </c>
      <c r="E49" s="157">
        <v>754000</v>
      </c>
      <c r="F49" s="150"/>
      <c r="G49" s="185">
        <v>188500</v>
      </c>
      <c r="H49" s="124">
        <v>4</v>
      </c>
      <c r="I49" s="157">
        <v>754000</v>
      </c>
      <c r="K49" s="190">
        <v>273000</v>
      </c>
      <c r="L49" s="630">
        <v>5</v>
      </c>
      <c r="M49" s="623">
        <f>K49*L49</f>
        <v>1365000</v>
      </c>
      <c r="O49" s="618">
        <f t="shared" si="7"/>
        <v>1365000</v>
      </c>
      <c r="P49" s="158"/>
      <c r="Q49" s="159"/>
      <c r="R49" s="159"/>
      <c r="S49" s="159"/>
      <c r="T49" s="159"/>
      <c r="U49" s="159"/>
      <c r="V49" s="159">
        <f>M49</f>
        <v>1365000</v>
      </c>
      <c r="W49" s="159"/>
      <c r="X49" s="617">
        <f t="shared" si="1"/>
        <v>1365000</v>
      </c>
    </row>
    <row r="50" spans="1:24" ht="15.75" thickBot="1" x14ac:dyDescent="0.3">
      <c r="A50" s="154" t="s">
        <v>176</v>
      </c>
      <c r="B50" s="155"/>
      <c r="C50" s="191">
        <v>163500</v>
      </c>
      <c r="D50" s="124">
        <v>8</v>
      </c>
      <c r="E50" s="192">
        <v>1308000</v>
      </c>
      <c r="F50" s="150"/>
      <c r="G50" s="191">
        <v>163500</v>
      </c>
      <c r="H50" s="124">
        <v>8</v>
      </c>
      <c r="I50" s="192">
        <v>1308000</v>
      </c>
      <c r="K50" s="191">
        <v>163500</v>
      </c>
      <c r="L50" s="630">
        <v>7</v>
      </c>
      <c r="M50" s="623">
        <f>K50*L50</f>
        <v>1144500</v>
      </c>
      <c r="O50" s="618">
        <f t="shared" si="7"/>
        <v>1144500</v>
      </c>
      <c r="P50" s="158"/>
      <c r="Q50" s="159"/>
      <c r="R50" s="159"/>
      <c r="S50" s="159"/>
      <c r="T50" s="159"/>
      <c r="U50" s="159"/>
      <c r="V50" s="159">
        <f>M50</f>
        <v>1144500</v>
      </c>
      <c r="W50" s="159"/>
      <c r="X50" s="617">
        <f t="shared" si="1"/>
        <v>1144500</v>
      </c>
    </row>
    <row r="51" spans="1:24" x14ac:dyDescent="0.25">
      <c r="A51" s="154" t="s">
        <v>840</v>
      </c>
      <c r="B51" s="155"/>
      <c r="C51" s="191"/>
      <c r="D51" s="124"/>
      <c r="E51" s="161"/>
      <c r="F51" s="150"/>
      <c r="G51" s="191"/>
      <c r="H51" s="124"/>
      <c r="I51" s="161"/>
      <c r="K51" s="554"/>
      <c r="L51" s="124"/>
      <c r="M51" s="157">
        <v>2682600</v>
      </c>
      <c r="O51" s="618">
        <f t="shared" si="7"/>
        <v>2682600</v>
      </c>
      <c r="P51" s="158"/>
      <c r="Q51" s="159"/>
      <c r="R51" s="159"/>
      <c r="S51" s="159"/>
      <c r="T51" s="159">
        <v>37210</v>
      </c>
      <c r="U51" s="159"/>
      <c r="V51" s="159">
        <f>M51-T51</f>
        <v>2645390</v>
      </c>
      <c r="W51" s="159"/>
      <c r="X51" s="617">
        <f t="shared" si="1"/>
        <v>2682600</v>
      </c>
    </row>
    <row r="52" spans="1:24" ht="15.75" thickBot="1" x14ac:dyDescent="0.3">
      <c r="A52" s="154" t="s">
        <v>841</v>
      </c>
      <c r="B52" s="155"/>
      <c r="C52" s="191"/>
      <c r="D52" s="124"/>
      <c r="E52" s="192"/>
      <c r="F52" s="150"/>
      <c r="G52" s="191"/>
      <c r="H52" s="124"/>
      <c r="I52" s="192">
        <v>1308000</v>
      </c>
      <c r="K52" s="191"/>
      <c r="L52" s="124"/>
      <c r="M52" s="157">
        <v>733444</v>
      </c>
      <c r="O52" s="618">
        <f t="shared" si="7"/>
        <v>733444</v>
      </c>
      <c r="P52" s="158"/>
      <c r="Q52" s="159"/>
      <c r="R52" s="159"/>
      <c r="S52" s="159"/>
      <c r="T52" s="159">
        <f>O52</f>
        <v>733444</v>
      </c>
      <c r="U52" s="159"/>
      <c r="V52" s="159"/>
      <c r="W52" s="159"/>
      <c r="X52" s="617">
        <f t="shared" si="1"/>
        <v>733444</v>
      </c>
    </row>
    <row r="53" spans="1:24" x14ac:dyDescent="0.25">
      <c r="A53" s="193" t="s">
        <v>177</v>
      </c>
      <c r="B53" s="194" t="s">
        <v>178</v>
      </c>
      <c r="C53" s="195"/>
      <c r="D53" s="555"/>
      <c r="E53" s="556">
        <f>E54</f>
        <v>6922080</v>
      </c>
      <c r="F53" s="557"/>
      <c r="G53" s="195"/>
      <c r="H53" s="555"/>
      <c r="I53" s="556">
        <f>I54</f>
        <v>6883320</v>
      </c>
      <c r="J53" s="556">
        <f>J54</f>
        <v>0</v>
      </c>
      <c r="K53" s="195"/>
      <c r="L53" s="555"/>
      <c r="M53" s="556">
        <f t="shared" ref="M53:W53" si="8">SUM(M54:M55)</f>
        <v>7914773</v>
      </c>
      <c r="N53" s="556">
        <f t="shared" si="8"/>
        <v>0</v>
      </c>
      <c r="O53" s="556">
        <f t="shared" si="8"/>
        <v>7914773</v>
      </c>
      <c r="P53" s="556">
        <f t="shared" si="8"/>
        <v>0</v>
      </c>
      <c r="Q53" s="556">
        <f t="shared" si="8"/>
        <v>0</v>
      </c>
      <c r="R53" s="556">
        <f t="shared" si="8"/>
        <v>0</v>
      </c>
      <c r="S53" s="556">
        <f t="shared" si="8"/>
        <v>0</v>
      </c>
      <c r="T53" s="556">
        <f t="shared" si="8"/>
        <v>0</v>
      </c>
      <c r="U53" s="556">
        <f t="shared" si="8"/>
        <v>0</v>
      </c>
      <c r="V53" s="556">
        <f t="shared" si="8"/>
        <v>0</v>
      </c>
      <c r="W53" s="556">
        <f t="shared" si="8"/>
        <v>7914773</v>
      </c>
      <c r="X53" s="617">
        <f t="shared" si="1"/>
        <v>7914773</v>
      </c>
    </row>
    <row r="54" spans="1:24" x14ac:dyDescent="0.25">
      <c r="A54" s="558" t="s">
        <v>884</v>
      </c>
      <c r="B54" s="559"/>
      <c r="C54" s="560">
        <v>1140</v>
      </c>
      <c r="D54" s="561">
        <v>6072</v>
      </c>
      <c r="E54" s="562">
        <f>C54*D54</f>
        <v>6922080</v>
      </c>
      <c r="F54" s="563"/>
      <c r="G54" s="560">
        <v>1140</v>
      </c>
      <c r="H54" s="561">
        <v>6038</v>
      </c>
      <c r="I54" s="562">
        <f>G54*H54</f>
        <v>6883320</v>
      </c>
      <c r="J54" s="632"/>
      <c r="K54" s="560">
        <v>1140</v>
      </c>
      <c r="L54" s="561">
        <v>6038</v>
      </c>
      <c r="M54" s="562">
        <v>6854820</v>
      </c>
      <c r="N54" s="562"/>
      <c r="O54" s="633">
        <f>M54+N54</f>
        <v>6854820</v>
      </c>
      <c r="P54" s="564"/>
      <c r="Q54" s="564"/>
      <c r="R54" s="564"/>
      <c r="S54" s="564"/>
      <c r="T54" s="564"/>
      <c r="U54" s="564"/>
      <c r="V54" s="564"/>
      <c r="W54" s="564">
        <f>O54</f>
        <v>6854820</v>
      </c>
      <c r="X54" s="617">
        <f t="shared" si="1"/>
        <v>6854820</v>
      </c>
    </row>
    <row r="55" spans="1:24" ht="15.75" thickBot="1" x14ac:dyDescent="0.3">
      <c r="A55" s="565" t="s">
        <v>842</v>
      </c>
      <c r="B55" s="634"/>
      <c r="C55" s="635"/>
      <c r="D55" s="636"/>
      <c r="E55" s="636"/>
      <c r="F55" s="637"/>
      <c r="G55" s="635"/>
      <c r="H55" s="636"/>
      <c r="I55" s="636"/>
      <c r="J55" s="634"/>
      <c r="K55" s="635"/>
      <c r="L55" s="636"/>
      <c r="M55" s="636">
        <v>1059953</v>
      </c>
      <c r="N55" s="636"/>
      <c r="O55" s="636">
        <f>M55+N55</f>
        <v>1059953</v>
      </c>
      <c r="P55" s="638"/>
      <c r="Q55" s="638"/>
      <c r="R55" s="638"/>
      <c r="S55" s="638"/>
      <c r="T55" s="638"/>
      <c r="U55" s="638"/>
      <c r="V55" s="638"/>
      <c r="W55" s="638">
        <f>O55</f>
        <v>1059953</v>
      </c>
      <c r="X55" s="617">
        <f t="shared" si="1"/>
        <v>1059953</v>
      </c>
    </row>
    <row r="56" spans="1:24" ht="15.75" thickBot="1" x14ac:dyDescent="0.3">
      <c r="A56" s="566" t="s">
        <v>843</v>
      </c>
      <c r="B56" s="639"/>
      <c r="C56" s="640"/>
      <c r="D56" s="641"/>
      <c r="E56" s="641"/>
      <c r="F56" s="642"/>
      <c r="G56" s="640"/>
      <c r="H56" s="641"/>
      <c r="I56" s="641"/>
      <c r="J56" s="639"/>
      <c r="K56" s="640"/>
      <c r="L56" s="641"/>
      <c r="M56" s="641">
        <f>SUM(M57:M60)</f>
        <v>5336879</v>
      </c>
      <c r="N56" s="641">
        <f>SUM(N57:N60)</f>
        <v>0</v>
      </c>
      <c r="O56" s="641">
        <f>SUM(O57:O60)</f>
        <v>5336879</v>
      </c>
      <c r="P56" s="641">
        <f>SUM(P57:P60)</f>
        <v>5336879</v>
      </c>
      <c r="Q56" s="641">
        <f t="shared" ref="Q56:W56" si="9">Q57</f>
        <v>0</v>
      </c>
      <c r="R56" s="641">
        <f t="shared" si="9"/>
        <v>0</v>
      </c>
      <c r="S56" s="641">
        <f t="shared" si="9"/>
        <v>0</v>
      </c>
      <c r="T56" s="641">
        <f t="shared" si="9"/>
        <v>0</v>
      </c>
      <c r="U56" s="641">
        <f t="shared" si="9"/>
        <v>0</v>
      </c>
      <c r="V56" s="641">
        <f t="shared" si="9"/>
        <v>0</v>
      </c>
      <c r="W56" s="641">
        <f t="shared" si="9"/>
        <v>0</v>
      </c>
      <c r="X56" s="617">
        <f t="shared" si="1"/>
        <v>5336879</v>
      </c>
    </row>
    <row r="57" spans="1:24" x14ac:dyDescent="0.25">
      <c r="A57" s="567" t="s">
        <v>844</v>
      </c>
      <c r="B57" s="643"/>
      <c r="C57" s="644"/>
      <c r="D57" s="645"/>
      <c r="E57" s="645"/>
      <c r="F57" s="646"/>
      <c r="G57" s="644"/>
      <c r="H57" s="645"/>
      <c r="I57" s="645"/>
      <c r="J57" s="643"/>
      <c r="K57" s="644"/>
      <c r="L57" s="645"/>
      <c r="M57" s="645">
        <v>579232</v>
      </c>
      <c r="N57" s="645"/>
      <c r="O57" s="636">
        <f>M57+N57</f>
        <v>579232</v>
      </c>
      <c r="P57" s="647">
        <f>M57</f>
        <v>579232</v>
      </c>
      <c r="Q57" s="647"/>
      <c r="R57" s="647"/>
      <c r="S57" s="647"/>
      <c r="T57" s="647"/>
      <c r="U57" s="647"/>
      <c r="V57" s="647"/>
      <c r="W57" s="647"/>
      <c r="X57" s="617">
        <f t="shared" si="1"/>
        <v>579232</v>
      </c>
    </row>
    <row r="58" spans="1:24" ht="15.75" x14ac:dyDescent="0.25">
      <c r="A58" s="648" t="s">
        <v>885</v>
      </c>
      <c r="M58" s="593">
        <v>1614100</v>
      </c>
      <c r="O58" s="618">
        <f>M58+N58</f>
        <v>1614100</v>
      </c>
      <c r="P58" s="594">
        <f>M58</f>
        <v>1614100</v>
      </c>
    </row>
    <row r="59" spans="1:24" ht="47.25" x14ac:dyDescent="0.25">
      <c r="A59" s="650" t="s">
        <v>886</v>
      </c>
      <c r="M59" s="593">
        <v>3143547</v>
      </c>
      <c r="O59" s="618">
        <f>M59+N59</f>
        <v>3143547</v>
      </c>
      <c r="P59" s="594">
        <f>M59</f>
        <v>3143547</v>
      </c>
    </row>
    <row r="60" spans="1:24" ht="15.75" x14ac:dyDescent="0.25">
      <c r="A60" s="651"/>
    </row>
  </sheetData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pane ySplit="7" topLeftCell="A68" activePane="bottomLeft" state="frozen"/>
      <selection pane="bottomLeft" activeCell="B82" sqref="B8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52" t="s">
        <v>0</v>
      </c>
      <c r="C1" s="213" t="s">
        <v>846</v>
      </c>
    </row>
    <row r="2" spans="1:8" ht="18.75" x14ac:dyDescent="0.3">
      <c r="B2" s="653" t="s">
        <v>181</v>
      </c>
      <c r="C2" s="595" t="s">
        <v>845</v>
      </c>
    </row>
    <row r="3" spans="1:8" ht="18.75" x14ac:dyDescent="0.3">
      <c r="B3" s="29"/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847</v>
      </c>
      <c r="D6" s="26" t="s">
        <v>847</v>
      </c>
      <c r="E6" s="26" t="s">
        <v>847</v>
      </c>
      <c r="F6" s="26" t="s">
        <v>847</v>
      </c>
      <c r="G6" s="26" t="s">
        <v>847</v>
      </c>
      <c r="H6" s="26" t="s">
        <v>847</v>
      </c>
    </row>
    <row r="7" spans="1:8" ht="25.5" x14ac:dyDescent="0.2">
      <c r="A7" s="5">
        <v>1</v>
      </c>
      <c r="B7" s="32" t="s">
        <v>54</v>
      </c>
      <c r="C7" s="57">
        <f t="shared" ref="C7:C39" si="0">SUM(D7:H7)</f>
        <v>107085367</v>
      </c>
      <c r="D7" s="39">
        <v>107085367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55</v>
      </c>
      <c r="C8" s="58">
        <f t="shared" si="0"/>
        <v>137134950</v>
      </c>
      <c r="D8" s="39">
        <v>137134950</v>
      </c>
      <c r="E8" s="6"/>
      <c r="F8" s="6"/>
      <c r="G8" s="6"/>
      <c r="H8" s="6"/>
    </row>
    <row r="9" spans="1:8" ht="25.5" x14ac:dyDescent="0.2">
      <c r="A9" s="5">
        <v>3</v>
      </c>
      <c r="B9" s="32" t="s">
        <v>56</v>
      </c>
      <c r="C9" s="58">
        <f t="shared" si="0"/>
        <v>96130465</v>
      </c>
      <c r="D9" s="39">
        <v>96130465</v>
      </c>
      <c r="E9" s="6"/>
      <c r="F9" s="6"/>
      <c r="G9" s="6"/>
      <c r="H9" s="6"/>
    </row>
    <row r="10" spans="1:8" ht="25.5" x14ac:dyDescent="0.2">
      <c r="A10" s="5">
        <v>4</v>
      </c>
      <c r="B10" s="32" t="s">
        <v>57</v>
      </c>
      <c r="C10" s="58">
        <f t="shared" si="0"/>
        <v>7914773</v>
      </c>
      <c r="D10" s="39">
        <v>7914773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58</v>
      </c>
      <c r="C11" s="58">
        <f t="shared" si="0"/>
        <v>5336879</v>
      </c>
      <c r="D11" s="39">
        <v>5336879</v>
      </c>
      <c r="E11" s="6"/>
      <c r="F11" s="6"/>
      <c r="G11" s="6"/>
      <c r="H11" s="6"/>
    </row>
    <row r="12" spans="1:8" x14ac:dyDescent="0.2">
      <c r="A12" s="5">
        <v>6</v>
      </c>
      <c r="B12" s="32" t="s">
        <v>59</v>
      </c>
      <c r="C12" s="58">
        <f t="shared" si="0"/>
        <v>353602434</v>
      </c>
      <c r="D12" s="40">
        <f>SUM(D7:D11)</f>
        <v>353602434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60</v>
      </c>
      <c r="C13" s="58">
        <f t="shared" si="0"/>
        <v>86040297</v>
      </c>
      <c r="D13" s="40">
        <f>SUM(D14:D17)</f>
        <v>24003793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61</v>
      </c>
      <c r="C14" s="58">
        <f t="shared" si="0"/>
        <v>9573793</v>
      </c>
      <c r="D14" s="39">
        <v>9573793</v>
      </c>
      <c r="E14" s="6"/>
      <c r="F14" s="6"/>
      <c r="G14" s="6"/>
      <c r="H14" s="6"/>
    </row>
    <row r="15" spans="1:8" x14ac:dyDescent="0.2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65</v>
      </c>
      <c r="C18" s="58">
        <f t="shared" si="0"/>
        <v>439642731</v>
      </c>
      <c r="D18" s="41">
        <f>D12+D13</f>
        <v>377606227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66</v>
      </c>
      <c r="C19" s="58">
        <f t="shared" si="0"/>
        <v>3150000</v>
      </c>
      <c r="D19" s="42">
        <f>SUM(D20:D23)</f>
        <v>3150000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67</v>
      </c>
      <c r="C20" s="58">
        <f t="shared" si="0"/>
        <v>0</v>
      </c>
      <c r="D20" s="39"/>
      <c r="E20" s="4"/>
      <c r="F20" s="4"/>
      <c r="G20" s="4"/>
      <c r="H20" s="4"/>
    </row>
    <row r="21" spans="1:8" x14ac:dyDescent="0.2">
      <c r="A21" s="5">
        <v>15</v>
      </c>
      <c r="B21" s="32" t="s">
        <v>68</v>
      </c>
      <c r="C21" s="58">
        <f t="shared" si="0"/>
        <v>3150000</v>
      </c>
      <c r="D21" s="39">
        <v>3150000</v>
      </c>
      <c r="E21" s="4"/>
      <c r="F21" s="4"/>
      <c r="G21" s="4"/>
      <c r="H21" s="4"/>
    </row>
    <row r="22" spans="1:8" x14ac:dyDescent="0.2">
      <c r="A22" s="5">
        <v>16</v>
      </c>
      <c r="B22" s="32" t="s">
        <v>69</v>
      </c>
      <c r="C22" s="58">
        <f t="shared" si="0"/>
        <v>0</v>
      </c>
      <c r="D22" s="39"/>
      <c r="E22" s="4"/>
      <c r="F22" s="4"/>
      <c r="G22" s="4"/>
      <c r="H22" s="4"/>
    </row>
    <row r="23" spans="1:8" x14ac:dyDescent="0.2">
      <c r="A23" s="5">
        <v>17</v>
      </c>
      <c r="B23" s="34" t="s">
        <v>70</v>
      </c>
      <c r="C23" s="58">
        <f t="shared" si="0"/>
        <v>0</v>
      </c>
      <c r="D23" s="39"/>
      <c r="E23" s="4"/>
      <c r="F23" s="4"/>
      <c r="G23" s="4"/>
      <c r="H23" s="4"/>
    </row>
    <row r="24" spans="1:8" ht="25.5" x14ac:dyDescent="0.2">
      <c r="A24" s="5">
        <v>18</v>
      </c>
      <c r="B24" s="33" t="s">
        <v>71</v>
      </c>
      <c r="C24" s="58">
        <f t="shared" si="0"/>
        <v>3150000</v>
      </c>
      <c r="D24" s="41">
        <f>D19</f>
        <v>3150000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654" t="s">
        <v>848</v>
      </c>
      <c r="C37" s="58">
        <f t="shared" si="0"/>
        <v>28500</v>
      </c>
      <c r="D37" s="546"/>
      <c r="E37" s="547"/>
      <c r="F37" s="547"/>
      <c r="G37" s="547">
        <v>28500</v>
      </c>
      <c r="H37" s="547"/>
    </row>
    <row r="38" spans="1:8" x14ac:dyDescent="0.2">
      <c r="A38" s="5">
        <v>32</v>
      </c>
      <c r="B38" s="35" t="s">
        <v>84</v>
      </c>
      <c r="C38" s="58">
        <f t="shared" si="0"/>
        <v>6942704</v>
      </c>
      <c r="D38" s="44">
        <f>SUM(D39:D41)</f>
        <v>0</v>
      </c>
      <c r="E38" s="19">
        <f>SUM(E39:E41)</f>
        <v>335000</v>
      </c>
      <c r="F38" s="19">
        <f>SUM(F39:F41)</f>
        <v>400000</v>
      </c>
      <c r="G38" s="19">
        <f>SUM(G39:G41)</f>
        <v>940000</v>
      </c>
      <c r="H38" s="19">
        <f>SUM(H39:H41)</f>
        <v>5267704</v>
      </c>
    </row>
    <row r="39" spans="1:8" x14ac:dyDescent="0.2">
      <c r="A39" s="5">
        <v>33</v>
      </c>
      <c r="B39" s="35" t="s">
        <v>85</v>
      </c>
      <c r="C39" s="58">
        <f t="shared" si="0"/>
        <v>562880</v>
      </c>
      <c r="D39" s="45"/>
      <c r="E39" s="8"/>
      <c r="F39" s="8"/>
      <c r="G39" s="8"/>
      <c r="H39" s="8">
        <v>562880</v>
      </c>
    </row>
    <row r="40" spans="1:8" x14ac:dyDescent="0.2">
      <c r="A40" s="5">
        <v>34</v>
      </c>
      <c r="B40" s="35" t="s">
        <v>86</v>
      </c>
      <c r="C40" s="58">
        <f t="shared" ref="C40:C73" si="1">SUM(D40:H40)</f>
        <v>1495000</v>
      </c>
      <c r="D40" s="45"/>
      <c r="E40" s="8">
        <v>335000</v>
      </c>
      <c r="F40" s="8">
        <v>400000</v>
      </c>
      <c r="G40" s="8">
        <v>760000</v>
      </c>
      <c r="H40" s="8"/>
    </row>
    <row r="41" spans="1:8" x14ac:dyDescent="0.2">
      <c r="A41" s="5">
        <v>35</v>
      </c>
      <c r="B41" s="35" t="s">
        <v>87</v>
      </c>
      <c r="C41" s="58">
        <f t="shared" si="1"/>
        <v>4884824</v>
      </c>
      <c r="D41" s="45"/>
      <c r="E41" s="8"/>
      <c r="F41" s="8"/>
      <c r="G41" s="8">
        <v>180000</v>
      </c>
      <c r="H41" s="8">
        <v>4704824</v>
      </c>
    </row>
    <row r="42" spans="1:8" x14ac:dyDescent="0.2">
      <c r="A42" s="5">
        <v>36</v>
      </c>
      <c r="B42" s="32" t="s">
        <v>88</v>
      </c>
      <c r="C42" s="58">
        <f t="shared" si="1"/>
        <v>3772000</v>
      </c>
      <c r="D42" s="44">
        <f>SUM(D43:D44)</f>
        <v>1330000</v>
      </c>
      <c r="E42" s="19">
        <f>SUM(E43:E44)</f>
        <v>1200000</v>
      </c>
      <c r="F42" s="19">
        <f>SUM(F43:F44)</f>
        <v>1242000</v>
      </c>
      <c r="G42" s="19">
        <f>SUM(G43:G44)</f>
        <v>0</v>
      </c>
      <c r="H42" s="19">
        <f>SUM(H43:H44)</f>
        <v>0</v>
      </c>
    </row>
    <row r="43" spans="1:8" x14ac:dyDescent="0.2">
      <c r="A43" s="5">
        <v>37</v>
      </c>
      <c r="B43" s="32" t="s">
        <v>89</v>
      </c>
      <c r="C43" s="58">
        <f t="shared" si="1"/>
        <v>2530000</v>
      </c>
      <c r="D43" s="39">
        <v>1330000</v>
      </c>
      <c r="E43" s="6">
        <v>1200000</v>
      </c>
      <c r="F43" s="6"/>
      <c r="G43" s="6"/>
      <c r="H43" s="6"/>
    </row>
    <row r="44" spans="1:8" x14ac:dyDescent="0.2">
      <c r="A44" s="5">
        <v>38</v>
      </c>
      <c r="B44" s="32" t="s">
        <v>90</v>
      </c>
      <c r="C44" s="58">
        <f t="shared" si="1"/>
        <v>1242000</v>
      </c>
      <c r="D44" s="39"/>
      <c r="E44" s="6"/>
      <c r="F44" s="6">
        <v>1242000</v>
      </c>
      <c r="G44" s="6"/>
      <c r="H44" s="6"/>
    </row>
    <row r="45" spans="1:8" x14ac:dyDescent="0.2">
      <c r="A45" s="5">
        <v>39</v>
      </c>
      <c r="B45" s="32" t="s">
        <v>91</v>
      </c>
      <c r="C45" s="58">
        <f t="shared" si="1"/>
        <v>19390712</v>
      </c>
      <c r="D45" s="44">
        <f>SUM(D46:D50)</f>
        <v>19390712</v>
      </c>
      <c r="E45" s="19">
        <f>SUM(E46:E50)</f>
        <v>0</v>
      </c>
      <c r="F45" s="19">
        <f>SUM(F46:F50)</f>
        <v>0</v>
      </c>
      <c r="G45" s="19">
        <f>SUM(G46:G50)</f>
        <v>0</v>
      </c>
      <c r="H45" s="19">
        <f>SUM(H46:H50)</f>
        <v>0</v>
      </c>
    </row>
    <row r="46" spans="1:8" ht="25.5" x14ac:dyDescent="0.2">
      <c r="A46" s="5">
        <v>40</v>
      </c>
      <c r="B46" s="32" t="s">
        <v>92</v>
      </c>
      <c r="C46" s="58">
        <f t="shared" si="1"/>
        <v>9611212</v>
      </c>
      <c r="D46" s="39">
        <v>9611212</v>
      </c>
      <c r="E46" s="6"/>
      <c r="F46" s="6"/>
      <c r="G46" s="6"/>
      <c r="H46" s="6"/>
    </row>
    <row r="47" spans="1:8" ht="25.5" x14ac:dyDescent="0.2">
      <c r="A47" s="5">
        <v>41</v>
      </c>
      <c r="B47" s="32" t="s">
        <v>93</v>
      </c>
      <c r="C47" s="58">
        <f t="shared" si="1"/>
        <v>0</v>
      </c>
      <c r="D47" s="39"/>
      <c r="E47" s="6"/>
      <c r="F47" s="6"/>
      <c r="G47" s="6"/>
      <c r="H47" s="6"/>
    </row>
    <row r="48" spans="1:8" x14ac:dyDescent="0.2">
      <c r="A48" s="5">
        <v>42</v>
      </c>
      <c r="B48" s="32" t="s">
        <v>94</v>
      </c>
      <c r="C48" s="58">
        <f t="shared" si="1"/>
        <v>9269500</v>
      </c>
      <c r="D48" s="39">
        <v>9269500</v>
      </c>
      <c r="E48" s="6"/>
      <c r="F48" s="6"/>
      <c r="G48" s="6"/>
      <c r="H48" s="6"/>
    </row>
    <row r="49" spans="1:8" ht="25.5" x14ac:dyDescent="0.2">
      <c r="A49" s="5">
        <v>43</v>
      </c>
      <c r="B49" s="32" t="s">
        <v>95</v>
      </c>
      <c r="C49" s="58">
        <f t="shared" si="1"/>
        <v>0</v>
      </c>
      <c r="D49" s="39"/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1"/>
        <v>510000</v>
      </c>
      <c r="D50" s="39">
        <v>510000</v>
      </c>
      <c r="E50" s="6"/>
      <c r="F50" s="6"/>
      <c r="G50" s="6"/>
      <c r="H50" s="6"/>
    </row>
    <row r="51" spans="1:8" x14ac:dyDescent="0.2">
      <c r="A51" s="5">
        <v>45</v>
      </c>
      <c r="B51" s="32" t="s">
        <v>97</v>
      </c>
      <c r="C51" s="58">
        <f t="shared" si="1"/>
        <v>898775</v>
      </c>
      <c r="D51" s="39"/>
      <c r="E51" s="6"/>
      <c r="F51" s="6"/>
      <c r="G51" s="6"/>
      <c r="H51" s="6">
        <v>898775</v>
      </c>
    </row>
    <row r="52" spans="1:8" x14ac:dyDescent="0.2">
      <c r="A52" s="5">
        <v>46</v>
      </c>
      <c r="B52" s="32" t="s">
        <v>98</v>
      </c>
      <c r="C52" s="58">
        <f t="shared" si="1"/>
        <v>8065896</v>
      </c>
      <c r="D52" s="46">
        <v>5543157</v>
      </c>
      <c r="E52" s="9">
        <f>(E38+E42+E45+E51)*0.27</f>
        <v>414450</v>
      </c>
      <c r="F52" s="9">
        <f>(F38+F42+F45+F51)*0.27</f>
        <v>443340.00000000006</v>
      </c>
      <c r="G52" s="9"/>
      <c r="H52" s="9">
        <v>1664949</v>
      </c>
    </row>
    <row r="53" spans="1:8" x14ac:dyDescent="0.2">
      <c r="A53" s="5">
        <v>47</v>
      </c>
      <c r="B53" s="32" t="s">
        <v>99</v>
      </c>
      <c r="C53" s="58">
        <f t="shared" si="1"/>
        <v>0</v>
      </c>
      <c r="D53" s="39"/>
      <c r="E53" s="6"/>
      <c r="F53" s="6"/>
      <c r="G53" s="6"/>
      <c r="H53" s="6"/>
    </row>
    <row r="54" spans="1:8" ht="25.5" x14ac:dyDescent="0.2">
      <c r="A54" s="5">
        <v>48</v>
      </c>
      <c r="B54" s="32" t="s">
        <v>100</v>
      </c>
      <c r="C54" s="58">
        <f t="shared" si="1"/>
        <v>0</v>
      </c>
      <c r="D54" s="39"/>
      <c r="E54" s="6"/>
      <c r="F54" s="6"/>
      <c r="G54" s="6"/>
      <c r="H54" s="6"/>
    </row>
    <row r="55" spans="1:8" x14ac:dyDescent="0.2">
      <c r="A55" s="5">
        <v>49</v>
      </c>
      <c r="B55" s="32" t="s">
        <v>101</v>
      </c>
      <c r="C55" s="58">
        <f t="shared" si="1"/>
        <v>0</v>
      </c>
      <c r="D55" s="39"/>
      <c r="E55" s="6"/>
      <c r="F55" s="6"/>
      <c r="G55" s="6"/>
      <c r="H55" s="6"/>
    </row>
    <row r="56" spans="1:8" ht="25.5" x14ac:dyDescent="0.2">
      <c r="A56" s="5">
        <v>50</v>
      </c>
      <c r="B56" s="32" t="s">
        <v>102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1"/>
        <v>0</v>
      </c>
      <c r="D57" s="39"/>
      <c r="E57" s="6"/>
      <c r="F57" s="6"/>
      <c r="G57" s="6"/>
      <c r="H57" s="6"/>
    </row>
    <row r="58" spans="1:8" x14ac:dyDescent="0.2">
      <c r="A58" s="5">
        <v>52</v>
      </c>
      <c r="B58" s="32" t="s">
        <v>104</v>
      </c>
      <c r="C58" s="58">
        <f t="shared" si="1"/>
        <v>0</v>
      </c>
      <c r="D58" s="39"/>
      <c r="E58" s="6"/>
      <c r="F58" s="6"/>
      <c r="G58" s="6"/>
      <c r="H58" s="6"/>
    </row>
    <row r="59" spans="1:8" s="61" customFormat="1" x14ac:dyDescent="0.2">
      <c r="A59" s="5">
        <v>53</v>
      </c>
      <c r="B59" s="32" t="s">
        <v>105</v>
      </c>
      <c r="C59" s="60">
        <f t="shared" si="1"/>
        <v>12000</v>
      </c>
      <c r="D59" s="39"/>
      <c r="E59" s="6"/>
      <c r="F59" s="6">
        <v>12000</v>
      </c>
      <c r="G59" s="6"/>
      <c r="H59" s="6"/>
    </row>
    <row r="60" spans="1:8" x14ac:dyDescent="0.2">
      <c r="A60" s="5">
        <v>54</v>
      </c>
      <c r="B60" s="33" t="s">
        <v>106</v>
      </c>
      <c r="C60" s="58">
        <f t="shared" si="1"/>
        <v>39110587</v>
      </c>
      <c r="D60" s="41">
        <f>D37+D38+D42+D45+D51+D52+D53+D54+D55+D56+D57+D58+D59</f>
        <v>26263869</v>
      </c>
      <c r="E60" s="41">
        <f t="shared" ref="E60:H60" si="2">E37+E38+E42+E45+E51+E52+E53+E54+E55+E56+E57+E58+E59</f>
        <v>1949450</v>
      </c>
      <c r="F60" s="41">
        <f t="shared" si="2"/>
        <v>2097340</v>
      </c>
      <c r="G60" s="41">
        <f t="shared" si="2"/>
        <v>968500</v>
      </c>
      <c r="H60" s="41">
        <f t="shared" si="2"/>
        <v>7831428</v>
      </c>
    </row>
    <row r="61" spans="1:8" s="61" customFormat="1" x14ac:dyDescent="0.2">
      <c r="A61" s="5">
        <v>55</v>
      </c>
      <c r="B61" s="32" t="s">
        <v>107</v>
      </c>
      <c r="C61" s="60">
        <f t="shared" si="1"/>
        <v>180000</v>
      </c>
      <c r="D61" s="39">
        <v>180000</v>
      </c>
      <c r="E61" s="6"/>
      <c r="F61" s="6"/>
      <c r="G61" s="6"/>
      <c r="H61" s="6"/>
    </row>
    <row r="62" spans="1:8" x14ac:dyDescent="0.2">
      <c r="A62" s="5">
        <v>56</v>
      </c>
      <c r="B62" s="33" t="s">
        <v>108</v>
      </c>
      <c r="C62" s="58">
        <f t="shared" si="1"/>
        <v>180000</v>
      </c>
      <c r="D62" s="41">
        <f>D61</f>
        <v>180000</v>
      </c>
      <c r="E62" s="7">
        <f>E61</f>
        <v>0</v>
      </c>
      <c r="F62" s="7">
        <f>F61</f>
        <v>0</v>
      </c>
      <c r="G62" s="7">
        <f>G61</f>
        <v>0</v>
      </c>
      <c r="H62" s="7">
        <f>H61</f>
        <v>0</v>
      </c>
    </row>
    <row r="63" spans="1:8" x14ac:dyDescent="0.2">
      <c r="A63" s="5"/>
      <c r="B63" s="654" t="s">
        <v>849</v>
      </c>
      <c r="C63" s="58">
        <f t="shared" si="1"/>
        <v>445000</v>
      </c>
      <c r="D63" s="546"/>
      <c r="E63" s="547"/>
      <c r="F63" s="547"/>
      <c r="G63" s="547">
        <v>445000</v>
      </c>
      <c r="H63" s="547"/>
    </row>
    <row r="64" spans="1:8" x14ac:dyDescent="0.2">
      <c r="A64" s="5"/>
      <c r="B64" s="655" t="s">
        <v>850</v>
      </c>
      <c r="C64" s="58">
        <f t="shared" si="1"/>
        <v>445000</v>
      </c>
      <c r="D64" s="41">
        <f>D63</f>
        <v>0</v>
      </c>
      <c r="E64" s="41">
        <f t="shared" ref="E64:H64" si="3">E63</f>
        <v>0</v>
      </c>
      <c r="F64" s="41">
        <f t="shared" si="3"/>
        <v>0</v>
      </c>
      <c r="G64" s="41">
        <f t="shared" si="3"/>
        <v>445000</v>
      </c>
      <c r="H64" s="41">
        <f t="shared" si="3"/>
        <v>0</v>
      </c>
    </row>
    <row r="65" spans="1:8" ht="25.5" x14ac:dyDescent="0.2">
      <c r="A65" s="5">
        <v>57</v>
      </c>
      <c r="B65" s="32" t="s">
        <v>109</v>
      </c>
      <c r="C65" s="58">
        <f t="shared" si="1"/>
        <v>0</v>
      </c>
      <c r="D65" s="39"/>
      <c r="E65" s="6"/>
      <c r="F65" s="6"/>
      <c r="G65" s="6"/>
      <c r="H65" s="6"/>
    </row>
    <row r="66" spans="1:8" x14ac:dyDescent="0.2">
      <c r="A66" s="5">
        <v>58</v>
      </c>
      <c r="B66" s="32" t="s">
        <v>110</v>
      </c>
      <c r="C66" s="58">
        <f t="shared" si="1"/>
        <v>435500</v>
      </c>
      <c r="D66" s="39">
        <v>435500</v>
      </c>
      <c r="E66" s="6"/>
      <c r="F66" s="6"/>
      <c r="G66" s="6"/>
      <c r="H66" s="6"/>
    </row>
    <row r="67" spans="1:8" x14ac:dyDescent="0.2">
      <c r="A67" s="5">
        <v>59</v>
      </c>
      <c r="B67" s="32" t="s">
        <v>111</v>
      </c>
      <c r="C67" s="58">
        <f t="shared" si="1"/>
        <v>0</v>
      </c>
      <c r="D67" s="43"/>
      <c r="E67" s="4"/>
      <c r="F67" s="4"/>
      <c r="G67" s="4"/>
      <c r="H67" s="4"/>
    </row>
    <row r="68" spans="1:8" x14ac:dyDescent="0.2">
      <c r="A68" s="5">
        <v>60</v>
      </c>
      <c r="B68" s="33" t="s">
        <v>112</v>
      </c>
      <c r="C68" s="58">
        <f t="shared" si="1"/>
        <v>435500</v>
      </c>
      <c r="D68" s="47">
        <f>SUM(D65:D67)</f>
        <v>435500</v>
      </c>
      <c r="E68" s="20">
        <f>SUM(E65:E67)</f>
        <v>0</v>
      </c>
      <c r="F68" s="20">
        <f>SUM(F65:F67)</f>
        <v>0</v>
      </c>
      <c r="G68" s="20">
        <f>SUM(G65:G67)</f>
        <v>0</v>
      </c>
      <c r="H68" s="20">
        <f>SUM(H65:H67)</f>
        <v>0</v>
      </c>
    </row>
    <row r="69" spans="1:8" x14ac:dyDescent="0.2">
      <c r="A69" s="5">
        <v>61</v>
      </c>
      <c r="B69" s="36" t="s">
        <v>113</v>
      </c>
      <c r="C69" s="58">
        <f t="shared" si="1"/>
        <v>786168631</v>
      </c>
      <c r="D69" s="48">
        <f>D18+D24+D36+D60+D62+D64+D68</f>
        <v>710840409</v>
      </c>
      <c r="E69" s="48">
        <f t="shared" ref="E69:H69" si="4">E18+E24+E36+E60+E62+E64+E68</f>
        <v>1949450</v>
      </c>
      <c r="F69" s="48">
        <f t="shared" si="4"/>
        <v>64133844</v>
      </c>
      <c r="G69" s="48">
        <f t="shared" si="4"/>
        <v>1413500</v>
      </c>
      <c r="H69" s="48">
        <f t="shared" si="4"/>
        <v>7831428</v>
      </c>
    </row>
    <row r="70" spans="1:8" ht="25.5" x14ac:dyDescent="0.2">
      <c r="A70" s="5">
        <v>62</v>
      </c>
      <c r="B70" s="32" t="s">
        <v>114</v>
      </c>
      <c r="C70" s="58">
        <f t="shared" si="1"/>
        <v>590723141</v>
      </c>
      <c r="D70" s="39">
        <v>553636584</v>
      </c>
      <c r="E70" s="6">
        <v>11731989</v>
      </c>
      <c r="F70" s="6">
        <v>18551194</v>
      </c>
      <c r="G70" s="6">
        <v>1725483</v>
      </c>
      <c r="H70" s="6">
        <v>5077891</v>
      </c>
    </row>
    <row r="71" spans="1:8" x14ac:dyDescent="0.2">
      <c r="A71" s="5">
        <v>63</v>
      </c>
      <c r="B71" s="32" t="s">
        <v>115</v>
      </c>
      <c r="C71" s="58">
        <f t="shared" si="1"/>
        <v>11473636</v>
      </c>
      <c r="D71" s="39">
        <v>11473636</v>
      </c>
      <c r="E71" s="6"/>
      <c r="F71" s="6"/>
      <c r="G71" s="6"/>
      <c r="H71" s="6"/>
    </row>
    <row r="72" spans="1:8" x14ac:dyDescent="0.2">
      <c r="A72" s="5">
        <v>64</v>
      </c>
      <c r="B72" s="32" t="s">
        <v>123</v>
      </c>
      <c r="C72" s="58">
        <f t="shared" si="1"/>
        <v>505919713</v>
      </c>
      <c r="D72" s="39"/>
      <c r="E72" s="6">
        <v>174012411</v>
      </c>
      <c r="F72" s="6">
        <v>129986187</v>
      </c>
      <c r="G72" s="6">
        <v>63276835</v>
      </c>
      <c r="H72" s="6">
        <v>138644280</v>
      </c>
    </row>
    <row r="73" spans="1:8" x14ac:dyDescent="0.2">
      <c r="A73" s="5">
        <v>65</v>
      </c>
      <c r="B73" s="32" t="s">
        <v>116</v>
      </c>
      <c r="C73" s="58">
        <f t="shared" si="1"/>
        <v>1108116490</v>
      </c>
      <c r="D73" s="42">
        <f>SUM(D70:D72)</f>
        <v>565110220</v>
      </c>
      <c r="E73" s="18">
        <f>SUM(E70:E72)</f>
        <v>185744400</v>
      </c>
      <c r="F73" s="18">
        <f>SUM(F70:F72)</f>
        <v>148537381</v>
      </c>
      <c r="G73" s="18">
        <f>SUM(G70:G72)</f>
        <v>65002318</v>
      </c>
      <c r="H73" s="18">
        <f>SUM(H70:H72)</f>
        <v>143722171</v>
      </c>
    </row>
    <row r="74" spans="1:8" ht="13.5" thickBot="1" x14ac:dyDescent="0.25">
      <c r="A74" s="5">
        <v>66</v>
      </c>
      <c r="B74" s="37" t="s">
        <v>117</v>
      </c>
      <c r="C74" s="58">
        <f>SUM(D74:H74)</f>
        <v>1108116490</v>
      </c>
      <c r="D74" s="49">
        <f>D73</f>
        <v>565110220</v>
      </c>
      <c r="E74" s="22">
        <f>E73</f>
        <v>185744400</v>
      </c>
      <c r="F74" s="22">
        <f>F73</f>
        <v>148537381</v>
      </c>
      <c r="G74" s="22">
        <f>G73</f>
        <v>65002318</v>
      </c>
      <c r="H74" s="22">
        <f>H73</f>
        <v>143722171</v>
      </c>
    </row>
    <row r="75" spans="1:8" ht="14.25" thickTop="1" thickBot="1" x14ac:dyDescent="0.25">
      <c r="A75" s="5">
        <v>67</v>
      </c>
      <c r="B75" s="38" t="s">
        <v>46</v>
      </c>
      <c r="C75" s="59">
        <f>SUM(D75:H75)</f>
        <v>1894285121</v>
      </c>
      <c r="D75" s="23">
        <f>D69+D74</f>
        <v>1275950629</v>
      </c>
      <c r="E75" s="23">
        <f>E69+E74</f>
        <v>187693850</v>
      </c>
      <c r="F75" s="23">
        <f>F69+F74</f>
        <v>212671225</v>
      </c>
      <c r="G75" s="23">
        <f>G69+G74</f>
        <v>66415818</v>
      </c>
      <c r="H75" s="23">
        <f>H69+H74</f>
        <v>151553599</v>
      </c>
    </row>
    <row r="76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7" topLeftCell="A65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6.28515625" customWidth="1"/>
  </cols>
  <sheetData>
    <row r="1" spans="1:9" ht="18.75" x14ac:dyDescent="0.3">
      <c r="B1" s="656" t="s">
        <v>0</v>
      </c>
      <c r="C1" s="213" t="s">
        <v>887</v>
      </c>
    </row>
    <row r="2" spans="1:9" ht="18.75" x14ac:dyDescent="0.3">
      <c r="B2" s="657" t="s">
        <v>181</v>
      </c>
      <c r="C2" s="658" t="s">
        <v>845</v>
      </c>
    </row>
    <row r="3" spans="1:9" ht="18.75" x14ac:dyDescent="0.3">
      <c r="B3" s="29"/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579" t="s">
        <v>888</v>
      </c>
      <c r="D6" s="580" t="s">
        <v>878</v>
      </c>
      <c r="E6" s="580" t="s">
        <v>878</v>
      </c>
      <c r="F6" s="580" t="s">
        <v>878</v>
      </c>
      <c r="G6" s="580" t="s">
        <v>878</v>
      </c>
      <c r="H6" s="580" t="s">
        <v>878</v>
      </c>
    </row>
    <row r="7" spans="1:9" ht="25.5" x14ac:dyDescent="0.2">
      <c r="A7" s="5">
        <v>1</v>
      </c>
      <c r="B7" s="32" t="s">
        <v>54</v>
      </c>
      <c r="C7" s="57">
        <f t="shared" ref="C7:C39" si="0">SUM(D7:H7)</f>
        <v>55404546</v>
      </c>
      <c r="D7" s="39">
        <v>55404546</v>
      </c>
      <c r="E7" s="6"/>
      <c r="F7" s="6"/>
      <c r="G7" s="6"/>
      <c r="H7" s="6"/>
      <c r="I7" s="581"/>
    </row>
    <row r="8" spans="1:9" ht="25.5" x14ac:dyDescent="0.2">
      <c r="A8" s="5">
        <v>2</v>
      </c>
      <c r="B8" s="32" t="s">
        <v>55</v>
      </c>
      <c r="C8" s="58">
        <f t="shared" si="0"/>
        <v>67857614</v>
      </c>
      <c r="D8" s="39">
        <v>67857614</v>
      </c>
      <c r="E8" s="6"/>
      <c r="F8" s="6"/>
      <c r="G8" s="6"/>
      <c r="H8" s="6"/>
      <c r="I8" s="581"/>
    </row>
    <row r="9" spans="1:9" ht="25.5" x14ac:dyDescent="0.2">
      <c r="A9" s="5">
        <v>3</v>
      </c>
      <c r="B9" s="32" t="s">
        <v>56</v>
      </c>
      <c r="C9" s="58">
        <f t="shared" si="0"/>
        <v>49665002</v>
      </c>
      <c r="D9" s="39">
        <v>49665002</v>
      </c>
      <c r="E9" s="6"/>
      <c r="F9" s="6"/>
      <c r="G9" s="6"/>
      <c r="H9" s="6"/>
      <c r="I9" s="581"/>
    </row>
    <row r="10" spans="1:9" ht="25.5" x14ac:dyDescent="0.2">
      <c r="A10" s="5">
        <v>4</v>
      </c>
      <c r="B10" s="32" t="s">
        <v>57</v>
      </c>
      <c r="C10" s="58">
        <f t="shared" si="0"/>
        <v>4312126</v>
      </c>
      <c r="D10" s="39">
        <v>4312126</v>
      </c>
      <c r="E10" s="6"/>
      <c r="F10" s="6"/>
      <c r="G10" s="6"/>
      <c r="H10" s="6"/>
      <c r="I10" s="581"/>
    </row>
    <row r="11" spans="1:9" ht="25.5" x14ac:dyDescent="0.2">
      <c r="A11" s="5">
        <v>5</v>
      </c>
      <c r="B11" s="32" t="s">
        <v>58</v>
      </c>
      <c r="C11" s="58">
        <f t="shared" si="0"/>
        <v>3385870</v>
      </c>
      <c r="D11" s="39">
        <v>3385870</v>
      </c>
      <c r="E11" s="6"/>
      <c r="F11" s="6"/>
      <c r="G11" s="6"/>
      <c r="H11" s="6"/>
      <c r="I11" s="581"/>
    </row>
    <row r="12" spans="1:9" x14ac:dyDescent="0.2">
      <c r="A12" s="5">
        <v>6</v>
      </c>
      <c r="B12" s="32" t="s">
        <v>59</v>
      </c>
      <c r="C12" s="58">
        <f t="shared" si="0"/>
        <v>180625158</v>
      </c>
      <c r="D12" s="17">
        <f>SUM(D7:D11)</f>
        <v>180625158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  <c r="I12" s="581"/>
    </row>
    <row r="13" spans="1:9" ht="25.5" x14ac:dyDescent="0.2">
      <c r="A13" s="5">
        <v>7</v>
      </c>
      <c r="B13" s="32" t="s">
        <v>60</v>
      </c>
      <c r="C13" s="58">
        <f t="shared" si="0"/>
        <v>39130626</v>
      </c>
      <c r="D13" s="17">
        <f t="shared" ref="D13:F13" si="1">SUM(D14:D17)</f>
        <v>7186500</v>
      </c>
      <c r="E13" s="17">
        <f t="shared" si="1"/>
        <v>0</v>
      </c>
      <c r="F13" s="17">
        <f t="shared" si="1"/>
        <v>31701904</v>
      </c>
      <c r="G13" s="17">
        <f>SUM(G14:G17)</f>
        <v>0</v>
      </c>
      <c r="H13" s="17">
        <f>SUM(H14:H17)</f>
        <v>242222</v>
      </c>
      <c r="I13" s="581"/>
    </row>
    <row r="14" spans="1:9" x14ac:dyDescent="0.2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  <c r="I14" s="581"/>
    </row>
    <row r="15" spans="1:9" x14ac:dyDescent="0.2">
      <c r="A15" s="5">
        <v>9</v>
      </c>
      <c r="B15" s="32" t="s">
        <v>62</v>
      </c>
      <c r="C15" s="58">
        <f t="shared" si="0"/>
        <v>7186500</v>
      </c>
      <c r="D15" s="39">
        <v>7186500</v>
      </c>
      <c r="E15" s="6"/>
      <c r="F15" s="6"/>
      <c r="G15" s="6"/>
      <c r="H15" s="6"/>
      <c r="I15" s="581"/>
    </row>
    <row r="16" spans="1:9" x14ac:dyDescent="0.2">
      <c r="A16" s="5">
        <v>10</v>
      </c>
      <c r="B16" s="32" t="s">
        <v>63</v>
      </c>
      <c r="C16" s="58">
        <f t="shared" si="0"/>
        <v>31944126</v>
      </c>
      <c r="D16" s="39"/>
      <c r="E16" s="6"/>
      <c r="F16" s="6">
        <v>31701904</v>
      </c>
      <c r="G16" s="6"/>
      <c r="H16" s="8">
        <v>242222</v>
      </c>
      <c r="I16" s="581"/>
    </row>
    <row r="17" spans="1:9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  <c r="I17" s="581"/>
    </row>
    <row r="18" spans="1:9" ht="25.5" x14ac:dyDescent="0.2">
      <c r="A18" s="5">
        <v>12</v>
      </c>
      <c r="B18" s="33" t="s">
        <v>65</v>
      </c>
      <c r="C18" s="58">
        <f t="shared" si="0"/>
        <v>219755784</v>
      </c>
      <c r="D18" s="41">
        <f>D12+D13</f>
        <v>187811658</v>
      </c>
      <c r="E18" s="7">
        <f>E12+E13</f>
        <v>0</v>
      </c>
      <c r="F18" s="7">
        <f>F12+F13</f>
        <v>31701904</v>
      </c>
      <c r="G18" s="7">
        <f>G12+G13</f>
        <v>0</v>
      </c>
      <c r="H18" s="7">
        <f>H12+H13</f>
        <v>242222</v>
      </c>
      <c r="I18" s="581"/>
    </row>
    <row r="19" spans="1:9" x14ac:dyDescent="0.2">
      <c r="A19" s="5">
        <v>13</v>
      </c>
      <c r="B19" s="32" t="s">
        <v>66</v>
      </c>
      <c r="C19" s="58">
        <f t="shared" si="0"/>
        <v>2879814</v>
      </c>
      <c r="D19" s="18">
        <v>2879814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  <c r="I19" s="581"/>
    </row>
    <row r="20" spans="1:9" x14ac:dyDescent="0.2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  <c r="I20" s="581"/>
    </row>
    <row r="21" spans="1:9" x14ac:dyDescent="0.2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  <c r="I21" s="581"/>
    </row>
    <row r="22" spans="1:9" x14ac:dyDescent="0.2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  <c r="I22" s="581"/>
    </row>
    <row r="23" spans="1:9" x14ac:dyDescent="0.2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  <c r="I23" s="581"/>
    </row>
    <row r="24" spans="1:9" ht="25.5" x14ac:dyDescent="0.2">
      <c r="A24" s="5">
        <v>18</v>
      </c>
      <c r="B24" s="33" t="s">
        <v>71</v>
      </c>
      <c r="C24" s="58">
        <f t="shared" si="0"/>
        <v>2879814</v>
      </c>
      <c r="D24" s="41">
        <f>D19</f>
        <v>2879814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  <c r="I24" s="581"/>
    </row>
    <row r="25" spans="1:9" x14ac:dyDescent="0.2">
      <c r="A25" s="5">
        <v>19</v>
      </c>
      <c r="B25" s="32" t="s">
        <v>72</v>
      </c>
      <c r="C25" s="58">
        <f t="shared" si="0"/>
        <v>56459709</v>
      </c>
      <c r="D25" s="17">
        <v>56459709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  <c r="I25" s="581"/>
    </row>
    <row r="26" spans="1:9" x14ac:dyDescent="0.2">
      <c r="A26" s="5">
        <v>20</v>
      </c>
      <c r="B26" s="32" t="s">
        <v>73</v>
      </c>
      <c r="C26" s="58">
        <f t="shared" si="0"/>
        <v>47502394</v>
      </c>
      <c r="D26" s="39">
        <v>47502394</v>
      </c>
      <c r="E26" s="6"/>
      <c r="F26" s="6"/>
      <c r="G26" s="6"/>
      <c r="H26" s="6"/>
      <c r="I26" s="581"/>
    </row>
    <row r="27" spans="1:9" ht="16.5" customHeight="1" x14ac:dyDescent="0.2">
      <c r="A27" s="5">
        <v>21</v>
      </c>
      <c r="B27" s="32" t="s">
        <v>74</v>
      </c>
      <c r="C27" s="58">
        <f t="shared" si="0"/>
        <v>8957315</v>
      </c>
      <c r="D27" s="39">
        <v>8957315</v>
      </c>
      <c r="E27" s="6"/>
      <c r="F27" s="6"/>
      <c r="G27" s="6"/>
      <c r="H27" s="6"/>
      <c r="I27" s="581"/>
    </row>
    <row r="28" spans="1:9" ht="18.75" customHeight="1" x14ac:dyDescent="0.2">
      <c r="A28" s="5">
        <v>22</v>
      </c>
      <c r="B28" s="32" t="s">
        <v>75</v>
      </c>
      <c r="C28" s="58">
        <f t="shared" si="0"/>
        <v>92404463</v>
      </c>
      <c r="D28" s="39">
        <v>92404463</v>
      </c>
      <c r="E28" s="6"/>
      <c r="F28" s="6"/>
      <c r="G28" s="6"/>
      <c r="H28" s="6"/>
      <c r="I28" s="581"/>
    </row>
    <row r="29" spans="1:9" x14ac:dyDescent="0.2">
      <c r="A29" s="5">
        <v>23</v>
      </c>
      <c r="B29" s="32" t="s">
        <v>76</v>
      </c>
      <c r="C29" s="58">
        <f t="shared" si="0"/>
        <v>5931585</v>
      </c>
      <c r="D29" s="39">
        <v>5931585</v>
      </c>
      <c r="E29" s="6"/>
      <c r="F29" s="6"/>
      <c r="G29" s="6"/>
      <c r="H29" s="6"/>
      <c r="I29" s="581"/>
    </row>
    <row r="30" spans="1:9" ht="25.5" x14ac:dyDescent="0.2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  <c r="I30" s="581"/>
    </row>
    <row r="31" spans="1:9" x14ac:dyDescent="0.2">
      <c r="A31" s="5">
        <v>25</v>
      </c>
      <c r="B31" s="32" t="s">
        <v>78</v>
      </c>
      <c r="C31" s="58">
        <f t="shared" si="0"/>
        <v>98336048</v>
      </c>
      <c r="D31" s="40">
        <f>SUM(D28:D30)</f>
        <v>98336048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  <c r="I31" s="581"/>
    </row>
    <row r="32" spans="1:9" x14ac:dyDescent="0.2">
      <c r="A32" s="5">
        <v>26</v>
      </c>
      <c r="B32" s="32" t="s">
        <v>79</v>
      </c>
      <c r="C32" s="58">
        <f t="shared" si="0"/>
        <v>483374</v>
      </c>
      <c r="D32" s="17">
        <v>438374</v>
      </c>
      <c r="E32" s="17">
        <v>45000</v>
      </c>
      <c r="F32" s="17">
        <f>SUM(F33:F35)</f>
        <v>0</v>
      </c>
      <c r="G32" s="17">
        <f>SUM(G33:G35)</f>
        <v>0</v>
      </c>
      <c r="H32" s="17">
        <f>SUM(H33:H35)</f>
        <v>0</v>
      </c>
      <c r="I32" s="581"/>
    </row>
    <row r="33" spans="1:9" ht="51" x14ac:dyDescent="0.2">
      <c r="A33" s="5">
        <v>27</v>
      </c>
      <c r="B33" s="32" t="s">
        <v>80</v>
      </c>
      <c r="C33" s="58">
        <f t="shared" si="0"/>
        <v>64251</v>
      </c>
      <c r="D33" s="39">
        <v>64251</v>
      </c>
      <c r="E33" s="6"/>
      <c r="F33" s="6"/>
      <c r="G33" s="6"/>
      <c r="H33" s="6"/>
      <c r="I33" s="581"/>
    </row>
    <row r="34" spans="1:9" x14ac:dyDescent="0.2">
      <c r="A34" s="5">
        <v>28</v>
      </c>
      <c r="B34" s="32" t="s">
        <v>81</v>
      </c>
      <c r="C34" s="58">
        <f t="shared" si="0"/>
        <v>112430</v>
      </c>
      <c r="D34" s="39">
        <v>102430</v>
      </c>
      <c r="E34" s="6">
        <v>10000</v>
      </c>
      <c r="F34" s="6"/>
      <c r="G34" s="6"/>
      <c r="H34" s="6"/>
      <c r="I34" s="581"/>
    </row>
    <row r="35" spans="1:9" x14ac:dyDescent="0.2">
      <c r="A35" s="5">
        <v>29</v>
      </c>
      <c r="B35" s="32" t="s">
        <v>82</v>
      </c>
      <c r="C35" s="58">
        <f t="shared" si="0"/>
        <v>271693</v>
      </c>
      <c r="D35" s="43">
        <v>271693</v>
      </c>
      <c r="E35" s="4"/>
      <c r="F35" s="4"/>
      <c r="G35" s="4"/>
      <c r="H35" s="4"/>
      <c r="I35" s="581"/>
    </row>
    <row r="36" spans="1:9" x14ac:dyDescent="0.2">
      <c r="A36" s="5">
        <v>30</v>
      </c>
      <c r="B36" s="33" t="s">
        <v>83</v>
      </c>
      <c r="C36" s="58">
        <f t="shared" si="0"/>
        <v>155279131</v>
      </c>
      <c r="D36" s="7">
        <f t="shared" ref="D36:E36" si="2">D25+D31+D32</f>
        <v>155234131</v>
      </c>
      <c r="E36" s="7">
        <f t="shared" si="2"/>
        <v>45000</v>
      </c>
      <c r="F36" s="7">
        <f>F25+F31+F32</f>
        <v>0</v>
      </c>
      <c r="G36" s="7">
        <f>G25+G31+G32</f>
        <v>0</v>
      </c>
      <c r="H36" s="7">
        <f>H25+H31+H32</f>
        <v>0</v>
      </c>
      <c r="I36" s="581"/>
    </row>
    <row r="37" spans="1:9" x14ac:dyDescent="0.2">
      <c r="A37" s="5">
        <v>31</v>
      </c>
      <c r="B37" s="659" t="s">
        <v>848</v>
      </c>
      <c r="C37" s="58">
        <f t="shared" ref="C37" si="3">SUM(D37:H37)</f>
        <v>37950</v>
      </c>
      <c r="D37" s="546"/>
      <c r="E37" s="547"/>
      <c r="F37" s="547">
        <v>3100</v>
      </c>
      <c r="G37" s="547">
        <v>34850</v>
      </c>
      <c r="H37" s="547"/>
      <c r="I37" s="581"/>
    </row>
    <row r="38" spans="1:9" x14ac:dyDescent="0.2">
      <c r="A38" s="5">
        <v>31</v>
      </c>
      <c r="B38" s="35" t="s">
        <v>84</v>
      </c>
      <c r="C38" s="58">
        <f t="shared" si="0"/>
        <v>5001693</v>
      </c>
      <c r="D38" s="44">
        <v>23622</v>
      </c>
      <c r="E38" s="44">
        <v>196732</v>
      </c>
      <c r="F38" s="44">
        <v>698625</v>
      </c>
      <c r="G38" s="44">
        <v>890115</v>
      </c>
      <c r="H38" s="44">
        <v>3192599</v>
      </c>
      <c r="I38" s="581"/>
    </row>
    <row r="39" spans="1:9" x14ac:dyDescent="0.2">
      <c r="A39" s="5">
        <v>32</v>
      </c>
      <c r="B39" s="35" t="s">
        <v>85</v>
      </c>
      <c r="C39" s="58">
        <f t="shared" si="0"/>
        <v>0</v>
      </c>
      <c r="D39" s="45"/>
      <c r="E39" s="8"/>
      <c r="F39" s="8"/>
      <c r="G39" s="8"/>
      <c r="H39" s="8"/>
      <c r="I39" s="581"/>
    </row>
    <row r="40" spans="1:9" x14ac:dyDescent="0.2">
      <c r="A40" s="5">
        <v>33</v>
      </c>
      <c r="B40" s="35" t="s">
        <v>86</v>
      </c>
      <c r="C40" s="58">
        <f t="shared" ref="C40:C73" si="4">SUM(D40:H40)</f>
        <v>947107</v>
      </c>
      <c r="D40" s="45"/>
      <c r="E40" s="8">
        <v>196732</v>
      </c>
      <c r="F40" s="8"/>
      <c r="G40" s="8">
        <v>750375</v>
      </c>
      <c r="H40" s="8"/>
      <c r="I40" s="581"/>
    </row>
    <row r="41" spans="1:9" x14ac:dyDescent="0.2">
      <c r="A41" s="5">
        <v>34</v>
      </c>
      <c r="B41" s="35" t="s">
        <v>87</v>
      </c>
      <c r="C41" s="58">
        <f t="shared" si="4"/>
        <v>0</v>
      </c>
      <c r="D41" s="45"/>
      <c r="E41" s="8"/>
      <c r="F41" s="8"/>
      <c r="G41" s="8"/>
      <c r="H41" s="8"/>
      <c r="I41" s="581"/>
    </row>
    <row r="42" spans="1:9" x14ac:dyDescent="0.2">
      <c r="A42" s="5">
        <v>35</v>
      </c>
      <c r="B42" s="32" t="s">
        <v>88</v>
      </c>
      <c r="C42" s="58">
        <f t="shared" si="4"/>
        <v>1901584</v>
      </c>
      <c r="D42" s="19">
        <v>107727</v>
      </c>
      <c r="E42" s="19">
        <v>907286</v>
      </c>
      <c r="F42" s="19">
        <v>886571</v>
      </c>
      <c r="G42" s="19">
        <f>SUM(G43:G44)</f>
        <v>0</v>
      </c>
      <c r="H42" s="19">
        <f>SUM(H43:H44)</f>
        <v>0</v>
      </c>
      <c r="I42" s="581"/>
    </row>
    <row r="43" spans="1:9" x14ac:dyDescent="0.2">
      <c r="A43" s="5">
        <v>36</v>
      </c>
      <c r="B43" s="32" t="s">
        <v>89</v>
      </c>
      <c r="C43" s="58">
        <f t="shared" si="4"/>
        <v>1086843</v>
      </c>
      <c r="D43" s="39">
        <v>107727</v>
      </c>
      <c r="E43" s="6">
        <v>907286</v>
      </c>
      <c r="F43" s="6">
        <v>71830</v>
      </c>
      <c r="G43" s="6"/>
      <c r="H43" s="6"/>
      <c r="I43" s="581"/>
    </row>
    <row r="44" spans="1:9" x14ac:dyDescent="0.2">
      <c r="A44" s="5">
        <v>37</v>
      </c>
      <c r="B44" s="32" t="s">
        <v>90</v>
      </c>
      <c r="C44" s="58">
        <f t="shared" si="4"/>
        <v>0</v>
      </c>
      <c r="D44" s="39"/>
      <c r="E44" s="6"/>
      <c r="F44" s="6"/>
      <c r="G44" s="6"/>
      <c r="H44" s="6"/>
      <c r="I44" s="581"/>
    </row>
    <row r="45" spans="1:9" x14ac:dyDescent="0.2">
      <c r="A45" s="5">
        <v>38</v>
      </c>
      <c r="B45" s="32" t="s">
        <v>91</v>
      </c>
      <c r="C45" s="58">
        <f t="shared" si="4"/>
        <v>10595424</v>
      </c>
      <c r="D45" s="19">
        <v>10595424</v>
      </c>
      <c r="E45" s="19">
        <f>SUM(E46:E50)</f>
        <v>0</v>
      </c>
      <c r="F45" s="19">
        <f>SUM(F46:F50)</f>
        <v>0</v>
      </c>
      <c r="G45" s="19">
        <f>SUM(G46:G50)</f>
        <v>0</v>
      </c>
      <c r="H45" s="19">
        <f>SUM(H46:H50)</f>
        <v>0</v>
      </c>
      <c r="I45" s="581"/>
    </row>
    <row r="46" spans="1:9" ht="25.5" x14ac:dyDescent="0.2">
      <c r="A46" s="5">
        <v>39</v>
      </c>
      <c r="B46" s="32" t="s">
        <v>92</v>
      </c>
      <c r="C46" s="58">
        <f t="shared" si="4"/>
        <v>4882784</v>
      </c>
      <c r="D46" s="39">
        <v>4882784</v>
      </c>
      <c r="E46" s="6"/>
      <c r="F46" s="6"/>
      <c r="G46" s="6"/>
      <c r="H46" s="6"/>
      <c r="I46" s="581"/>
    </row>
    <row r="47" spans="1:9" ht="25.5" x14ac:dyDescent="0.2">
      <c r="A47" s="5">
        <v>40</v>
      </c>
      <c r="B47" s="32" t="s">
        <v>93</v>
      </c>
      <c r="C47" s="58">
        <f t="shared" si="4"/>
        <v>392852</v>
      </c>
      <c r="D47" s="39">
        <v>392852</v>
      </c>
      <c r="E47" s="6"/>
      <c r="F47" s="6"/>
      <c r="G47" s="6"/>
      <c r="H47" s="6"/>
      <c r="I47" s="581"/>
    </row>
    <row r="48" spans="1:9" x14ac:dyDescent="0.2">
      <c r="A48" s="5">
        <v>41</v>
      </c>
      <c r="B48" s="32" t="s">
        <v>94</v>
      </c>
      <c r="C48" s="58">
        <f t="shared" si="4"/>
        <v>0</v>
      </c>
      <c r="D48" s="39"/>
      <c r="E48" s="6"/>
      <c r="F48" s="6"/>
      <c r="G48" s="6"/>
      <c r="H48" s="6"/>
      <c r="I48" s="581"/>
    </row>
    <row r="49" spans="1:9" ht="25.5" x14ac:dyDescent="0.2">
      <c r="A49" s="5">
        <v>42</v>
      </c>
      <c r="B49" s="32" t="s">
        <v>95</v>
      </c>
      <c r="C49" s="58">
        <f t="shared" si="4"/>
        <v>0</v>
      </c>
      <c r="D49" s="39"/>
      <c r="E49" s="6"/>
      <c r="F49" s="6"/>
      <c r="G49" s="6"/>
      <c r="H49" s="6"/>
      <c r="I49" s="581"/>
    </row>
    <row r="50" spans="1:9" x14ac:dyDescent="0.2">
      <c r="A50" s="5">
        <v>43</v>
      </c>
      <c r="B50" s="32" t="s">
        <v>96</v>
      </c>
      <c r="C50" s="58">
        <f t="shared" si="4"/>
        <v>0</v>
      </c>
      <c r="D50" s="39"/>
      <c r="E50" s="6"/>
      <c r="F50" s="6"/>
      <c r="G50" s="6"/>
      <c r="H50" s="6"/>
      <c r="I50" s="581"/>
    </row>
    <row r="51" spans="1:9" x14ac:dyDescent="0.2">
      <c r="A51" s="5">
        <v>44</v>
      </c>
      <c r="B51" s="32" t="s">
        <v>97</v>
      </c>
      <c r="C51" s="58">
        <f t="shared" si="4"/>
        <v>638182</v>
      </c>
      <c r="D51" s="39">
        <v>12875</v>
      </c>
      <c r="E51" s="6"/>
      <c r="F51" s="6"/>
      <c r="G51" s="6"/>
      <c r="H51" s="6">
        <v>625307</v>
      </c>
      <c r="I51" s="581"/>
    </row>
    <row r="52" spans="1:9" x14ac:dyDescent="0.2">
      <c r="A52" s="5">
        <v>45</v>
      </c>
      <c r="B52" s="32" t="s">
        <v>98</v>
      </c>
      <c r="C52" s="58">
        <f t="shared" si="4"/>
        <v>4452861</v>
      </c>
      <c r="D52" s="546">
        <v>2710214</v>
      </c>
      <c r="E52" s="547">
        <v>291501</v>
      </c>
      <c r="F52" s="547">
        <v>420315</v>
      </c>
      <c r="G52" s="547"/>
      <c r="H52" s="547">
        <v>1030831</v>
      </c>
      <c r="I52" s="581"/>
    </row>
    <row r="53" spans="1:9" x14ac:dyDescent="0.2">
      <c r="A53" s="5">
        <v>46</v>
      </c>
      <c r="B53" s="32" t="s">
        <v>99</v>
      </c>
      <c r="C53" s="58">
        <f t="shared" si="4"/>
        <v>0</v>
      </c>
      <c r="D53" s="39"/>
      <c r="E53" s="6"/>
      <c r="F53" s="6"/>
      <c r="G53" s="6"/>
      <c r="H53" s="6"/>
      <c r="I53" s="581"/>
    </row>
    <row r="54" spans="1:9" ht="25.5" x14ac:dyDescent="0.2">
      <c r="A54" s="5">
        <v>47</v>
      </c>
      <c r="B54" s="32" t="s">
        <v>100</v>
      </c>
      <c r="C54" s="58">
        <f t="shared" si="4"/>
        <v>27776</v>
      </c>
      <c r="D54" s="39">
        <v>15673</v>
      </c>
      <c r="E54" s="6">
        <v>4479</v>
      </c>
      <c r="F54" s="6">
        <v>7160</v>
      </c>
      <c r="G54" s="6">
        <v>387</v>
      </c>
      <c r="H54" s="6">
        <v>77</v>
      </c>
      <c r="I54" s="581"/>
    </row>
    <row r="55" spans="1:9" x14ac:dyDescent="0.2">
      <c r="A55" s="5">
        <v>48</v>
      </c>
      <c r="B55" s="32" t="s">
        <v>101</v>
      </c>
      <c r="C55" s="58">
        <f t="shared" si="4"/>
        <v>0</v>
      </c>
      <c r="D55" s="39"/>
      <c r="E55" s="6"/>
      <c r="F55" s="6"/>
      <c r="G55" s="6"/>
      <c r="H55" s="6"/>
      <c r="I55" s="581"/>
    </row>
    <row r="56" spans="1:9" ht="25.5" x14ac:dyDescent="0.2">
      <c r="A56" s="5">
        <v>49</v>
      </c>
      <c r="B56" s="32" t="s">
        <v>102</v>
      </c>
      <c r="C56" s="58">
        <f t="shared" si="4"/>
        <v>0</v>
      </c>
      <c r="D56" s="39"/>
      <c r="E56" s="6"/>
      <c r="F56" s="6"/>
      <c r="G56" s="6"/>
      <c r="H56" s="6"/>
      <c r="I56" s="581"/>
    </row>
    <row r="57" spans="1:9" x14ac:dyDescent="0.2">
      <c r="A57" s="5">
        <v>50</v>
      </c>
      <c r="B57" s="32" t="s">
        <v>103</v>
      </c>
      <c r="C57" s="58">
        <f t="shared" si="4"/>
        <v>0</v>
      </c>
      <c r="D57" s="39"/>
      <c r="E57" s="6"/>
      <c r="F57" s="6"/>
      <c r="G57" s="6"/>
      <c r="H57" s="6"/>
      <c r="I57" s="581"/>
    </row>
    <row r="58" spans="1:9" x14ac:dyDescent="0.2">
      <c r="A58" s="5">
        <v>51</v>
      </c>
      <c r="B58" s="32" t="s">
        <v>104</v>
      </c>
      <c r="C58" s="58">
        <f t="shared" si="4"/>
        <v>0</v>
      </c>
      <c r="D58" s="39"/>
      <c r="E58" s="6"/>
      <c r="F58" s="6"/>
      <c r="G58" s="6"/>
      <c r="H58" s="6"/>
      <c r="I58" s="581"/>
    </row>
    <row r="59" spans="1:9" s="61" customFormat="1" x14ac:dyDescent="0.2">
      <c r="A59" s="5">
        <v>52</v>
      </c>
      <c r="B59" s="32" t="s">
        <v>105</v>
      </c>
      <c r="C59" s="60">
        <f t="shared" si="4"/>
        <v>138025</v>
      </c>
      <c r="D59" s="39">
        <v>122728</v>
      </c>
      <c r="E59" s="6">
        <v>376</v>
      </c>
      <c r="F59" s="6">
        <v>10276</v>
      </c>
      <c r="G59" s="6">
        <v>1979</v>
      </c>
      <c r="H59" s="6">
        <v>2666</v>
      </c>
      <c r="I59" s="581"/>
    </row>
    <row r="60" spans="1:9" x14ac:dyDescent="0.2">
      <c r="A60" s="5">
        <v>53</v>
      </c>
      <c r="B60" s="33" t="s">
        <v>106</v>
      </c>
      <c r="C60" s="58">
        <f t="shared" si="4"/>
        <v>22793495</v>
      </c>
      <c r="D60" s="41">
        <f>D37+D38+D42+D45+D51+D52+D53+D54+D55+D56+D57+D58+D59</f>
        <v>13588263</v>
      </c>
      <c r="E60" s="41">
        <f t="shared" ref="E60:H60" si="5">E37+E38+E42+E45+E51+E52+E53+E54+E55+E56+E57+E58+E59</f>
        <v>1400374</v>
      </c>
      <c r="F60" s="41">
        <f t="shared" si="5"/>
        <v>2026047</v>
      </c>
      <c r="G60" s="41">
        <f t="shared" si="5"/>
        <v>927331</v>
      </c>
      <c r="H60" s="41">
        <f t="shared" si="5"/>
        <v>4851480</v>
      </c>
      <c r="I60" s="581"/>
    </row>
    <row r="61" spans="1:9" s="61" customFormat="1" x14ac:dyDescent="0.2">
      <c r="A61" s="5">
        <v>54</v>
      </c>
      <c r="B61" s="32" t="s">
        <v>107</v>
      </c>
      <c r="C61" s="60">
        <f t="shared" si="4"/>
        <v>71758</v>
      </c>
      <c r="D61" s="39">
        <v>71758</v>
      </c>
      <c r="E61" s="6"/>
      <c r="F61" s="6"/>
      <c r="G61" s="6"/>
      <c r="H61" s="6"/>
      <c r="I61" s="581"/>
    </row>
    <row r="62" spans="1:9" x14ac:dyDescent="0.2">
      <c r="A62" s="5">
        <v>55</v>
      </c>
      <c r="B62" s="33" t="s">
        <v>108</v>
      </c>
      <c r="C62" s="58">
        <f t="shared" si="4"/>
        <v>71758</v>
      </c>
      <c r="D62" s="41">
        <f>D61</f>
        <v>71758</v>
      </c>
      <c r="E62" s="7">
        <f>E61</f>
        <v>0</v>
      </c>
      <c r="F62" s="7">
        <f>F61</f>
        <v>0</v>
      </c>
      <c r="G62" s="7">
        <f>G61</f>
        <v>0</v>
      </c>
      <c r="H62" s="7">
        <f>H61</f>
        <v>0</v>
      </c>
      <c r="I62" s="581"/>
    </row>
    <row r="63" spans="1:9" x14ac:dyDescent="0.2">
      <c r="A63" s="5"/>
      <c r="B63" s="659" t="s">
        <v>849</v>
      </c>
      <c r="C63" s="58">
        <f t="shared" ref="C63:C64" si="6">SUM(D63:H63)</f>
        <v>3984800</v>
      </c>
      <c r="D63" s="546">
        <v>3850000</v>
      </c>
      <c r="E63" s="547"/>
      <c r="F63" s="547">
        <v>34800</v>
      </c>
      <c r="G63" s="547">
        <v>100000</v>
      </c>
      <c r="H63" s="547"/>
      <c r="I63" s="581"/>
    </row>
    <row r="64" spans="1:9" x14ac:dyDescent="0.2">
      <c r="A64" s="5"/>
      <c r="B64" s="660" t="s">
        <v>850</v>
      </c>
      <c r="C64" s="58">
        <f t="shared" si="6"/>
        <v>3984800</v>
      </c>
      <c r="D64" s="41">
        <f>D63</f>
        <v>3850000</v>
      </c>
      <c r="E64" s="41">
        <f t="shared" ref="E64:H64" si="7">E63</f>
        <v>0</v>
      </c>
      <c r="F64" s="41">
        <f t="shared" si="7"/>
        <v>34800</v>
      </c>
      <c r="G64" s="41">
        <f t="shared" si="7"/>
        <v>100000</v>
      </c>
      <c r="H64" s="41">
        <f t="shared" si="7"/>
        <v>0</v>
      </c>
      <c r="I64" s="581"/>
    </row>
    <row r="65" spans="1:9" ht="25.5" x14ac:dyDescent="0.2">
      <c r="A65" s="5">
        <v>56</v>
      </c>
      <c r="B65" s="32" t="s">
        <v>109</v>
      </c>
      <c r="C65" s="58">
        <f t="shared" si="4"/>
        <v>85500</v>
      </c>
      <c r="D65" s="39">
        <v>85500</v>
      </c>
      <c r="E65" s="6"/>
      <c r="F65" s="6"/>
      <c r="G65" s="6"/>
      <c r="H65" s="6"/>
      <c r="I65" s="581"/>
    </row>
    <row r="66" spans="1:9" x14ac:dyDescent="0.2">
      <c r="A66" s="5">
        <v>57</v>
      </c>
      <c r="B66" s="32" t="s">
        <v>110</v>
      </c>
      <c r="C66" s="58">
        <f t="shared" si="4"/>
        <v>85500</v>
      </c>
      <c r="D66" s="39">
        <v>85500</v>
      </c>
      <c r="E66" s="6"/>
      <c r="F66" s="6"/>
      <c r="G66" s="6"/>
      <c r="H66" s="6"/>
      <c r="I66" s="581"/>
    </row>
    <row r="67" spans="1:9" x14ac:dyDescent="0.2">
      <c r="A67" s="5">
        <v>58</v>
      </c>
      <c r="B67" s="32" t="s">
        <v>111</v>
      </c>
      <c r="C67" s="58">
        <f t="shared" si="4"/>
        <v>3150000</v>
      </c>
      <c r="D67" s="43">
        <v>3150000</v>
      </c>
      <c r="E67" s="4"/>
      <c r="F67" s="4"/>
      <c r="G67" s="4"/>
      <c r="H67" s="4"/>
      <c r="I67" s="581"/>
    </row>
    <row r="68" spans="1:9" x14ac:dyDescent="0.2">
      <c r="A68" s="5">
        <v>59</v>
      </c>
      <c r="B68" s="33" t="s">
        <v>112</v>
      </c>
      <c r="C68" s="58">
        <f t="shared" si="4"/>
        <v>3235500</v>
      </c>
      <c r="D68" s="47">
        <f>D65+D67</f>
        <v>3235500</v>
      </c>
      <c r="E68" s="47">
        <f t="shared" ref="E68:H68" si="8">E65+E67</f>
        <v>0</v>
      </c>
      <c r="F68" s="47">
        <f t="shared" si="8"/>
        <v>0</v>
      </c>
      <c r="G68" s="47">
        <f t="shared" si="8"/>
        <v>0</v>
      </c>
      <c r="H68" s="47">
        <f t="shared" si="8"/>
        <v>0</v>
      </c>
      <c r="I68" s="581"/>
    </row>
    <row r="69" spans="1:9" x14ac:dyDescent="0.2">
      <c r="A69" s="5">
        <v>60</v>
      </c>
      <c r="B69" s="36" t="s">
        <v>113</v>
      </c>
      <c r="C69" s="58">
        <f t="shared" si="4"/>
        <v>408000282</v>
      </c>
      <c r="D69" s="48">
        <f>D18+D24+D36+D60+D62+D64+D68</f>
        <v>366671124</v>
      </c>
      <c r="E69" s="48">
        <f t="shared" ref="E69:H69" si="9">E18+E24+E36+E60+E62+E64+E68</f>
        <v>1445374</v>
      </c>
      <c r="F69" s="48">
        <f t="shared" si="9"/>
        <v>33762751</v>
      </c>
      <c r="G69" s="48">
        <f t="shared" si="9"/>
        <v>1027331</v>
      </c>
      <c r="H69" s="48">
        <f t="shared" si="9"/>
        <v>5093702</v>
      </c>
      <c r="I69" s="581"/>
    </row>
    <row r="70" spans="1:9" ht="25.5" x14ac:dyDescent="0.2">
      <c r="A70" s="5">
        <v>61</v>
      </c>
      <c r="B70" s="32" t="s">
        <v>114</v>
      </c>
      <c r="C70" s="58">
        <f t="shared" si="4"/>
        <v>590723141</v>
      </c>
      <c r="D70" s="39">
        <v>553636584</v>
      </c>
      <c r="E70" s="6">
        <v>11731989</v>
      </c>
      <c r="F70" s="6">
        <v>18551194</v>
      </c>
      <c r="G70" s="6">
        <v>1725483</v>
      </c>
      <c r="H70" s="6">
        <v>5077891</v>
      </c>
      <c r="I70" s="581"/>
    </row>
    <row r="71" spans="1:9" x14ac:dyDescent="0.2">
      <c r="A71" s="5">
        <v>62</v>
      </c>
      <c r="B71" s="32" t="s">
        <v>115</v>
      </c>
      <c r="C71" s="58">
        <f t="shared" si="4"/>
        <v>11473636</v>
      </c>
      <c r="D71" s="39">
        <v>11473636</v>
      </c>
      <c r="E71" s="6"/>
      <c r="F71" s="6"/>
      <c r="G71" s="6"/>
      <c r="H71" s="6"/>
      <c r="I71" s="581"/>
    </row>
    <row r="72" spans="1:9" x14ac:dyDescent="0.2">
      <c r="A72" s="5">
        <v>63</v>
      </c>
      <c r="B72" s="32" t="s">
        <v>123</v>
      </c>
      <c r="C72" s="58">
        <f t="shared" si="4"/>
        <v>189742923</v>
      </c>
      <c r="D72" s="39"/>
      <c r="E72" s="6">
        <v>65210899</v>
      </c>
      <c r="F72" s="6">
        <v>49325795</v>
      </c>
      <c r="G72" s="6">
        <v>24834564</v>
      </c>
      <c r="H72" s="6">
        <v>50371665</v>
      </c>
      <c r="I72" s="581"/>
    </row>
    <row r="73" spans="1:9" x14ac:dyDescent="0.2">
      <c r="A73" s="5">
        <v>64</v>
      </c>
      <c r="B73" s="32" t="s">
        <v>116</v>
      </c>
      <c r="C73" s="58">
        <f t="shared" si="4"/>
        <v>791939700</v>
      </c>
      <c r="D73" s="42">
        <f>SUM(D70:D72)</f>
        <v>565110220</v>
      </c>
      <c r="E73" s="18">
        <f>SUM(E70:E72)</f>
        <v>76942888</v>
      </c>
      <c r="F73" s="18">
        <f>SUM(F70:F72)</f>
        <v>67876989</v>
      </c>
      <c r="G73" s="18">
        <f>SUM(G70:G72)</f>
        <v>26560047</v>
      </c>
      <c r="H73" s="18">
        <f>SUM(H70:H72)</f>
        <v>55449556</v>
      </c>
      <c r="I73" s="581"/>
    </row>
    <row r="74" spans="1:9" ht="13.5" thickBot="1" x14ac:dyDescent="0.25">
      <c r="A74" s="5">
        <v>65</v>
      </c>
      <c r="B74" s="37" t="s">
        <v>117</v>
      </c>
      <c r="C74" s="58">
        <f>SUM(D74:H74)</f>
        <v>791939700</v>
      </c>
      <c r="D74" s="49">
        <f>D73</f>
        <v>565110220</v>
      </c>
      <c r="E74" s="22">
        <f>E73</f>
        <v>76942888</v>
      </c>
      <c r="F74" s="22">
        <f>F73</f>
        <v>67876989</v>
      </c>
      <c r="G74" s="22">
        <f>G73</f>
        <v>26560047</v>
      </c>
      <c r="H74" s="22">
        <f>H73</f>
        <v>55449556</v>
      </c>
      <c r="I74" s="581"/>
    </row>
    <row r="75" spans="1:9" ht="14.25" thickTop="1" thickBot="1" x14ac:dyDescent="0.25">
      <c r="A75" s="5">
        <v>66</v>
      </c>
      <c r="B75" s="38" t="s">
        <v>46</v>
      </c>
      <c r="C75" s="59">
        <f>SUM(D75:H75)</f>
        <v>1199939982</v>
      </c>
      <c r="D75" s="23">
        <f>D69+D74</f>
        <v>931781344</v>
      </c>
      <c r="E75" s="23">
        <f>E69+E74</f>
        <v>78388262</v>
      </c>
      <c r="F75" s="23">
        <f>F69+F74</f>
        <v>101639740</v>
      </c>
      <c r="G75" s="23">
        <f>G69+G74</f>
        <v>27587378</v>
      </c>
      <c r="H75" s="23">
        <f>H69+H74</f>
        <v>60543258</v>
      </c>
      <c r="I75" s="581"/>
    </row>
    <row r="76" spans="1:9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9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213" t="s">
        <v>273</v>
      </c>
    </row>
    <row r="2" spans="1:8" ht="18.75" x14ac:dyDescent="0.3">
      <c r="B2" s="29" t="s">
        <v>181</v>
      </c>
      <c r="D2" s="68" t="s">
        <v>839</v>
      </c>
    </row>
    <row r="3" spans="1:8" ht="15.75" x14ac:dyDescent="0.25">
      <c r="B3" s="30" t="s">
        <v>121</v>
      </c>
      <c r="C3" t="s">
        <v>122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7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5.5" x14ac:dyDescent="0.2">
      <c r="A7" s="5">
        <v>2</v>
      </c>
      <c r="B7" s="50" t="s">
        <v>5</v>
      </c>
      <c r="C7" s="58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">
      <c r="A8" s="5">
        <v>3</v>
      </c>
      <c r="B8" s="51" t="s">
        <v>6</v>
      </c>
      <c r="C8" s="58">
        <f t="shared" si="0"/>
        <v>213722834</v>
      </c>
      <c r="D8" s="54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148357492</v>
      </c>
      <c r="D23" s="39">
        <v>148357492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8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8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5.5" x14ac:dyDescent="0.2">
      <c r="A31" s="5">
        <v>26</v>
      </c>
      <c r="B31" s="32" t="s">
        <v>29</v>
      </c>
      <c r="C31" s="58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">
      <c r="A32" s="5">
        <v>27</v>
      </c>
      <c r="B32" s="50" t="s">
        <v>30</v>
      </c>
      <c r="C32" s="58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">
      <c r="A33" s="5">
        <v>28</v>
      </c>
      <c r="B33" s="32" t="s">
        <v>31</v>
      </c>
      <c r="C33" s="58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38</v>
      </c>
      <c r="C40" s="58">
        <f t="shared" si="0"/>
        <v>0</v>
      </c>
      <c r="D40" s="39"/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8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8">
        <f t="shared" si="0"/>
        <v>1206570279</v>
      </c>
      <c r="D43" s="55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5.5" x14ac:dyDescent="0.2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8">
        <f t="shared" si="0"/>
        <v>475776396</v>
      </c>
      <c r="D45" s="39">
        <f>'1'!C69</f>
        <v>475776396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8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8">
        <f t="shared" si="0"/>
        <v>487210244</v>
      </c>
      <c r="D47" s="56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9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5" thickTop="1" x14ac:dyDescent="0.2"/>
  </sheetData>
  <phoneticPr fontId="58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21" sqref="B21"/>
    </sheetView>
  </sheetViews>
  <sheetFormatPr defaultColWidth="13.5703125" defaultRowHeight="15" x14ac:dyDescent="0.25"/>
  <cols>
    <col min="1" max="1" width="5.7109375" style="662" customWidth="1"/>
    <col min="2" max="2" width="57" style="662" customWidth="1"/>
    <col min="3" max="3" width="18.85546875" style="662" customWidth="1"/>
    <col min="4" max="4" width="17.28515625" style="662" customWidth="1"/>
    <col min="5" max="5" width="16.140625" style="662" customWidth="1"/>
    <col min="6" max="7" width="17.140625" style="662" customWidth="1"/>
    <col min="8" max="253" width="9.140625" style="662" customWidth="1"/>
    <col min="254" max="254" width="5.7109375" style="662" customWidth="1"/>
    <col min="255" max="255" width="57" style="662" customWidth="1"/>
    <col min="256" max="256" width="12.140625" style="662" customWidth="1"/>
    <col min="257" max="16384" width="13.5703125" style="662"/>
  </cols>
  <sheetData>
    <row r="1" spans="1:7" ht="18.75" x14ac:dyDescent="0.3">
      <c r="A1" s="661"/>
      <c r="B1" s="656" t="s">
        <v>0</v>
      </c>
      <c r="C1" s="213" t="s">
        <v>206</v>
      </c>
    </row>
    <row r="2" spans="1:7" ht="18.75" x14ac:dyDescent="0.3">
      <c r="A2" s="663"/>
      <c r="B2" s="657" t="s">
        <v>181</v>
      </c>
      <c r="C2" s="658" t="s">
        <v>845</v>
      </c>
    </row>
    <row r="3" spans="1:7" ht="15.75" x14ac:dyDescent="0.25">
      <c r="A3" s="661"/>
      <c r="B3" s="663" t="s">
        <v>121</v>
      </c>
      <c r="C3" s="213" t="s">
        <v>230</v>
      </c>
    </row>
    <row r="4" spans="1:7" ht="15.75" x14ac:dyDescent="0.25">
      <c r="A4" s="661"/>
      <c r="B4" s="661"/>
      <c r="C4" s="661"/>
    </row>
    <row r="5" spans="1:7" ht="15.75" x14ac:dyDescent="0.25">
      <c r="A5" s="664" t="s">
        <v>207</v>
      </c>
      <c r="B5" s="664"/>
      <c r="C5" s="665" t="s">
        <v>208</v>
      </c>
      <c r="D5" s="665" t="s">
        <v>851</v>
      </c>
      <c r="E5" s="665" t="s">
        <v>852</v>
      </c>
      <c r="F5" s="665" t="s">
        <v>853</v>
      </c>
      <c r="G5" s="665" t="s">
        <v>889</v>
      </c>
    </row>
    <row r="6" spans="1:7" ht="15.75" x14ac:dyDescent="0.25">
      <c r="A6" s="666">
        <v>1</v>
      </c>
      <c r="B6" s="667" t="s">
        <v>229</v>
      </c>
      <c r="C6" s="568">
        <v>194762848</v>
      </c>
      <c r="D6" s="568">
        <v>186652866</v>
      </c>
      <c r="E6" s="568"/>
      <c r="F6" s="568">
        <f>D6+E6</f>
        <v>186652866</v>
      </c>
      <c r="G6" s="570">
        <v>21268004</v>
      </c>
    </row>
    <row r="7" spans="1:7" ht="15.75" x14ac:dyDescent="0.25">
      <c r="A7" s="666">
        <v>2</v>
      </c>
      <c r="B7" s="666" t="s">
        <v>209</v>
      </c>
      <c r="C7" s="568">
        <v>49983339</v>
      </c>
      <c r="D7" s="568">
        <v>63314274</v>
      </c>
      <c r="E7" s="568">
        <v>4838339</v>
      </c>
      <c r="F7" s="568">
        <f t="shared" ref="F7:F32" si="0">D7+E7</f>
        <v>68152613</v>
      </c>
      <c r="G7" s="570">
        <v>0</v>
      </c>
    </row>
    <row r="8" spans="1:7" ht="15.75" x14ac:dyDescent="0.25">
      <c r="A8" s="666">
        <v>3</v>
      </c>
      <c r="B8" s="666" t="s">
        <v>210</v>
      </c>
      <c r="C8" s="568">
        <v>416162</v>
      </c>
      <c r="D8" s="568">
        <v>416162</v>
      </c>
      <c r="E8" s="568"/>
      <c r="F8" s="568">
        <f t="shared" si="0"/>
        <v>416162</v>
      </c>
      <c r="G8" s="570">
        <v>399125</v>
      </c>
    </row>
    <row r="9" spans="1:7" ht="15.75" x14ac:dyDescent="0.25">
      <c r="A9" s="666">
        <v>4</v>
      </c>
      <c r="B9" s="668" t="s">
        <v>211</v>
      </c>
      <c r="C9" s="569">
        <v>254000</v>
      </c>
      <c r="D9" s="569">
        <v>254000</v>
      </c>
      <c r="E9" s="568">
        <v>660400</v>
      </c>
      <c r="F9" s="568">
        <f t="shared" si="0"/>
        <v>914400</v>
      </c>
      <c r="G9" s="570">
        <v>0</v>
      </c>
    </row>
    <row r="10" spans="1:7" ht="15.75" x14ac:dyDescent="0.25">
      <c r="A10" s="666">
        <v>5</v>
      </c>
      <c r="B10" s="666" t="s">
        <v>233</v>
      </c>
      <c r="C10" s="568">
        <v>203200</v>
      </c>
      <c r="D10" s="568">
        <v>319515</v>
      </c>
      <c r="E10" s="568"/>
      <c r="F10" s="568">
        <f t="shared" si="0"/>
        <v>319515</v>
      </c>
      <c r="G10" s="570">
        <v>279515</v>
      </c>
    </row>
    <row r="11" spans="1:7" ht="15.75" x14ac:dyDescent="0.25">
      <c r="A11" s="666">
        <v>6</v>
      </c>
      <c r="B11" s="668" t="s">
        <v>212</v>
      </c>
      <c r="C11" s="569">
        <v>127000</v>
      </c>
      <c r="D11" s="569">
        <v>127000</v>
      </c>
      <c r="E11" s="568"/>
      <c r="F11" s="568">
        <f t="shared" si="0"/>
        <v>127000</v>
      </c>
      <c r="G11" s="570">
        <v>0</v>
      </c>
    </row>
    <row r="12" spans="1:7" ht="15.75" x14ac:dyDescent="0.25">
      <c r="A12" s="666">
        <v>7</v>
      </c>
      <c r="B12" s="668" t="s">
        <v>854</v>
      </c>
      <c r="C12" s="569">
        <v>774446</v>
      </c>
      <c r="D12" s="569">
        <v>1094445</v>
      </c>
      <c r="E12" s="568"/>
      <c r="F12" s="568">
        <f t="shared" si="0"/>
        <v>1094445</v>
      </c>
      <c r="G12" s="570">
        <v>1094445</v>
      </c>
    </row>
    <row r="13" spans="1:7" ht="15.75" x14ac:dyDescent="0.25">
      <c r="A13" s="666">
        <v>8</v>
      </c>
      <c r="B13" s="668" t="s">
        <v>231</v>
      </c>
      <c r="C13" s="569">
        <v>340000</v>
      </c>
      <c r="D13" s="569">
        <v>340000</v>
      </c>
      <c r="E13" s="568"/>
      <c r="F13" s="568">
        <f t="shared" si="0"/>
        <v>340000</v>
      </c>
      <c r="G13" s="570">
        <v>333756</v>
      </c>
    </row>
    <row r="14" spans="1:7" ht="15.75" x14ac:dyDescent="0.25">
      <c r="A14" s="666">
        <v>9</v>
      </c>
      <c r="B14" s="668" t="s">
        <v>232</v>
      </c>
      <c r="C14" s="569">
        <v>304800</v>
      </c>
      <c r="D14" s="569">
        <v>304800</v>
      </c>
      <c r="E14" s="568"/>
      <c r="F14" s="568">
        <f t="shared" si="0"/>
        <v>304800</v>
      </c>
      <c r="G14" s="570">
        <v>304800</v>
      </c>
    </row>
    <row r="15" spans="1:7" ht="15.75" x14ac:dyDescent="0.25">
      <c r="A15" s="666">
        <v>10</v>
      </c>
      <c r="B15" s="217" t="s">
        <v>213</v>
      </c>
      <c r="C15" s="569">
        <v>1987093</v>
      </c>
      <c r="D15" s="569">
        <v>2087093</v>
      </c>
      <c r="E15" s="568"/>
      <c r="F15" s="568">
        <f t="shared" si="0"/>
        <v>2087093</v>
      </c>
      <c r="G15" s="570">
        <v>1987093</v>
      </c>
    </row>
    <row r="16" spans="1:7" ht="15.75" x14ac:dyDescent="0.25">
      <c r="A16" s="666">
        <v>11</v>
      </c>
      <c r="B16" s="668" t="s">
        <v>234</v>
      </c>
      <c r="C16" s="568">
        <v>3000000</v>
      </c>
      <c r="D16" s="568">
        <v>3890000</v>
      </c>
      <c r="E16" s="568">
        <v>-3531402</v>
      </c>
      <c r="F16" s="568">
        <f t="shared" si="0"/>
        <v>358598</v>
      </c>
      <c r="G16" s="570">
        <v>0</v>
      </c>
    </row>
    <row r="17" spans="1:7" ht="15.75" x14ac:dyDescent="0.25">
      <c r="A17" s="666">
        <v>12</v>
      </c>
      <c r="B17" s="666" t="s">
        <v>235</v>
      </c>
      <c r="C17" s="568">
        <v>1247775</v>
      </c>
      <c r="D17" s="568">
        <v>1247775</v>
      </c>
      <c r="E17" s="568"/>
      <c r="F17" s="568">
        <f t="shared" si="0"/>
        <v>1247775</v>
      </c>
      <c r="G17" s="570">
        <v>0</v>
      </c>
    </row>
    <row r="18" spans="1:7" ht="15.75" x14ac:dyDescent="0.25">
      <c r="A18" s="666">
        <v>13</v>
      </c>
      <c r="B18" s="666" t="s">
        <v>236</v>
      </c>
      <c r="C18" s="568">
        <v>960000</v>
      </c>
      <c r="D18" s="568">
        <v>960000</v>
      </c>
      <c r="E18" s="568"/>
      <c r="F18" s="568">
        <f t="shared" si="0"/>
        <v>960000</v>
      </c>
      <c r="G18" s="570">
        <v>320000</v>
      </c>
    </row>
    <row r="19" spans="1:7" ht="15.75" x14ac:dyDescent="0.25">
      <c r="A19" s="666">
        <v>14</v>
      </c>
      <c r="B19" s="666" t="s">
        <v>238</v>
      </c>
      <c r="C19" s="568">
        <v>152400</v>
      </c>
      <c r="D19" s="568">
        <v>152400</v>
      </c>
      <c r="E19" s="568"/>
      <c r="F19" s="568">
        <f t="shared" si="0"/>
        <v>152400</v>
      </c>
      <c r="G19" s="568"/>
    </row>
    <row r="20" spans="1:7" ht="15.75" x14ac:dyDescent="0.25">
      <c r="A20" s="666">
        <v>15</v>
      </c>
      <c r="B20" s="571" t="s">
        <v>855</v>
      </c>
      <c r="C20" s="568"/>
      <c r="D20" s="669">
        <v>5015000</v>
      </c>
      <c r="E20" s="568">
        <v>100000</v>
      </c>
      <c r="F20" s="568">
        <f t="shared" si="0"/>
        <v>5115000</v>
      </c>
      <c r="G20" s="669"/>
    </row>
    <row r="21" spans="1:7" ht="15.75" x14ac:dyDescent="0.25">
      <c r="A21" s="666">
        <v>16</v>
      </c>
      <c r="B21" s="572" t="s">
        <v>856</v>
      </c>
      <c r="C21" s="568"/>
      <c r="D21" s="670">
        <v>480038</v>
      </c>
      <c r="E21" s="568"/>
      <c r="F21" s="568">
        <f t="shared" si="0"/>
        <v>480038</v>
      </c>
      <c r="G21" s="670"/>
    </row>
    <row r="22" spans="1:7" ht="15.75" x14ac:dyDescent="0.25">
      <c r="A22" s="666">
        <v>17</v>
      </c>
      <c r="B22" s="572" t="s">
        <v>857</v>
      </c>
      <c r="C22" s="568"/>
      <c r="D22" s="670">
        <v>1682750</v>
      </c>
      <c r="E22" s="570">
        <v>690499</v>
      </c>
      <c r="F22" s="568">
        <f t="shared" si="0"/>
        <v>2373249</v>
      </c>
      <c r="G22" s="670"/>
    </row>
    <row r="23" spans="1:7" ht="15.75" x14ac:dyDescent="0.25">
      <c r="A23" s="666">
        <v>18</v>
      </c>
      <c r="B23" s="572" t="s">
        <v>858</v>
      </c>
      <c r="C23" s="568"/>
      <c r="D23" s="670">
        <v>3810000</v>
      </c>
      <c r="E23" s="568">
        <v>-145000</v>
      </c>
      <c r="F23" s="568">
        <f t="shared" si="0"/>
        <v>3665000</v>
      </c>
      <c r="G23" s="670"/>
    </row>
    <row r="24" spans="1:7" ht="15.75" x14ac:dyDescent="0.25">
      <c r="A24" s="666">
        <v>19</v>
      </c>
      <c r="B24" s="573" t="s">
        <v>859</v>
      </c>
      <c r="C24" s="568"/>
      <c r="D24" s="568">
        <v>370000</v>
      </c>
      <c r="E24" s="568"/>
      <c r="F24" s="568">
        <f t="shared" si="0"/>
        <v>370000</v>
      </c>
      <c r="G24" s="568"/>
    </row>
    <row r="25" spans="1:7" ht="15.75" x14ac:dyDescent="0.25">
      <c r="A25" s="666">
        <v>20</v>
      </c>
      <c r="B25" s="666" t="s">
        <v>233</v>
      </c>
      <c r="C25" s="568"/>
      <c r="D25" s="568">
        <v>0</v>
      </c>
      <c r="E25" s="568"/>
      <c r="F25" s="568">
        <f t="shared" si="0"/>
        <v>0</v>
      </c>
      <c r="G25" s="568"/>
    </row>
    <row r="26" spans="1:7" ht="15.75" x14ac:dyDescent="0.25">
      <c r="A26" s="666">
        <v>21</v>
      </c>
      <c r="B26" s="666" t="s">
        <v>860</v>
      </c>
      <c r="C26" s="568"/>
      <c r="D26" s="568">
        <v>320000</v>
      </c>
      <c r="E26" s="568"/>
      <c r="F26" s="568">
        <f t="shared" si="0"/>
        <v>320000</v>
      </c>
      <c r="G26" s="568"/>
    </row>
    <row r="27" spans="1:7" ht="15.75" x14ac:dyDescent="0.25">
      <c r="A27" s="666">
        <v>22</v>
      </c>
      <c r="B27" s="671" t="s">
        <v>890</v>
      </c>
      <c r="C27" s="568"/>
      <c r="D27" s="568"/>
      <c r="E27" s="568">
        <v>1444500</v>
      </c>
      <c r="F27" s="568">
        <f t="shared" si="0"/>
        <v>1444500</v>
      </c>
      <c r="G27" s="568">
        <v>444500</v>
      </c>
    </row>
    <row r="28" spans="1:7" ht="15.75" x14ac:dyDescent="0.25">
      <c r="A28" s="666">
        <v>23</v>
      </c>
      <c r="B28" s="671" t="s">
        <v>891</v>
      </c>
      <c r="C28" s="568"/>
      <c r="D28" s="568"/>
      <c r="E28" s="568">
        <v>280000</v>
      </c>
      <c r="F28" s="568">
        <f t="shared" si="0"/>
        <v>280000</v>
      </c>
      <c r="G28" s="568"/>
    </row>
    <row r="29" spans="1:7" ht="15.75" x14ac:dyDescent="0.25">
      <c r="A29" s="666">
        <v>24</v>
      </c>
      <c r="B29" s="671" t="s">
        <v>892</v>
      </c>
      <c r="C29" s="568"/>
      <c r="D29" s="568"/>
      <c r="E29" s="568">
        <v>2764840</v>
      </c>
      <c r="F29" s="568">
        <f t="shared" si="0"/>
        <v>2764840</v>
      </c>
      <c r="G29" s="568"/>
    </row>
    <row r="30" spans="1:7" ht="15.75" x14ac:dyDescent="0.25">
      <c r="A30" s="666">
        <v>25</v>
      </c>
      <c r="B30" s="671" t="s">
        <v>893</v>
      </c>
      <c r="C30" s="568"/>
      <c r="D30" s="568"/>
      <c r="E30" s="568">
        <v>986790</v>
      </c>
      <c r="F30" s="568">
        <f t="shared" si="0"/>
        <v>986790</v>
      </c>
      <c r="G30" s="568"/>
    </row>
    <row r="31" spans="1:7" ht="15.75" x14ac:dyDescent="0.25">
      <c r="A31" s="666">
        <v>26</v>
      </c>
      <c r="B31" s="648" t="s">
        <v>894</v>
      </c>
      <c r="C31" s="568"/>
      <c r="D31" s="568"/>
      <c r="E31" s="568">
        <v>1409613</v>
      </c>
      <c r="F31" s="568">
        <f t="shared" si="0"/>
        <v>1409613</v>
      </c>
      <c r="G31" s="568"/>
    </row>
    <row r="32" spans="1:7" ht="15.75" x14ac:dyDescent="0.25">
      <c r="A32" s="666">
        <v>27</v>
      </c>
      <c r="B32" s="666"/>
      <c r="C32" s="568"/>
      <c r="D32" s="568"/>
      <c r="E32" s="568"/>
      <c r="F32" s="568">
        <f t="shared" si="0"/>
        <v>0</v>
      </c>
      <c r="G32" s="568"/>
    </row>
    <row r="33" spans="1:7" ht="15.75" x14ac:dyDescent="0.25">
      <c r="A33" s="666">
        <v>28</v>
      </c>
      <c r="B33" s="664" t="s">
        <v>47</v>
      </c>
      <c r="C33" s="574">
        <f>SUM(C6:C32)</f>
        <v>254513063</v>
      </c>
      <c r="D33" s="574">
        <f>SUM(D6:D32)</f>
        <v>272838118</v>
      </c>
      <c r="E33" s="574">
        <f t="shared" ref="E33:G33" si="1">SUM(E6:E32)</f>
        <v>9498579</v>
      </c>
      <c r="F33" s="574">
        <f t="shared" si="1"/>
        <v>282336697</v>
      </c>
      <c r="G33" s="574">
        <f t="shared" si="1"/>
        <v>26431238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B21" sqref="B21"/>
    </sheetView>
  </sheetViews>
  <sheetFormatPr defaultRowHeight="15" x14ac:dyDescent="0.25"/>
  <cols>
    <col min="1" max="1" width="5.7109375" style="662" customWidth="1"/>
    <col min="2" max="2" width="55.7109375" style="662" customWidth="1"/>
    <col min="3" max="3" width="18.85546875" style="662" customWidth="1"/>
    <col min="4" max="4" width="18.7109375" style="662" customWidth="1"/>
    <col min="5" max="5" width="15.28515625" style="662" customWidth="1"/>
    <col min="6" max="6" width="19.28515625" style="662" customWidth="1"/>
    <col min="7" max="7" width="16.7109375" style="662" customWidth="1"/>
    <col min="8" max="16384" width="9.140625" style="662"/>
  </cols>
  <sheetData>
    <row r="1" spans="1:8" ht="18.75" x14ac:dyDescent="0.3">
      <c r="A1" s="661"/>
      <c r="B1" s="656" t="s">
        <v>0</v>
      </c>
      <c r="C1" s="213" t="s">
        <v>214</v>
      </c>
      <c r="D1" s="213"/>
      <c r="E1" s="213"/>
      <c r="F1" s="213"/>
      <c r="G1" s="213"/>
      <c r="H1" s="672"/>
    </row>
    <row r="2" spans="1:8" ht="18.75" x14ac:dyDescent="0.3">
      <c r="A2" s="663"/>
      <c r="B2" s="657" t="s">
        <v>181</v>
      </c>
      <c r="C2" s="658" t="s">
        <v>845</v>
      </c>
      <c r="D2" s="673"/>
      <c r="E2" s="673"/>
      <c r="F2" s="673"/>
      <c r="G2" s="673"/>
      <c r="H2" s="672"/>
    </row>
    <row r="3" spans="1:8" ht="15.75" x14ac:dyDescent="0.25">
      <c r="A3" s="661"/>
      <c r="B3" s="663" t="s">
        <v>121</v>
      </c>
      <c r="C3" s="213" t="s">
        <v>230</v>
      </c>
      <c r="D3" s="213"/>
      <c r="E3" s="213"/>
      <c r="F3" s="213"/>
      <c r="G3" s="213"/>
      <c r="H3" s="672"/>
    </row>
    <row r="4" spans="1:8" ht="15.75" x14ac:dyDescent="0.25">
      <c r="A4" s="661"/>
      <c r="B4" s="661"/>
      <c r="C4" s="661"/>
      <c r="D4" s="661"/>
      <c r="E4" s="661"/>
      <c r="F4" s="661"/>
      <c r="G4" s="661"/>
      <c r="H4" s="672"/>
    </row>
    <row r="5" spans="1:8" ht="15.75" x14ac:dyDescent="0.25">
      <c r="A5" s="664" t="s">
        <v>215</v>
      </c>
      <c r="B5" s="665"/>
      <c r="C5" s="665" t="s">
        <v>208</v>
      </c>
      <c r="D5" s="665" t="s">
        <v>851</v>
      </c>
      <c r="E5" s="665" t="s">
        <v>852</v>
      </c>
      <c r="F5" s="665" t="s">
        <v>861</v>
      </c>
      <c r="G5" s="665" t="s">
        <v>889</v>
      </c>
    </row>
    <row r="6" spans="1:8" ht="15.75" x14ac:dyDescent="0.25">
      <c r="A6" s="666">
        <v>1</v>
      </c>
      <c r="B6" s="667" t="s">
        <v>216</v>
      </c>
      <c r="C6" s="568">
        <v>3000000</v>
      </c>
      <c r="D6" s="568">
        <v>2000000</v>
      </c>
      <c r="E6" s="568">
        <v>-488694</v>
      </c>
      <c r="F6" s="568">
        <f>D6+E6</f>
        <v>1511306</v>
      </c>
      <c r="G6" s="570">
        <v>0</v>
      </c>
    </row>
    <row r="7" spans="1:8" ht="15.75" x14ac:dyDescent="0.25">
      <c r="A7" s="666">
        <v>2</v>
      </c>
      <c r="B7" s="666" t="s">
        <v>217</v>
      </c>
      <c r="C7" s="568">
        <v>499000</v>
      </c>
      <c r="D7" s="568">
        <v>499000</v>
      </c>
      <c r="E7" s="568"/>
      <c r="F7" s="568">
        <f t="shared" ref="F7:F45" si="0">D7+E7</f>
        <v>499000</v>
      </c>
      <c r="G7" s="570">
        <v>0</v>
      </c>
    </row>
    <row r="8" spans="1:8" ht="15.75" x14ac:dyDescent="0.25">
      <c r="A8" s="666">
        <v>3</v>
      </c>
      <c r="B8" s="215" t="s">
        <v>862</v>
      </c>
      <c r="C8" s="568">
        <v>127000</v>
      </c>
      <c r="D8" s="568">
        <v>327000</v>
      </c>
      <c r="E8" s="568"/>
      <c r="F8" s="568">
        <f t="shared" si="0"/>
        <v>327000</v>
      </c>
      <c r="G8" s="570">
        <v>17980</v>
      </c>
    </row>
    <row r="9" spans="1:8" ht="15.75" x14ac:dyDescent="0.25">
      <c r="A9" s="666">
        <v>4</v>
      </c>
      <c r="B9" s="215" t="s">
        <v>218</v>
      </c>
      <c r="C9" s="568">
        <v>10000000</v>
      </c>
      <c r="D9" s="568">
        <v>10000000</v>
      </c>
      <c r="E9" s="568"/>
      <c r="F9" s="568">
        <f t="shared" si="0"/>
        <v>10000000</v>
      </c>
      <c r="G9" s="570">
        <v>0</v>
      </c>
    </row>
    <row r="10" spans="1:8" ht="15.75" x14ac:dyDescent="0.25">
      <c r="A10" s="666">
        <v>5</v>
      </c>
      <c r="B10" s="215" t="s">
        <v>246</v>
      </c>
      <c r="C10" s="568">
        <v>114300</v>
      </c>
      <c r="D10" s="568">
        <v>114300</v>
      </c>
      <c r="E10" s="568"/>
      <c r="F10" s="568">
        <f t="shared" si="0"/>
        <v>114300</v>
      </c>
      <c r="G10" s="570">
        <v>0</v>
      </c>
    </row>
    <row r="11" spans="1:8" ht="15.75" x14ac:dyDescent="0.25">
      <c r="A11" s="666">
        <v>6</v>
      </c>
      <c r="B11" s="215" t="s">
        <v>247</v>
      </c>
      <c r="C11" s="568">
        <v>36894</v>
      </c>
      <c r="D11" s="568">
        <v>36894</v>
      </c>
      <c r="E11" s="568"/>
      <c r="F11" s="568">
        <f t="shared" si="0"/>
        <v>36894</v>
      </c>
      <c r="G11" s="570">
        <v>29048</v>
      </c>
    </row>
    <row r="12" spans="1:8" ht="15.75" x14ac:dyDescent="0.25">
      <c r="A12" s="666">
        <v>7</v>
      </c>
      <c r="B12" s="668" t="s">
        <v>225</v>
      </c>
      <c r="C12" s="569">
        <v>1500000</v>
      </c>
      <c r="D12" s="569">
        <v>1500000</v>
      </c>
      <c r="E12" s="568">
        <v>-1500000</v>
      </c>
      <c r="F12" s="568">
        <f t="shared" si="0"/>
        <v>0</v>
      </c>
      <c r="G12" s="570">
        <v>0</v>
      </c>
    </row>
    <row r="13" spans="1:8" ht="15.75" x14ac:dyDescent="0.25">
      <c r="A13" s="666">
        <v>8</v>
      </c>
      <c r="B13" s="668" t="s">
        <v>226</v>
      </c>
      <c r="C13" s="569">
        <v>1500000</v>
      </c>
      <c r="D13" s="569">
        <v>1500000</v>
      </c>
      <c r="E13" s="568"/>
      <c r="F13" s="568">
        <f t="shared" si="0"/>
        <v>1500000</v>
      </c>
      <c r="G13" s="570">
        <v>0</v>
      </c>
    </row>
    <row r="14" spans="1:8" ht="15.75" x14ac:dyDescent="0.25">
      <c r="A14" s="666">
        <v>9</v>
      </c>
      <c r="B14" s="666" t="s">
        <v>241</v>
      </c>
      <c r="C14" s="568">
        <v>600000</v>
      </c>
      <c r="D14" s="568">
        <v>949250</v>
      </c>
      <c r="E14" s="568"/>
      <c r="F14" s="568">
        <f t="shared" si="0"/>
        <v>949250</v>
      </c>
      <c r="G14" s="570">
        <v>0</v>
      </c>
    </row>
    <row r="15" spans="1:8" ht="15.75" x14ac:dyDescent="0.25">
      <c r="A15" s="666">
        <v>10</v>
      </c>
      <c r="B15" s="674" t="s">
        <v>228</v>
      </c>
      <c r="C15" s="568">
        <v>700000</v>
      </c>
      <c r="D15" s="568">
        <v>848151</v>
      </c>
      <c r="E15" s="568"/>
      <c r="F15" s="568">
        <f t="shared" si="0"/>
        <v>848151</v>
      </c>
      <c r="G15" s="570">
        <v>148151</v>
      </c>
    </row>
    <row r="16" spans="1:8" ht="15.75" x14ac:dyDescent="0.25">
      <c r="A16" s="666">
        <v>11</v>
      </c>
      <c r="B16" s="216" t="s">
        <v>220</v>
      </c>
      <c r="C16" s="569">
        <v>254000</v>
      </c>
      <c r="D16" s="568">
        <v>254000</v>
      </c>
      <c r="E16" s="568"/>
      <c r="F16" s="568">
        <f t="shared" si="0"/>
        <v>254000</v>
      </c>
      <c r="G16" s="570">
        <v>69850</v>
      </c>
    </row>
    <row r="17" spans="1:7" ht="15.75" x14ac:dyDescent="0.25">
      <c r="A17" s="666">
        <v>12</v>
      </c>
      <c r="B17" s="216" t="s">
        <v>242</v>
      </c>
      <c r="C17" s="569">
        <v>762000</v>
      </c>
      <c r="D17" s="568">
        <v>887000</v>
      </c>
      <c r="E17" s="568"/>
      <c r="F17" s="568">
        <f t="shared" si="0"/>
        <v>887000</v>
      </c>
      <c r="G17" s="570">
        <v>162027</v>
      </c>
    </row>
    <row r="18" spans="1:7" ht="15.75" x14ac:dyDescent="0.25">
      <c r="A18" s="666">
        <v>13</v>
      </c>
      <c r="B18" s="668" t="s">
        <v>222</v>
      </c>
      <c r="C18" s="569">
        <v>330200</v>
      </c>
      <c r="D18" s="568">
        <v>330200</v>
      </c>
      <c r="E18" s="568"/>
      <c r="F18" s="568">
        <f t="shared" si="0"/>
        <v>330200</v>
      </c>
      <c r="G18" s="570">
        <v>5600</v>
      </c>
    </row>
    <row r="19" spans="1:7" ht="15.75" x14ac:dyDescent="0.25">
      <c r="A19" s="666">
        <v>14</v>
      </c>
      <c r="B19" s="668" t="s">
        <v>243</v>
      </c>
      <c r="C19" s="569">
        <v>254000</v>
      </c>
      <c r="D19" s="568">
        <v>449000</v>
      </c>
      <c r="E19" s="568"/>
      <c r="F19" s="568">
        <f t="shared" si="0"/>
        <v>449000</v>
      </c>
      <c r="G19" s="570">
        <v>0</v>
      </c>
    </row>
    <row r="20" spans="1:7" ht="15.75" x14ac:dyDescent="0.25">
      <c r="A20" s="666">
        <v>15</v>
      </c>
      <c r="B20" s="668" t="s">
        <v>245</v>
      </c>
      <c r="C20" s="569">
        <v>317500</v>
      </c>
      <c r="D20" s="568">
        <v>317500</v>
      </c>
      <c r="E20" s="568"/>
      <c r="F20" s="568">
        <f t="shared" si="0"/>
        <v>317500</v>
      </c>
      <c r="G20" s="570">
        <v>200000</v>
      </c>
    </row>
    <row r="21" spans="1:7" ht="15.75" x14ac:dyDescent="0.25">
      <c r="A21" s="666">
        <v>16</v>
      </c>
      <c r="B21" s="668" t="s">
        <v>244</v>
      </c>
      <c r="C21" s="569">
        <v>342900</v>
      </c>
      <c r="D21" s="568">
        <v>342900</v>
      </c>
      <c r="E21" s="568"/>
      <c r="F21" s="568">
        <f t="shared" si="0"/>
        <v>342900</v>
      </c>
      <c r="G21" s="570">
        <v>190500</v>
      </c>
    </row>
    <row r="22" spans="1:7" ht="15.75" x14ac:dyDescent="0.25">
      <c r="A22" s="666">
        <v>17</v>
      </c>
      <c r="B22" s="666" t="s">
        <v>227</v>
      </c>
      <c r="C22" s="568">
        <v>635000</v>
      </c>
      <c r="D22" s="568">
        <v>635000</v>
      </c>
      <c r="E22" s="568"/>
      <c r="F22" s="568">
        <f t="shared" si="0"/>
        <v>635000</v>
      </c>
      <c r="G22" s="570">
        <v>518757</v>
      </c>
    </row>
    <row r="23" spans="1:7" ht="15.75" x14ac:dyDescent="0.25">
      <c r="A23" s="666">
        <v>18</v>
      </c>
      <c r="B23" s="216" t="s">
        <v>240</v>
      </c>
      <c r="C23" s="569">
        <v>254000</v>
      </c>
      <c r="D23" s="568">
        <v>514000</v>
      </c>
      <c r="E23" s="568"/>
      <c r="F23" s="568">
        <f t="shared" si="0"/>
        <v>514000</v>
      </c>
      <c r="G23" s="570">
        <v>0</v>
      </c>
    </row>
    <row r="24" spans="1:7" ht="15.75" x14ac:dyDescent="0.25">
      <c r="A24" s="666">
        <v>19</v>
      </c>
      <c r="B24" s="668" t="s">
        <v>221</v>
      </c>
      <c r="C24" s="569">
        <v>620550</v>
      </c>
      <c r="D24" s="568">
        <v>620550</v>
      </c>
      <c r="E24" s="568">
        <v>70500</v>
      </c>
      <c r="F24" s="568">
        <f t="shared" si="0"/>
        <v>691050</v>
      </c>
      <c r="G24" s="570">
        <v>259515</v>
      </c>
    </row>
    <row r="25" spans="1:7" ht="15.75" x14ac:dyDescent="0.25">
      <c r="A25" s="666">
        <v>20</v>
      </c>
      <c r="B25" s="668" t="s">
        <v>237</v>
      </c>
      <c r="C25" s="569">
        <v>254000</v>
      </c>
      <c r="D25" s="568">
        <v>254000</v>
      </c>
      <c r="E25" s="568"/>
      <c r="F25" s="568">
        <f t="shared" si="0"/>
        <v>254000</v>
      </c>
      <c r="G25" s="570">
        <v>0</v>
      </c>
    </row>
    <row r="26" spans="1:7" ht="15.75" x14ac:dyDescent="0.25">
      <c r="A26" s="666">
        <v>21</v>
      </c>
      <c r="B26" s="668" t="s">
        <v>239</v>
      </c>
      <c r="C26" s="569">
        <v>228600</v>
      </c>
      <c r="D26" s="568">
        <v>369600</v>
      </c>
      <c r="E26" s="568"/>
      <c r="F26" s="568">
        <f t="shared" si="0"/>
        <v>369600</v>
      </c>
      <c r="G26" s="570">
        <v>21998</v>
      </c>
    </row>
    <row r="27" spans="1:7" ht="15.75" x14ac:dyDescent="0.25">
      <c r="A27" s="666">
        <v>22</v>
      </c>
      <c r="B27" s="668" t="s">
        <v>223</v>
      </c>
      <c r="C27" s="569">
        <v>3810000</v>
      </c>
      <c r="D27" s="568">
        <v>3409950</v>
      </c>
      <c r="E27" s="568"/>
      <c r="F27" s="568">
        <f t="shared" si="0"/>
        <v>3409950</v>
      </c>
      <c r="G27" s="570">
        <v>0</v>
      </c>
    </row>
    <row r="28" spans="1:7" ht="15.75" x14ac:dyDescent="0.25">
      <c r="A28" s="666">
        <v>23</v>
      </c>
      <c r="B28" s="668" t="s">
        <v>224</v>
      </c>
      <c r="C28" s="569">
        <v>254000</v>
      </c>
      <c r="D28" s="568">
        <v>1672290</v>
      </c>
      <c r="E28" s="568"/>
      <c r="F28" s="568">
        <f t="shared" si="0"/>
        <v>1672290</v>
      </c>
      <c r="G28" s="570">
        <v>603248</v>
      </c>
    </row>
    <row r="29" spans="1:7" ht="15.75" x14ac:dyDescent="0.25">
      <c r="A29" s="666">
        <v>24</v>
      </c>
      <c r="B29" s="216" t="s">
        <v>219</v>
      </c>
      <c r="C29" s="569">
        <v>1270000</v>
      </c>
      <c r="D29" s="568">
        <v>1000760</v>
      </c>
      <c r="E29" s="568"/>
      <c r="F29" s="568">
        <f t="shared" si="0"/>
        <v>1000760</v>
      </c>
      <c r="G29" s="570">
        <v>0</v>
      </c>
    </row>
    <row r="30" spans="1:7" ht="15.75" x14ac:dyDescent="0.25">
      <c r="A30" s="666">
        <v>25</v>
      </c>
      <c r="B30" s="575" t="s">
        <v>863</v>
      </c>
      <c r="C30" s="569"/>
      <c r="D30" s="568">
        <v>2000000</v>
      </c>
      <c r="E30" s="568"/>
      <c r="F30" s="568">
        <f t="shared" si="0"/>
        <v>2000000</v>
      </c>
      <c r="G30" s="570">
        <v>0</v>
      </c>
    </row>
    <row r="31" spans="1:7" ht="15.75" x14ac:dyDescent="0.25">
      <c r="A31" s="666">
        <v>26</v>
      </c>
      <c r="B31" s="575" t="s">
        <v>864</v>
      </c>
      <c r="C31" s="569"/>
      <c r="D31" s="568">
        <v>300000</v>
      </c>
      <c r="E31" s="568"/>
      <c r="F31" s="568">
        <f t="shared" si="0"/>
        <v>300000</v>
      </c>
      <c r="G31" s="570">
        <v>0</v>
      </c>
    </row>
    <row r="32" spans="1:7" ht="15.75" x14ac:dyDescent="0.25">
      <c r="A32" s="666">
        <v>27</v>
      </c>
      <c r="B32" s="575" t="s">
        <v>865</v>
      </c>
      <c r="C32" s="569"/>
      <c r="D32" s="568">
        <v>925000</v>
      </c>
      <c r="E32" s="568"/>
      <c r="F32" s="568">
        <f t="shared" si="0"/>
        <v>925000</v>
      </c>
      <c r="G32" s="570">
        <v>0</v>
      </c>
    </row>
    <row r="33" spans="1:7" ht="15.75" x14ac:dyDescent="0.25">
      <c r="A33" s="666">
        <v>28</v>
      </c>
      <c r="B33" s="575" t="s">
        <v>866</v>
      </c>
      <c r="C33" s="569"/>
      <c r="D33" s="568">
        <v>2470000</v>
      </c>
      <c r="E33" s="568"/>
      <c r="F33" s="568">
        <f t="shared" si="0"/>
        <v>2470000</v>
      </c>
      <c r="G33" s="570">
        <v>0</v>
      </c>
    </row>
    <row r="34" spans="1:7" ht="15.75" x14ac:dyDescent="0.25">
      <c r="A34" s="666">
        <v>29</v>
      </c>
      <c r="B34" s="675" t="s">
        <v>867</v>
      </c>
      <c r="C34" s="569"/>
      <c r="D34" s="568">
        <v>303267</v>
      </c>
      <c r="E34" s="568"/>
      <c r="F34" s="568">
        <f t="shared" si="0"/>
        <v>303267</v>
      </c>
      <c r="G34" s="570">
        <v>0</v>
      </c>
    </row>
    <row r="35" spans="1:7" ht="15.75" x14ac:dyDescent="0.25">
      <c r="A35" s="666">
        <v>30</v>
      </c>
      <c r="B35" s="576" t="s">
        <v>868</v>
      </c>
      <c r="C35" s="569"/>
      <c r="D35" s="568">
        <v>300000</v>
      </c>
      <c r="E35" s="568"/>
      <c r="F35" s="568">
        <f t="shared" si="0"/>
        <v>300000</v>
      </c>
      <c r="G35" s="570">
        <v>141785</v>
      </c>
    </row>
    <row r="36" spans="1:7" ht="15.75" x14ac:dyDescent="0.25">
      <c r="A36" s="666">
        <v>31</v>
      </c>
      <c r="B36" s="576" t="s">
        <v>869</v>
      </c>
      <c r="C36" s="569"/>
      <c r="D36" s="569">
        <v>1070000</v>
      </c>
      <c r="E36" s="568"/>
      <c r="F36" s="568">
        <f t="shared" si="0"/>
        <v>1070000</v>
      </c>
      <c r="G36" s="570">
        <v>0</v>
      </c>
    </row>
    <row r="37" spans="1:7" ht="15.75" x14ac:dyDescent="0.25">
      <c r="A37" s="676">
        <v>32</v>
      </c>
      <c r="B37" s="577" t="s">
        <v>870</v>
      </c>
      <c r="C37" s="569"/>
      <c r="D37" s="569">
        <v>80000</v>
      </c>
      <c r="E37" s="568"/>
      <c r="F37" s="568">
        <f t="shared" si="0"/>
        <v>80000</v>
      </c>
      <c r="G37" s="570">
        <v>19998</v>
      </c>
    </row>
    <row r="38" spans="1:7" ht="15.75" x14ac:dyDescent="0.25">
      <c r="A38" s="676">
        <v>33</v>
      </c>
      <c r="B38" s="572" t="s">
        <v>871</v>
      </c>
      <c r="C38" s="569"/>
      <c r="D38" s="569">
        <v>806820</v>
      </c>
      <c r="E38" s="568">
        <v>210500</v>
      </c>
      <c r="F38" s="568">
        <f t="shared" si="0"/>
        <v>1017320</v>
      </c>
      <c r="G38" s="570">
        <v>35000</v>
      </c>
    </row>
    <row r="39" spans="1:7" ht="15.75" x14ac:dyDescent="0.25">
      <c r="A39" s="676">
        <v>34</v>
      </c>
      <c r="B39" s="578" t="s">
        <v>872</v>
      </c>
      <c r="C39" s="569"/>
      <c r="D39" s="569">
        <v>550510</v>
      </c>
      <c r="E39" s="568">
        <v>-12140</v>
      </c>
      <c r="F39" s="568">
        <f t="shared" si="0"/>
        <v>538370</v>
      </c>
      <c r="G39" s="570">
        <v>239970</v>
      </c>
    </row>
    <row r="40" spans="1:7" ht="15.75" x14ac:dyDescent="0.25">
      <c r="A40" s="676">
        <v>35</v>
      </c>
      <c r="B40" s="578" t="s">
        <v>895</v>
      </c>
      <c r="C40" s="569"/>
      <c r="D40" s="569"/>
      <c r="E40" s="568">
        <v>1622694</v>
      </c>
      <c r="F40" s="568">
        <f t="shared" si="0"/>
        <v>1622694</v>
      </c>
      <c r="G40" s="570"/>
    </row>
    <row r="41" spans="1:7" ht="15.75" x14ac:dyDescent="0.25">
      <c r="A41" s="676">
        <v>36</v>
      </c>
      <c r="B41" s="578" t="s">
        <v>896</v>
      </c>
      <c r="C41" s="569"/>
      <c r="D41" s="569"/>
      <c r="E41" s="568">
        <v>184347</v>
      </c>
      <c r="F41" s="568">
        <f t="shared" si="0"/>
        <v>184347</v>
      </c>
      <c r="G41" s="570"/>
    </row>
    <row r="42" spans="1:7" ht="15.75" x14ac:dyDescent="0.25">
      <c r="A42" s="676">
        <v>37</v>
      </c>
      <c r="B42" s="572" t="s">
        <v>897</v>
      </c>
      <c r="C42" s="569"/>
      <c r="D42" s="568"/>
      <c r="E42" s="568">
        <v>3150000</v>
      </c>
      <c r="F42" s="568">
        <f t="shared" si="0"/>
        <v>3150000</v>
      </c>
      <c r="G42" s="568"/>
    </row>
    <row r="43" spans="1:7" ht="15.75" x14ac:dyDescent="0.25">
      <c r="A43" s="676">
        <v>38</v>
      </c>
      <c r="B43" s="572" t="s">
        <v>898</v>
      </c>
      <c r="C43" s="569"/>
      <c r="D43" s="568"/>
      <c r="E43" s="568">
        <v>515000</v>
      </c>
      <c r="F43" s="568">
        <f t="shared" si="0"/>
        <v>515000</v>
      </c>
      <c r="G43" s="568"/>
    </row>
    <row r="44" spans="1:7" ht="15.75" x14ac:dyDescent="0.25">
      <c r="A44" s="676">
        <v>39</v>
      </c>
      <c r="B44" s="572" t="s">
        <v>899</v>
      </c>
      <c r="C44" s="569"/>
      <c r="D44" s="568"/>
      <c r="E44" s="568">
        <v>2768600</v>
      </c>
      <c r="F44" s="568">
        <f t="shared" si="0"/>
        <v>2768600</v>
      </c>
      <c r="G44" s="568"/>
    </row>
    <row r="45" spans="1:7" ht="15.75" x14ac:dyDescent="0.25">
      <c r="A45" s="676">
        <v>40</v>
      </c>
      <c r="B45" s="216"/>
      <c r="C45" s="569"/>
      <c r="D45" s="568"/>
      <c r="E45" s="568"/>
      <c r="F45" s="568">
        <f t="shared" si="0"/>
        <v>0</v>
      </c>
      <c r="G45" s="568"/>
    </row>
    <row r="46" spans="1:7" ht="15.75" x14ac:dyDescent="0.25">
      <c r="A46" s="676">
        <v>41</v>
      </c>
      <c r="B46" s="664" t="s">
        <v>47</v>
      </c>
      <c r="C46" s="574">
        <f>SUM(C6:C45)</f>
        <v>27663944</v>
      </c>
      <c r="D46" s="574">
        <f>SUM(D6:D45)</f>
        <v>37636942</v>
      </c>
      <c r="E46" s="574">
        <f>SUM(E6:E45)</f>
        <v>6520807</v>
      </c>
      <c r="F46" s="574">
        <f>SUM(F6:F45)</f>
        <v>44157749</v>
      </c>
      <c r="G46" s="574">
        <f>SUM(G6:G45)</f>
        <v>2663427</v>
      </c>
    </row>
    <row r="47" spans="1:7" x14ac:dyDescent="0.25">
      <c r="A47" s="672"/>
      <c r="B47" s="672"/>
      <c r="C47" s="672"/>
      <c r="D47" s="672"/>
    </row>
  </sheetData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210" customWidth="1"/>
    <col min="2" max="2" width="19.140625" style="210" customWidth="1"/>
    <col min="3" max="3" width="12.7109375" style="210" customWidth="1"/>
    <col min="4" max="4" width="12.28515625" style="210" customWidth="1"/>
    <col min="5" max="6" width="12.42578125" style="210" customWidth="1"/>
    <col min="7" max="7" width="13.140625" style="210" customWidth="1"/>
    <col min="8" max="8" width="13.42578125" style="210" customWidth="1"/>
    <col min="9" max="9" width="12.85546875" style="210" bestFit="1" customWidth="1"/>
    <col min="10" max="10" width="11.5703125" style="210" bestFit="1" customWidth="1"/>
    <col min="11" max="254" width="9.140625" style="210" customWidth="1"/>
    <col min="255" max="255" width="3.42578125" style="210" customWidth="1"/>
    <col min="256" max="16384" width="4.5703125" style="210"/>
  </cols>
  <sheetData>
    <row r="1" spans="1:10" x14ac:dyDescent="0.2">
      <c r="A1" s="236" t="s">
        <v>274</v>
      </c>
    </row>
    <row r="2" spans="1:10" x14ac:dyDescent="0.2">
      <c r="A2" s="237" t="s">
        <v>349</v>
      </c>
      <c r="B2" s="238"/>
      <c r="C2" s="238"/>
      <c r="D2" s="238"/>
    </row>
    <row r="3" spans="1:10" x14ac:dyDescent="0.2">
      <c r="A3" s="237"/>
      <c r="B3" s="238"/>
      <c r="C3" s="238"/>
      <c r="D3" s="238"/>
      <c r="E3" s="210" t="s">
        <v>275</v>
      </c>
    </row>
    <row r="4" spans="1:10" x14ac:dyDescent="0.2">
      <c r="A4" s="239"/>
      <c r="E4" s="68" t="s">
        <v>839</v>
      </c>
    </row>
    <row r="5" spans="1:10" ht="13.5" thickBot="1" x14ac:dyDescent="0.25">
      <c r="E5" s="240" t="s">
        <v>350</v>
      </c>
    </row>
    <row r="6" spans="1:10" ht="13.5" thickBot="1" x14ac:dyDescent="0.25">
      <c r="A6" s="290" t="s">
        <v>352</v>
      </c>
      <c r="B6" s="291"/>
      <c r="C6" s="291" t="s">
        <v>353</v>
      </c>
      <c r="D6" s="291" t="s">
        <v>830</v>
      </c>
      <c r="E6" s="291" t="s">
        <v>354</v>
      </c>
      <c r="F6" s="291" t="s">
        <v>355</v>
      </c>
      <c r="G6" s="291" t="s">
        <v>356</v>
      </c>
      <c r="H6" s="292" t="s">
        <v>357</v>
      </c>
      <c r="I6" s="293" t="s">
        <v>278</v>
      </c>
      <c r="J6" s="294" t="s">
        <v>279</v>
      </c>
    </row>
    <row r="7" spans="1:10" x14ac:dyDescent="0.2">
      <c r="A7" s="284" t="s">
        <v>358</v>
      </c>
      <c r="B7" s="285">
        <f>SUM(C7:J7)</f>
        <v>70775642</v>
      </c>
      <c r="C7" s="299">
        <v>70775642</v>
      </c>
      <c r="D7" s="299"/>
      <c r="E7" s="299"/>
      <c r="F7" s="299"/>
      <c r="G7" s="299"/>
      <c r="H7" s="300"/>
      <c r="I7" s="301"/>
      <c r="J7" s="301"/>
    </row>
    <row r="8" spans="1:10" x14ac:dyDescent="0.2">
      <c r="A8" s="280" t="s">
        <v>359</v>
      </c>
      <c r="B8" s="285">
        <f t="shared" ref="B8:B56" si="0">SUM(C8:J8)</f>
        <v>1217323</v>
      </c>
      <c r="C8" s="302"/>
      <c r="D8" s="302">
        <v>1217323</v>
      </c>
      <c r="E8" s="302"/>
      <c r="F8" s="302"/>
      <c r="G8" s="302"/>
      <c r="H8" s="303"/>
      <c r="I8" s="304"/>
      <c r="J8" s="304"/>
    </row>
    <row r="9" spans="1:10" x14ac:dyDescent="0.2">
      <c r="A9" s="280" t="s">
        <v>360</v>
      </c>
      <c r="B9" s="285">
        <f t="shared" si="0"/>
        <v>11120745</v>
      </c>
      <c r="C9" s="302">
        <v>11120745</v>
      </c>
      <c r="D9" s="302"/>
      <c r="E9" s="302"/>
      <c r="F9" s="302"/>
      <c r="G9" s="302"/>
      <c r="H9" s="303"/>
      <c r="I9" s="304"/>
      <c r="J9" s="304"/>
    </row>
    <row r="10" spans="1:10" x14ac:dyDescent="0.2">
      <c r="A10" s="280" t="s">
        <v>361</v>
      </c>
      <c r="B10" s="285">
        <f t="shared" si="0"/>
        <v>49983339</v>
      </c>
      <c r="C10" s="281"/>
      <c r="D10" s="281"/>
      <c r="E10" s="281">
        <v>49983339</v>
      </c>
      <c r="F10" s="281"/>
      <c r="G10" s="281"/>
      <c r="H10" s="305"/>
      <c r="I10" s="304"/>
      <c r="J10" s="304"/>
    </row>
    <row r="11" spans="1:10" x14ac:dyDescent="0.2">
      <c r="A11" s="280" t="s">
        <v>362</v>
      </c>
      <c r="B11" s="285">
        <f t="shared" si="0"/>
        <v>194581765</v>
      </c>
      <c r="C11" s="281"/>
      <c r="D11" s="281"/>
      <c r="E11" s="281">
        <v>194581765</v>
      </c>
      <c r="F11" s="281"/>
      <c r="G11" s="281"/>
      <c r="H11" s="305"/>
      <c r="I11" s="304"/>
      <c r="J11" s="304"/>
    </row>
    <row r="12" spans="1:10" x14ac:dyDescent="0.2">
      <c r="A12" s="280" t="s">
        <v>363</v>
      </c>
      <c r="B12" s="285">
        <f t="shared" si="0"/>
        <v>3200000</v>
      </c>
      <c r="C12" s="281">
        <v>3200000</v>
      </c>
      <c r="D12" s="281"/>
      <c r="E12" s="281"/>
      <c r="F12" s="281"/>
      <c r="G12" s="281"/>
      <c r="H12" s="305"/>
      <c r="I12" s="304"/>
      <c r="J12" s="304"/>
    </row>
    <row r="13" spans="1:10" x14ac:dyDescent="0.2">
      <c r="A13" s="280" t="s">
        <v>364</v>
      </c>
      <c r="B13" s="285">
        <f t="shared" si="0"/>
        <v>5000000</v>
      </c>
      <c r="C13" s="281">
        <v>5000000</v>
      </c>
      <c r="D13" s="281"/>
      <c r="E13" s="281"/>
      <c r="F13" s="281"/>
      <c r="G13" s="281"/>
      <c r="H13" s="305"/>
      <c r="I13" s="304"/>
      <c r="J13" s="304"/>
    </row>
    <row r="14" spans="1:10" x14ac:dyDescent="0.2">
      <c r="A14" s="280" t="s">
        <v>365</v>
      </c>
      <c r="B14" s="285">
        <f t="shared" si="0"/>
        <v>348000</v>
      </c>
      <c r="C14" s="281"/>
      <c r="D14" s="281"/>
      <c r="E14" s="281"/>
      <c r="F14" s="281"/>
      <c r="G14" s="281">
        <v>348000</v>
      </c>
      <c r="H14" s="305"/>
      <c r="I14" s="304"/>
      <c r="J14" s="304"/>
    </row>
    <row r="15" spans="1:10" x14ac:dyDescent="0.2">
      <c r="A15" s="280" t="s">
        <v>366</v>
      </c>
      <c r="B15" s="285">
        <f t="shared" si="0"/>
        <v>416162</v>
      </c>
      <c r="C15" s="281"/>
      <c r="D15" s="281"/>
      <c r="E15" s="281">
        <v>416162</v>
      </c>
      <c r="F15" s="281"/>
      <c r="G15" s="281"/>
      <c r="H15" s="305"/>
      <c r="I15" s="304"/>
      <c r="J15" s="304"/>
    </row>
    <row r="16" spans="1:10" x14ac:dyDescent="0.2">
      <c r="A16" s="280" t="s">
        <v>367</v>
      </c>
      <c r="B16" s="285">
        <f t="shared" si="0"/>
        <v>203200</v>
      </c>
      <c r="C16" s="281"/>
      <c r="D16" s="281"/>
      <c r="E16" s="281">
        <v>203200</v>
      </c>
      <c r="F16" s="281"/>
      <c r="G16" s="281"/>
      <c r="H16" s="305"/>
      <c r="I16" s="304"/>
      <c r="J16" s="304"/>
    </row>
    <row r="17" spans="1:10" x14ac:dyDescent="0.2">
      <c r="A17" s="280" t="s">
        <v>368</v>
      </c>
      <c r="B17" s="285">
        <f t="shared" si="0"/>
        <v>774446</v>
      </c>
      <c r="C17" s="281"/>
      <c r="D17" s="281"/>
      <c r="E17" s="281">
        <v>774446</v>
      </c>
      <c r="F17" s="281"/>
      <c r="G17" s="281"/>
      <c r="H17" s="305"/>
      <c r="I17" s="304"/>
      <c r="J17" s="304"/>
    </row>
    <row r="18" spans="1:10" x14ac:dyDescent="0.2">
      <c r="A18" s="280" t="s">
        <v>369</v>
      </c>
      <c r="B18" s="285">
        <f t="shared" si="0"/>
        <v>340000</v>
      </c>
      <c r="C18" s="281"/>
      <c r="D18" s="281"/>
      <c r="E18" s="281">
        <v>340000</v>
      </c>
      <c r="F18" s="281"/>
      <c r="G18" s="281"/>
      <c r="H18" s="305"/>
      <c r="I18" s="304"/>
      <c r="J18" s="304"/>
    </row>
    <row r="19" spans="1:10" x14ac:dyDescent="0.2">
      <c r="A19" s="280" t="s">
        <v>370</v>
      </c>
      <c r="B19" s="285">
        <f t="shared" si="0"/>
        <v>304800</v>
      </c>
      <c r="C19" s="281"/>
      <c r="D19" s="281"/>
      <c r="E19" s="281">
        <v>304800</v>
      </c>
      <c r="F19" s="281"/>
      <c r="G19" s="281"/>
      <c r="H19" s="305"/>
      <c r="I19" s="304"/>
      <c r="J19" s="304"/>
    </row>
    <row r="20" spans="1:10" x14ac:dyDescent="0.2">
      <c r="A20" s="280" t="s">
        <v>371</v>
      </c>
      <c r="B20" s="285">
        <f t="shared" si="0"/>
        <v>1987093</v>
      </c>
      <c r="C20" s="281"/>
      <c r="D20" s="281"/>
      <c r="E20" s="281">
        <v>1987093</v>
      </c>
      <c r="F20" s="281"/>
      <c r="G20" s="281"/>
      <c r="H20" s="305"/>
      <c r="I20" s="304"/>
      <c r="J20" s="304"/>
    </row>
    <row r="21" spans="1:10" x14ac:dyDescent="0.2">
      <c r="A21" s="280" t="s">
        <v>372</v>
      </c>
      <c r="B21" s="285">
        <f t="shared" si="0"/>
        <v>3000000</v>
      </c>
      <c r="C21" s="281"/>
      <c r="D21" s="281"/>
      <c r="E21" s="281">
        <v>3000000</v>
      </c>
      <c r="F21" s="281"/>
      <c r="G21" s="281"/>
      <c r="H21" s="305"/>
      <c r="I21" s="304"/>
      <c r="J21" s="304"/>
    </row>
    <row r="22" spans="1:10" x14ac:dyDescent="0.2">
      <c r="A22" s="280" t="s">
        <v>373</v>
      </c>
      <c r="B22" s="285">
        <f t="shared" si="0"/>
        <v>3000000</v>
      </c>
      <c r="C22" s="281"/>
      <c r="D22" s="281"/>
      <c r="E22" s="281"/>
      <c r="F22" s="281">
        <v>3000000</v>
      </c>
      <c r="G22" s="281"/>
      <c r="H22" s="305"/>
      <c r="I22" s="304"/>
      <c r="J22" s="304"/>
    </row>
    <row r="23" spans="1:10" x14ac:dyDescent="0.2">
      <c r="A23" s="280" t="s">
        <v>374</v>
      </c>
      <c r="B23" s="285">
        <f t="shared" si="0"/>
        <v>1247775</v>
      </c>
      <c r="C23" s="281"/>
      <c r="D23" s="281"/>
      <c r="E23" s="281">
        <v>1247775</v>
      </c>
      <c r="F23" s="281"/>
      <c r="G23" s="281"/>
      <c r="H23" s="305"/>
      <c r="I23" s="304"/>
      <c r="J23" s="304"/>
    </row>
    <row r="24" spans="1:10" x14ac:dyDescent="0.2">
      <c r="A24" s="280" t="s">
        <v>375</v>
      </c>
      <c r="B24" s="285">
        <f t="shared" si="0"/>
        <v>960000</v>
      </c>
      <c r="C24" s="281"/>
      <c r="D24" s="281"/>
      <c r="E24" s="281">
        <v>960000</v>
      </c>
      <c r="F24" s="281"/>
      <c r="G24" s="281"/>
      <c r="H24" s="305"/>
      <c r="I24" s="304"/>
      <c r="J24" s="304"/>
    </row>
    <row r="25" spans="1:10" x14ac:dyDescent="0.2">
      <c r="A25" s="280" t="s">
        <v>376</v>
      </c>
      <c r="B25" s="285">
        <f t="shared" si="0"/>
        <v>499000</v>
      </c>
      <c r="C25" s="281"/>
      <c r="D25" s="281"/>
      <c r="E25" s="281"/>
      <c r="F25" s="281">
        <v>499000</v>
      </c>
      <c r="G25" s="281"/>
      <c r="H25" s="305"/>
      <c r="I25" s="304"/>
      <c r="J25" s="304"/>
    </row>
    <row r="26" spans="1:10" x14ac:dyDescent="0.2">
      <c r="A26" s="280" t="s">
        <v>377</v>
      </c>
      <c r="B26" s="285">
        <f t="shared" si="0"/>
        <v>10000000</v>
      </c>
      <c r="C26" s="281"/>
      <c r="D26" s="281"/>
      <c r="E26" s="281"/>
      <c r="F26" s="281">
        <v>10000000</v>
      </c>
      <c r="G26" s="281"/>
      <c r="H26" s="305"/>
      <c r="I26" s="304"/>
      <c r="J26" s="304"/>
    </row>
    <row r="27" spans="1:10" x14ac:dyDescent="0.2">
      <c r="A27" s="280" t="s">
        <v>378</v>
      </c>
      <c r="B27" s="285">
        <f t="shared" si="0"/>
        <v>114300</v>
      </c>
      <c r="C27" s="281"/>
      <c r="D27" s="281"/>
      <c r="E27" s="281"/>
      <c r="F27" s="281">
        <v>114300</v>
      </c>
      <c r="G27" s="281"/>
      <c r="H27" s="305"/>
      <c r="I27" s="304"/>
      <c r="J27" s="304"/>
    </row>
    <row r="28" spans="1:10" x14ac:dyDescent="0.2">
      <c r="A28" s="280" t="s">
        <v>379</v>
      </c>
      <c r="B28" s="285">
        <f t="shared" si="0"/>
        <v>36894</v>
      </c>
      <c r="C28" s="281"/>
      <c r="D28" s="281"/>
      <c r="E28" s="281"/>
      <c r="F28" s="281">
        <v>36894</v>
      </c>
      <c r="G28" s="281"/>
      <c r="H28" s="305"/>
      <c r="I28" s="304"/>
      <c r="J28" s="304"/>
    </row>
    <row r="29" spans="1:10" x14ac:dyDescent="0.2">
      <c r="A29" s="280" t="s">
        <v>380</v>
      </c>
      <c r="B29" s="285">
        <f t="shared" si="0"/>
        <v>1500000</v>
      </c>
      <c r="C29" s="281"/>
      <c r="D29" s="281"/>
      <c r="E29" s="281"/>
      <c r="F29" s="281">
        <v>1500000</v>
      </c>
      <c r="G29" s="281"/>
      <c r="H29" s="305"/>
      <c r="I29" s="304"/>
      <c r="J29" s="304"/>
    </row>
    <row r="30" spans="1:10" x14ac:dyDescent="0.2">
      <c r="A30" s="280" t="s">
        <v>381</v>
      </c>
      <c r="B30" s="285">
        <f t="shared" si="0"/>
        <v>1500000</v>
      </c>
      <c r="C30" s="281"/>
      <c r="D30" s="281"/>
      <c r="E30" s="281"/>
      <c r="F30" s="281">
        <v>1500000</v>
      </c>
      <c r="G30" s="281"/>
      <c r="H30" s="305"/>
      <c r="I30" s="304"/>
      <c r="J30" s="304"/>
    </row>
    <row r="31" spans="1:10" x14ac:dyDescent="0.2">
      <c r="A31" s="280" t="s">
        <v>382</v>
      </c>
      <c r="B31" s="285">
        <f t="shared" si="0"/>
        <v>4860594</v>
      </c>
      <c r="C31" s="281"/>
      <c r="D31" s="281"/>
      <c r="E31" s="281"/>
      <c r="F31" s="281"/>
      <c r="G31" s="281">
        <v>4860594</v>
      </c>
      <c r="H31" s="305"/>
      <c r="I31" s="304"/>
      <c r="J31" s="304"/>
    </row>
    <row r="32" spans="1:10" x14ac:dyDescent="0.2">
      <c r="A32" s="276" t="s">
        <v>241</v>
      </c>
      <c r="B32" s="285">
        <f t="shared" si="0"/>
        <v>600000</v>
      </c>
      <c r="C32" s="281"/>
      <c r="D32" s="281"/>
      <c r="E32" s="281"/>
      <c r="F32" s="281">
        <v>600000</v>
      </c>
      <c r="G32" s="281"/>
      <c r="H32" s="305"/>
      <c r="I32" s="304"/>
      <c r="J32" s="304"/>
    </row>
    <row r="33" spans="1:10" x14ac:dyDescent="0.2">
      <c r="A33" s="277" t="s">
        <v>228</v>
      </c>
      <c r="B33" s="285">
        <f t="shared" si="0"/>
        <v>700000</v>
      </c>
      <c r="C33" s="281"/>
      <c r="D33" s="281"/>
      <c r="E33" s="281"/>
      <c r="F33" s="281">
        <v>700000</v>
      </c>
      <c r="G33" s="281"/>
      <c r="H33" s="305"/>
      <c r="I33" s="304"/>
      <c r="J33" s="304"/>
    </row>
    <row r="34" spans="1:10" x14ac:dyDescent="0.2">
      <c r="A34" s="278" t="s">
        <v>220</v>
      </c>
      <c r="B34" s="285">
        <f t="shared" si="0"/>
        <v>254000</v>
      </c>
      <c r="C34" s="281"/>
      <c r="D34" s="281"/>
      <c r="E34" s="281"/>
      <c r="F34" s="306">
        <v>254000</v>
      </c>
      <c r="G34" s="281"/>
      <c r="H34" s="305"/>
      <c r="I34" s="304"/>
      <c r="J34" s="304"/>
    </row>
    <row r="35" spans="1:10" x14ac:dyDescent="0.2">
      <c r="A35" s="278" t="s">
        <v>242</v>
      </c>
      <c r="B35" s="285">
        <f t="shared" si="0"/>
        <v>762000</v>
      </c>
      <c r="C35" s="281"/>
      <c r="D35" s="281"/>
      <c r="E35" s="281"/>
      <c r="F35" s="306">
        <v>762000</v>
      </c>
      <c r="G35" s="281"/>
      <c r="H35" s="305"/>
      <c r="I35" s="304"/>
      <c r="J35" s="304"/>
    </row>
    <row r="36" spans="1:10" x14ac:dyDescent="0.2">
      <c r="A36" s="279" t="s">
        <v>222</v>
      </c>
      <c r="B36" s="285">
        <f t="shared" si="0"/>
        <v>330200</v>
      </c>
      <c r="C36" s="281"/>
      <c r="D36" s="281"/>
      <c r="E36" s="281"/>
      <c r="F36" s="306">
        <v>330200</v>
      </c>
      <c r="G36" s="281"/>
      <c r="H36" s="305"/>
      <c r="I36" s="304"/>
      <c r="J36" s="304"/>
    </row>
    <row r="37" spans="1:10" x14ac:dyDescent="0.2">
      <c r="A37" s="279" t="s">
        <v>243</v>
      </c>
      <c r="B37" s="285">
        <f t="shared" si="0"/>
        <v>254000</v>
      </c>
      <c r="C37" s="281"/>
      <c r="D37" s="281"/>
      <c r="E37" s="281"/>
      <c r="F37" s="306">
        <v>254000</v>
      </c>
      <c r="G37" s="281"/>
      <c r="H37" s="305"/>
      <c r="I37" s="304"/>
      <c r="J37" s="304"/>
    </row>
    <row r="38" spans="1:10" x14ac:dyDescent="0.2">
      <c r="A38" s="279" t="s">
        <v>245</v>
      </c>
      <c r="B38" s="285">
        <f t="shared" si="0"/>
        <v>317500</v>
      </c>
      <c r="C38" s="281"/>
      <c r="D38" s="281"/>
      <c r="E38" s="281"/>
      <c r="F38" s="306">
        <v>317500</v>
      </c>
      <c r="G38" s="281"/>
      <c r="H38" s="305"/>
      <c r="I38" s="304"/>
      <c r="J38" s="304"/>
    </row>
    <row r="39" spans="1:10" x14ac:dyDescent="0.2">
      <c r="A39" s="279" t="s">
        <v>244</v>
      </c>
      <c r="B39" s="285">
        <f t="shared" si="0"/>
        <v>342900</v>
      </c>
      <c r="C39" s="281"/>
      <c r="D39" s="281"/>
      <c r="E39" s="281"/>
      <c r="F39" s="306">
        <v>342900</v>
      </c>
      <c r="G39" s="281"/>
      <c r="H39" s="305"/>
      <c r="I39" s="304"/>
      <c r="J39" s="304"/>
    </row>
    <row r="40" spans="1:10" x14ac:dyDescent="0.2">
      <c r="A40" s="276" t="s">
        <v>227</v>
      </c>
      <c r="B40" s="285">
        <f t="shared" si="0"/>
        <v>635000</v>
      </c>
      <c r="C40" s="281"/>
      <c r="D40" s="281"/>
      <c r="E40" s="281"/>
      <c r="F40" s="281">
        <v>635000</v>
      </c>
      <c r="G40" s="281"/>
      <c r="H40" s="305"/>
      <c r="I40" s="304"/>
      <c r="J40" s="304"/>
    </row>
    <row r="41" spans="1:10" x14ac:dyDescent="0.2">
      <c r="A41" s="278" t="s">
        <v>240</v>
      </c>
      <c r="B41" s="285">
        <f t="shared" si="0"/>
        <v>254000</v>
      </c>
      <c r="C41" s="281"/>
      <c r="D41" s="281"/>
      <c r="E41" s="281"/>
      <c r="F41" s="306">
        <v>254000</v>
      </c>
      <c r="G41" s="281"/>
      <c r="H41" s="305"/>
      <c r="I41" s="304"/>
      <c r="J41" s="304"/>
    </row>
    <row r="42" spans="1:10" x14ac:dyDescent="0.2">
      <c r="A42" s="279" t="s">
        <v>221</v>
      </c>
      <c r="B42" s="285">
        <f t="shared" si="0"/>
        <v>620550</v>
      </c>
      <c r="C42" s="281"/>
      <c r="D42" s="281"/>
      <c r="E42" s="281"/>
      <c r="F42" s="306">
        <v>620550</v>
      </c>
      <c r="G42" s="281"/>
      <c r="H42" s="305"/>
      <c r="I42" s="304"/>
      <c r="J42" s="304"/>
    </row>
    <row r="43" spans="1:10" x14ac:dyDescent="0.2">
      <c r="A43" s="279" t="s">
        <v>237</v>
      </c>
      <c r="B43" s="285">
        <f t="shared" si="0"/>
        <v>254000</v>
      </c>
      <c r="C43" s="281"/>
      <c r="D43" s="281"/>
      <c r="E43" s="281"/>
      <c r="F43" s="306">
        <v>254000</v>
      </c>
      <c r="G43" s="281"/>
      <c r="H43" s="305"/>
      <c r="I43" s="304"/>
      <c r="J43" s="304"/>
    </row>
    <row r="44" spans="1:10" x14ac:dyDescent="0.2">
      <c r="A44" s="279" t="s">
        <v>239</v>
      </c>
      <c r="B44" s="285">
        <f t="shared" si="0"/>
        <v>228600</v>
      </c>
      <c r="C44" s="281"/>
      <c r="D44" s="281"/>
      <c r="E44" s="281"/>
      <c r="F44" s="306">
        <v>228600</v>
      </c>
      <c r="G44" s="281"/>
      <c r="H44" s="305"/>
      <c r="I44" s="304"/>
      <c r="J44" s="304"/>
    </row>
    <row r="45" spans="1:10" x14ac:dyDescent="0.2">
      <c r="A45" s="279" t="s">
        <v>223</v>
      </c>
      <c r="B45" s="285">
        <f t="shared" si="0"/>
        <v>3810000</v>
      </c>
      <c r="C45" s="281"/>
      <c r="D45" s="281"/>
      <c r="E45" s="281"/>
      <c r="F45" s="306">
        <v>3810000</v>
      </c>
      <c r="G45" s="281"/>
      <c r="H45" s="305"/>
      <c r="I45" s="304"/>
      <c r="J45" s="304"/>
    </row>
    <row r="46" spans="1:10" x14ac:dyDescent="0.2">
      <c r="A46" s="279" t="s">
        <v>224</v>
      </c>
      <c r="B46" s="285">
        <f t="shared" si="0"/>
        <v>254000</v>
      </c>
      <c r="C46" s="281"/>
      <c r="D46" s="281"/>
      <c r="E46" s="281"/>
      <c r="F46" s="306">
        <v>254000</v>
      </c>
      <c r="G46" s="281"/>
      <c r="H46" s="305"/>
      <c r="I46" s="304"/>
      <c r="J46" s="304"/>
    </row>
    <row r="47" spans="1:10" x14ac:dyDescent="0.2">
      <c r="A47" s="278" t="s">
        <v>219</v>
      </c>
      <c r="B47" s="285">
        <f t="shared" si="0"/>
        <v>1270000</v>
      </c>
      <c r="C47" s="281"/>
      <c r="D47" s="281"/>
      <c r="E47" s="281"/>
      <c r="F47" s="306">
        <v>1270000</v>
      </c>
      <c r="G47" s="281"/>
      <c r="H47" s="305"/>
      <c r="I47" s="304"/>
      <c r="J47" s="304"/>
    </row>
    <row r="48" spans="1:10" x14ac:dyDescent="0.2">
      <c r="A48" s="280" t="s">
        <v>383</v>
      </c>
      <c r="B48" s="285">
        <f t="shared" si="0"/>
        <v>127000</v>
      </c>
      <c r="C48" s="281"/>
      <c r="D48" s="281"/>
      <c r="E48" s="281"/>
      <c r="F48" s="306">
        <v>127000</v>
      </c>
      <c r="G48" s="281"/>
      <c r="H48" s="305"/>
      <c r="I48" s="304"/>
      <c r="J48" s="304"/>
    </row>
    <row r="49" spans="1:10" x14ac:dyDescent="0.2">
      <c r="A49" s="280" t="s">
        <v>384</v>
      </c>
      <c r="B49" s="285">
        <f t="shared" si="0"/>
        <v>152400</v>
      </c>
      <c r="C49" s="281"/>
      <c r="D49" s="281"/>
      <c r="E49" s="281">
        <v>152400</v>
      </c>
      <c r="F49" s="281"/>
      <c r="G49" s="281"/>
      <c r="H49" s="305"/>
      <c r="I49" s="304"/>
      <c r="J49" s="304"/>
    </row>
    <row r="50" spans="1:10" x14ac:dyDescent="0.2">
      <c r="A50" s="280" t="s">
        <v>385</v>
      </c>
      <c r="B50" s="285">
        <f t="shared" si="0"/>
        <v>127000</v>
      </c>
      <c r="C50" s="281"/>
      <c r="D50" s="281"/>
      <c r="E50" s="281">
        <v>127000</v>
      </c>
      <c r="F50" s="281"/>
      <c r="G50" s="281"/>
      <c r="H50" s="305"/>
      <c r="I50" s="304"/>
      <c r="J50" s="304"/>
    </row>
    <row r="51" spans="1:10" x14ac:dyDescent="0.2">
      <c r="A51" s="280" t="s">
        <v>386</v>
      </c>
      <c r="B51" s="285">
        <f t="shared" si="0"/>
        <v>254000</v>
      </c>
      <c r="C51" s="281"/>
      <c r="D51" s="281"/>
      <c r="E51" s="281">
        <v>254000</v>
      </c>
      <c r="F51" s="281"/>
      <c r="G51" s="281"/>
      <c r="H51" s="305"/>
      <c r="I51" s="304"/>
      <c r="J51" s="304"/>
    </row>
    <row r="52" spans="1:10" x14ac:dyDescent="0.2">
      <c r="A52" s="280" t="s">
        <v>387</v>
      </c>
      <c r="B52" s="285">
        <f t="shared" si="0"/>
        <v>11433848</v>
      </c>
      <c r="C52" s="281"/>
      <c r="D52" s="281"/>
      <c r="E52" s="281"/>
      <c r="F52" s="281"/>
      <c r="G52" s="281"/>
      <c r="H52" s="305">
        <v>11433848</v>
      </c>
      <c r="I52" s="304"/>
      <c r="J52" s="304"/>
    </row>
    <row r="53" spans="1:10" x14ac:dyDescent="0.2">
      <c r="A53" s="280" t="s">
        <v>388</v>
      </c>
      <c r="B53" s="285">
        <f t="shared" si="0"/>
        <v>2460000</v>
      </c>
      <c r="C53" s="281"/>
      <c r="D53" s="281">
        <v>2460000</v>
      </c>
      <c r="E53" s="281"/>
      <c r="F53" s="281"/>
      <c r="G53" s="281"/>
      <c r="H53" s="305"/>
      <c r="I53" s="304"/>
      <c r="J53" s="304"/>
    </row>
    <row r="54" spans="1:10" x14ac:dyDescent="0.2">
      <c r="A54" s="280" t="s">
        <v>389</v>
      </c>
      <c r="B54" s="285">
        <f t="shared" si="0"/>
        <v>23894469</v>
      </c>
      <c r="C54" s="281"/>
      <c r="D54" s="281"/>
      <c r="E54" s="281"/>
      <c r="F54" s="281"/>
      <c r="G54" s="281">
        <v>23894469</v>
      </c>
      <c r="H54" s="305"/>
      <c r="I54" s="304"/>
      <c r="J54" s="304"/>
    </row>
    <row r="55" spans="1:10" x14ac:dyDescent="0.2">
      <c r="A55" s="280" t="s">
        <v>390</v>
      </c>
      <c r="B55" s="285">
        <f t="shared" si="0"/>
        <v>36000000</v>
      </c>
      <c r="C55" s="281">
        <v>36000000</v>
      </c>
      <c r="D55" s="281"/>
      <c r="E55" s="281"/>
      <c r="F55" s="281"/>
      <c r="G55" s="281"/>
      <c r="H55" s="305"/>
      <c r="I55" s="304"/>
      <c r="J55" s="304"/>
    </row>
    <row r="56" spans="1:10" ht="13.5" thickBot="1" x14ac:dyDescent="0.25">
      <c r="A56" s="286" t="s">
        <v>392</v>
      </c>
      <c r="B56" s="285">
        <f t="shared" si="0"/>
        <v>6727703</v>
      </c>
      <c r="C56" s="307"/>
      <c r="D56" s="307"/>
      <c r="E56" s="307"/>
      <c r="F56" s="307"/>
      <c r="G56" s="307"/>
      <c r="H56" s="308"/>
      <c r="I56" s="309">
        <v>5927492</v>
      </c>
      <c r="J56" s="309">
        <v>800211</v>
      </c>
    </row>
    <row r="57" spans="1:10" ht="13.5" thickBot="1" x14ac:dyDescent="0.25">
      <c r="A57" s="295" t="s">
        <v>391</v>
      </c>
      <c r="B57" s="296">
        <f t="shared" ref="B57:J57" si="1">SUM(B7:B56)</f>
        <v>459034248</v>
      </c>
      <c r="C57" s="296">
        <f t="shared" si="1"/>
        <v>126096387</v>
      </c>
      <c r="D57" s="297">
        <f t="shared" si="1"/>
        <v>3677323</v>
      </c>
      <c r="E57" s="297">
        <f t="shared" si="1"/>
        <v>254331980</v>
      </c>
      <c r="F57" s="297">
        <f t="shared" si="1"/>
        <v>27663944</v>
      </c>
      <c r="G57" s="297">
        <f t="shared" si="1"/>
        <v>29103063</v>
      </c>
      <c r="H57" s="298">
        <f t="shared" si="1"/>
        <v>11433848</v>
      </c>
      <c r="I57" s="298">
        <f t="shared" si="1"/>
        <v>5927492</v>
      </c>
      <c r="J57" s="298">
        <f t="shared" si="1"/>
        <v>800211</v>
      </c>
    </row>
    <row r="58" spans="1:10" x14ac:dyDescent="0.2">
      <c r="A58" s="282" t="s">
        <v>832</v>
      </c>
      <c r="B58" s="534">
        <f t="shared" ref="B58:B60" si="2">SUM(C58:J58)</f>
        <v>47708089</v>
      </c>
      <c r="C58" s="534">
        <f>C12+C13</f>
        <v>8200000</v>
      </c>
      <c r="D58" s="532">
        <f>D57</f>
        <v>3677323</v>
      </c>
      <c r="E58" s="282"/>
      <c r="F58" s="282"/>
      <c r="G58" s="532">
        <f>G57</f>
        <v>29103063</v>
      </c>
      <c r="H58" s="282"/>
      <c r="I58" s="534">
        <f>I57</f>
        <v>5927492</v>
      </c>
      <c r="J58" s="534">
        <f>J57</f>
        <v>800211</v>
      </c>
    </row>
    <row r="59" spans="1:10" x14ac:dyDescent="0.2">
      <c r="A59" s="282" t="s">
        <v>829</v>
      </c>
      <c r="B59" s="534">
        <f t="shared" si="2"/>
        <v>399892311</v>
      </c>
      <c r="C59" s="532">
        <f>C7+C9+C55</f>
        <v>117896387</v>
      </c>
      <c r="D59" s="282"/>
      <c r="E59" s="532">
        <f>E57</f>
        <v>254331980</v>
      </c>
      <c r="F59" s="532">
        <f>F57</f>
        <v>27663944</v>
      </c>
      <c r="G59" s="282"/>
      <c r="H59" s="532"/>
      <c r="I59" s="533"/>
      <c r="J59" s="533"/>
    </row>
    <row r="60" spans="1:10" x14ac:dyDescent="0.2">
      <c r="A60" s="282" t="s">
        <v>831</v>
      </c>
      <c r="B60" s="534">
        <f t="shared" si="2"/>
        <v>11433848</v>
      </c>
      <c r="C60" s="532"/>
      <c r="D60" s="282"/>
      <c r="E60" s="532"/>
      <c r="F60" s="532"/>
      <c r="G60" s="282"/>
      <c r="H60" s="532">
        <f>H57</f>
        <v>11433848</v>
      </c>
      <c r="I60" s="533"/>
      <c r="J60" s="533"/>
    </row>
    <row r="61" spans="1:10" x14ac:dyDescent="0.2">
      <c r="A61" s="533" t="s">
        <v>47</v>
      </c>
      <c r="B61" s="534">
        <f>SUM(C61:J61)</f>
        <v>459034248</v>
      </c>
      <c r="C61" s="534">
        <f>SUM(C58:C60)</f>
        <v>126096387</v>
      </c>
      <c r="D61" s="534">
        <f t="shared" ref="D61:J61" si="3">SUM(D58:D60)</f>
        <v>3677323</v>
      </c>
      <c r="E61" s="534">
        <f t="shared" si="3"/>
        <v>254331980</v>
      </c>
      <c r="F61" s="534">
        <f t="shared" si="3"/>
        <v>27663944</v>
      </c>
      <c r="G61" s="534">
        <f t="shared" si="3"/>
        <v>29103063</v>
      </c>
      <c r="H61" s="534">
        <f t="shared" si="3"/>
        <v>11433848</v>
      </c>
      <c r="I61" s="534">
        <f t="shared" si="3"/>
        <v>5927492</v>
      </c>
      <c r="J61" s="534">
        <f t="shared" si="3"/>
        <v>800211</v>
      </c>
    </row>
  </sheetData>
  <phoneticPr fontId="58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5" topLeftCell="A39" activePane="bottomLeft" state="frozen"/>
      <selection activeCell="D8" sqref="D8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213" t="s">
        <v>873</v>
      </c>
    </row>
    <row r="2" spans="1:8" ht="18.75" x14ac:dyDescent="0.3">
      <c r="B2" s="29" t="s">
        <v>181</v>
      </c>
      <c r="D2" s="658" t="s">
        <v>845</v>
      </c>
    </row>
    <row r="3" spans="1:8" ht="15.75" x14ac:dyDescent="0.25">
      <c r="B3" s="30" t="s">
        <v>121</v>
      </c>
      <c r="C3" t="s">
        <v>122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847</v>
      </c>
      <c r="D5" s="26" t="s">
        <v>847</v>
      </c>
      <c r="E5" s="26" t="s">
        <v>847</v>
      </c>
      <c r="F5" s="26" t="s">
        <v>847</v>
      </c>
      <c r="G5" s="26" t="s">
        <v>847</v>
      </c>
      <c r="H5" s="26" t="s">
        <v>847</v>
      </c>
    </row>
    <row r="6" spans="1:8" x14ac:dyDescent="0.2">
      <c r="A6" s="5">
        <v>1</v>
      </c>
      <c r="B6" s="50" t="s">
        <v>4</v>
      </c>
      <c r="C6" s="57">
        <f t="shared" ref="C6:C49" si="0">SUM(D6:H6)</f>
        <v>368716874</v>
      </c>
      <c r="D6" s="53">
        <v>34016851</v>
      </c>
      <c r="E6" s="10">
        <v>118439276</v>
      </c>
      <c r="F6" s="10">
        <v>108757038</v>
      </c>
      <c r="G6" s="10">
        <v>24908395</v>
      </c>
      <c r="H6" s="10">
        <v>82595314</v>
      </c>
    </row>
    <row r="7" spans="1:8" ht="25.5" x14ac:dyDescent="0.2">
      <c r="A7" s="5">
        <v>2</v>
      </c>
      <c r="B7" s="50" t="s">
        <v>5</v>
      </c>
      <c r="C7" s="58">
        <f t="shared" si="0"/>
        <v>80433713</v>
      </c>
      <c r="D7" s="53">
        <v>8861058</v>
      </c>
      <c r="E7" s="10">
        <v>28588065</v>
      </c>
      <c r="F7" s="10">
        <v>17473562</v>
      </c>
      <c r="G7" s="10">
        <v>5659390</v>
      </c>
      <c r="H7" s="10">
        <v>19851638</v>
      </c>
    </row>
    <row r="8" spans="1:8" x14ac:dyDescent="0.2">
      <c r="A8" s="5">
        <v>3</v>
      </c>
      <c r="B8" s="51" t="s">
        <v>6</v>
      </c>
      <c r="C8" s="58">
        <f t="shared" si="0"/>
        <v>258319323</v>
      </c>
      <c r="D8" s="54">
        <v>60956949</v>
      </c>
      <c r="E8" s="27">
        <v>34456509</v>
      </c>
      <c r="F8" s="27">
        <v>81487925</v>
      </c>
      <c r="G8" s="27">
        <v>33087293</v>
      </c>
      <c r="H8" s="10">
        <v>48330647</v>
      </c>
    </row>
    <row r="9" spans="1:8" x14ac:dyDescent="0.2">
      <c r="A9" s="5">
        <v>4</v>
      </c>
      <c r="B9" s="32" t="s">
        <v>7</v>
      </c>
      <c r="C9" s="58">
        <f t="shared" si="0"/>
        <v>2542000</v>
      </c>
      <c r="D9" s="45">
        <f>D10</f>
        <v>2542000</v>
      </c>
      <c r="E9" s="8"/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2542000</v>
      </c>
      <c r="D10" s="39">
        <v>2542000</v>
      </c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14542000</v>
      </c>
      <c r="D17" s="53">
        <f>D9+D11+D13</f>
        <v>14542000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157984520</v>
      </c>
      <c r="D19" s="41">
        <f>SUM(D20:D23)</f>
        <v>157241820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156741820</v>
      </c>
      <c r="D23" s="39">
        <v>156741820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8">
        <f t="shared" si="0"/>
        <v>4861520</v>
      </c>
      <c r="D24" s="39">
        <v>4861520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91783069</v>
      </c>
      <c r="D25" s="39">
        <v>91783069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255451568</v>
      </c>
      <c r="D26" s="53">
        <f>D18+D19+D24+D25</f>
        <v>254708868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930760</v>
      </c>
      <c r="D27" s="39"/>
      <c r="E27" s="6">
        <v>730760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18306594</v>
      </c>
      <c r="D28" s="39">
        <v>18306594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5430265</v>
      </c>
      <c r="D29" s="39">
        <v>2570315</v>
      </c>
      <c r="E29" s="6">
        <v>2599950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8">
        <f t="shared" si="0"/>
        <v>10370698</v>
      </c>
      <c r="D30" s="39">
        <v>3952900</v>
      </c>
      <c r="E30" s="6">
        <v>1459050</v>
      </c>
      <c r="F30" s="6">
        <v>2134960</v>
      </c>
      <c r="G30" s="6">
        <v>2332764</v>
      </c>
      <c r="H30" s="6">
        <v>491024</v>
      </c>
    </row>
    <row r="31" spans="1:8" ht="25.5" x14ac:dyDescent="0.2">
      <c r="A31" s="5">
        <v>26</v>
      </c>
      <c r="B31" s="32" t="s">
        <v>29</v>
      </c>
      <c r="C31" s="58">
        <f t="shared" si="0"/>
        <v>9119432</v>
      </c>
      <c r="D31" s="39">
        <v>6565000</v>
      </c>
      <c r="E31" s="6">
        <v>1293240</v>
      </c>
      <c r="F31" s="6">
        <v>700640</v>
      </c>
      <c r="G31" s="6">
        <v>427976</v>
      </c>
      <c r="H31" s="6">
        <v>132576</v>
      </c>
    </row>
    <row r="32" spans="1:8" x14ac:dyDescent="0.2">
      <c r="A32" s="5">
        <v>27</v>
      </c>
      <c r="B32" s="50" t="s">
        <v>30</v>
      </c>
      <c r="C32" s="58">
        <f t="shared" si="0"/>
        <v>44157749</v>
      </c>
      <c r="D32" s="53">
        <f>SUM(D27:D31)</f>
        <v>31394809</v>
      </c>
      <c r="E32" s="10">
        <f>SUM(E27:E31)</f>
        <v>6083000</v>
      </c>
      <c r="F32" s="10">
        <f>SUM(F27:F31)</f>
        <v>3295600</v>
      </c>
      <c r="G32" s="10">
        <f>SUM(G27:G31)</f>
        <v>2760740</v>
      </c>
      <c r="H32" s="10">
        <f>SUM(H27:H31)</f>
        <v>623600</v>
      </c>
    </row>
    <row r="33" spans="1:8" x14ac:dyDescent="0.2">
      <c r="A33" s="5">
        <v>28</v>
      </c>
      <c r="B33" s="32" t="s">
        <v>31</v>
      </c>
      <c r="C33" s="58">
        <f t="shared" si="0"/>
        <v>226956074</v>
      </c>
      <c r="D33" s="39">
        <v>226956074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840000</v>
      </c>
      <c r="D35" s="39"/>
      <c r="E35" s="6"/>
      <c r="F35" s="6">
        <v>720000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54440623</v>
      </c>
      <c r="D36" s="39">
        <v>54186823</v>
      </c>
      <c r="E36" s="6">
        <v>27000</v>
      </c>
      <c r="F36" s="6">
        <v>194400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282336697</v>
      </c>
      <c r="D37" s="53">
        <f>SUM(D33:D36)</f>
        <v>281142897</v>
      </c>
      <c r="E37" s="53">
        <f>SUM(E33:E36)</f>
        <v>127000</v>
      </c>
      <c r="F37" s="53">
        <f>SUM(F33:F36)</f>
        <v>914400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1500000</v>
      </c>
      <c r="D38" s="45">
        <f>SUM(D39:D41)</f>
        <v>1500000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874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8">
        <f t="shared" si="0"/>
        <v>1500000</v>
      </c>
      <c r="D42" s="53">
        <f>D38</f>
        <v>1500000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8">
        <f t="shared" si="0"/>
        <v>1305457924</v>
      </c>
      <c r="D43" s="55">
        <f>D6+D7+D8+D17+D26+D32+D37+D42</f>
        <v>687123432</v>
      </c>
      <c r="E43" s="11">
        <f>E6+E7+E8+E17+E26+E32+E37+E42</f>
        <v>187693850</v>
      </c>
      <c r="F43" s="11">
        <f>F6+F7+F8+F17+F26+F32+F37+F42</f>
        <v>212671225</v>
      </c>
      <c r="G43" s="11">
        <f>G6+G7+G8+G17+G26+G32+G37+G42</f>
        <v>66415818</v>
      </c>
      <c r="H43" s="11">
        <f>H6+H7+H8+H17+H26+H32+H37+H42</f>
        <v>151553599</v>
      </c>
    </row>
    <row r="44" spans="1:8" ht="25.5" x14ac:dyDescent="0.2">
      <c r="A44" s="5">
        <v>39</v>
      </c>
      <c r="B44" s="32" t="s">
        <v>42</v>
      </c>
      <c r="C44" s="58">
        <f t="shared" si="0"/>
        <v>22907484</v>
      </c>
      <c r="D44" s="39">
        <v>22907484</v>
      </c>
      <c r="E44" s="6"/>
      <c r="F44" s="6"/>
      <c r="G44" s="6"/>
      <c r="H44" s="6"/>
    </row>
    <row r="45" spans="1:8" x14ac:dyDescent="0.2">
      <c r="A45" s="5">
        <v>40</v>
      </c>
      <c r="B45" s="32" t="s">
        <v>875</v>
      </c>
      <c r="C45" s="58">
        <f t="shared" si="0"/>
        <v>60000000</v>
      </c>
      <c r="D45" s="39">
        <v>60000000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43</v>
      </c>
      <c r="C46" s="58">
        <f t="shared" si="0"/>
        <v>505919713</v>
      </c>
      <c r="D46" s="39">
        <f>'[1]1b'!C72</f>
        <v>505919713</v>
      </c>
      <c r="E46" s="6"/>
      <c r="F46" s="6"/>
      <c r="G46" s="6"/>
      <c r="H46" s="6"/>
    </row>
    <row r="47" spans="1:8" x14ac:dyDescent="0.2">
      <c r="A47" s="5">
        <v>41</v>
      </c>
      <c r="B47" s="32" t="s">
        <v>44</v>
      </c>
      <c r="C47" s="58">
        <f t="shared" si="0"/>
        <v>588827197</v>
      </c>
      <c r="D47" s="45">
        <f>SUM(D44:D46)</f>
        <v>588827197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</row>
    <row r="48" spans="1:8" ht="13.5" thickBot="1" x14ac:dyDescent="0.25">
      <c r="A48" s="5">
        <v>42</v>
      </c>
      <c r="B48" s="37" t="s">
        <v>45</v>
      </c>
      <c r="C48" s="58">
        <f t="shared" si="0"/>
        <v>588827197</v>
      </c>
      <c r="D48" s="56">
        <f>D47</f>
        <v>588827197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</row>
    <row r="49" spans="1:8" ht="14.25" thickTop="1" thickBot="1" x14ac:dyDescent="0.25">
      <c r="A49" s="5">
        <v>43</v>
      </c>
      <c r="B49" s="52" t="s">
        <v>46</v>
      </c>
      <c r="C49" s="59">
        <f t="shared" si="0"/>
        <v>1894285121</v>
      </c>
      <c r="D49" s="23">
        <f>D43+D48</f>
        <v>1275950629</v>
      </c>
      <c r="E49" s="13">
        <f>E43+E48</f>
        <v>187693850</v>
      </c>
      <c r="F49" s="13">
        <f>F43+F48</f>
        <v>212671225</v>
      </c>
      <c r="G49" s="13">
        <f>G43+G48</f>
        <v>66415818</v>
      </c>
      <c r="H49" s="13">
        <f>H43+H48</f>
        <v>151553599</v>
      </c>
    </row>
    <row r="50" spans="1:8" ht="13.5" thickTop="1" x14ac:dyDescent="0.2"/>
  </sheetData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5" topLeftCell="A30" activePane="bottomLeft" state="frozen"/>
      <selection activeCell="D8" sqref="D8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  <col min="9" max="9" width="6.42578125" customWidth="1"/>
  </cols>
  <sheetData>
    <row r="1" spans="1:9" ht="18.75" x14ac:dyDescent="0.3">
      <c r="B1" s="28" t="s">
        <v>0</v>
      </c>
      <c r="D1" s="213" t="s">
        <v>877</v>
      </c>
    </row>
    <row r="2" spans="1:9" ht="18.75" x14ac:dyDescent="0.3">
      <c r="B2" s="29" t="s">
        <v>181</v>
      </c>
      <c r="D2" s="658" t="s">
        <v>845</v>
      </c>
    </row>
    <row r="3" spans="1:9" ht="15.75" x14ac:dyDescent="0.25">
      <c r="B3" s="30" t="s">
        <v>121</v>
      </c>
      <c r="C3" t="s">
        <v>122</v>
      </c>
    </row>
    <row r="4" spans="1:9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9" ht="26.25" thickBot="1" x14ac:dyDescent="0.25">
      <c r="A5" s="2" t="s">
        <v>1</v>
      </c>
      <c r="B5" s="25" t="s">
        <v>2</v>
      </c>
      <c r="C5" s="579" t="s">
        <v>888</v>
      </c>
      <c r="D5" s="580" t="s">
        <v>878</v>
      </c>
      <c r="E5" s="580" t="s">
        <v>878</v>
      </c>
      <c r="F5" s="580" t="s">
        <v>878</v>
      </c>
      <c r="G5" s="580" t="s">
        <v>878</v>
      </c>
      <c r="H5" s="580" t="s">
        <v>878</v>
      </c>
    </row>
    <row r="6" spans="1:9" x14ac:dyDescent="0.2">
      <c r="A6" s="5">
        <v>1</v>
      </c>
      <c r="B6" s="50" t="s">
        <v>4</v>
      </c>
      <c r="C6" s="57">
        <f t="shared" ref="C6:C49" si="0">SUM(D6:H6)</f>
        <v>155328780</v>
      </c>
      <c r="D6" s="53">
        <v>12138412</v>
      </c>
      <c r="E6" s="10">
        <v>52106114</v>
      </c>
      <c r="F6" s="10">
        <v>47926969</v>
      </c>
      <c r="G6" s="10">
        <v>9719345</v>
      </c>
      <c r="H6" s="10">
        <v>33437940</v>
      </c>
      <c r="I6" s="581"/>
    </row>
    <row r="7" spans="1:9" ht="25.5" x14ac:dyDescent="0.2">
      <c r="A7" s="5">
        <v>2</v>
      </c>
      <c r="B7" s="50" t="s">
        <v>5</v>
      </c>
      <c r="C7" s="58">
        <f t="shared" si="0"/>
        <v>33781044</v>
      </c>
      <c r="D7" s="53">
        <v>2808374</v>
      </c>
      <c r="E7" s="10">
        <v>13192194</v>
      </c>
      <c r="F7" s="10">
        <v>7552910</v>
      </c>
      <c r="G7" s="10">
        <v>2228061</v>
      </c>
      <c r="H7" s="10">
        <v>7999505</v>
      </c>
      <c r="I7" s="581"/>
    </row>
    <row r="8" spans="1:9" x14ac:dyDescent="0.2">
      <c r="A8" s="5">
        <v>3</v>
      </c>
      <c r="B8" s="51" t="s">
        <v>6</v>
      </c>
      <c r="C8" s="58">
        <f t="shared" si="0"/>
        <v>90766949</v>
      </c>
      <c r="D8" s="54">
        <v>18814002</v>
      </c>
      <c r="E8" s="27">
        <v>11518288</v>
      </c>
      <c r="F8" s="27">
        <v>31385254</v>
      </c>
      <c r="G8" s="27">
        <v>13514132</v>
      </c>
      <c r="H8" s="10">
        <v>15535273</v>
      </c>
      <c r="I8" s="581"/>
    </row>
    <row r="9" spans="1:9" x14ac:dyDescent="0.2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  <c r="I9" s="581"/>
    </row>
    <row r="10" spans="1:9" ht="25.5" x14ac:dyDescent="0.2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  <c r="I10" s="581"/>
    </row>
    <row r="11" spans="1:9" x14ac:dyDescent="0.2">
      <c r="A11" s="5">
        <v>6</v>
      </c>
      <c r="B11" s="32" t="s">
        <v>9</v>
      </c>
      <c r="C11" s="58">
        <f t="shared" si="0"/>
        <v>1240000</v>
      </c>
      <c r="D11" s="8">
        <v>1240000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  <c r="I11" s="581"/>
    </row>
    <row r="12" spans="1:9" ht="18.75" customHeight="1" x14ac:dyDescent="0.2">
      <c r="A12" s="5">
        <v>7</v>
      </c>
      <c r="B12" s="32" t="s">
        <v>10</v>
      </c>
      <c r="C12" s="58">
        <f t="shared" si="0"/>
        <v>1240000</v>
      </c>
      <c r="D12" s="45">
        <v>1240000</v>
      </c>
      <c r="E12" s="8"/>
      <c r="F12" s="8"/>
      <c r="G12" s="8"/>
      <c r="H12" s="8"/>
      <c r="I12" s="581"/>
    </row>
    <row r="13" spans="1:9" x14ac:dyDescent="0.2">
      <c r="A13" s="5">
        <v>8</v>
      </c>
      <c r="B13" s="32" t="s">
        <v>11</v>
      </c>
      <c r="C13" s="58">
        <f t="shared" si="0"/>
        <v>2449773</v>
      </c>
      <c r="D13" s="45">
        <v>2449773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  <c r="I13" s="581"/>
    </row>
    <row r="14" spans="1:9" x14ac:dyDescent="0.2">
      <c r="A14" s="5">
        <v>9</v>
      </c>
      <c r="B14" s="32" t="s">
        <v>12</v>
      </c>
      <c r="C14" s="58">
        <f t="shared" si="0"/>
        <v>404589</v>
      </c>
      <c r="D14" s="39">
        <v>404589</v>
      </c>
      <c r="E14" s="6"/>
      <c r="F14" s="6"/>
      <c r="G14" s="6"/>
      <c r="H14" s="6"/>
      <c r="I14" s="581"/>
    </row>
    <row r="15" spans="1:9" x14ac:dyDescent="0.2">
      <c r="A15" s="5">
        <v>10</v>
      </c>
      <c r="B15" s="32" t="s">
        <v>13</v>
      </c>
      <c r="C15" s="58">
        <f t="shared" si="0"/>
        <v>2017000</v>
      </c>
      <c r="D15" s="39">
        <v>2017000</v>
      </c>
      <c r="E15" s="6"/>
      <c r="F15" s="6"/>
      <c r="G15" s="6"/>
      <c r="H15" s="6"/>
      <c r="I15" s="581"/>
    </row>
    <row r="16" spans="1:9" x14ac:dyDescent="0.2">
      <c r="A16" s="5">
        <v>11</v>
      </c>
      <c r="B16" s="32" t="s">
        <v>14</v>
      </c>
      <c r="C16" s="58">
        <f t="shared" si="0"/>
        <v>28184</v>
      </c>
      <c r="D16" s="39">
        <v>28184</v>
      </c>
      <c r="E16" s="6"/>
      <c r="F16" s="6"/>
      <c r="G16" s="6"/>
      <c r="H16" s="6"/>
      <c r="I16" s="581"/>
    </row>
    <row r="17" spans="1:9" x14ac:dyDescent="0.2">
      <c r="A17" s="5">
        <v>12</v>
      </c>
      <c r="B17" s="50" t="s">
        <v>15</v>
      </c>
      <c r="C17" s="58">
        <f t="shared" si="0"/>
        <v>3689773</v>
      </c>
      <c r="D17" s="53">
        <f>D9+D11+D13</f>
        <v>3689773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  <c r="I17" s="581"/>
    </row>
    <row r="18" spans="1:9" x14ac:dyDescent="0.2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  <c r="I18" s="581"/>
    </row>
    <row r="19" spans="1:9" ht="25.5" x14ac:dyDescent="0.2">
      <c r="A19" s="5">
        <v>14</v>
      </c>
      <c r="B19" s="32" t="s">
        <v>17</v>
      </c>
      <c r="C19" s="58">
        <f t="shared" si="0"/>
        <v>62967270</v>
      </c>
      <c r="D19" s="7">
        <v>62938476</v>
      </c>
      <c r="E19" s="7">
        <f>SUM(E20:E23)</f>
        <v>0</v>
      </c>
      <c r="F19" s="7">
        <v>28794</v>
      </c>
      <c r="G19" s="7">
        <f>SUM(G20:G23)</f>
        <v>0</v>
      </c>
      <c r="H19" s="7">
        <f>SUM(H20:H23)</f>
        <v>0</v>
      </c>
      <c r="I19" s="581"/>
    </row>
    <row r="20" spans="1:9" ht="16.5" customHeight="1" x14ac:dyDescent="0.2">
      <c r="A20" s="5">
        <v>15</v>
      </c>
      <c r="B20" s="32" t="s">
        <v>18</v>
      </c>
      <c r="C20" s="58">
        <f t="shared" si="0"/>
        <v>0</v>
      </c>
      <c r="D20" s="39"/>
      <c r="E20" s="6"/>
      <c r="F20" s="6"/>
      <c r="G20" s="6"/>
      <c r="H20" s="6"/>
      <c r="I20" s="581"/>
    </row>
    <row r="21" spans="1:9" ht="16.5" customHeight="1" x14ac:dyDescent="0.2">
      <c r="A21" s="5">
        <v>16</v>
      </c>
      <c r="B21" s="32" t="s">
        <v>19</v>
      </c>
      <c r="C21" s="58">
        <f t="shared" si="0"/>
        <v>0</v>
      </c>
      <c r="D21" s="39"/>
      <c r="E21" s="6"/>
      <c r="F21" s="6"/>
      <c r="G21" s="6"/>
      <c r="H21" s="6"/>
      <c r="I21" s="581"/>
    </row>
    <row r="22" spans="1:9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  <c r="I22" s="581"/>
    </row>
    <row r="23" spans="1:9" x14ac:dyDescent="0.2">
      <c r="A23" s="5">
        <v>18</v>
      </c>
      <c r="B23" s="32" t="s">
        <v>21</v>
      </c>
      <c r="C23" s="58">
        <f t="shared" si="0"/>
        <v>62938476</v>
      </c>
      <c r="D23" s="39">
        <v>62938476</v>
      </c>
      <c r="E23" s="6"/>
      <c r="F23" s="6"/>
      <c r="G23" s="6"/>
      <c r="H23" s="6"/>
      <c r="I23" s="581"/>
    </row>
    <row r="24" spans="1:9" ht="25.5" x14ac:dyDescent="0.2">
      <c r="A24" s="5">
        <v>19</v>
      </c>
      <c r="B24" s="32" t="s">
        <v>22</v>
      </c>
      <c r="C24" s="58">
        <f t="shared" si="0"/>
        <v>4802820</v>
      </c>
      <c r="D24" s="39">
        <v>4802820</v>
      </c>
      <c r="E24" s="6"/>
      <c r="F24" s="6"/>
      <c r="G24" s="6"/>
      <c r="H24" s="6"/>
      <c r="I24" s="581"/>
    </row>
    <row r="25" spans="1:9" x14ac:dyDescent="0.2">
      <c r="A25" s="5">
        <v>20</v>
      </c>
      <c r="B25" s="32" t="s">
        <v>23</v>
      </c>
      <c r="C25" s="58">
        <f t="shared" si="0"/>
        <v>0</v>
      </c>
      <c r="D25" s="39"/>
      <c r="E25" s="6"/>
      <c r="F25" s="6"/>
      <c r="G25" s="6"/>
      <c r="H25" s="6"/>
      <c r="I25" s="581"/>
    </row>
    <row r="26" spans="1:9" x14ac:dyDescent="0.2">
      <c r="A26" s="5">
        <v>21</v>
      </c>
      <c r="B26" s="50" t="s">
        <v>24</v>
      </c>
      <c r="C26" s="58">
        <f t="shared" si="0"/>
        <v>68550090</v>
      </c>
      <c r="D26" s="53">
        <f>D18+D19+D24+D25</f>
        <v>68521296</v>
      </c>
      <c r="E26" s="10">
        <f>E18+E19+E24+E25</f>
        <v>0</v>
      </c>
      <c r="F26" s="10">
        <f>F18+F19+F24+F25</f>
        <v>28794</v>
      </c>
      <c r="G26" s="10">
        <f>G18+G19+G24+G25</f>
        <v>0</v>
      </c>
      <c r="H26" s="10">
        <f>H18+H19+H24+H25</f>
        <v>0</v>
      </c>
      <c r="I26" s="581"/>
    </row>
    <row r="27" spans="1:9" x14ac:dyDescent="0.2">
      <c r="A27" s="5">
        <v>22</v>
      </c>
      <c r="B27" s="32" t="s">
        <v>25</v>
      </c>
      <c r="C27" s="58">
        <f t="shared" si="0"/>
        <v>55000</v>
      </c>
      <c r="D27" s="39"/>
      <c r="E27" s="6"/>
      <c r="F27" s="6">
        <v>55000</v>
      </c>
      <c r="G27" s="6"/>
      <c r="H27" s="6"/>
      <c r="I27" s="581"/>
    </row>
    <row r="28" spans="1:9" x14ac:dyDescent="0.2">
      <c r="A28" s="5">
        <v>23</v>
      </c>
      <c r="B28" s="32" t="s">
        <v>26</v>
      </c>
      <c r="C28" s="58">
        <f t="shared" si="0"/>
        <v>116654</v>
      </c>
      <c r="D28" s="39">
        <v>116654</v>
      </c>
      <c r="E28" s="6"/>
      <c r="F28" s="6"/>
      <c r="G28" s="6"/>
      <c r="H28" s="6"/>
      <c r="I28" s="581"/>
    </row>
    <row r="29" spans="1:9" x14ac:dyDescent="0.2">
      <c r="A29" s="5">
        <v>24</v>
      </c>
      <c r="B29" s="32" t="s">
        <v>27</v>
      </c>
      <c r="C29" s="58">
        <f t="shared" si="0"/>
        <v>4409</v>
      </c>
      <c r="D29" s="39"/>
      <c r="E29" s="6"/>
      <c r="F29" s="6">
        <v>4409</v>
      </c>
      <c r="G29" s="6"/>
      <c r="H29" s="6"/>
      <c r="I29" s="581"/>
    </row>
    <row r="30" spans="1:9" x14ac:dyDescent="0.2">
      <c r="A30" s="5">
        <v>25</v>
      </c>
      <c r="B30" s="32" t="s">
        <v>28</v>
      </c>
      <c r="C30" s="58">
        <f t="shared" si="0"/>
        <v>2033412</v>
      </c>
      <c r="D30" s="39">
        <v>148671</v>
      </c>
      <c r="E30" s="6">
        <v>474999</v>
      </c>
      <c r="F30" s="6">
        <v>901370</v>
      </c>
      <c r="G30" s="6">
        <v>490243</v>
      </c>
      <c r="H30" s="6">
        <v>18129</v>
      </c>
      <c r="I30" s="581"/>
    </row>
    <row r="31" spans="1:9" ht="25.5" x14ac:dyDescent="0.2">
      <c r="A31" s="5">
        <v>26</v>
      </c>
      <c r="B31" s="32" t="s">
        <v>29</v>
      </c>
      <c r="C31" s="58">
        <f t="shared" si="0"/>
        <v>453952</v>
      </c>
      <c r="D31" s="39">
        <v>71639</v>
      </c>
      <c r="E31" s="6">
        <v>128249</v>
      </c>
      <c r="F31" s="6">
        <v>205953</v>
      </c>
      <c r="G31" s="6">
        <v>44242</v>
      </c>
      <c r="H31" s="6">
        <v>3869</v>
      </c>
      <c r="I31" s="581"/>
    </row>
    <row r="32" spans="1:9" x14ac:dyDescent="0.2">
      <c r="A32" s="5">
        <v>27</v>
      </c>
      <c r="B32" s="50" t="s">
        <v>30</v>
      </c>
      <c r="C32" s="58">
        <f t="shared" si="0"/>
        <v>2663427</v>
      </c>
      <c r="D32" s="53">
        <f>SUM(D27:D31)</f>
        <v>336964</v>
      </c>
      <c r="E32" s="10">
        <f>SUM(E27:E31)</f>
        <v>603248</v>
      </c>
      <c r="F32" s="10">
        <f>SUM(F27:F31)</f>
        <v>1166732</v>
      </c>
      <c r="G32" s="10">
        <f>SUM(G27:G31)</f>
        <v>534485</v>
      </c>
      <c r="H32" s="10">
        <f>SUM(H27:H31)</f>
        <v>21998</v>
      </c>
      <c r="I32" s="581"/>
    </row>
    <row r="33" spans="1:9" x14ac:dyDescent="0.2">
      <c r="A33" s="5">
        <v>28</v>
      </c>
      <c r="B33" s="32" t="s">
        <v>31</v>
      </c>
      <c r="C33" s="58">
        <f t="shared" si="0"/>
        <v>21050106</v>
      </c>
      <c r="D33" s="39">
        <v>21050106</v>
      </c>
      <c r="E33" s="6"/>
      <c r="F33" s="6"/>
      <c r="G33" s="6"/>
      <c r="H33" s="6"/>
      <c r="I33" s="581"/>
    </row>
    <row r="34" spans="1:9" x14ac:dyDescent="0.2">
      <c r="A34" s="5">
        <v>29</v>
      </c>
      <c r="B34" s="32" t="s">
        <v>32</v>
      </c>
      <c r="C34" s="58">
        <f t="shared" si="0"/>
        <v>0</v>
      </c>
      <c r="D34" s="39"/>
      <c r="E34" s="6"/>
      <c r="F34" s="6"/>
      <c r="G34" s="6"/>
      <c r="H34" s="6"/>
      <c r="I34" s="581"/>
    </row>
    <row r="35" spans="1:9" x14ac:dyDescent="0.2">
      <c r="A35" s="5">
        <v>30</v>
      </c>
      <c r="B35" s="32" t="s">
        <v>33</v>
      </c>
      <c r="C35" s="58">
        <f t="shared" si="0"/>
        <v>0</v>
      </c>
      <c r="D35" s="39"/>
      <c r="E35" s="6"/>
      <c r="F35" s="6"/>
      <c r="G35" s="6"/>
      <c r="H35" s="6"/>
      <c r="I35" s="581"/>
    </row>
    <row r="36" spans="1:9" ht="25.5" x14ac:dyDescent="0.2">
      <c r="A36" s="5">
        <v>31</v>
      </c>
      <c r="B36" s="32" t="s">
        <v>34</v>
      </c>
      <c r="C36" s="58">
        <f t="shared" si="0"/>
        <v>5381132</v>
      </c>
      <c r="D36" s="39">
        <v>5381132</v>
      </c>
      <c r="E36" s="6"/>
      <c r="F36" s="6"/>
      <c r="G36" s="6"/>
      <c r="H36" s="6"/>
      <c r="I36" s="581"/>
    </row>
    <row r="37" spans="1:9" x14ac:dyDescent="0.2">
      <c r="A37" s="5">
        <v>32</v>
      </c>
      <c r="B37" s="50" t="s">
        <v>35</v>
      </c>
      <c r="C37" s="58">
        <f t="shared" si="0"/>
        <v>26431238</v>
      </c>
      <c r="D37" s="53">
        <f>SUM(D33:D36)</f>
        <v>26431238</v>
      </c>
      <c r="E37" s="53">
        <f>SUM(E33:E36)</f>
        <v>0</v>
      </c>
      <c r="F37" s="53">
        <f>SUM(F33:F36)</f>
        <v>0</v>
      </c>
      <c r="G37" s="53">
        <f>SUM(G33:G36)</f>
        <v>0</v>
      </c>
      <c r="H37" s="53">
        <f>SUM(H33:H36)</f>
        <v>0</v>
      </c>
      <c r="I37" s="581"/>
    </row>
    <row r="38" spans="1:9" ht="25.5" x14ac:dyDescent="0.2">
      <c r="A38" s="5">
        <v>33</v>
      </c>
      <c r="B38" s="32" t="s">
        <v>36</v>
      </c>
      <c r="C38" s="58">
        <f t="shared" si="0"/>
        <v>392852</v>
      </c>
      <c r="D38" s="45">
        <v>392852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  <c r="I38" s="581"/>
    </row>
    <row r="39" spans="1:9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  <c r="I39" s="581"/>
    </row>
    <row r="40" spans="1:9" x14ac:dyDescent="0.2">
      <c r="A40" s="5">
        <v>35</v>
      </c>
      <c r="B40" s="32" t="s">
        <v>874</v>
      </c>
      <c r="C40" s="58">
        <f t="shared" si="0"/>
        <v>0</v>
      </c>
      <c r="D40" s="39"/>
      <c r="E40" s="6"/>
      <c r="F40" s="6"/>
      <c r="G40" s="6"/>
      <c r="H40" s="6"/>
      <c r="I40" s="581"/>
    </row>
    <row r="41" spans="1:9" ht="25.5" x14ac:dyDescent="0.2">
      <c r="A41" s="5">
        <v>36</v>
      </c>
      <c r="B41" s="32" t="s">
        <v>39</v>
      </c>
      <c r="C41" s="58">
        <f t="shared" si="0"/>
        <v>392852</v>
      </c>
      <c r="D41" s="39">
        <v>392852</v>
      </c>
      <c r="E41" s="6"/>
      <c r="F41" s="6"/>
      <c r="G41" s="6"/>
      <c r="H41" s="6"/>
      <c r="I41" s="581"/>
    </row>
    <row r="42" spans="1:9" x14ac:dyDescent="0.2">
      <c r="A42" s="5">
        <v>37</v>
      </c>
      <c r="B42" s="50" t="s">
        <v>40</v>
      </c>
      <c r="C42" s="58">
        <f t="shared" si="0"/>
        <v>392852</v>
      </c>
      <c r="D42" s="53">
        <f>D38</f>
        <v>392852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  <c r="I42" s="581"/>
    </row>
    <row r="43" spans="1:9" x14ac:dyDescent="0.2">
      <c r="A43" s="5">
        <v>38</v>
      </c>
      <c r="B43" s="36" t="s">
        <v>41</v>
      </c>
      <c r="C43" s="58">
        <f t="shared" si="0"/>
        <v>381604153</v>
      </c>
      <c r="D43" s="55">
        <f>D6+D7+D8+D17+D26+D32+D37+D42</f>
        <v>133132911</v>
      </c>
      <c r="E43" s="11">
        <f>E6+E7+E8+E17+E26+E32+E37+E42</f>
        <v>77419844</v>
      </c>
      <c r="F43" s="11">
        <f>F6+F7+F8+F17+F26+F32+F37+F42</f>
        <v>88060659</v>
      </c>
      <c r="G43" s="11">
        <f>G6+G7+G8+G17+G26+G32+G37+G42</f>
        <v>25996023</v>
      </c>
      <c r="H43" s="11">
        <f>H6+H7+H8+H17+H26+H32+H37+H42</f>
        <v>56994716</v>
      </c>
      <c r="I43" s="581"/>
    </row>
    <row r="44" spans="1:9" ht="25.5" x14ac:dyDescent="0.2">
      <c r="A44" s="5">
        <v>39</v>
      </c>
      <c r="B44" s="32" t="s">
        <v>42</v>
      </c>
      <c r="C44" s="58">
        <f t="shared" si="0"/>
        <v>22907484</v>
      </c>
      <c r="D44" s="39">
        <v>22907484</v>
      </c>
      <c r="E44" s="6"/>
      <c r="F44" s="6"/>
      <c r="G44" s="6"/>
      <c r="H44" s="6"/>
      <c r="I44" s="581"/>
    </row>
    <row r="45" spans="1:9" x14ac:dyDescent="0.2">
      <c r="A45" s="5">
        <v>40</v>
      </c>
      <c r="B45" s="32" t="s">
        <v>875</v>
      </c>
      <c r="C45" s="58">
        <f t="shared" si="0"/>
        <v>60000000</v>
      </c>
      <c r="D45" s="39">
        <v>60000000</v>
      </c>
      <c r="E45" s="6"/>
      <c r="F45" s="6"/>
      <c r="G45" s="6"/>
      <c r="H45" s="6"/>
      <c r="I45" s="581"/>
    </row>
    <row r="46" spans="1:9" ht="25.5" x14ac:dyDescent="0.2">
      <c r="A46" s="5">
        <v>41</v>
      </c>
      <c r="B46" s="32" t="s">
        <v>43</v>
      </c>
      <c r="C46" s="58">
        <f t="shared" si="0"/>
        <v>189742923</v>
      </c>
      <c r="D46" s="39">
        <v>189742923</v>
      </c>
      <c r="E46" s="6"/>
      <c r="F46" s="6"/>
      <c r="G46" s="6"/>
      <c r="H46" s="6"/>
      <c r="I46" s="581"/>
    </row>
    <row r="47" spans="1:9" x14ac:dyDescent="0.2">
      <c r="A47" s="5">
        <v>42</v>
      </c>
      <c r="B47" s="32" t="s">
        <v>44</v>
      </c>
      <c r="C47" s="58">
        <f t="shared" si="0"/>
        <v>272650407</v>
      </c>
      <c r="D47" s="45">
        <f>SUM(D44:D46)</f>
        <v>272650407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  <c r="I47" s="581"/>
    </row>
    <row r="48" spans="1:9" ht="13.5" thickBot="1" x14ac:dyDescent="0.25">
      <c r="A48" s="5">
        <v>43</v>
      </c>
      <c r="B48" s="37" t="s">
        <v>45</v>
      </c>
      <c r="C48" s="58">
        <f t="shared" si="0"/>
        <v>272650407</v>
      </c>
      <c r="D48" s="56">
        <f>D47</f>
        <v>272650407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  <c r="I48" s="581"/>
    </row>
    <row r="49" spans="1:9" ht="14.25" thickTop="1" thickBot="1" x14ac:dyDescent="0.25">
      <c r="A49" s="5">
        <v>44</v>
      </c>
      <c r="B49" s="52" t="s">
        <v>46</v>
      </c>
      <c r="C49" s="59">
        <f t="shared" si="0"/>
        <v>654254560</v>
      </c>
      <c r="D49" s="23">
        <f>D43+D48</f>
        <v>405783318</v>
      </c>
      <c r="E49" s="13">
        <f>E43+E48</f>
        <v>77419844</v>
      </c>
      <c r="F49" s="13">
        <f>F43+F48</f>
        <v>88060659</v>
      </c>
      <c r="G49" s="13">
        <f>G43+G48</f>
        <v>25996023</v>
      </c>
      <c r="H49" s="13">
        <f>H43+H48</f>
        <v>56994716</v>
      </c>
      <c r="I49" s="581"/>
    </row>
    <row r="50" spans="1:9" ht="13.5" thickTop="1" x14ac:dyDescent="0.2">
      <c r="C50" s="582">
        <f>C49/'[1]2d'!C49*100</f>
        <v>34.538336005860437</v>
      </c>
      <c r="D50" s="582">
        <f>D49/'[1]2d'!D49*100</f>
        <v>31.802430970077918</v>
      </c>
      <c r="E50" s="582">
        <f>E49/'[1]2d'!E49*100</f>
        <v>41.247938597881607</v>
      </c>
      <c r="F50" s="582">
        <f>F49/'[1]2d'!F49*100</f>
        <v>41.406945862093004</v>
      </c>
      <c r="G50" s="582">
        <f>G49/'[1]2d'!G49*100</f>
        <v>39.1413126915037</v>
      </c>
      <c r="H50" s="582">
        <f>H49/'[1]2d'!H49*100</f>
        <v>37.606969663584167</v>
      </c>
    </row>
  </sheetData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workbookViewId="0">
      <selection activeCell="H1" sqref="H1"/>
    </sheetView>
  </sheetViews>
  <sheetFormatPr defaultRowHeight="12.75" x14ac:dyDescent="0.2"/>
  <cols>
    <col min="1" max="1" width="4.28515625" style="196" customWidth="1"/>
    <col min="2" max="2" width="33.140625" style="196" customWidth="1"/>
    <col min="3" max="3" width="10.42578125" style="210" customWidth="1"/>
    <col min="4" max="4" width="12" style="210" customWidth="1"/>
    <col min="5" max="5" width="10.5703125" style="210" customWidth="1"/>
    <col min="6" max="6" width="13.7109375" style="210" customWidth="1"/>
    <col min="7" max="7" width="14" style="210" customWidth="1"/>
    <col min="8" max="8" width="16.42578125" style="210" customWidth="1"/>
    <col min="9" max="9" width="16.7109375" style="210" customWidth="1"/>
    <col min="10" max="10" width="10.85546875" style="210" customWidth="1"/>
    <col min="11" max="12" width="10.5703125" style="210" customWidth="1"/>
    <col min="13" max="13" width="8.140625" style="210" customWidth="1"/>
    <col min="14" max="16384" width="9.140625" style="210"/>
  </cols>
  <sheetData>
    <row r="1" spans="1:12" s="197" customFormat="1" ht="15.75" x14ac:dyDescent="0.25">
      <c r="A1" s="196"/>
      <c r="D1" s="198" t="s">
        <v>0</v>
      </c>
      <c r="H1" s="199" t="s">
        <v>179</v>
      </c>
    </row>
    <row r="2" spans="1:12" s="197" customFormat="1" ht="15" x14ac:dyDescent="0.2">
      <c r="A2" s="196"/>
      <c r="C2" s="200" t="s">
        <v>180</v>
      </c>
      <c r="D2" s="200"/>
      <c r="E2" s="200"/>
      <c r="H2" s="201" t="s">
        <v>845</v>
      </c>
    </row>
    <row r="3" spans="1:12" s="197" customFormat="1" ht="15" x14ac:dyDescent="0.2">
      <c r="A3" s="196"/>
      <c r="C3" s="200"/>
      <c r="D3" s="200"/>
      <c r="E3" s="200"/>
      <c r="H3" s="201"/>
    </row>
    <row r="4" spans="1:12" s="197" customFormat="1" ht="18.75" x14ac:dyDescent="0.3">
      <c r="A4" s="196"/>
      <c r="C4" s="200"/>
      <c r="D4" s="200"/>
      <c r="E4" s="677" t="s">
        <v>181</v>
      </c>
      <c r="J4" s="202"/>
    </row>
    <row r="5" spans="1:12" s="197" customFormat="1" ht="15" x14ac:dyDescent="0.2">
      <c r="A5" s="200"/>
      <c r="B5" s="200" t="s">
        <v>182</v>
      </c>
      <c r="C5" s="200" t="s">
        <v>183</v>
      </c>
      <c r="D5" s="200" t="s">
        <v>184</v>
      </c>
      <c r="E5" s="200" t="s">
        <v>185</v>
      </c>
      <c r="F5" s="200" t="s">
        <v>186</v>
      </c>
      <c r="G5" s="200" t="s">
        <v>187</v>
      </c>
      <c r="H5" s="200" t="s">
        <v>188</v>
      </c>
      <c r="I5" s="200" t="s">
        <v>189</v>
      </c>
    </row>
    <row r="6" spans="1:12" s="197" customFormat="1" ht="15.75" thickBot="1" x14ac:dyDescent="0.25">
      <c r="A6" s="200">
        <v>1</v>
      </c>
      <c r="B6" s="203" t="s">
        <v>190</v>
      </c>
      <c r="C6" s="203" t="s">
        <v>52</v>
      </c>
      <c r="D6" s="203" t="s">
        <v>191</v>
      </c>
      <c r="E6" s="203" t="s">
        <v>192</v>
      </c>
      <c r="F6" s="203" t="s">
        <v>193</v>
      </c>
      <c r="G6" s="203" t="s">
        <v>194</v>
      </c>
      <c r="H6" s="203" t="s">
        <v>48</v>
      </c>
      <c r="I6" s="203" t="s">
        <v>195</v>
      </c>
    </row>
    <row r="7" spans="1:12" s="197" customFormat="1" ht="15" x14ac:dyDescent="0.2">
      <c r="A7" s="200">
        <v>2</v>
      </c>
      <c r="B7" s="204" t="s">
        <v>196</v>
      </c>
      <c r="C7" s="204">
        <v>27</v>
      </c>
      <c r="D7" s="204">
        <v>4.5</v>
      </c>
      <c r="E7" s="204">
        <v>2</v>
      </c>
      <c r="F7" s="204">
        <v>13</v>
      </c>
      <c r="G7" s="204">
        <v>26.88</v>
      </c>
      <c r="H7" s="204">
        <v>12</v>
      </c>
      <c r="I7" s="204">
        <f>SUM(C7:H7)</f>
        <v>85.38</v>
      </c>
    </row>
    <row r="8" spans="1:12" s="197" customFormat="1" ht="15" x14ac:dyDescent="0.2">
      <c r="A8" s="200"/>
      <c r="B8" s="205" t="s">
        <v>197</v>
      </c>
      <c r="C8" s="205"/>
      <c r="D8" s="205">
        <v>1</v>
      </c>
      <c r="E8" s="205"/>
      <c r="F8" s="205"/>
      <c r="G8" s="205"/>
      <c r="H8" s="205"/>
      <c r="I8" s="205">
        <f>SUM(C8:H8)</f>
        <v>1</v>
      </c>
    </row>
    <row r="9" spans="1:12" s="197" customFormat="1" ht="15.75" thickBot="1" x14ac:dyDescent="0.25">
      <c r="A9" s="200">
        <v>3</v>
      </c>
      <c r="B9" s="205" t="s">
        <v>198</v>
      </c>
      <c r="C9" s="206">
        <v>2</v>
      </c>
      <c r="D9" s="206"/>
      <c r="E9" s="206"/>
      <c r="F9" s="206">
        <v>120</v>
      </c>
      <c r="G9" s="206"/>
      <c r="H9" s="206"/>
      <c r="I9" s="207">
        <f>SUM(C9:H9)</f>
        <v>122</v>
      </c>
    </row>
    <row r="10" spans="1:12" s="197" customFormat="1" ht="15.75" thickBot="1" x14ac:dyDescent="0.25">
      <c r="A10" s="200">
        <v>4</v>
      </c>
      <c r="B10" s="208" t="s">
        <v>199</v>
      </c>
      <c r="C10" s="209">
        <f t="shared" ref="C10:I10" si="0">SUM(C7:C9)</f>
        <v>29</v>
      </c>
      <c r="D10" s="209">
        <f t="shared" si="0"/>
        <v>5.5</v>
      </c>
      <c r="E10" s="209">
        <f t="shared" si="0"/>
        <v>2</v>
      </c>
      <c r="F10" s="209">
        <f t="shared" si="0"/>
        <v>133</v>
      </c>
      <c r="G10" s="209">
        <f t="shared" si="0"/>
        <v>26.88</v>
      </c>
      <c r="H10" s="209">
        <f t="shared" si="0"/>
        <v>12</v>
      </c>
      <c r="I10" s="209">
        <f t="shared" si="0"/>
        <v>208.38</v>
      </c>
    </row>
    <row r="11" spans="1:12" s="197" customFormat="1" ht="15.75" x14ac:dyDescent="0.25">
      <c r="A11" s="200"/>
      <c r="B11" s="198"/>
      <c r="C11" s="200"/>
      <c r="D11" s="200"/>
      <c r="E11" s="200"/>
      <c r="F11" s="200"/>
      <c r="G11" s="200"/>
      <c r="H11" s="200"/>
      <c r="I11" s="200"/>
    </row>
    <row r="12" spans="1:12" ht="15" x14ac:dyDescent="0.2">
      <c r="A12" s="200"/>
      <c r="B12" s="200" t="s">
        <v>200</v>
      </c>
      <c r="C12" s="200" t="s">
        <v>201</v>
      </c>
      <c r="D12" s="200"/>
      <c r="E12" s="200"/>
      <c r="F12" s="200">
        <v>1</v>
      </c>
      <c r="G12" s="200" t="s">
        <v>134</v>
      </c>
      <c r="H12" s="200"/>
      <c r="I12" s="200"/>
    </row>
    <row r="13" spans="1:12" ht="15" x14ac:dyDescent="0.2">
      <c r="B13" s="200"/>
      <c r="C13" s="200" t="s">
        <v>202</v>
      </c>
      <c r="D13" s="200"/>
      <c r="E13" s="200"/>
      <c r="F13" s="200">
        <v>1</v>
      </c>
      <c r="G13" s="200" t="s">
        <v>134</v>
      </c>
    </row>
    <row r="14" spans="1:12" ht="15" x14ac:dyDescent="0.2">
      <c r="B14" s="200"/>
      <c r="C14" s="200" t="s">
        <v>203</v>
      </c>
      <c r="D14" s="200"/>
      <c r="E14" s="200"/>
      <c r="F14" s="200">
        <v>7</v>
      </c>
      <c r="G14" s="200" t="s">
        <v>134</v>
      </c>
    </row>
    <row r="15" spans="1:12" ht="15" x14ac:dyDescent="0.2">
      <c r="B15" s="200"/>
      <c r="C15" s="200" t="s">
        <v>204</v>
      </c>
      <c r="D15" s="200"/>
      <c r="E15" s="200"/>
      <c r="F15" s="200">
        <v>3</v>
      </c>
      <c r="G15" s="200" t="s">
        <v>134</v>
      </c>
      <c r="L15" s="211"/>
    </row>
    <row r="16" spans="1:12" ht="15" x14ac:dyDescent="0.2">
      <c r="D16" s="200" t="s">
        <v>205</v>
      </c>
      <c r="E16" s="200"/>
      <c r="F16" s="200">
        <f>SUM(F12:F15)</f>
        <v>12</v>
      </c>
      <c r="G16" s="200" t="s">
        <v>134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2" sqref="G2"/>
    </sheetView>
  </sheetViews>
  <sheetFormatPr defaultRowHeight="12.75" x14ac:dyDescent="0.2"/>
  <cols>
    <col min="1" max="1" width="5.7109375" style="241" customWidth="1"/>
    <col min="2" max="2" width="4.5703125" style="241" customWidth="1"/>
    <col min="3" max="3" width="27.28515625" style="241" customWidth="1"/>
    <col min="4" max="4" width="18.28515625" style="241" customWidth="1"/>
    <col min="5" max="5" width="7.42578125" style="241" customWidth="1"/>
    <col min="6" max="6" width="24.7109375" style="241" customWidth="1"/>
    <col min="7" max="7" width="16.7109375" style="241" customWidth="1"/>
    <col min="8" max="16384" width="9.140625" style="241"/>
  </cols>
  <sheetData>
    <row r="1" spans="1:8" x14ac:dyDescent="0.2">
      <c r="C1" s="242" t="s">
        <v>280</v>
      </c>
      <c r="D1" s="242"/>
      <c r="E1" s="243"/>
      <c r="F1" s="243"/>
      <c r="G1" s="199" t="s">
        <v>281</v>
      </c>
    </row>
    <row r="2" spans="1:8" x14ac:dyDescent="0.2">
      <c r="C2" s="243"/>
      <c r="D2" s="243" t="s">
        <v>348</v>
      </c>
      <c r="E2" s="243"/>
      <c r="F2" s="243"/>
      <c r="G2" s="678" t="s">
        <v>845</v>
      </c>
      <c r="H2" s="244"/>
    </row>
    <row r="3" spans="1:8" x14ac:dyDescent="0.2">
      <c r="C3" s="241" t="s">
        <v>282</v>
      </c>
      <c r="G3" s="202" t="s">
        <v>230</v>
      </c>
      <c r="H3" s="244"/>
    </row>
    <row r="4" spans="1:8" x14ac:dyDescent="0.2">
      <c r="G4" s="202"/>
      <c r="H4" s="244"/>
    </row>
    <row r="5" spans="1:8" x14ac:dyDescent="0.2">
      <c r="B5" s="241" t="s">
        <v>283</v>
      </c>
      <c r="C5" s="241" t="s">
        <v>183</v>
      </c>
      <c r="D5" s="241" t="s">
        <v>184</v>
      </c>
      <c r="E5" s="241" t="s">
        <v>284</v>
      </c>
      <c r="F5" s="241" t="s">
        <v>285</v>
      </c>
      <c r="G5" s="202" t="s">
        <v>187</v>
      </c>
      <c r="H5" s="244"/>
    </row>
    <row r="6" spans="1:8" x14ac:dyDescent="0.2">
      <c r="A6" s="218">
        <v>1</v>
      </c>
      <c r="B6" s="583" t="s">
        <v>286</v>
      </c>
      <c r="C6" s="583"/>
      <c r="D6" s="583"/>
      <c r="E6" s="583" t="s">
        <v>287</v>
      </c>
      <c r="F6" s="583"/>
      <c r="G6" s="583"/>
    </row>
    <row r="7" spans="1:8" x14ac:dyDescent="0.2">
      <c r="A7" s="218">
        <v>2</v>
      </c>
      <c r="B7" s="245" t="s">
        <v>288</v>
      </c>
      <c r="C7" s="245" t="s">
        <v>289</v>
      </c>
      <c r="D7" s="245"/>
      <c r="E7" s="245" t="s">
        <v>288</v>
      </c>
      <c r="F7" s="245" t="s">
        <v>290</v>
      </c>
      <c r="G7" s="245"/>
    </row>
    <row r="8" spans="1:8" x14ac:dyDescent="0.2">
      <c r="A8" s="218">
        <v>3</v>
      </c>
      <c r="B8" s="246" t="s">
        <v>291</v>
      </c>
      <c r="C8" s="247" t="s">
        <v>292</v>
      </c>
      <c r="D8" s="268">
        <f>'[1]1b'!C18</f>
        <v>439642731</v>
      </c>
      <c r="E8" s="246" t="s">
        <v>291</v>
      </c>
      <c r="F8" s="246" t="s">
        <v>293</v>
      </c>
      <c r="G8" s="268">
        <f>'[1]2d'!C6</f>
        <v>368716874</v>
      </c>
    </row>
    <row r="9" spans="1:8" x14ac:dyDescent="0.2">
      <c r="A9" s="218">
        <v>4</v>
      </c>
      <c r="B9" s="246" t="s">
        <v>294</v>
      </c>
      <c r="C9" s="247" t="s">
        <v>295</v>
      </c>
      <c r="D9" s="268">
        <f>'[1]1b'!C36</f>
        <v>303204813</v>
      </c>
      <c r="E9" s="246" t="s">
        <v>294</v>
      </c>
      <c r="F9" s="246" t="s">
        <v>296</v>
      </c>
      <c r="G9" s="268">
        <f>'[1]2d'!C7</f>
        <v>80433713</v>
      </c>
    </row>
    <row r="10" spans="1:8" x14ac:dyDescent="0.2">
      <c r="A10" s="218">
        <v>5</v>
      </c>
      <c r="B10" s="246" t="s">
        <v>297</v>
      </c>
      <c r="C10" s="247" t="s">
        <v>298</v>
      </c>
      <c r="D10" s="268">
        <f>'[1]1b'!C60</f>
        <v>39110587</v>
      </c>
      <c r="E10" s="246" t="s">
        <v>297</v>
      </c>
      <c r="F10" s="246" t="s">
        <v>299</v>
      </c>
      <c r="G10" s="268">
        <f>'[1]2d'!C8</f>
        <v>258319323</v>
      </c>
    </row>
    <row r="11" spans="1:8" x14ac:dyDescent="0.2">
      <c r="A11" s="218">
        <v>6</v>
      </c>
      <c r="B11" s="246" t="s">
        <v>300</v>
      </c>
      <c r="C11" s="247" t="s">
        <v>301</v>
      </c>
      <c r="D11" s="268">
        <f>'[1]1b'!C64</f>
        <v>445000</v>
      </c>
      <c r="E11" s="246" t="s">
        <v>300</v>
      </c>
      <c r="F11" s="246" t="s">
        <v>302</v>
      </c>
      <c r="G11" s="268">
        <f>'[1]2d'!C17</f>
        <v>14542000</v>
      </c>
    </row>
    <row r="12" spans="1:8" x14ac:dyDescent="0.2">
      <c r="A12" s="218">
        <v>7</v>
      </c>
      <c r="B12" s="246" t="s">
        <v>303</v>
      </c>
      <c r="C12" s="246" t="s">
        <v>304</v>
      </c>
      <c r="D12" s="268">
        <v>93659690</v>
      </c>
      <c r="E12" s="246" t="s">
        <v>303</v>
      </c>
      <c r="F12" s="246" t="s">
        <v>305</v>
      </c>
      <c r="G12" s="271">
        <f>'[1]2d'!C26</f>
        <v>255451568</v>
      </c>
    </row>
    <row r="13" spans="1:8" x14ac:dyDescent="0.2">
      <c r="A13" s="218">
        <v>8</v>
      </c>
      <c r="B13" s="246" t="s">
        <v>306</v>
      </c>
      <c r="C13" s="246"/>
      <c r="D13" s="268"/>
      <c r="E13" s="246" t="s">
        <v>306</v>
      </c>
      <c r="F13" s="246"/>
      <c r="G13" s="268"/>
    </row>
    <row r="14" spans="1:8" x14ac:dyDescent="0.2">
      <c r="A14" s="218">
        <v>9</v>
      </c>
      <c r="B14" s="246"/>
      <c r="C14" s="246"/>
      <c r="D14" s="268"/>
      <c r="E14" s="246" t="s">
        <v>307</v>
      </c>
      <c r="F14" s="246"/>
      <c r="G14" s="268"/>
    </row>
    <row r="15" spans="1:8" x14ac:dyDescent="0.2">
      <c r="A15" s="218">
        <v>10</v>
      </c>
      <c r="B15" s="246"/>
      <c r="C15" s="246"/>
      <c r="D15" s="268"/>
      <c r="E15" s="246"/>
      <c r="F15" s="246"/>
      <c r="G15" s="268"/>
    </row>
    <row r="16" spans="1:8" x14ac:dyDescent="0.2">
      <c r="A16" s="218">
        <v>11</v>
      </c>
      <c r="B16" s="248"/>
      <c r="C16" s="248" t="s">
        <v>308</v>
      </c>
      <c r="D16" s="272">
        <f>SUM(D8:D15)</f>
        <v>876062821</v>
      </c>
      <c r="E16" s="248"/>
      <c r="F16" s="248" t="s">
        <v>309</v>
      </c>
      <c r="G16" s="272">
        <f>SUM(G8:G14)</f>
        <v>977463478</v>
      </c>
    </row>
    <row r="17" spans="1:7" x14ac:dyDescent="0.2">
      <c r="A17" s="218">
        <v>12</v>
      </c>
      <c r="B17" s="246"/>
      <c r="C17" s="246"/>
      <c r="D17" s="268"/>
      <c r="E17" s="246"/>
      <c r="F17" s="246" t="s">
        <v>310</v>
      </c>
      <c r="G17" s="268">
        <f>D16</f>
        <v>876062821</v>
      </c>
    </row>
    <row r="18" spans="1:7" x14ac:dyDescent="0.2">
      <c r="A18" s="218">
        <v>13</v>
      </c>
      <c r="B18" s="246"/>
      <c r="C18" s="246"/>
      <c r="D18" s="268"/>
      <c r="E18" s="246"/>
      <c r="F18" s="246" t="s">
        <v>311</v>
      </c>
      <c r="G18" s="268">
        <f>G16-G17</f>
        <v>101400657</v>
      </c>
    </row>
    <row r="19" spans="1:7" x14ac:dyDescent="0.2">
      <c r="A19" s="218">
        <v>14</v>
      </c>
      <c r="B19" s="246"/>
      <c r="C19" s="249"/>
      <c r="D19" s="268"/>
      <c r="E19" s="246"/>
      <c r="F19" s="246"/>
      <c r="G19" s="268"/>
    </row>
    <row r="20" spans="1:7" x14ac:dyDescent="0.2">
      <c r="A20" s="218">
        <v>15</v>
      </c>
      <c r="B20" s="248" t="s">
        <v>312</v>
      </c>
      <c r="C20" s="248" t="s">
        <v>313</v>
      </c>
      <c r="D20" s="272"/>
      <c r="E20" s="248" t="s">
        <v>312</v>
      </c>
      <c r="F20" s="248" t="s">
        <v>314</v>
      </c>
      <c r="G20" s="272"/>
    </row>
    <row r="21" spans="1:7" x14ac:dyDescent="0.2">
      <c r="A21" s="218">
        <v>16</v>
      </c>
      <c r="B21" s="246" t="s">
        <v>315</v>
      </c>
      <c r="C21" s="246" t="s">
        <v>316</v>
      </c>
      <c r="D21" s="268">
        <f>'[1]1b'!C19</f>
        <v>3150000</v>
      </c>
      <c r="E21" s="246" t="s">
        <v>315</v>
      </c>
      <c r="F21" s="246" t="s">
        <v>215</v>
      </c>
      <c r="G21" s="268">
        <f>'[1]2d'!C32</f>
        <v>44157749</v>
      </c>
    </row>
    <row r="22" spans="1:7" x14ac:dyDescent="0.2">
      <c r="A22" s="218">
        <v>17</v>
      </c>
      <c r="B22" s="246" t="s">
        <v>317</v>
      </c>
      <c r="C22" s="246" t="s">
        <v>318</v>
      </c>
      <c r="D22" s="268">
        <f>'[1]1b'!C62</f>
        <v>180000</v>
      </c>
      <c r="E22" s="246" t="s">
        <v>317</v>
      </c>
      <c r="F22" s="246" t="s">
        <v>207</v>
      </c>
      <c r="G22" s="268">
        <f>'[1]2d'!C37</f>
        <v>282336697</v>
      </c>
    </row>
    <row r="23" spans="1:7" x14ac:dyDescent="0.2">
      <c r="A23" s="218">
        <v>18</v>
      </c>
      <c r="B23" s="246" t="s">
        <v>319</v>
      </c>
      <c r="C23" s="246" t="s">
        <v>320</v>
      </c>
      <c r="D23" s="268">
        <f>'[1]1b'!C68</f>
        <v>435500</v>
      </c>
      <c r="E23" s="246" t="s">
        <v>319</v>
      </c>
      <c r="F23" s="246" t="s">
        <v>321</v>
      </c>
      <c r="G23" s="268">
        <f>'[1]2d'!C42</f>
        <v>1500000</v>
      </c>
    </row>
    <row r="24" spans="1:7" x14ac:dyDescent="0.2">
      <c r="A24" s="218">
        <v>19</v>
      </c>
      <c r="B24" s="246" t="s">
        <v>322</v>
      </c>
      <c r="C24" s="246" t="s">
        <v>323</v>
      </c>
      <c r="D24" s="268">
        <v>472867708</v>
      </c>
      <c r="E24" s="246" t="s">
        <v>322</v>
      </c>
      <c r="F24" s="247"/>
      <c r="G24" s="268"/>
    </row>
    <row r="25" spans="1:7" x14ac:dyDescent="0.2">
      <c r="A25" s="218">
        <v>20</v>
      </c>
      <c r="B25" s="246" t="s">
        <v>324</v>
      </c>
      <c r="C25" s="246"/>
      <c r="D25" s="268"/>
      <c r="E25" s="246" t="s">
        <v>324</v>
      </c>
      <c r="F25" s="246"/>
      <c r="G25" s="268"/>
    </row>
    <row r="26" spans="1:7" x14ac:dyDescent="0.2">
      <c r="A26" s="218">
        <v>21</v>
      </c>
      <c r="B26" s="246" t="s">
        <v>325</v>
      </c>
      <c r="C26" s="246"/>
      <c r="D26" s="268"/>
      <c r="E26" s="246"/>
      <c r="F26" s="246"/>
      <c r="G26" s="268"/>
    </row>
    <row r="27" spans="1:7" x14ac:dyDescent="0.2">
      <c r="A27" s="218">
        <v>22</v>
      </c>
      <c r="B27" s="246" t="s">
        <v>326</v>
      </c>
      <c r="C27" s="250"/>
      <c r="D27" s="268"/>
      <c r="E27" s="246"/>
      <c r="F27" s="246"/>
      <c r="G27" s="268"/>
    </row>
    <row r="28" spans="1:7" x14ac:dyDescent="0.2">
      <c r="A28" s="218">
        <v>23</v>
      </c>
      <c r="B28" s="246" t="s">
        <v>327</v>
      </c>
      <c r="C28" s="246"/>
      <c r="D28" s="268"/>
      <c r="E28" s="246"/>
      <c r="F28" s="246"/>
      <c r="G28" s="268"/>
    </row>
    <row r="29" spans="1:7" x14ac:dyDescent="0.2">
      <c r="A29" s="218">
        <v>24</v>
      </c>
      <c r="B29" s="248"/>
      <c r="C29" s="248" t="s">
        <v>328</v>
      </c>
      <c r="D29" s="272">
        <f>SUM(D21:D28)</f>
        <v>476633208</v>
      </c>
      <c r="E29" s="248"/>
      <c r="F29" s="248" t="s">
        <v>329</v>
      </c>
      <c r="G29" s="272">
        <f>SUM(G21:G26)</f>
        <v>327994446</v>
      </c>
    </row>
    <row r="30" spans="1:7" x14ac:dyDescent="0.2">
      <c r="A30" s="218">
        <v>25</v>
      </c>
      <c r="B30" s="246"/>
      <c r="C30" s="246"/>
      <c r="D30" s="268"/>
      <c r="E30" s="246"/>
      <c r="F30" s="246" t="s">
        <v>330</v>
      </c>
      <c r="G30" s="268">
        <f>D29</f>
        <v>476633208</v>
      </c>
    </row>
    <row r="31" spans="1:7" x14ac:dyDescent="0.2">
      <c r="A31" s="218">
        <v>26</v>
      </c>
      <c r="B31" s="246"/>
      <c r="C31" s="246"/>
      <c r="D31" s="268"/>
      <c r="E31" s="246"/>
      <c r="F31" s="246" t="s">
        <v>331</v>
      </c>
      <c r="G31" s="268">
        <f>G29-G30</f>
        <v>-148638762</v>
      </c>
    </row>
    <row r="32" spans="1:7" x14ac:dyDescent="0.2">
      <c r="A32" s="218">
        <v>27</v>
      </c>
      <c r="B32" s="246"/>
      <c r="D32" s="268"/>
      <c r="E32" s="246"/>
      <c r="F32" s="246"/>
      <c r="G32" s="268"/>
    </row>
    <row r="33" spans="1:7" x14ac:dyDescent="0.2">
      <c r="A33" s="218">
        <v>28</v>
      </c>
      <c r="B33" s="251"/>
      <c r="C33" s="251" t="s">
        <v>332</v>
      </c>
      <c r="D33" s="273">
        <f>D16+D29</f>
        <v>1352696029</v>
      </c>
      <c r="E33" s="251"/>
      <c r="F33" s="251" t="s">
        <v>333</v>
      </c>
      <c r="G33" s="273">
        <f>SUM(G16+G29)</f>
        <v>1305457924</v>
      </c>
    </row>
    <row r="34" spans="1:7" x14ac:dyDescent="0.2">
      <c r="A34" s="252"/>
      <c r="B34" s="252"/>
      <c r="C34" s="253" t="s">
        <v>334</v>
      </c>
      <c r="D34" s="275">
        <f>'[1]1b'!C72</f>
        <v>505919713</v>
      </c>
      <c r="F34" s="253" t="s">
        <v>334</v>
      </c>
      <c r="G34" s="274">
        <f>'[1]2d'!C46</f>
        <v>505919713</v>
      </c>
    </row>
    <row r="35" spans="1:7" x14ac:dyDescent="0.2">
      <c r="A35" s="252"/>
      <c r="B35" s="252"/>
      <c r="C35" s="253" t="s">
        <v>900</v>
      </c>
      <c r="D35" s="275">
        <f>'[1]1b'!C71</f>
        <v>11473636</v>
      </c>
      <c r="F35" s="253" t="s">
        <v>876</v>
      </c>
      <c r="G35" s="274">
        <v>60000000</v>
      </c>
    </row>
    <row r="36" spans="1:7" x14ac:dyDescent="0.2">
      <c r="A36" s="252"/>
      <c r="B36" s="252"/>
      <c r="C36" s="253" t="s">
        <v>351</v>
      </c>
      <c r="D36" s="275">
        <v>24195743</v>
      </c>
      <c r="F36" s="253" t="s">
        <v>335</v>
      </c>
      <c r="G36" s="274">
        <f>'[1]2d'!C44</f>
        <v>22907484</v>
      </c>
    </row>
    <row r="37" spans="1:7" x14ac:dyDescent="0.2">
      <c r="A37" s="252"/>
      <c r="B37" s="252"/>
      <c r="C37" s="253" t="s">
        <v>336</v>
      </c>
      <c r="D37" s="275">
        <f>SUM(D33:D36)</f>
        <v>1894285121</v>
      </c>
      <c r="F37" s="253" t="s">
        <v>337</v>
      </c>
      <c r="G37" s="274">
        <f>SUM(G33:G36)</f>
        <v>1894285121</v>
      </c>
    </row>
    <row r="38" spans="1:7" x14ac:dyDescent="0.2">
      <c r="A38" s="252"/>
      <c r="B38" s="252"/>
      <c r="C38" s="252"/>
      <c r="D38" s="275"/>
      <c r="G38" s="274"/>
    </row>
    <row r="39" spans="1:7" x14ac:dyDescent="0.2">
      <c r="A39" s="252"/>
      <c r="B39" s="252"/>
      <c r="C39" s="252"/>
      <c r="D39" s="275"/>
      <c r="G39" s="274"/>
    </row>
    <row r="40" spans="1:7" x14ac:dyDescent="0.2">
      <c r="A40" s="252"/>
      <c r="B40" s="252"/>
      <c r="D40" s="275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" sqref="C3"/>
    </sheetView>
  </sheetViews>
  <sheetFormatPr defaultRowHeight="12.75" x14ac:dyDescent="0.2"/>
  <cols>
    <col min="1" max="1" width="5" style="241" customWidth="1"/>
    <col min="2" max="2" width="48.5703125" style="241" customWidth="1"/>
    <col min="3" max="3" width="17.28515625" style="241" customWidth="1"/>
    <col min="4" max="16384" width="9.140625" style="241"/>
  </cols>
  <sheetData>
    <row r="1" spans="1:4" x14ac:dyDescent="0.2">
      <c r="B1" s="254" t="s">
        <v>347</v>
      </c>
    </row>
    <row r="2" spans="1:4" x14ac:dyDescent="0.2">
      <c r="B2" s="254" t="s">
        <v>0</v>
      </c>
      <c r="C2" s="255" t="s">
        <v>338</v>
      </c>
    </row>
    <row r="3" spans="1:4" x14ac:dyDescent="0.2">
      <c r="B3" s="243" t="s">
        <v>339</v>
      </c>
      <c r="C3" s="678" t="s">
        <v>845</v>
      </c>
    </row>
    <row r="5" spans="1:4" x14ac:dyDescent="0.2">
      <c r="B5" s="241" t="s">
        <v>283</v>
      </c>
      <c r="C5" s="241" t="s">
        <v>183</v>
      </c>
      <c r="D5" s="256" t="s">
        <v>230</v>
      </c>
    </row>
    <row r="6" spans="1:4" x14ac:dyDescent="0.2">
      <c r="A6" s="218">
        <v>1</v>
      </c>
      <c r="B6" s="257" t="s">
        <v>340</v>
      </c>
      <c r="C6" s="257" t="s">
        <v>341</v>
      </c>
    </row>
    <row r="7" spans="1:4" x14ac:dyDescent="0.2">
      <c r="A7" s="218">
        <v>2</v>
      </c>
      <c r="B7" s="246"/>
      <c r="C7" s="246"/>
    </row>
    <row r="8" spans="1:4" x14ac:dyDescent="0.2">
      <c r="A8" s="218">
        <v>3</v>
      </c>
      <c r="B8" s="246"/>
      <c r="C8" s="246"/>
    </row>
    <row r="9" spans="1:4" ht="13.5" thickBot="1" x14ac:dyDescent="0.25">
      <c r="A9" s="218">
        <v>4</v>
      </c>
      <c r="B9" s="258" t="s">
        <v>342</v>
      </c>
      <c r="C9" s="266">
        <v>2510000</v>
      </c>
    </row>
    <row r="10" spans="1:4" x14ac:dyDescent="0.2">
      <c r="A10" s="218">
        <v>5</v>
      </c>
      <c r="B10" s="259" t="s">
        <v>343</v>
      </c>
      <c r="C10" s="267">
        <v>1851520</v>
      </c>
    </row>
    <row r="11" spans="1:4" ht="13.5" thickBot="1" x14ac:dyDescent="0.25">
      <c r="A11" s="218">
        <v>6</v>
      </c>
      <c r="B11" s="246"/>
      <c r="C11" s="268"/>
    </row>
    <row r="12" spans="1:4" ht="13.5" thickBot="1" x14ac:dyDescent="0.25">
      <c r="A12" s="218">
        <v>7</v>
      </c>
      <c r="B12" s="260" t="s">
        <v>344</v>
      </c>
      <c r="C12" s="269">
        <v>500000</v>
      </c>
    </row>
    <row r="13" spans="1:4" ht="13.5" thickBot="1" x14ac:dyDescent="0.25">
      <c r="A13" s="218">
        <v>8</v>
      </c>
      <c r="B13" s="261" t="s">
        <v>345</v>
      </c>
      <c r="C13" s="270">
        <f>SUM(C9+C10+C12)</f>
        <v>4861520</v>
      </c>
    </row>
    <row r="14" spans="1:4" x14ac:dyDescent="0.2">
      <c r="A14" s="252"/>
    </row>
    <row r="15" spans="1:4" x14ac:dyDescent="0.2">
      <c r="A15" s="252"/>
      <c r="B15" s="241" t="s">
        <v>346</v>
      </c>
    </row>
    <row r="16" spans="1:4" x14ac:dyDescent="0.2">
      <c r="A16" s="252"/>
    </row>
    <row r="17" spans="1:1" x14ac:dyDescent="0.2">
      <c r="A17" s="252"/>
    </row>
    <row r="18" spans="1:1" x14ac:dyDescent="0.2">
      <c r="A18" s="252"/>
    </row>
    <row r="19" spans="1:1" x14ac:dyDescent="0.2">
      <c r="A19" s="2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27" sqref="F27"/>
    </sheetView>
  </sheetViews>
  <sheetFormatPr defaultRowHeight="12.75" x14ac:dyDescent="0.2"/>
  <cols>
    <col min="1" max="1" width="5.140625" style="235" customWidth="1"/>
    <col min="2" max="2" width="36.5703125" style="219" customWidth="1"/>
    <col min="3" max="3" width="13.42578125" style="219" customWidth="1"/>
    <col min="4" max="4" width="13.85546875" style="219" customWidth="1"/>
    <col min="5" max="5" width="15.85546875" style="219" customWidth="1"/>
    <col min="6" max="6" width="14.7109375" style="219" customWidth="1"/>
    <col min="7" max="7" width="16" style="219" customWidth="1"/>
    <col min="8" max="8" width="11.140625" style="219" customWidth="1"/>
    <col min="9" max="16384" width="9.140625" style="219"/>
  </cols>
  <sheetData>
    <row r="1" spans="1:8" x14ac:dyDescent="0.2">
      <c r="A1" s="218"/>
      <c r="C1" s="220" t="s">
        <v>0</v>
      </c>
      <c r="D1" s="220"/>
      <c r="E1" s="220"/>
    </row>
    <row r="2" spans="1:8" x14ac:dyDescent="0.2">
      <c r="A2" s="218"/>
      <c r="C2" s="221" t="s">
        <v>248</v>
      </c>
      <c r="D2" s="221"/>
      <c r="E2" s="221"/>
      <c r="F2" s="199" t="s">
        <v>249</v>
      </c>
    </row>
    <row r="3" spans="1:8" x14ac:dyDescent="0.2">
      <c r="A3" s="218"/>
      <c r="C3" s="220" t="s">
        <v>250</v>
      </c>
      <c r="D3" s="220"/>
      <c r="E3" s="220"/>
      <c r="F3" s="201" t="s">
        <v>845</v>
      </c>
    </row>
    <row r="4" spans="1:8" x14ac:dyDescent="0.2">
      <c r="A4" s="218"/>
      <c r="F4" s="202" t="s">
        <v>251</v>
      </c>
    </row>
    <row r="5" spans="1:8" x14ac:dyDescent="0.2">
      <c r="A5" s="218"/>
      <c r="B5" s="222" t="s">
        <v>182</v>
      </c>
      <c r="C5" s="222" t="s">
        <v>252</v>
      </c>
      <c r="D5" s="222" t="s">
        <v>184</v>
      </c>
      <c r="E5" s="222" t="s">
        <v>185</v>
      </c>
      <c r="F5" s="222" t="s">
        <v>186</v>
      </c>
      <c r="G5" s="222" t="s">
        <v>187</v>
      </c>
    </row>
    <row r="6" spans="1:8" x14ac:dyDescent="0.2">
      <c r="A6" s="218"/>
      <c r="B6" s="223" t="s">
        <v>253</v>
      </c>
      <c r="C6" s="584" t="s">
        <v>254</v>
      </c>
      <c r="D6" s="585"/>
      <c r="E6" s="223" t="s">
        <v>255</v>
      </c>
      <c r="F6" s="223" t="s">
        <v>256</v>
      </c>
      <c r="G6" s="223" t="s">
        <v>257</v>
      </c>
    </row>
    <row r="7" spans="1:8" x14ac:dyDescent="0.2">
      <c r="A7" s="218"/>
      <c r="B7" s="224"/>
      <c r="C7" s="224" t="s">
        <v>258</v>
      </c>
      <c r="D7" s="224" t="s">
        <v>259</v>
      </c>
      <c r="E7" s="224"/>
      <c r="F7" s="224"/>
      <c r="G7" s="224" t="s">
        <v>260</v>
      </c>
    </row>
    <row r="8" spans="1:8" x14ac:dyDescent="0.2">
      <c r="A8" s="218">
        <v>1</v>
      </c>
      <c r="B8" s="225" t="s">
        <v>261</v>
      </c>
      <c r="C8" s="262">
        <f>SUM(C9:C18)</f>
        <v>2400000</v>
      </c>
      <c r="D8" s="262">
        <f>SUM(D9:D18)</f>
        <v>6900000</v>
      </c>
      <c r="E8" s="262">
        <f>SUM(E9:E18)</f>
        <v>2700000</v>
      </c>
      <c r="F8" s="262">
        <f>SUM(F9:F18)</f>
        <v>2542000</v>
      </c>
      <c r="G8" s="262">
        <f>SUM(G9:G18)</f>
        <v>14542000</v>
      </c>
    </row>
    <row r="9" spans="1:8" x14ac:dyDescent="0.2">
      <c r="A9" s="218">
        <v>2</v>
      </c>
      <c r="B9" s="226" t="s">
        <v>262</v>
      </c>
      <c r="C9" s="263"/>
      <c r="D9" s="263"/>
      <c r="E9" s="263"/>
      <c r="F9" s="263"/>
      <c r="G9" s="263"/>
    </row>
    <row r="10" spans="1:8" x14ac:dyDescent="0.2">
      <c r="A10" s="218">
        <v>3</v>
      </c>
      <c r="B10" s="227" t="s">
        <v>263</v>
      </c>
      <c r="C10" s="264"/>
      <c r="D10" s="264"/>
      <c r="E10" s="264"/>
      <c r="F10" s="264"/>
      <c r="G10" s="264"/>
    </row>
    <row r="11" spans="1:8" x14ac:dyDescent="0.2">
      <c r="A11" s="218">
        <v>4</v>
      </c>
      <c r="B11" s="229" t="s">
        <v>264</v>
      </c>
      <c r="C11" s="264"/>
      <c r="D11" s="264">
        <v>600000</v>
      </c>
      <c r="E11" s="264"/>
      <c r="F11" s="264">
        <v>2542000</v>
      </c>
      <c r="G11" s="264">
        <f>SUM(C11:F11)</f>
        <v>3142000</v>
      </c>
      <c r="H11" s="230"/>
    </row>
    <row r="12" spans="1:8" x14ac:dyDescent="0.2">
      <c r="A12" s="218">
        <v>5</v>
      </c>
      <c r="B12" s="228" t="s">
        <v>265</v>
      </c>
      <c r="C12" s="264"/>
      <c r="D12" s="264">
        <v>5300000</v>
      </c>
      <c r="E12" s="264"/>
      <c r="F12" s="264"/>
      <c r="G12" s="264">
        <f t="shared" ref="G12:G18" si="0">SUM(C12:F12)</f>
        <v>5300000</v>
      </c>
    </row>
    <row r="13" spans="1:8" x14ac:dyDescent="0.2">
      <c r="A13" s="218">
        <v>6</v>
      </c>
      <c r="B13" s="229" t="s">
        <v>266</v>
      </c>
      <c r="C13" s="264">
        <v>1500000</v>
      </c>
      <c r="D13" s="264"/>
      <c r="E13" s="264"/>
      <c r="F13" s="264"/>
      <c r="G13" s="264">
        <f t="shared" si="0"/>
        <v>1500000</v>
      </c>
      <c r="H13" s="230"/>
    </row>
    <row r="14" spans="1:8" x14ac:dyDescent="0.2">
      <c r="A14" s="218">
        <v>7</v>
      </c>
      <c r="B14" s="229" t="s">
        <v>267</v>
      </c>
      <c r="C14" s="264"/>
      <c r="D14" s="264">
        <v>1000000</v>
      </c>
      <c r="E14" s="264"/>
      <c r="F14" s="264"/>
      <c r="G14" s="264">
        <f>SUM(C14:F14)</f>
        <v>1000000</v>
      </c>
    </row>
    <row r="15" spans="1:8" x14ac:dyDescent="0.2">
      <c r="A15" s="218">
        <v>8</v>
      </c>
      <c r="B15" s="229" t="s">
        <v>268</v>
      </c>
      <c r="C15" s="264">
        <v>900000</v>
      </c>
      <c r="D15" s="264"/>
      <c r="E15" s="264"/>
      <c r="F15" s="264"/>
      <c r="G15" s="264">
        <f t="shared" si="0"/>
        <v>900000</v>
      </c>
    </row>
    <row r="16" spans="1:8" x14ac:dyDescent="0.2">
      <c r="A16" s="218">
        <v>9</v>
      </c>
      <c r="B16" s="227" t="s">
        <v>269</v>
      </c>
      <c r="C16" s="264"/>
      <c r="D16" s="264"/>
      <c r="E16" s="264"/>
      <c r="F16" s="264"/>
      <c r="G16" s="264">
        <f t="shared" si="0"/>
        <v>0</v>
      </c>
    </row>
    <row r="17" spans="1:8" x14ac:dyDescent="0.2">
      <c r="A17" s="218"/>
      <c r="B17" s="228" t="s">
        <v>270</v>
      </c>
      <c r="C17" s="264"/>
      <c r="D17" s="264"/>
      <c r="E17" s="264">
        <v>100000</v>
      </c>
      <c r="F17" s="264"/>
      <c r="G17" s="264">
        <f t="shared" si="0"/>
        <v>100000</v>
      </c>
    </row>
    <row r="18" spans="1:8" x14ac:dyDescent="0.2">
      <c r="A18" s="218">
        <v>10</v>
      </c>
      <c r="B18" s="231" t="s">
        <v>271</v>
      </c>
      <c r="C18" s="265"/>
      <c r="D18" s="265"/>
      <c r="E18" s="265">
        <v>2600000</v>
      </c>
      <c r="F18" s="265"/>
      <c r="G18" s="265">
        <f t="shared" si="0"/>
        <v>2600000</v>
      </c>
      <c r="H18" s="230"/>
    </row>
    <row r="19" spans="1:8" x14ac:dyDescent="0.2">
      <c r="A19" s="218"/>
    </row>
    <row r="20" spans="1:8" x14ac:dyDescent="0.2">
      <c r="A20" s="218"/>
    </row>
    <row r="21" spans="1:8" x14ac:dyDescent="0.2">
      <c r="A21" s="218"/>
    </row>
    <row r="22" spans="1:8" x14ac:dyDescent="0.2">
      <c r="A22" s="218"/>
    </row>
    <row r="23" spans="1:8" x14ac:dyDescent="0.2">
      <c r="A23" s="218"/>
    </row>
    <row r="24" spans="1:8" x14ac:dyDescent="0.2">
      <c r="A24" s="218"/>
    </row>
    <row r="25" spans="1:8" x14ac:dyDescent="0.2">
      <c r="A25" s="218"/>
    </row>
    <row r="26" spans="1:8" x14ac:dyDescent="0.2">
      <c r="A26" s="232"/>
    </row>
    <row r="27" spans="1:8" x14ac:dyDescent="0.2">
      <c r="A27" s="232"/>
    </row>
    <row r="28" spans="1:8" x14ac:dyDescent="0.2">
      <c r="A28" s="232"/>
    </row>
    <row r="29" spans="1:8" x14ac:dyDescent="0.2">
      <c r="A29" s="232"/>
    </row>
    <row r="30" spans="1:8" x14ac:dyDescent="0.2">
      <c r="A30" s="234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310"/>
    <col min="2" max="2" width="29.42578125" style="310" customWidth="1"/>
    <col min="3" max="3" width="17.28515625" style="310" customWidth="1"/>
    <col min="4" max="4" width="13.85546875" style="310" customWidth="1"/>
    <col min="5" max="16384" width="9.140625" style="310"/>
  </cols>
  <sheetData>
    <row r="1" spans="1:6" x14ac:dyDescent="0.2">
      <c r="B1" s="311" t="s">
        <v>393</v>
      </c>
    </row>
    <row r="2" spans="1:6" x14ac:dyDescent="0.2">
      <c r="A2" s="311"/>
      <c r="B2" s="311" t="s">
        <v>492</v>
      </c>
      <c r="C2" s="311"/>
      <c r="D2" s="311"/>
    </row>
    <row r="3" spans="1:6" ht="15" x14ac:dyDescent="0.25">
      <c r="A3" s="586" t="s">
        <v>394</v>
      </c>
      <c r="B3" s="586"/>
      <c r="C3" s="586"/>
      <c r="D3" s="586"/>
    </row>
    <row r="4" spans="1:6" x14ac:dyDescent="0.2">
      <c r="C4" s="312" t="s">
        <v>395</v>
      </c>
      <c r="D4" s="312"/>
      <c r="E4" s="312"/>
    </row>
    <row r="5" spans="1:6" x14ac:dyDescent="0.2">
      <c r="C5" s="68" t="s">
        <v>839</v>
      </c>
    </row>
    <row r="6" spans="1:6" x14ac:dyDescent="0.2">
      <c r="C6" s="313" t="s">
        <v>251</v>
      </c>
    </row>
    <row r="8" spans="1:6" x14ac:dyDescent="0.2">
      <c r="A8" s="310" t="s">
        <v>283</v>
      </c>
      <c r="B8" s="310" t="s">
        <v>252</v>
      </c>
      <c r="C8" s="310" t="s">
        <v>184</v>
      </c>
      <c r="D8" s="310" t="s">
        <v>284</v>
      </c>
      <c r="F8" s="314"/>
    </row>
    <row r="9" spans="1:6" x14ac:dyDescent="0.2">
      <c r="A9" s="315" t="s">
        <v>396</v>
      </c>
      <c r="B9" s="316" t="s">
        <v>397</v>
      </c>
      <c r="C9" s="316" t="s">
        <v>398</v>
      </c>
      <c r="D9" s="316" t="s">
        <v>399</v>
      </c>
    </row>
    <row r="10" spans="1:6" x14ac:dyDescent="0.2">
      <c r="A10" s="317"/>
      <c r="B10" s="318"/>
      <c r="C10" s="319" t="s">
        <v>400</v>
      </c>
      <c r="D10" s="319" t="s">
        <v>401</v>
      </c>
    </row>
    <row r="11" spans="1:6" x14ac:dyDescent="0.2">
      <c r="A11" s="317"/>
      <c r="B11" s="318"/>
      <c r="C11" s="319" t="s">
        <v>402</v>
      </c>
      <c r="D11" s="319" t="s">
        <v>403</v>
      </c>
    </row>
    <row r="12" spans="1:6" x14ac:dyDescent="0.2">
      <c r="A12" s="320" t="s">
        <v>404</v>
      </c>
      <c r="B12" s="321" t="s">
        <v>405</v>
      </c>
      <c r="C12" s="321" t="s">
        <v>406</v>
      </c>
      <c r="D12" s="321" t="s">
        <v>407</v>
      </c>
    </row>
    <row r="13" spans="1:6" x14ac:dyDescent="0.2">
      <c r="A13" s="322" t="s">
        <v>404</v>
      </c>
      <c r="B13" s="323" t="s">
        <v>408</v>
      </c>
      <c r="C13" s="324">
        <v>1827</v>
      </c>
      <c r="D13" s="325">
        <v>667</v>
      </c>
    </row>
    <row r="14" spans="1:6" x14ac:dyDescent="0.2">
      <c r="A14" s="322" t="s">
        <v>405</v>
      </c>
      <c r="B14" s="323" t="s">
        <v>409</v>
      </c>
      <c r="C14" s="326">
        <v>4825</v>
      </c>
      <c r="D14" s="325">
        <v>2800</v>
      </c>
    </row>
    <row r="15" spans="1:6" x14ac:dyDescent="0.2">
      <c r="A15" s="322" t="s">
        <v>406</v>
      </c>
      <c r="B15" s="323" t="s">
        <v>410</v>
      </c>
      <c r="C15" s="326">
        <v>3283</v>
      </c>
      <c r="D15" s="325">
        <v>641</v>
      </c>
    </row>
    <row r="16" spans="1:6" x14ac:dyDescent="0.2">
      <c r="A16" s="322" t="s">
        <v>407</v>
      </c>
      <c r="B16" s="323" t="s">
        <v>411</v>
      </c>
      <c r="C16" s="326">
        <v>12605</v>
      </c>
      <c r="D16" s="325">
        <v>926</v>
      </c>
    </row>
    <row r="17" spans="1:4" x14ac:dyDescent="0.2">
      <c r="A17" s="322" t="s">
        <v>412</v>
      </c>
      <c r="B17" s="323" t="s">
        <v>413</v>
      </c>
      <c r="C17" s="326">
        <v>18287</v>
      </c>
      <c r="D17" s="325">
        <v>649</v>
      </c>
    </row>
    <row r="18" spans="1:4" x14ac:dyDescent="0.2">
      <c r="A18" s="322" t="s">
        <v>414</v>
      </c>
      <c r="B18" s="323"/>
      <c r="C18" s="327"/>
      <c r="D18" s="328"/>
    </row>
    <row r="19" spans="1:4" x14ac:dyDescent="0.2">
      <c r="A19" s="322" t="s">
        <v>415</v>
      </c>
      <c r="B19" s="323"/>
      <c r="C19" s="327"/>
      <c r="D19" s="328"/>
    </row>
    <row r="20" spans="1:4" x14ac:dyDescent="0.2">
      <c r="A20" s="322" t="s">
        <v>416</v>
      </c>
      <c r="B20" s="323"/>
      <c r="C20" s="327"/>
      <c r="D20" s="328"/>
    </row>
    <row r="21" spans="1:4" x14ac:dyDescent="0.2">
      <c r="A21" s="322" t="s">
        <v>417</v>
      </c>
      <c r="B21" s="323"/>
      <c r="C21" s="327"/>
      <c r="D21" s="328"/>
    </row>
    <row r="22" spans="1:4" x14ac:dyDescent="0.2">
      <c r="A22" s="329" t="s">
        <v>418</v>
      </c>
      <c r="B22" s="330" t="s">
        <v>205</v>
      </c>
      <c r="C22" s="331">
        <f>SUM(C13:C21)</f>
        <v>40827</v>
      </c>
      <c r="D22" s="331">
        <f>SUM(D13:D21)</f>
        <v>5683</v>
      </c>
    </row>
  </sheetData>
  <mergeCells count="1">
    <mergeCell ref="A3:D3"/>
  </mergeCells>
  <phoneticPr fontId="58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3" sqref="H3"/>
    </sheetView>
  </sheetViews>
  <sheetFormatPr defaultColWidth="9.140625" defaultRowHeight="12.75" x14ac:dyDescent="0.2"/>
  <cols>
    <col min="1" max="1" width="12.7109375" style="210" customWidth="1"/>
    <col min="2" max="2" width="30.5703125" style="210" customWidth="1"/>
    <col min="3" max="3" width="9.85546875" style="210" customWidth="1"/>
    <col min="4" max="4" width="9.7109375" style="210" customWidth="1"/>
    <col min="5" max="5" width="8.85546875" style="210" customWidth="1"/>
    <col min="6" max="6" width="8.42578125" style="210" customWidth="1"/>
    <col min="7" max="7" width="10.5703125" style="210" customWidth="1"/>
    <col min="8" max="8" width="9.85546875" style="210" customWidth="1"/>
    <col min="9" max="9" width="10.5703125" style="210" customWidth="1"/>
    <col min="10" max="10" width="13.85546875" style="210" customWidth="1"/>
    <col min="11" max="11" width="15.140625" style="210" customWidth="1"/>
    <col min="12" max="16384" width="9.140625" style="210"/>
  </cols>
  <sheetData>
    <row r="1" spans="1:10" x14ac:dyDescent="0.2">
      <c r="B1" s="238"/>
    </row>
    <row r="2" spans="1:10" ht="15.75" x14ac:dyDescent="0.25">
      <c r="C2" s="198" t="s">
        <v>347</v>
      </c>
      <c r="H2" s="332" t="s">
        <v>419</v>
      </c>
      <c r="I2" s="332"/>
      <c r="J2" s="332"/>
    </row>
    <row r="3" spans="1:10" ht="15.75" x14ac:dyDescent="0.25">
      <c r="C3" s="198" t="s">
        <v>0</v>
      </c>
      <c r="H3" s="68" t="s">
        <v>839</v>
      </c>
      <c r="I3" s="332"/>
      <c r="J3" s="332"/>
    </row>
    <row r="4" spans="1:10" x14ac:dyDescent="0.2">
      <c r="H4" s="202" t="s">
        <v>251</v>
      </c>
      <c r="I4" s="332"/>
      <c r="J4" s="332"/>
    </row>
    <row r="5" spans="1:10" ht="15.75" x14ac:dyDescent="0.25">
      <c r="A5" s="587" t="s">
        <v>420</v>
      </c>
      <c r="B5" s="587"/>
      <c r="C5" s="587"/>
      <c r="D5" s="587"/>
      <c r="E5" s="587"/>
      <c r="F5" s="587"/>
      <c r="G5" s="587"/>
      <c r="H5" s="587"/>
      <c r="I5" s="587"/>
      <c r="J5" s="587"/>
    </row>
    <row r="6" spans="1:10" ht="15.75" x14ac:dyDescent="0.25">
      <c r="A6" s="587" t="s">
        <v>421</v>
      </c>
      <c r="B6" s="587"/>
      <c r="C6" s="587"/>
      <c r="D6" s="587"/>
      <c r="E6" s="587"/>
      <c r="F6" s="587"/>
      <c r="G6" s="587"/>
      <c r="H6" s="587"/>
      <c r="I6" s="587"/>
      <c r="J6" s="587"/>
    </row>
    <row r="7" spans="1:10" ht="15.75" x14ac:dyDescent="0.25">
      <c r="A7" s="333"/>
      <c r="B7" s="333"/>
      <c r="C7" s="333"/>
      <c r="D7" s="333"/>
      <c r="E7" s="333"/>
      <c r="F7" s="333"/>
      <c r="G7" s="333"/>
      <c r="H7" s="333"/>
      <c r="I7" s="333"/>
      <c r="J7" s="333"/>
    </row>
    <row r="8" spans="1:10" ht="15.75" x14ac:dyDescent="0.25">
      <c r="A8" s="333"/>
      <c r="B8" s="333"/>
      <c r="C8" s="333"/>
      <c r="D8" s="333"/>
      <c r="E8" s="333"/>
      <c r="F8" s="333"/>
      <c r="G8" s="333"/>
      <c r="H8" s="333"/>
      <c r="I8" s="333"/>
      <c r="J8" s="333"/>
    </row>
    <row r="9" spans="1:10" s="334" customFormat="1" x14ac:dyDescent="0.2">
      <c r="A9" s="210" t="s">
        <v>283</v>
      </c>
      <c r="B9" s="210" t="s">
        <v>252</v>
      </c>
      <c r="C9" s="210" t="s">
        <v>184</v>
      </c>
      <c r="D9" s="210" t="s">
        <v>284</v>
      </c>
      <c r="E9" s="210" t="s">
        <v>285</v>
      </c>
      <c r="F9" s="196" t="s">
        <v>187</v>
      </c>
      <c r="G9" s="202" t="s">
        <v>188</v>
      </c>
      <c r="H9" s="199" t="s">
        <v>189</v>
      </c>
      <c r="I9" s="199" t="s">
        <v>276</v>
      </c>
      <c r="J9" s="199" t="s">
        <v>277</v>
      </c>
    </row>
    <row r="10" spans="1:10" x14ac:dyDescent="0.2">
      <c r="A10" s="335" t="s">
        <v>396</v>
      </c>
      <c r="B10" s="336"/>
      <c r="C10" s="233" t="s">
        <v>422</v>
      </c>
      <c r="D10" s="336" t="s">
        <v>423</v>
      </c>
      <c r="E10" s="337">
        <v>2017</v>
      </c>
      <c r="F10" s="588"/>
      <c r="G10" s="589"/>
      <c r="H10" s="589"/>
      <c r="I10" s="589"/>
      <c r="J10" s="590"/>
    </row>
    <row r="11" spans="1:10" x14ac:dyDescent="0.2">
      <c r="A11" s="338"/>
      <c r="B11" s="339" t="s">
        <v>424</v>
      </c>
      <c r="C11" s="340" t="s">
        <v>425</v>
      </c>
      <c r="D11" s="339" t="s">
        <v>426</v>
      </c>
      <c r="E11" s="339" t="s">
        <v>427</v>
      </c>
      <c r="F11" s="339" t="s">
        <v>428</v>
      </c>
      <c r="G11" s="340" t="s">
        <v>429</v>
      </c>
      <c r="H11" s="340" t="s">
        <v>494</v>
      </c>
      <c r="I11" s="341" t="s">
        <v>495</v>
      </c>
      <c r="J11" s="342" t="s">
        <v>47</v>
      </c>
    </row>
    <row r="12" spans="1:10" x14ac:dyDescent="0.2">
      <c r="A12" s="343"/>
      <c r="B12" s="344"/>
      <c r="C12" s="345" t="s">
        <v>426</v>
      </c>
      <c r="D12" s="344"/>
      <c r="E12" s="344" t="s">
        <v>430</v>
      </c>
      <c r="F12" s="344"/>
      <c r="G12" s="346"/>
      <c r="H12" s="346"/>
      <c r="I12" s="347"/>
      <c r="J12" s="348"/>
    </row>
    <row r="13" spans="1:10" ht="13.5" thickBot="1" x14ac:dyDescent="0.25">
      <c r="A13" s="349" t="s">
        <v>404</v>
      </c>
      <c r="B13" s="350" t="s">
        <v>405</v>
      </c>
      <c r="C13" s="351" t="s">
        <v>406</v>
      </c>
      <c r="D13" s="351" t="s">
        <v>407</v>
      </c>
      <c r="E13" s="351"/>
      <c r="F13" s="351" t="s">
        <v>412</v>
      </c>
      <c r="G13" s="351" t="s">
        <v>414</v>
      </c>
      <c r="H13" s="351" t="s">
        <v>415</v>
      </c>
      <c r="I13" s="352" t="s">
        <v>416</v>
      </c>
      <c r="J13" s="289"/>
    </row>
    <row r="14" spans="1:10" ht="13.5" thickBot="1" x14ac:dyDescent="0.25">
      <c r="A14" s="353" t="s">
        <v>404</v>
      </c>
      <c r="B14" s="354" t="s">
        <v>431</v>
      </c>
      <c r="C14" s="355"/>
      <c r="D14" s="355"/>
      <c r="E14" s="355"/>
      <c r="F14" s="356"/>
      <c r="G14" s="356"/>
      <c r="H14" s="356"/>
      <c r="I14" s="357"/>
      <c r="J14" s="358"/>
    </row>
    <row r="15" spans="1:10" x14ac:dyDescent="0.2">
      <c r="A15" s="359" t="s">
        <v>405</v>
      </c>
      <c r="B15" s="288"/>
      <c r="C15" s="360"/>
      <c r="D15" s="360"/>
      <c r="E15" s="360"/>
      <c r="F15" s="361"/>
      <c r="G15" s="361"/>
      <c r="H15" s="361"/>
      <c r="I15" s="362"/>
      <c r="J15" s="288"/>
    </row>
    <row r="16" spans="1:10" x14ac:dyDescent="0.2">
      <c r="A16" s="363" t="s">
        <v>406</v>
      </c>
      <c r="B16" s="287"/>
      <c r="C16" s="364"/>
      <c r="D16" s="364"/>
      <c r="E16" s="364"/>
      <c r="F16" s="365"/>
      <c r="G16" s="365"/>
      <c r="H16" s="365"/>
      <c r="I16" s="366"/>
      <c r="J16" s="287"/>
    </row>
    <row r="17" spans="1:11" x14ac:dyDescent="0.2">
      <c r="A17" s="363" t="s">
        <v>407</v>
      </c>
      <c r="B17" s="287"/>
      <c r="C17" s="364"/>
      <c r="D17" s="364"/>
      <c r="E17" s="364"/>
      <c r="F17" s="365"/>
      <c r="G17" s="365"/>
      <c r="H17" s="365"/>
      <c r="I17" s="366"/>
      <c r="J17" s="287"/>
    </row>
    <row r="18" spans="1:11" ht="13.5" thickBot="1" x14ac:dyDescent="0.25">
      <c r="A18" s="335" t="s">
        <v>412</v>
      </c>
      <c r="B18" s="289"/>
      <c r="C18" s="367"/>
      <c r="D18" s="367"/>
      <c r="E18" s="367"/>
      <c r="F18" s="368"/>
      <c r="G18" s="368"/>
      <c r="H18" s="368"/>
      <c r="I18" s="369"/>
      <c r="J18" s="289"/>
    </row>
    <row r="19" spans="1:11" ht="13.5" thickBot="1" x14ac:dyDescent="0.25">
      <c r="A19" s="353" t="s">
        <v>414</v>
      </c>
      <c r="B19" s="354" t="s">
        <v>432</v>
      </c>
      <c r="C19" s="355"/>
      <c r="D19" s="355"/>
      <c r="E19" s="355"/>
      <c r="F19" s="370"/>
      <c r="G19" s="370"/>
      <c r="H19" s="370"/>
      <c r="I19" s="371"/>
      <c r="J19" s="358"/>
    </row>
    <row r="20" spans="1:11" x14ac:dyDescent="0.2">
      <c r="A20" s="359" t="s">
        <v>415</v>
      </c>
      <c r="B20" s="361"/>
      <c r="C20" s="360"/>
      <c r="D20" s="360"/>
      <c r="E20" s="360"/>
      <c r="F20" s="372"/>
      <c r="G20" s="372"/>
      <c r="H20" s="372"/>
      <c r="I20" s="373"/>
      <c r="J20" s="374">
        <f>SUM(E20:I20)</f>
        <v>0</v>
      </c>
    </row>
    <row r="21" spans="1:11" x14ac:dyDescent="0.2">
      <c r="A21" s="363" t="s">
        <v>416</v>
      </c>
      <c r="B21" s="365"/>
      <c r="C21" s="364"/>
      <c r="D21" s="364"/>
      <c r="E21" s="364"/>
      <c r="F21" s="375"/>
      <c r="G21" s="375"/>
      <c r="H21" s="375"/>
      <c r="I21" s="376"/>
      <c r="J21" s="377"/>
    </row>
    <row r="22" spans="1:11" x14ac:dyDescent="0.2">
      <c r="A22" s="363" t="s">
        <v>417</v>
      </c>
      <c r="B22" s="365"/>
      <c r="C22" s="364"/>
      <c r="D22" s="364"/>
      <c r="E22" s="364"/>
      <c r="F22" s="375"/>
      <c r="G22" s="375"/>
      <c r="H22" s="375"/>
      <c r="I22" s="378"/>
      <c r="J22" s="377"/>
    </row>
    <row r="23" spans="1:11" ht="13.5" thickBot="1" x14ac:dyDescent="0.25">
      <c r="A23" s="335" t="s">
        <v>433</v>
      </c>
      <c r="B23" s="368"/>
      <c r="C23" s="367"/>
      <c r="D23" s="367"/>
      <c r="E23" s="367"/>
      <c r="F23" s="379"/>
      <c r="G23" s="379"/>
      <c r="H23" s="379"/>
      <c r="I23" s="380"/>
      <c r="J23" s="377">
        <f>SUM(E23:I23)</f>
        <v>0</v>
      </c>
    </row>
    <row r="24" spans="1:11" ht="13.5" thickBot="1" x14ac:dyDescent="0.25">
      <c r="A24" s="353" t="s">
        <v>434</v>
      </c>
      <c r="B24" s="381" t="s">
        <v>435</v>
      </c>
      <c r="C24" s="382"/>
      <c r="D24" s="382"/>
      <c r="E24" s="383">
        <f>SUM(E20:E22)</f>
        <v>0</v>
      </c>
      <c r="F24" s="383">
        <f>SUM(F20:F22)</f>
        <v>0</v>
      </c>
      <c r="G24" s="383">
        <f>SUM(G20:G22)</f>
        <v>0</v>
      </c>
      <c r="H24" s="383">
        <f>SUM(H20:H22)</f>
        <v>0</v>
      </c>
      <c r="I24" s="384">
        <f>SUM(I20:I22)</f>
        <v>0</v>
      </c>
      <c r="J24" s="385">
        <f>SUM(E24:I24)</f>
        <v>0</v>
      </c>
      <c r="K24" s="386"/>
    </row>
    <row r="27" spans="1:11" x14ac:dyDescent="0.2">
      <c r="B27" s="386"/>
      <c r="G27" s="386"/>
      <c r="H27" s="386"/>
      <c r="I27" s="386"/>
    </row>
    <row r="28" spans="1:11" x14ac:dyDescent="0.2">
      <c r="B28" s="386"/>
      <c r="G28" s="386"/>
      <c r="H28" s="386"/>
      <c r="I28" s="386"/>
    </row>
    <row r="29" spans="1:11" x14ac:dyDescent="0.2">
      <c r="A29" s="332"/>
      <c r="B29" s="387"/>
      <c r="G29" s="386"/>
      <c r="H29" s="386"/>
      <c r="I29" s="386"/>
    </row>
    <row r="32" spans="1:11" x14ac:dyDescent="0.2">
      <c r="B32" s="386"/>
      <c r="H32" s="386"/>
      <c r="I32" s="386"/>
    </row>
    <row r="33" spans="2:9" x14ac:dyDescent="0.2">
      <c r="B33" s="386"/>
      <c r="H33" s="386"/>
      <c r="I33" s="386"/>
    </row>
    <row r="34" spans="2:9" x14ac:dyDescent="0.2">
      <c r="B34" s="386"/>
      <c r="H34" s="386"/>
      <c r="I34" s="386"/>
    </row>
    <row r="37" spans="2:9" x14ac:dyDescent="0.2">
      <c r="B37" s="386"/>
    </row>
    <row r="38" spans="2:9" x14ac:dyDescent="0.2">
      <c r="B38" s="386"/>
    </row>
    <row r="39" spans="2:9" x14ac:dyDescent="0.2">
      <c r="B39" s="386"/>
    </row>
  </sheetData>
  <mergeCells count="3">
    <mergeCell ref="A5:J5"/>
    <mergeCell ref="A6:J6"/>
    <mergeCell ref="F10:J10"/>
  </mergeCells>
  <phoneticPr fontId="58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ySplit="7" topLeftCell="A110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12.7109375" bestFit="1" customWidth="1"/>
  </cols>
  <sheetData>
    <row r="1" spans="1:8" ht="18.75" x14ac:dyDescent="0.3">
      <c r="B1" s="679" t="s">
        <v>0</v>
      </c>
      <c r="C1" s="213" t="s">
        <v>835</v>
      </c>
    </row>
    <row r="2" spans="1:8" ht="18.75" x14ac:dyDescent="0.3">
      <c r="B2" s="680" t="s">
        <v>181</v>
      </c>
      <c r="C2" s="678" t="s">
        <v>845</v>
      </c>
    </row>
    <row r="3" spans="1:8" ht="18.75" x14ac:dyDescent="0.3">
      <c r="B3" s="29" t="s">
        <v>837</v>
      </c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25" thickBot="1" x14ac:dyDescent="0.25">
      <c r="A7" s="5">
        <v>1</v>
      </c>
      <c r="B7" s="32" t="s">
        <v>54</v>
      </c>
      <c r="C7" s="542">
        <f>'[1]1b'!C7-'[1]9b'!C7-'[1]9c'!C7</f>
        <v>107085367</v>
      </c>
      <c r="D7" s="542">
        <f>'[1]1b'!D7-'[1]9b'!D7-'[1]9c'!D7</f>
        <v>107085367</v>
      </c>
      <c r="E7" s="542">
        <f>'[1]1b'!E7-'[1]9b'!E7-'[1]9c'!E7</f>
        <v>0</v>
      </c>
      <c r="F7" s="542">
        <f>'[1]1b'!F7-'[1]9b'!F7-'[1]9c'!F7</f>
        <v>0</v>
      </c>
      <c r="G7" s="542">
        <f>'[1]1b'!G7-'[1]9b'!G7-'[1]9c'!G7</f>
        <v>0</v>
      </c>
      <c r="H7" s="542">
        <f>'[1]1b'!H7-'[1]9b'!H7-'[1]9c'!H7</f>
        <v>0</v>
      </c>
    </row>
    <row r="8" spans="1:8" ht="26.25" thickBot="1" x14ac:dyDescent="0.25">
      <c r="A8" s="5">
        <v>2</v>
      </c>
      <c r="B8" s="32" t="s">
        <v>55</v>
      </c>
      <c r="C8" s="542">
        <f>'[1]1b'!C8-'[1]9b'!C8-'[1]9c'!C8</f>
        <v>137134950</v>
      </c>
      <c r="D8" s="542">
        <f>'[1]1b'!D8-'[1]9b'!D8-'[1]9c'!D8</f>
        <v>137134950</v>
      </c>
      <c r="E8" s="542">
        <f>'[1]1b'!E8-'[1]9b'!E8-'[1]9c'!E8</f>
        <v>0</v>
      </c>
      <c r="F8" s="542">
        <f>'[1]1b'!F8-'[1]9b'!F8-'[1]9c'!F8</f>
        <v>0</v>
      </c>
      <c r="G8" s="542">
        <f>'[1]1b'!G8-'[1]9b'!G8-'[1]9c'!G8</f>
        <v>0</v>
      </c>
      <c r="H8" s="542">
        <f>'[1]1b'!H8-'[1]9b'!H8-'[1]9c'!H8</f>
        <v>0</v>
      </c>
    </row>
    <row r="9" spans="1:8" ht="26.25" thickBot="1" x14ac:dyDescent="0.25">
      <c r="A9" s="5">
        <v>3</v>
      </c>
      <c r="B9" s="32" t="s">
        <v>56</v>
      </c>
      <c r="C9" s="542">
        <f>'[1]1b'!C9-'[1]9b'!C9-'[1]9c'!C9</f>
        <v>96130465</v>
      </c>
      <c r="D9" s="542">
        <f>'[1]1b'!D9-'[1]9b'!D9-'[1]9c'!D9</f>
        <v>96130465</v>
      </c>
      <c r="E9" s="542">
        <f>'[1]1b'!E9-'[1]9b'!E9-'[1]9c'!E9</f>
        <v>0</v>
      </c>
      <c r="F9" s="542">
        <f>'[1]1b'!F9-'[1]9b'!F9-'[1]9c'!F9</f>
        <v>0</v>
      </c>
      <c r="G9" s="542">
        <f>'[1]1b'!G9-'[1]9b'!G9-'[1]9c'!G9</f>
        <v>0</v>
      </c>
      <c r="H9" s="542">
        <f>'[1]1b'!H9-'[1]9b'!H9-'[1]9c'!H9</f>
        <v>0</v>
      </c>
    </row>
    <row r="10" spans="1:8" ht="26.25" thickBot="1" x14ac:dyDescent="0.25">
      <c r="A10" s="5">
        <v>4</v>
      </c>
      <c r="B10" s="32" t="s">
        <v>57</v>
      </c>
      <c r="C10" s="542">
        <f>'[1]1b'!C10-'[1]9b'!C10-'[1]9c'!C10</f>
        <v>7914773</v>
      </c>
      <c r="D10" s="542">
        <f>'[1]1b'!D10-'[1]9b'!D10-'[1]9c'!D10</f>
        <v>7914773</v>
      </c>
      <c r="E10" s="542">
        <f>'[1]1b'!E10-'[1]9b'!E10-'[1]9c'!E10</f>
        <v>0</v>
      </c>
      <c r="F10" s="542">
        <f>'[1]1b'!F10-'[1]9b'!F10-'[1]9c'!F10</f>
        <v>0</v>
      </c>
      <c r="G10" s="542">
        <f>'[1]1b'!G10-'[1]9b'!G10-'[1]9c'!G10</f>
        <v>0</v>
      </c>
      <c r="H10" s="542">
        <f>'[1]1b'!H10-'[1]9b'!H10-'[1]9c'!H10</f>
        <v>0</v>
      </c>
    </row>
    <row r="11" spans="1:8" ht="26.25" thickBot="1" x14ac:dyDescent="0.25">
      <c r="A11" s="5">
        <v>5</v>
      </c>
      <c r="B11" s="32" t="s">
        <v>58</v>
      </c>
      <c r="C11" s="542">
        <f>'[1]1b'!C11-'[1]9b'!C11-'[1]9c'!C11</f>
        <v>5336879</v>
      </c>
      <c r="D11" s="542">
        <f>'[1]1b'!D11-'[1]9b'!D11-'[1]9c'!D11</f>
        <v>5336879</v>
      </c>
      <c r="E11" s="542">
        <f>'[1]1b'!E11-'[1]9b'!E11-'[1]9c'!E11</f>
        <v>0</v>
      </c>
      <c r="F11" s="542">
        <f>'[1]1b'!F11-'[1]9b'!F11-'[1]9c'!F11</f>
        <v>0</v>
      </c>
      <c r="G11" s="542">
        <f>'[1]1b'!G11-'[1]9b'!G11-'[1]9c'!G11</f>
        <v>0</v>
      </c>
      <c r="H11" s="542">
        <f>'[1]1b'!H11-'[1]9b'!H11-'[1]9c'!H11</f>
        <v>0</v>
      </c>
    </row>
    <row r="12" spans="1:8" ht="13.5" thickBot="1" x14ac:dyDescent="0.25">
      <c r="A12" s="5">
        <v>6</v>
      </c>
      <c r="B12" s="32" t="s">
        <v>59</v>
      </c>
      <c r="C12" s="542">
        <f>'[1]1b'!C12-'[1]9b'!C12-'[1]9c'!C12</f>
        <v>353602434</v>
      </c>
      <c r="D12" s="542">
        <f>'[1]1b'!D12-'[1]9b'!D12-'[1]9c'!D12</f>
        <v>353602434</v>
      </c>
      <c r="E12" s="542">
        <f>'[1]1b'!E12-'[1]9b'!E12-'[1]9c'!E12</f>
        <v>0</v>
      </c>
      <c r="F12" s="542">
        <f>'[1]1b'!F12-'[1]9b'!F12-'[1]9c'!F12</f>
        <v>0</v>
      </c>
      <c r="G12" s="542">
        <f>'[1]1b'!G12-'[1]9b'!G12-'[1]9c'!G12</f>
        <v>0</v>
      </c>
      <c r="H12" s="542">
        <f>'[1]1b'!H12-'[1]9b'!H12-'[1]9c'!H12</f>
        <v>0</v>
      </c>
    </row>
    <row r="13" spans="1:8" ht="26.25" thickBot="1" x14ac:dyDescent="0.25">
      <c r="A13" s="5">
        <v>7</v>
      </c>
      <c r="B13" s="32" t="s">
        <v>60</v>
      </c>
      <c r="C13" s="542">
        <f>'[1]1b'!C13-'[1]9b'!C13-'[1]9c'!C13</f>
        <v>86040297</v>
      </c>
      <c r="D13" s="542">
        <f>'[1]1b'!D13-'[1]9b'!D13-'[1]9c'!D13</f>
        <v>24003793</v>
      </c>
      <c r="E13" s="542">
        <f>'[1]1b'!E13-'[1]9b'!E13-'[1]9c'!E13</f>
        <v>0</v>
      </c>
      <c r="F13" s="542">
        <f>'[1]1b'!F13-'[1]9b'!F13-'[1]9c'!F13</f>
        <v>62036504</v>
      </c>
      <c r="G13" s="542">
        <f>'[1]1b'!G13-'[1]9b'!G13-'[1]9c'!G13</f>
        <v>0</v>
      </c>
      <c r="H13" s="542">
        <f>'[1]1b'!H13-'[1]9b'!H13-'[1]9c'!H13</f>
        <v>0</v>
      </c>
    </row>
    <row r="14" spans="1:8" ht="13.5" thickBot="1" x14ac:dyDescent="0.25">
      <c r="A14" s="5">
        <v>8</v>
      </c>
      <c r="B14" s="32" t="s">
        <v>61</v>
      </c>
      <c r="C14" s="542">
        <f>'[1]1b'!C14-'[1]9b'!C14-'[1]9c'!C14</f>
        <v>9573793</v>
      </c>
      <c r="D14" s="542">
        <f>'[1]1b'!D14-'[1]9b'!D14-'[1]9c'!D14</f>
        <v>9573793</v>
      </c>
      <c r="E14" s="542">
        <f>'[1]1b'!E14-'[1]9b'!E14-'[1]9c'!E14</f>
        <v>0</v>
      </c>
      <c r="F14" s="542">
        <f>'[1]1b'!F14-'[1]9b'!F14-'[1]9c'!F14</f>
        <v>0</v>
      </c>
      <c r="G14" s="542">
        <f>'[1]1b'!G14-'[1]9b'!G14-'[1]9c'!G14</f>
        <v>0</v>
      </c>
      <c r="H14" s="542">
        <f>'[1]1b'!H14-'[1]9b'!H14-'[1]9c'!H14</f>
        <v>0</v>
      </c>
    </row>
    <row r="15" spans="1:8" ht="13.5" thickBot="1" x14ac:dyDescent="0.25">
      <c r="A15" s="5">
        <v>9</v>
      </c>
      <c r="B15" s="32" t="s">
        <v>62</v>
      </c>
      <c r="C15" s="542">
        <f>'[1]1b'!C15-'[1]9b'!C15-'[1]9c'!C15</f>
        <v>14430000</v>
      </c>
      <c r="D15" s="542">
        <f>'[1]1b'!D15-'[1]9b'!D15-'[1]9c'!D15</f>
        <v>14430000</v>
      </c>
      <c r="E15" s="542">
        <f>'[1]1b'!E15-'[1]9b'!E15-'[1]9c'!E15</f>
        <v>0</v>
      </c>
      <c r="F15" s="542">
        <f>'[1]1b'!F15-'[1]9b'!F15-'[1]9c'!F15</f>
        <v>0</v>
      </c>
      <c r="G15" s="542">
        <f>'[1]1b'!G15-'[1]9b'!G15-'[1]9c'!G15</f>
        <v>0</v>
      </c>
      <c r="H15" s="542">
        <f>'[1]1b'!H15-'[1]9b'!H15-'[1]9c'!H15</f>
        <v>0</v>
      </c>
    </row>
    <row r="16" spans="1:8" ht="13.5" thickBot="1" x14ac:dyDescent="0.25">
      <c r="A16" s="5">
        <v>10</v>
      </c>
      <c r="B16" s="32" t="s">
        <v>63</v>
      </c>
      <c r="C16" s="542">
        <f>'[1]1b'!C16-'[1]9b'!C16-'[1]9c'!C16</f>
        <v>62036504</v>
      </c>
      <c r="D16" s="542">
        <f>'[1]1b'!D16-'[1]9b'!D16-'[1]9c'!D16</f>
        <v>0</v>
      </c>
      <c r="E16" s="542">
        <f>'[1]1b'!E16-'[1]9b'!E16-'[1]9c'!E16</f>
        <v>0</v>
      </c>
      <c r="F16" s="542">
        <f>'[1]1b'!F16-'[1]9b'!F16-'[1]9c'!F16</f>
        <v>62036504</v>
      </c>
      <c r="G16" s="542">
        <f>'[1]1b'!G16-'[1]9b'!G16-'[1]9c'!G16</f>
        <v>0</v>
      </c>
      <c r="H16" s="542">
        <f>'[1]1b'!H16-'[1]9b'!H16-'[1]9c'!H16</f>
        <v>0</v>
      </c>
    </row>
    <row r="17" spans="1:8" ht="13.5" thickBot="1" x14ac:dyDescent="0.25">
      <c r="A17" s="5">
        <v>11</v>
      </c>
      <c r="B17" s="32" t="s">
        <v>64</v>
      </c>
      <c r="C17" s="542">
        <f>'[1]1b'!C17-'[1]9b'!C17-'[1]9c'!C17</f>
        <v>0</v>
      </c>
      <c r="D17" s="542">
        <f>'[1]1b'!D17-'[1]9b'!D17-'[1]9c'!D17</f>
        <v>0</v>
      </c>
      <c r="E17" s="542">
        <f>'[1]1b'!E17-'[1]9b'!E17-'[1]9c'!E17</f>
        <v>0</v>
      </c>
      <c r="F17" s="542">
        <f>'[1]1b'!F17-'[1]9b'!F17-'[1]9c'!F17</f>
        <v>0</v>
      </c>
      <c r="G17" s="542">
        <f>'[1]1b'!G17-'[1]9b'!G17-'[1]9c'!G17</f>
        <v>0</v>
      </c>
      <c r="H17" s="542">
        <f>'[1]1b'!H17-'[1]9b'!H17-'[1]9c'!H17</f>
        <v>0</v>
      </c>
    </row>
    <row r="18" spans="1:8" ht="26.25" thickBot="1" x14ac:dyDescent="0.25">
      <c r="A18" s="5">
        <v>12</v>
      </c>
      <c r="B18" s="33" t="s">
        <v>65</v>
      </c>
      <c r="C18" s="542">
        <f>'[1]1b'!C18-'[1]9b'!C18-'[1]9c'!C18</f>
        <v>439642731</v>
      </c>
      <c r="D18" s="542">
        <f>'[1]1b'!D18-'[1]9b'!D18-'[1]9c'!D18</f>
        <v>377606227</v>
      </c>
      <c r="E18" s="542">
        <f>'[1]1b'!E18-'[1]9b'!E18-'[1]9c'!E18</f>
        <v>0</v>
      </c>
      <c r="F18" s="542">
        <f>'[1]1b'!F18-'[1]9b'!F18-'[1]9c'!F18</f>
        <v>62036504</v>
      </c>
      <c r="G18" s="542">
        <f>'[1]1b'!G18-'[1]9b'!G18-'[1]9c'!G18</f>
        <v>0</v>
      </c>
      <c r="H18" s="542">
        <f>'[1]1b'!H18-'[1]9b'!H18-'[1]9c'!H18</f>
        <v>0</v>
      </c>
    </row>
    <row r="19" spans="1:8" ht="13.5" thickBot="1" x14ac:dyDescent="0.25">
      <c r="A19" s="5">
        <v>13</v>
      </c>
      <c r="B19" s="32" t="s">
        <v>66</v>
      </c>
      <c r="C19" s="542">
        <f>'[1]1b'!C19-'[1]9b'!C19-'[1]9c'!C19</f>
        <v>3150000</v>
      </c>
      <c r="D19" s="542">
        <f>'[1]1b'!D19-'[1]9b'!D19-'[1]9c'!D19</f>
        <v>3150000</v>
      </c>
      <c r="E19" s="542">
        <f>'[1]1b'!E19-'[1]9b'!E19-'[1]9c'!E19</f>
        <v>0</v>
      </c>
      <c r="F19" s="542">
        <f>'[1]1b'!F19-'[1]9b'!F19-'[1]9c'!F19</f>
        <v>0</v>
      </c>
      <c r="G19" s="542">
        <f>'[1]1b'!G19-'[1]9b'!G19-'[1]9c'!G19</f>
        <v>0</v>
      </c>
      <c r="H19" s="542">
        <f>'[1]1b'!H19-'[1]9b'!H19-'[1]9c'!H19</f>
        <v>0</v>
      </c>
    </row>
    <row r="20" spans="1:8" ht="13.5" thickBot="1" x14ac:dyDescent="0.25">
      <c r="A20" s="5">
        <v>14</v>
      </c>
      <c r="B20" s="32" t="s">
        <v>67</v>
      </c>
      <c r="C20" s="542">
        <f>'[1]1b'!C20-'[1]9b'!C20-'[1]9c'!C20</f>
        <v>0</v>
      </c>
      <c r="D20" s="542">
        <f>'[1]1b'!D20-'[1]9b'!D20-'[1]9c'!D20</f>
        <v>0</v>
      </c>
      <c r="E20" s="542">
        <f>'[1]1b'!E20-'[1]9b'!E20-'[1]9c'!E20</f>
        <v>0</v>
      </c>
      <c r="F20" s="542">
        <f>'[1]1b'!F20-'[1]9b'!F20-'[1]9c'!F20</f>
        <v>0</v>
      </c>
      <c r="G20" s="542">
        <f>'[1]1b'!G20-'[1]9b'!G20-'[1]9c'!G20</f>
        <v>0</v>
      </c>
      <c r="H20" s="542">
        <f>'[1]1b'!H20-'[1]9b'!H20-'[1]9c'!H20</f>
        <v>0</v>
      </c>
    </row>
    <row r="21" spans="1:8" ht="13.5" thickBot="1" x14ac:dyDescent="0.25">
      <c r="A21" s="5">
        <v>15</v>
      </c>
      <c r="B21" s="32" t="s">
        <v>68</v>
      </c>
      <c r="C21" s="542">
        <f>'[1]1b'!C21-'[1]9b'!C21-'[1]9c'!C21</f>
        <v>3150000</v>
      </c>
      <c r="D21" s="542">
        <f>'[1]1b'!D21-'[1]9b'!D21-'[1]9c'!D21</f>
        <v>3150000</v>
      </c>
      <c r="E21" s="542">
        <f>'[1]1b'!E21-'[1]9b'!E21-'[1]9c'!E21</f>
        <v>0</v>
      </c>
      <c r="F21" s="542">
        <f>'[1]1b'!F21-'[1]9b'!F21-'[1]9c'!F21</f>
        <v>0</v>
      </c>
      <c r="G21" s="542">
        <f>'[1]1b'!G21-'[1]9b'!G21-'[1]9c'!G21</f>
        <v>0</v>
      </c>
      <c r="H21" s="542">
        <f>'[1]1b'!H21-'[1]9b'!H21-'[1]9c'!H21</f>
        <v>0</v>
      </c>
    </row>
    <row r="22" spans="1:8" ht="13.5" thickBot="1" x14ac:dyDescent="0.25">
      <c r="A22" s="5">
        <v>16</v>
      </c>
      <c r="B22" s="32" t="s">
        <v>69</v>
      </c>
      <c r="C22" s="542">
        <f>'[1]1b'!C22-'[1]9b'!C22-'[1]9c'!C22</f>
        <v>0</v>
      </c>
      <c r="D22" s="542">
        <f>'[1]1b'!D22-'[1]9b'!D22-'[1]9c'!D22</f>
        <v>0</v>
      </c>
      <c r="E22" s="542">
        <f>'[1]1b'!E22-'[1]9b'!E22-'[1]9c'!E22</f>
        <v>0</v>
      </c>
      <c r="F22" s="542">
        <f>'[1]1b'!F22-'[1]9b'!F22-'[1]9c'!F22</f>
        <v>0</v>
      </c>
      <c r="G22" s="542">
        <f>'[1]1b'!G22-'[1]9b'!G22-'[1]9c'!G22</f>
        <v>0</v>
      </c>
      <c r="H22" s="542">
        <f>'[1]1b'!H22-'[1]9b'!H22-'[1]9c'!H22</f>
        <v>0</v>
      </c>
    </row>
    <row r="23" spans="1:8" ht="13.5" thickBot="1" x14ac:dyDescent="0.25">
      <c r="A23" s="5">
        <v>17</v>
      </c>
      <c r="B23" s="34" t="s">
        <v>70</v>
      </c>
      <c r="C23" s="542">
        <f>'[1]1b'!C23-'[1]9b'!C23-'[1]9c'!C23</f>
        <v>0</v>
      </c>
      <c r="D23" s="542">
        <f>'[1]1b'!D23-'[1]9b'!D23-'[1]9c'!D23</f>
        <v>0</v>
      </c>
      <c r="E23" s="542">
        <f>'[1]1b'!E23-'[1]9b'!E23-'[1]9c'!E23</f>
        <v>0</v>
      </c>
      <c r="F23" s="542">
        <f>'[1]1b'!F23-'[1]9b'!F23-'[1]9c'!F23</f>
        <v>0</v>
      </c>
      <c r="G23" s="542">
        <f>'[1]1b'!G23-'[1]9b'!G23-'[1]9c'!G23</f>
        <v>0</v>
      </c>
      <c r="H23" s="542">
        <f>'[1]1b'!H23-'[1]9b'!H23-'[1]9c'!H23</f>
        <v>0</v>
      </c>
    </row>
    <row r="24" spans="1:8" ht="26.25" thickBot="1" x14ac:dyDescent="0.25">
      <c r="A24" s="5">
        <v>18</v>
      </c>
      <c r="B24" s="33" t="s">
        <v>71</v>
      </c>
      <c r="C24" s="542">
        <f>'[1]1b'!C24-'[1]9b'!C24-'[1]9c'!C24</f>
        <v>3150000</v>
      </c>
      <c r="D24" s="542">
        <f>'[1]1b'!D24-'[1]9b'!D24-'[1]9c'!D24</f>
        <v>3150000</v>
      </c>
      <c r="E24" s="542">
        <f>'[1]1b'!E24-'[1]9b'!E24-'[1]9c'!E24</f>
        <v>0</v>
      </c>
      <c r="F24" s="542">
        <f>'[1]1b'!F24-'[1]9b'!F24-'[1]9c'!F24</f>
        <v>0</v>
      </c>
      <c r="G24" s="542">
        <f>'[1]1b'!G24-'[1]9b'!G24-'[1]9c'!G24</f>
        <v>0</v>
      </c>
      <c r="H24" s="542">
        <f>'[1]1b'!H24-'[1]9b'!H24-'[1]9c'!H24</f>
        <v>0</v>
      </c>
    </row>
    <row r="25" spans="1:8" ht="13.5" thickBot="1" x14ac:dyDescent="0.25">
      <c r="A25" s="5">
        <v>19</v>
      </c>
      <c r="B25" s="32" t="s">
        <v>72</v>
      </c>
      <c r="C25" s="542">
        <f>'[1]1b'!C25-'[1]9b'!C25-'[1]9c'!C25</f>
        <v>98952275</v>
      </c>
      <c r="D25" s="542">
        <f>'[1]1b'!D25-'[1]9b'!D25-'[1]9c'!D25</f>
        <v>98952275</v>
      </c>
      <c r="E25" s="542">
        <f>'[1]1b'!E25-'[1]9b'!E25-'[1]9c'!E25</f>
        <v>0</v>
      </c>
      <c r="F25" s="542">
        <f>'[1]1b'!F25-'[1]9b'!F25-'[1]9c'!F25</f>
        <v>0</v>
      </c>
      <c r="G25" s="542">
        <f>'[1]1b'!G25-'[1]9b'!G25-'[1]9c'!G25</f>
        <v>0</v>
      </c>
      <c r="H25" s="542">
        <f>'[1]1b'!H25-'[1]9b'!H25-'[1]9c'!H25</f>
        <v>0</v>
      </c>
    </row>
    <row r="26" spans="1:8" ht="13.5" thickBot="1" x14ac:dyDescent="0.25">
      <c r="A26" s="5">
        <v>20</v>
      </c>
      <c r="B26" s="32" t="s">
        <v>73</v>
      </c>
      <c r="C26" s="542">
        <f>'[1]1b'!C26-'[1]9b'!C26-'[1]9c'!C26</f>
        <v>81314586</v>
      </c>
      <c r="D26" s="542">
        <f>'[1]1b'!D26-'[1]9b'!D26-'[1]9c'!D26</f>
        <v>81314586</v>
      </c>
      <c r="E26" s="542">
        <f>'[1]1b'!E26-'[1]9b'!E26-'[1]9c'!E26</f>
        <v>0</v>
      </c>
      <c r="F26" s="542">
        <f>'[1]1b'!F26-'[1]9b'!F26-'[1]9c'!F26</f>
        <v>0</v>
      </c>
      <c r="G26" s="542">
        <f>'[1]1b'!G26-'[1]9b'!G26-'[1]9c'!G26</f>
        <v>0</v>
      </c>
      <c r="H26" s="542">
        <f>'[1]1b'!H26-'[1]9b'!H26-'[1]9c'!H26</f>
        <v>0</v>
      </c>
    </row>
    <row r="27" spans="1:8" ht="16.5" customHeight="1" thickBot="1" x14ac:dyDescent="0.25">
      <c r="A27" s="5">
        <v>21</v>
      </c>
      <c r="B27" s="32" t="s">
        <v>74</v>
      </c>
      <c r="C27" s="542">
        <f>'[1]1b'!C27-'[1]9b'!C27-'[1]9c'!C27</f>
        <v>17637689</v>
      </c>
      <c r="D27" s="542">
        <f>'[1]1b'!D27-'[1]9b'!D27-'[1]9c'!D27</f>
        <v>17637689</v>
      </c>
      <c r="E27" s="542">
        <f>'[1]1b'!E27-'[1]9b'!E27-'[1]9c'!E27</f>
        <v>0</v>
      </c>
      <c r="F27" s="542">
        <f>'[1]1b'!F27-'[1]9b'!F27-'[1]9c'!F27</f>
        <v>0</v>
      </c>
      <c r="G27" s="542">
        <f>'[1]1b'!G27-'[1]9b'!G27-'[1]9c'!G27</f>
        <v>0</v>
      </c>
      <c r="H27" s="542">
        <f>'[1]1b'!H27-'[1]9b'!H27-'[1]9c'!H27</f>
        <v>0</v>
      </c>
    </row>
    <row r="28" spans="1:8" ht="18.75" customHeight="1" thickBot="1" x14ac:dyDescent="0.25">
      <c r="A28" s="5">
        <v>22</v>
      </c>
      <c r="B28" s="32" t="s">
        <v>75</v>
      </c>
      <c r="C28" s="542">
        <f>'[1]1b'!C28-'[1]9b'!C28-'[1]9c'!C28</f>
        <v>189265417</v>
      </c>
      <c r="D28" s="542">
        <f>'[1]1b'!D28-'[1]9b'!D28-'[1]9c'!D28</f>
        <v>189265417</v>
      </c>
      <c r="E28" s="542">
        <f>'[1]1b'!E28-'[1]9b'!E28-'[1]9c'!E28</f>
        <v>0</v>
      </c>
      <c r="F28" s="542">
        <f>'[1]1b'!F28-'[1]9b'!F28-'[1]9c'!F28</f>
        <v>0</v>
      </c>
      <c r="G28" s="542">
        <f>'[1]1b'!G28-'[1]9b'!G28-'[1]9c'!G28</f>
        <v>0</v>
      </c>
      <c r="H28" s="542">
        <f>'[1]1b'!H28-'[1]9b'!H28-'[1]9c'!H28</f>
        <v>0</v>
      </c>
    </row>
    <row r="29" spans="1:8" ht="13.5" thickBot="1" x14ac:dyDescent="0.25">
      <c r="A29" s="5">
        <v>23</v>
      </c>
      <c r="B29" s="32" t="s">
        <v>76</v>
      </c>
      <c r="C29" s="542">
        <f>'[1]1b'!C29-'[1]9b'!C29-'[1]9c'!C29</f>
        <v>11678757</v>
      </c>
      <c r="D29" s="542">
        <f>'[1]1b'!D29-'[1]9b'!D29-'[1]9c'!D29</f>
        <v>11678757</v>
      </c>
      <c r="E29" s="542">
        <f>'[1]1b'!E29-'[1]9b'!E29-'[1]9c'!E29</f>
        <v>0</v>
      </c>
      <c r="F29" s="542">
        <f>'[1]1b'!F29-'[1]9b'!F29-'[1]9c'!F29</f>
        <v>0</v>
      </c>
      <c r="G29" s="542">
        <f>'[1]1b'!G29-'[1]9b'!G29-'[1]9c'!G29</f>
        <v>0</v>
      </c>
      <c r="H29" s="542">
        <f>'[1]1b'!H29-'[1]9b'!H29-'[1]9c'!H29</f>
        <v>0</v>
      </c>
    </row>
    <row r="30" spans="1:8" ht="26.25" thickBot="1" x14ac:dyDescent="0.25">
      <c r="A30" s="5">
        <v>24</v>
      </c>
      <c r="B30" s="32" t="s">
        <v>77</v>
      </c>
      <c r="C30" s="542">
        <f>'[1]1b'!C30-'[1]9b'!C30-'[1]9c'!C30</f>
        <v>110000</v>
      </c>
      <c r="D30" s="542">
        <f>'[1]1b'!D30-'[1]9b'!D30-'[1]9c'!D30</f>
        <v>110000</v>
      </c>
      <c r="E30" s="542">
        <f>'[1]1b'!E30-'[1]9b'!E30-'[1]9c'!E30</f>
        <v>0</v>
      </c>
      <c r="F30" s="542">
        <f>'[1]1b'!F30-'[1]9b'!F30-'[1]9c'!F30</f>
        <v>0</v>
      </c>
      <c r="G30" s="542">
        <f>'[1]1b'!G30-'[1]9b'!G30-'[1]9c'!G30</f>
        <v>0</v>
      </c>
      <c r="H30" s="542">
        <f>'[1]1b'!H30-'[1]9b'!H30-'[1]9c'!H30</f>
        <v>0</v>
      </c>
    </row>
    <row r="31" spans="1:8" ht="13.5" thickBot="1" x14ac:dyDescent="0.25">
      <c r="A31" s="5">
        <v>25</v>
      </c>
      <c r="B31" s="32" t="s">
        <v>78</v>
      </c>
      <c r="C31" s="542">
        <f>'[1]1b'!C31-'[1]9b'!C31-'[1]9c'!C31</f>
        <v>201054174</v>
      </c>
      <c r="D31" s="542">
        <f>'[1]1b'!D31-'[1]9b'!D31-'[1]9c'!D31</f>
        <v>201054174</v>
      </c>
      <c r="E31" s="542">
        <f>'[1]1b'!E31-'[1]9b'!E31-'[1]9c'!E31</f>
        <v>0</v>
      </c>
      <c r="F31" s="542">
        <f>'[1]1b'!F31-'[1]9b'!F31-'[1]9c'!F31</f>
        <v>0</v>
      </c>
      <c r="G31" s="542">
        <f>'[1]1b'!G31-'[1]9b'!G31-'[1]9c'!G31</f>
        <v>0</v>
      </c>
      <c r="H31" s="542">
        <f>'[1]1b'!H31-'[1]9b'!H31-'[1]9c'!H31</f>
        <v>0</v>
      </c>
    </row>
    <row r="32" spans="1:8" ht="13.5" thickBot="1" x14ac:dyDescent="0.25">
      <c r="A32" s="5">
        <v>26</v>
      </c>
      <c r="B32" s="32" t="s">
        <v>79</v>
      </c>
      <c r="C32" s="542">
        <f>'[1]1b'!C32-'[1]9b'!C32-'[1]9c'!C32</f>
        <v>0</v>
      </c>
      <c r="D32" s="542">
        <f>'[1]1b'!D32-'[1]9b'!D32-'[1]9c'!D32</f>
        <v>0</v>
      </c>
      <c r="E32" s="542">
        <f>'[1]1b'!E32-'[1]9b'!E32-'[1]9c'!E32</f>
        <v>0</v>
      </c>
      <c r="F32" s="542">
        <f>'[1]1b'!F32-'[1]9b'!F32-'[1]9c'!F32</f>
        <v>0</v>
      </c>
      <c r="G32" s="542">
        <f>'[1]1b'!G32-'[1]9b'!G32-'[1]9c'!G32</f>
        <v>0</v>
      </c>
      <c r="H32" s="542">
        <f>'[1]1b'!H32-'[1]9b'!H32-'[1]9c'!H32</f>
        <v>0</v>
      </c>
    </row>
    <row r="33" spans="1:8" ht="51.75" thickBot="1" x14ac:dyDescent="0.25">
      <c r="A33" s="5">
        <v>27</v>
      </c>
      <c r="B33" s="32" t="s">
        <v>80</v>
      </c>
      <c r="C33" s="542">
        <f>'[1]1b'!C33-'[1]9b'!C33-'[1]9c'!C33</f>
        <v>0</v>
      </c>
      <c r="D33" s="542">
        <f>'[1]1b'!D33-'[1]9b'!D33-'[1]9c'!D33</f>
        <v>0</v>
      </c>
      <c r="E33" s="542">
        <f>'[1]1b'!E33-'[1]9b'!E33-'[1]9c'!E33</f>
        <v>0</v>
      </c>
      <c r="F33" s="542">
        <f>'[1]1b'!F33-'[1]9b'!F33-'[1]9c'!F33</f>
        <v>0</v>
      </c>
      <c r="G33" s="542">
        <f>'[1]1b'!G33-'[1]9b'!G33-'[1]9c'!G33</f>
        <v>0</v>
      </c>
      <c r="H33" s="542">
        <f>'[1]1b'!H33-'[1]9b'!H33-'[1]9c'!H33</f>
        <v>0</v>
      </c>
    </row>
    <row r="34" spans="1:8" ht="13.5" thickBot="1" x14ac:dyDescent="0.25">
      <c r="A34" s="5">
        <v>28</v>
      </c>
      <c r="B34" s="32" t="s">
        <v>81</v>
      </c>
      <c r="C34" s="542">
        <f>'[1]1b'!C34-'[1]9b'!C34-'[1]9c'!C34</f>
        <v>0</v>
      </c>
      <c r="D34" s="542">
        <f>'[1]1b'!D34-'[1]9b'!D34-'[1]9c'!D34</f>
        <v>0</v>
      </c>
      <c r="E34" s="542">
        <f>'[1]1b'!E34-'[1]9b'!E34-'[1]9c'!E34</f>
        <v>0</v>
      </c>
      <c r="F34" s="542">
        <f>'[1]1b'!F34-'[1]9b'!F34-'[1]9c'!F34</f>
        <v>0</v>
      </c>
      <c r="G34" s="542">
        <f>'[1]1b'!G34-'[1]9b'!G34-'[1]9c'!G34</f>
        <v>0</v>
      </c>
      <c r="H34" s="542">
        <f>'[1]1b'!H34-'[1]9b'!H34-'[1]9c'!H34</f>
        <v>0</v>
      </c>
    </row>
    <row r="35" spans="1:8" ht="13.5" thickBot="1" x14ac:dyDescent="0.25">
      <c r="A35" s="5">
        <v>29</v>
      </c>
      <c r="B35" s="32" t="s">
        <v>82</v>
      </c>
      <c r="C35" s="542">
        <f>'[1]1b'!C35-'[1]9b'!C35-'[1]9c'!C35</f>
        <v>0</v>
      </c>
      <c r="D35" s="542">
        <f>'[1]1b'!D35-'[1]9b'!D35-'[1]9c'!D35</f>
        <v>0</v>
      </c>
      <c r="E35" s="542">
        <f>'[1]1b'!E35-'[1]9b'!E35-'[1]9c'!E35</f>
        <v>0</v>
      </c>
      <c r="F35" s="542">
        <f>'[1]1b'!F35-'[1]9b'!F35-'[1]9c'!F35</f>
        <v>0</v>
      </c>
      <c r="G35" s="542">
        <f>'[1]1b'!G35-'[1]9b'!G35-'[1]9c'!G35</f>
        <v>0</v>
      </c>
      <c r="H35" s="542">
        <f>'[1]1b'!H35-'[1]9b'!H35-'[1]9c'!H35</f>
        <v>0</v>
      </c>
    </row>
    <row r="36" spans="1:8" ht="13.5" thickBot="1" x14ac:dyDescent="0.25">
      <c r="A36" s="5">
        <v>30</v>
      </c>
      <c r="B36" s="33" t="s">
        <v>83</v>
      </c>
      <c r="C36" s="542">
        <f>'[1]1b'!C36-'[1]9b'!C36-'[1]9c'!C36</f>
        <v>300006449</v>
      </c>
      <c r="D36" s="542">
        <f>'[1]1b'!D36-'[1]9b'!D36-'[1]9c'!D36</f>
        <v>300006449</v>
      </c>
      <c r="E36" s="542">
        <f>'[1]1b'!E36-'[1]9b'!E36-'[1]9c'!E36</f>
        <v>0</v>
      </c>
      <c r="F36" s="542">
        <f>'[1]1b'!F36-'[1]9b'!F36-'[1]9c'!F36</f>
        <v>0</v>
      </c>
      <c r="G36" s="542">
        <f>'[1]1b'!G36-'[1]9b'!G36-'[1]9c'!G36</f>
        <v>0</v>
      </c>
      <c r="H36" s="542">
        <f>'[1]1b'!H36-'[1]9b'!H36-'[1]9c'!H36</f>
        <v>0</v>
      </c>
    </row>
    <row r="37" spans="1:8" ht="13.5" thickBot="1" x14ac:dyDescent="0.25">
      <c r="A37" s="5">
        <v>31</v>
      </c>
      <c r="B37" s="35" t="s">
        <v>84</v>
      </c>
      <c r="C37" s="542">
        <f>'[1]1b'!C38-'[1]9b'!C37-'[1]9c'!C37</f>
        <v>6842704</v>
      </c>
      <c r="D37" s="542">
        <f>'[1]1b'!D38-'[1]9b'!D37-'[1]9c'!D37</f>
        <v>0</v>
      </c>
      <c r="E37" s="542">
        <f>'[1]1b'!E38-'[1]9b'!E37-'[1]9c'!E37</f>
        <v>335000</v>
      </c>
      <c r="F37" s="542">
        <f>'[1]1b'!F38-'[1]9b'!F37-'[1]9c'!F37</f>
        <v>400000</v>
      </c>
      <c r="G37" s="542">
        <f>'[1]1b'!G38-'[1]9b'!G37-'[1]9c'!G37</f>
        <v>840000</v>
      </c>
      <c r="H37" s="542">
        <f>'[1]1b'!H38-'[1]9b'!H37-'[1]9c'!H37</f>
        <v>5267704</v>
      </c>
    </row>
    <row r="38" spans="1:8" ht="13.5" thickBot="1" x14ac:dyDescent="0.25">
      <c r="A38" s="5">
        <v>32</v>
      </c>
      <c r="B38" s="35" t="s">
        <v>85</v>
      </c>
      <c r="C38" s="542">
        <f>'[1]1b'!C39-'[1]9b'!C38-'[1]9c'!C38</f>
        <v>562880</v>
      </c>
      <c r="D38" s="542">
        <f>'[1]1b'!D39-'[1]9b'!D38-'[1]9c'!D38</f>
        <v>0</v>
      </c>
      <c r="E38" s="542">
        <f>'[1]1b'!E39-'[1]9b'!E38-'[1]9c'!E38</f>
        <v>0</v>
      </c>
      <c r="F38" s="542">
        <f>'[1]1b'!F39-'[1]9b'!F38-'[1]9c'!F38</f>
        <v>0</v>
      </c>
      <c r="G38" s="542">
        <f>'[1]1b'!G39-'[1]9b'!G38-'[1]9c'!G38</f>
        <v>0</v>
      </c>
      <c r="H38" s="542">
        <f>'[1]1b'!H39-'[1]9b'!H38-'[1]9c'!H38</f>
        <v>562880</v>
      </c>
    </row>
    <row r="39" spans="1:8" ht="13.5" thickBot="1" x14ac:dyDescent="0.25">
      <c r="A39" s="5">
        <v>33</v>
      </c>
      <c r="B39" s="35" t="s">
        <v>86</v>
      </c>
      <c r="C39" s="542">
        <f>'[1]1b'!C40-'[1]9b'!C39-'[1]9c'!C39</f>
        <v>1495000</v>
      </c>
      <c r="D39" s="542">
        <f>'[1]1b'!D40-'[1]9b'!D39-'[1]9c'!D39</f>
        <v>0</v>
      </c>
      <c r="E39" s="542">
        <f>'[1]1b'!E40-'[1]9b'!E39-'[1]9c'!E39</f>
        <v>335000</v>
      </c>
      <c r="F39" s="542">
        <f>'[1]1b'!F40-'[1]9b'!F39-'[1]9c'!F39</f>
        <v>400000</v>
      </c>
      <c r="G39" s="542">
        <f>'[1]1b'!G40-'[1]9b'!G39-'[1]9c'!G39</f>
        <v>760000</v>
      </c>
      <c r="H39" s="542">
        <f>'[1]1b'!H40-'[1]9b'!H39-'[1]9c'!H39</f>
        <v>0</v>
      </c>
    </row>
    <row r="40" spans="1:8" ht="13.5" thickBot="1" x14ac:dyDescent="0.25">
      <c r="A40" s="5">
        <v>34</v>
      </c>
      <c r="B40" s="35" t="s">
        <v>87</v>
      </c>
      <c r="C40" s="542">
        <f>'[1]1b'!C41-'[1]9b'!C40-'[1]9c'!C40</f>
        <v>4784824</v>
      </c>
      <c r="D40" s="542">
        <f>'[1]1b'!D41-'[1]9b'!D40-'[1]9c'!D40</f>
        <v>0</v>
      </c>
      <c r="E40" s="542">
        <f>'[1]1b'!E41-'[1]9b'!E40-'[1]9c'!E40</f>
        <v>0</v>
      </c>
      <c r="F40" s="542">
        <f>'[1]1b'!F41-'[1]9b'!F40-'[1]9c'!F40</f>
        <v>0</v>
      </c>
      <c r="G40" s="542">
        <f>'[1]1b'!G41-'[1]9b'!G40-'[1]9c'!G40</f>
        <v>80000</v>
      </c>
      <c r="H40" s="542">
        <f>'[1]1b'!H41-'[1]9b'!H40-'[1]9c'!H40</f>
        <v>4704824</v>
      </c>
    </row>
    <row r="41" spans="1:8" ht="13.5" thickBot="1" x14ac:dyDescent="0.25">
      <c r="A41" s="5">
        <v>35</v>
      </c>
      <c r="B41" s="32" t="s">
        <v>88</v>
      </c>
      <c r="C41" s="542">
        <f>'[1]1b'!C42-'[1]9b'!C41-'[1]9c'!C41</f>
        <v>2572000</v>
      </c>
      <c r="D41" s="542">
        <f>'[1]1b'!D42-'[1]9b'!D41-'[1]9c'!D41</f>
        <v>1330000</v>
      </c>
      <c r="E41" s="542">
        <f>'[1]1b'!E42-'[1]9b'!E41-'[1]9c'!E41</f>
        <v>1200000</v>
      </c>
      <c r="F41" s="542">
        <f>'[1]1b'!F42-'[1]9b'!F41-'[1]9c'!F41</f>
        <v>42000</v>
      </c>
      <c r="G41" s="542">
        <f>'[1]1b'!G42-'[1]9b'!G41-'[1]9c'!G41</f>
        <v>0</v>
      </c>
      <c r="H41" s="542">
        <f>'[1]1b'!H42-'[1]9b'!H41-'[1]9c'!H41</f>
        <v>0</v>
      </c>
    </row>
    <row r="42" spans="1:8" ht="13.5" thickBot="1" x14ac:dyDescent="0.25">
      <c r="A42" s="5">
        <v>36</v>
      </c>
      <c r="B42" s="32" t="s">
        <v>89</v>
      </c>
      <c r="C42" s="542">
        <f>'[1]1b'!C43-'[1]9b'!C42-'[1]9c'!C42</f>
        <v>2530000</v>
      </c>
      <c r="D42" s="542">
        <f>'[1]1b'!D43-'[1]9b'!D42-'[1]9c'!D42</f>
        <v>1330000</v>
      </c>
      <c r="E42" s="542">
        <f>'[1]1b'!E43-'[1]9b'!E42-'[1]9c'!E42</f>
        <v>1200000</v>
      </c>
      <c r="F42" s="542">
        <f>'[1]1b'!F43-'[1]9b'!F42-'[1]9c'!F42</f>
        <v>0</v>
      </c>
      <c r="G42" s="542">
        <f>'[1]1b'!G43-'[1]9b'!G42-'[1]9c'!G42</f>
        <v>0</v>
      </c>
      <c r="H42" s="542">
        <f>'[1]1b'!H43-'[1]9b'!H42-'[1]9c'!H42</f>
        <v>0</v>
      </c>
    </row>
    <row r="43" spans="1:8" ht="13.5" thickBot="1" x14ac:dyDescent="0.25">
      <c r="A43" s="5">
        <v>37</v>
      </c>
      <c r="B43" s="32" t="s">
        <v>90</v>
      </c>
      <c r="C43" s="542">
        <f>'[1]1b'!C44-'[1]9b'!C43-'[1]9c'!C43</f>
        <v>42000</v>
      </c>
      <c r="D43" s="542">
        <f>'[1]1b'!D44-'[1]9b'!D43-'[1]9c'!D43</f>
        <v>0</v>
      </c>
      <c r="E43" s="542">
        <f>'[1]1b'!E44-'[1]9b'!E43-'[1]9c'!E43</f>
        <v>0</v>
      </c>
      <c r="F43" s="542">
        <f>'[1]1b'!F44-'[1]9b'!F43-'[1]9c'!F43</f>
        <v>42000</v>
      </c>
      <c r="G43" s="542">
        <f>'[1]1b'!G44-'[1]9b'!G43-'[1]9c'!G43</f>
        <v>0</v>
      </c>
      <c r="H43" s="542">
        <f>'[1]1b'!H44-'[1]9b'!H43-'[1]9c'!H43</f>
        <v>0</v>
      </c>
    </row>
    <row r="44" spans="1:8" ht="13.5" thickBot="1" x14ac:dyDescent="0.25">
      <c r="A44" s="5">
        <v>38</v>
      </c>
      <c r="B44" s="32" t="s">
        <v>91</v>
      </c>
      <c r="C44" s="542">
        <f>'[1]1b'!C45-'[1]9b'!C44-'[1]9c'!C44</f>
        <v>9801712</v>
      </c>
      <c r="D44" s="542">
        <f>'[1]1b'!D45-'[1]9b'!D44-'[1]9c'!D44</f>
        <v>9801712</v>
      </c>
      <c r="E44" s="542">
        <f>'[1]1b'!E45-'[1]9b'!E44-'[1]9c'!E44</f>
        <v>0</v>
      </c>
      <c r="F44" s="542">
        <f>'[1]1b'!F45-'[1]9b'!F44-'[1]9c'!F44</f>
        <v>0</v>
      </c>
      <c r="G44" s="542">
        <f>'[1]1b'!G45-'[1]9b'!G44-'[1]9c'!G44</f>
        <v>0</v>
      </c>
      <c r="H44" s="542">
        <f>'[1]1b'!H45-'[1]9b'!H44-'[1]9c'!H44</f>
        <v>0</v>
      </c>
    </row>
    <row r="45" spans="1:8" ht="26.25" thickBot="1" x14ac:dyDescent="0.25">
      <c r="A45" s="5">
        <v>39</v>
      </c>
      <c r="B45" s="32" t="s">
        <v>92</v>
      </c>
      <c r="C45" s="542">
        <f>'[1]1b'!C46-'[1]9b'!C45-'[1]9c'!C45</f>
        <v>9611212</v>
      </c>
      <c r="D45" s="542">
        <f>'[1]1b'!D46-'[1]9b'!D45-'[1]9c'!D45</f>
        <v>9611212</v>
      </c>
      <c r="E45" s="542">
        <f>'[1]1b'!E46-'[1]9b'!E45-'[1]9c'!E45</f>
        <v>0</v>
      </c>
      <c r="F45" s="542">
        <f>'[1]1b'!F46-'[1]9b'!F45-'[1]9c'!F45</f>
        <v>0</v>
      </c>
      <c r="G45" s="542">
        <f>'[1]1b'!G46-'[1]9b'!G45-'[1]9c'!G45</f>
        <v>0</v>
      </c>
      <c r="H45" s="542">
        <f>'[1]1b'!H46-'[1]9b'!H45-'[1]9c'!H45</f>
        <v>0</v>
      </c>
    </row>
    <row r="46" spans="1:8" ht="26.25" thickBot="1" x14ac:dyDescent="0.25">
      <c r="A46" s="5">
        <v>40</v>
      </c>
      <c r="B46" s="32" t="s">
        <v>93</v>
      </c>
      <c r="C46" s="542">
        <f>'[1]1b'!C47-'[1]9b'!C46-'[1]9c'!C46</f>
        <v>0</v>
      </c>
      <c r="D46" s="542">
        <f>'[1]1b'!D47-'[1]9b'!D46-'[1]9c'!D46</f>
        <v>0</v>
      </c>
      <c r="E46" s="542">
        <f>'[1]1b'!E47-'[1]9b'!E46-'[1]9c'!E46</f>
        <v>0</v>
      </c>
      <c r="F46" s="542">
        <f>'[1]1b'!F47-'[1]9b'!F46-'[1]9c'!F46</f>
        <v>0</v>
      </c>
      <c r="G46" s="542">
        <f>'[1]1b'!G47-'[1]9b'!G46-'[1]9c'!G46</f>
        <v>0</v>
      </c>
      <c r="H46" s="542">
        <f>'[1]1b'!H47-'[1]9b'!H46-'[1]9c'!H46</f>
        <v>0</v>
      </c>
    </row>
    <row r="47" spans="1:8" ht="13.5" thickBot="1" x14ac:dyDescent="0.25">
      <c r="A47" s="5">
        <v>41</v>
      </c>
      <c r="B47" s="32" t="s">
        <v>94</v>
      </c>
      <c r="C47" s="542">
        <f>'[1]1b'!C48-'[1]9b'!C47-'[1]9c'!C47</f>
        <v>190500</v>
      </c>
      <c r="D47" s="542">
        <f>'[1]1b'!D48-'[1]9b'!D47-'[1]9c'!D47</f>
        <v>190500</v>
      </c>
      <c r="E47" s="542">
        <f>'[1]1b'!E48-'[1]9b'!E47-'[1]9c'!E47</f>
        <v>0</v>
      </c>
      <c r="F47" s="542">
        <f>'[1]1b'!F48-'[1]9b'!F47-'[1]9c'!F47</f>
        <v>0</v>
      </c>
      <c r="G47" s="542">
        <f>'[1]1b'!G48-'[1]9b'!G47-'[1]9c'!G47</f>
        <v>0</v>
      </c>
      <c r="H47" s="542">
        <f>'[1]1b'!H48-'[1]9b'!H47-'[1]9c'!H47</f>
        <v>0</v>
      </c>
    </row>
    <row r="48" spans="1:8" ht="26.25" thickBot="1" x14ac:dyDescent="0.25">
      <c r="A48" s="5">
        <v>42</v>
      </c>
      <c r="B48" s="32" t="s">
        <v>95</v>
      </c>
      <c r="C48" s="542">
        <f>'[1]1b'!C49-'[1]9b'!C48-'[1]9c'!C48</f>
        <v>0</v>
      </c>
      <c r="D48" s="542">
        <f>'[1]1b'!D49-'[1]9b'!D48-'[1]9c'!D48</f>
        <v>0</v>
      </c>
      <c r="E48" s="542">
        <f>'[1]1b'!E49-'[1]9b'!E48-'[1]9c'!E48</f>
        <v>0</v>
      </c>
      <c r="F48" s="542">
        <f>'[1]1b'!F49-'[1]9b'!F48-'[1]9c'!F48</f>
        <v>0</v>
      </c>
      <c r="G48" s="542">
        <f>'[1]1b'!G49-'[1]9b'!G48-'[1]9c'!G48</f>
        <v>0</v>
      </c>
      <c r="H48" s="542">
        <f>'[1]1b'!H49-'[1]9b'!H48-'[1]9c'!H48</f>
        <v>0</v>
      </c>
    </row>
    <row r="49" spans="1:8" ht="13.5" thickBot="1" x14ac:dyDescent="0.25">
      <c r="A49" s="5">
        <v>43</v>
      </c>
      <c r="B49" s="32" t="s">
        <v>96</v>
      </c>
      <c r="C49" s="542">
        <f>'[1]1b'!C50-'[1]9b'!C49-'[1]9c'!C49</f>
        <v>0</v>
      </c>
      <c r="D49" s="542">
        <f>'[1]1b'!D50-'[1]9b'!D49-'[1]9c'!D49</f>
        <v>0</v>
      </c>
      <c r="E49" s="542">
        <f>'[1]1b'!E50-'[1]9b'!E49-'[1]9c'!E49</f>
        <v>0</v>
      </c>
      <c r="F49" s="542">
        <f>'[1]1b'!F50-'[1]9b'!F49-'[1]9c'!F49</f>
        <v>0</v>
      </c>
      <c r="G49" s="542">
        <f>'[1]1b'!G50-'[1]9b'!G49-'[1]9c'!G49</f>
        <v>0</v>
      </c>
      <c r="H49" s="542">
        <f>'[1]1b'!H50-'[1]9b'!H49-'[1]9c'!H49</f>
        <v>0</v>
      </c>
    </row>
    <row r="50" spans="1:8" ht="13.5" thickBot="1" x14ac:dyDescent="0.25">
      <c r="A50" s="5">
        <v>44</v>
      </c>
      <c r="B50" s="32" t="s">
        <v>97</v>
      </c>
      <c r="C50" s="542">
        <f>'[1]1b'!C51-'[1]9b'!C50-'[1]9c'!C50</f>
        <v>898775</v>
      </c>
      <c r="D50" s="542">
        <f>'[1]1b'!D51-'[1]9b'!D50-'[1]9c'!D50</f>
        <v>0</v>
      </c>
      <c r="E50" s="542">
        <f>'[1]1b'!E51-'[1]9b'!E50-'[1]9c'!E50</f>
        <v>0</v>
      </c>
      <c r="F50" s="542">
        <f>'[1]1b'!F51-'[1]9b'!F50-'[1]9c'!F50</f>
        <v>0</v>
      </c>
      <c r="G50" s="542">
        <f>'[1]1b'!G51-'[1]9b'!G50-'[1]9c'!G50</f>
        <v>0</v>
      </c>
      <c r="H50" s="542">
        <f>'[1]1b'!H51-'[1]9b'!H50-'[1]9c'!H50</f>
        <v>898775</v>
      </c>
    </row>
    <row r="51" spans="1:8" ht="13.5" thickBot="1" x14ac:dyDescent="0.25">
      <c r="A51" s="5">
        <v>45</v>
      </c>
      <c r="B51" s="32" t="s">
        <v>98</v>
      </c>
      <c r="C51" s="542">
        <f>'[1]1b'!C52-'[1]9b'!C51-'[1]9c'!C51</f>
        <v>5152866</v>
      </c>
      <c r="D51" s="542">
        <f>'[1]1b'!D52-'[1]9b'!D51-'[1]9c'!D51</f>
        <v>2954127</v>
      </c>
      <c r="E51" s="542">
        <f>'[1]1b'!E52-'[1]9b'!E51-'[1]9c'!E51</f>
        <v>414450</v>
      </c>
      <c r="F51" s="542">
        <f>'[1]1b'!F52-'[1]9b'!F51-'[1]9c'!F51</f>
        <v>119340.00000000006</v>
      </c>
      <c r="G51" s="542">
        <f>'[1]1b'!G52-'[1]9b'!G51-'[1]9c'!G51</f>
        <v>0</v>
      </c>
      <c r="H51" s="542">
        <f>'[1]1b'!H52-'[1]9b'!H51-'[1]9c'!H51</f>
        <v>1664949</v>
      </c>
    </row>
    <row r="52" spans="1:8" ht="13.5" thickBot="1" x14ac:dyDescent="0.25">
      <c r="A52" s="5">
        <v>46</v>
      </c>
      <c r="B52" s="32" t="s">
        <v>99</v>
      </c>
      <c r="C52" s="542">
        <f>'[1]1b'!C53-'[1]9b'!C52-'[1]9c'!C52</f>
        <v>0</v>
      </c>
      <c r="D52" s="542">
        <f>'[1]1b'!D53-'[1]9b'!D52-'[1]9c'!D52</f>
        <v>0</v>
      </c>
      <c r="E52" s="542">
        <f>'[1]1b'!E53-'[1]9b'!E52-'[1]9c'!E52</f>
        <v>0</v>
      </c>
      <c r="F52" s="542">
        <f>'[1]1b'!F53-'[1]9b'!F52-'[1]9c'!F52</f>
        <v>0</v>
      </c>
      <c r="G52" s="542">
        <f>'[1]1b'!G53-'[1]9b'!G52-'[1]9c'!G52</f>
        <v>0</v>
      </c>
      <c r="H52" s="542">
        <f>'[1]1b'!H53-'[1]9b'!H52-'[1]9c'!H52</f>
        <v>0</v>
      </c>
    </row>
    <row r="53" spans="1:8" ht="26.25" thickBot="1" x14ac:dyDescent="0.25">
      <c r="A53" s="5">
        <v>47</v>
      </c>
      <c r="B53" s="32" t="s">
        <v>100</v>
      </c>
      <c r="C53" s="542">
        <f>'[1]1b'!C54-'[1]9b'!C53-'[1]9c'!C53</f>
        <v>0</v>
      </c>
      <c r="D53" s="542">
        <f>'[1]1b'!D54-'[1]9b'!D53-'[1]9c'!D53</f>
        <v>0</v>
      </c>
      <c r="E53" s="542">
        <f>'[1]1b'!E54-'[1]9b'!E53-'[1]9c'!E53</f>
        <v>0</v>
      </c>
      <c r="F53" s="542">
        <f>'[1]1b'!F54-'[1]9b'!F53-'[1]9c'!F53</f>
        <v>0</v>
      </c>
      <c r="G53" s="542">
        <f>'[1]1b'!G54-'[1]9b'!G53-'[1]9c'!G53</f>
        <v>0</v>
      </c>
      <c r="H53" s="542">
        <f>'[1]1b'!H54-'[1]9b'!H53-'[1]9c'!H53</f>
        <v>0</v>
      </c>
    </row>
    <row r="54" spans="1:8" ht="13.5" thickBot="1" x14ac:dyDescent="0.25">
      <c r="A54" s="5">
        <v>48</v>
      </c>
      <c r="B54" s="32" t="s">
        <v>101</v>
      </c>
      <c r="C54" s="542">
        <f>'[1]1b'!C55-'[1]9b'!C54-'[1]9c'!C54</f>
        <v>0</v>
      </c>
      <c r="D54" s="542">
        <f>'[1]1b'!D55-'[1]9b'!D54-'[1]9c'!D54</f>
        <v>0</v>
      </c>
      <c r="E54" s="542">
        <f>'[1]1b'!E55-'[1]9b'!E54-'[1]9c'!E54</f>
        <v>0</v>
      </c>
      <c r="F54" s="542">
        <f>'[1]1b'!F55-'[1]9b'!F54-'[1]9c'!F54</f>
        <v>0</v>
      </c>
      <c r="G54" s="542">
        <f>'[1]1b'!G55-'[1]9b'!G54-'[1]9c'!G54</f>
        <v>0</v>
      </c>
      <c r="H54" s="542">
        <f>'[1]1b'!H55-'[1]9b'!H54-'[1]9c'!H54</f>
        <v>0</v>
      </c>
    </row>
    <row r="55" spans="1:8" ht="26.25" thickBot="1" x14ac:dyDescent="0.25">
      <c r="A55" s="5">
        <v>49</v>
      </c>
      <c r="B55" s="32" t="s">
        <v>102</v>
      </c>
      <c r="C55" s="542">
        <f>'[1]1b'!C56-'[1]9b'!C55-'[1]9c'!C55</f>
        <v>0</v>
      </c>
      <c r="D55" s="542">
        <f>'[1]1b'!D56-'[1]9b'!D55-'[1]9c'!D55</f>
        <v>0</v>
      </c>
      <c r="E55" s="542">
        <f>'[1]1b'!E56-'[1]9b'!E55-'[1]9c'!E55</f>
        <v>0</v>
      </c>
      <c r="F55" s="542">
        <f>'[1]1b'!F56-'[1]9b'!F55-'[1]9c'!F55</f>
        <v>0</v>
      </c>
      <c r="G55" s="542">
        <f>'[1]1b'!G56-'[1]9b'!G55-'[1]9c'!G55</f>
        <v>0</v>
      </c>
      <c r="H55" s="542">
        <f>'[1]1b'!H56-'[1]9b'!H55-'[1]9c'!H55</f>
        <v>0</v>
      </c>
    </row>
    <row r="56" spans="1:8" ht="13.5" thickBot="1" x14ac:dyDescent="0.25">
      <c r="A56" s="5">
        <v>50</v>
      </c>
      <c r="B56" s="32" t="s">
        <v>103</v>
      </c>
      <c r="C56" s="542">
        <f>'[1]1b'!C57-'[1]9b'!C56-'[1]9c'!C56</f>
        <v>0</v>
      </c>
      <c r="D56" s="542">
        <f>'[1]1b'!D57-'[1]9b'!D56-'[1]9c'!D56</f>
        <v>0</v>
      </c>
      <c r="E56" s="542">
        <f>'[1]1b'!E57-'[1]9b'!E56-'[1]9c'!E56</f>
        <v>0</v>
      </c>
      <c r="F56" s="542">
        <f>'[1]1b'!F57-'[1]9b'!F56-'[1]9c'!F56</f>
        <v>0</v>
      </c>
      <c r="G56" s="542">
        <f>'[1]1b'!G57-'[1]9b'!G56-'[1]9c'!G56</f>
        <v>0</v>
      </c>
      <c r="H56" s="542">
        <f>'[1]1b'!H57-'[1]9b'!H56-'[1]9c'!H56</f>
        <v>0</v>
      </c>
    </row>
    <row r="57" spans="1:8" ht="13.5" thickBot="1" x14ac:dyDescent="0.25">
      <c r="A57" s="5">
        <v>51</v>
      </c>
      <c r="B57" s="32" t="s">
        <v>104</v>
      </c>
      <c r="C57" s="542">
        <f>'[1]1b'!C58-'[1]9b'!C57-'[1]9c'!C57</f>
        <v>0</v>
      </c>
      <c r="D57" s="542">
        <f>'[1]1b'!D58-'[1]9b'!D57-'[1]9c'!D57</f>
        <v>0</v>
      </c>
      <c r="E57" s="542">
        <f>'[1]1b'!E58-'[1]9b'!E57-'[1]9c'!E57</f>
        <v>0</v>
      </c>
      <c r="F57" s="542">
        <f>'[1]1b'!F58-'[1]9b'!F57-'[1]9c'!F57</f>
        <v>0</v>
      </c>
      <c r="G57" s="542">
        <f>'[1]1b'!G58-'[1]9b'!G57-'[1]9c'!G57</f>
        <v>0</v>
      </c>
      <c r="H57" s="542">
        <f>'[1]1b'!H58-'[1]9b'!H57-'[1]9c'!H57</f>
        <v>0</v>
      </c>
    </row>
    <row r="58" spans="1:8" s="61" customFormat="1" ht="13.5" thickBot="1" x14ac:dyDescent="0.25">
      <c r="A58" s="5">
        <v>52</v>
      </c>
      <c r="B58" s="32" t="s">
        <v>105</v>
      </c>
      <c r="C58" s="542">
        <f>'[1]1b'!C59-'[1]9b'!C58-'[1]9c'!C58</f>
        <v>12000</v>
      </c>
      <c r="D58" s="542">
        <f>'[1]1b'!D59-'[1]9b'!D58-'[1]9c'!D58</f>
        <v>0</v>
      </c>
      <c r="E58" s="542">
        <f>'[1]1b'!E59-'[1]9b'!E58-'[1]9c'!E58</f>
        <v>0</v>
      </c>
      <c r="F58" s="542">
        <f>'[1]1b'!F59-'[1]9b'!F58-'[1]9c'!F58</f>
        <v>12000</v>
      </c>
      <c r="G58" s="542">
        <f>'[1]1b'!G59-'[1]9b'!G58-'[1]9c'!G58</f>
        <v>0</v>
      </c>
      <c r="H58" s="542">
        <f>'[1]1b'!H59-'[1]9b'!H58-'[1]9c'!H58</f>
        <v>0</v>
      </c>
    </row>
    <row r="59" spans="1:8" ht="13.5" thickBot="1" x14ac:dyDescent="0.25">
      <c r="A59" s="5">
        <v>53</v>
      </c>
      <c r="B59" s="33" t="s">
        <v>106</v>
      </c>
      <c r="C59" s="542">
        <f>'[1]1b'!C60-'[1]9b'!C59-'[1]9c'!C59</f>
        <v>25308557</v>
      </c>
      <c r="D59" s="542">
        <f>'[1]1b'!D60-'[1]9b'!D59-'[1]9c'!D59</f>
        <v>14085839</v>
      </c>
      <c r="E59" s="542">
        <f>'[1]1b'!E60-'[1]9b'!E59-'[1]9c'!E59</f>
        <v>1949450</v>
      </c>
      <c r="F59" s="542">
        <f>'[1]1b'!F60-'[1]9b'!F59-'[1]9c'!F59</f>
        <v>573340</v>
      </c>
      <c r="G59" s="542">
        <f>'[1]1b'!G60-'[1]9b'!G59-'[1]9c'!G59</f>
        <v>868500</v>
      </c>
      <c r="H59" s="542">
        <f>'[1]1b'!H60-'[1]9b'!H59-'[1]9c'!H59</f>
        <v>7831428</v>
      </c>
    </row>
    <row r="60" spans="1:8" s="61" customFormat="1" ht="13.5" thickBot="1" x14ac:dyDescent="0.25">
      <c r="A60" s="5">
        <v>54</v>
      </c>
      <c r="B60" s="32" t="s">
        <v>107</v>
      </c>
      <c r="C60" s="542">
        <f>'[1]1b'!C61-'[1]9b'!C60-'[1]9c'!C60</f>
        <v>0</v>
      </c>
      <c r="D60" s="542">
        <f>'[1]1b'!D61-'[1]9b'!D60-'[1]9c'!D60</f>
        <v>0</v>
      </c>
      <c r="E60" s="542">
        <f>'[1]1b'!E61-'[1]9b'!E60-'[1]9c'!E60</f>
        <v>0</v>
      </c>
      <c r="F60" s="542">
        <f>'[1]1b'!F61-'[1]9b'!F60-'[1]9c'!F60</f>
        <v>0</v>
      </c>
      <c r="G60" s="542">
        <f>'[1]1b'!G61-'[1]9b'!G60-'[1]9c'!G60</f>
        <v>0</v>
      </c>
      <c r="H60" s="542">
        <f>'[1]1b'!H61-'[1]9b'!H60-'[1]9c'!H60</f>
        <v>0</v>
      </c>
    </row>
    <row r="61" spans="1:8" ht="13.5" thickBot="1" x14ac:dyDescent="0.25">
      <c r="A61" s="5">
        <v>55</v>
      </c>
      <c r="B61" s="33" t="s">
        <v>108</v>
      </c>
      <c r="C61" s="542">
        <f>'[1]1b'!C62-'[1]9b'!C61-'[1]9c'!C61</f>
        <v>0</v>
      </c>
      <c r="D61" s="542">
        <f>'[1]1b'!D62-'[1]9b'!D61-'[1]9c'!D61</f>
        <v>0</v>
      </c>
      <c r="E61" s="542">
        <f>'[1]1b'!E62-'[1]9b'!E61-'[1]9c'!E61</f>
        <v>0</v>
      </c>
      <c r="F61" s="542">
        <f>'[1]1b'!F62-'[1]9b'!F61-'[1]9c'!F61</f>
        <v>0</v>
      </c>
      <c r="G61" s="542">
        <f>'[1]1b'!G62-'[1]9b'!G61-'[1]9c'!G61</f>
        <v>0</v>
      </c>
      <c r="H61" s="542">
        <f>'[1]1b'!H62-'[1]9b'!H61-'[1]9c'!H61</f>
        <v>0</v>
      </c>
    </row>
    <row r="62" spans="1:8" ht="26.25" thickBot="1" x14ac:dyDescent="0.25">
      <c r="A62" s="5">
        <v>56</v>
      </c>
      <c r="B62" s="32" t="s">
        <v>109</v>
      </c>
      <c r="C62" s="542">
        <f>'[1]1b'!C65-'[1]9b'!C62-'[1]9c'!C62</f>
        <v>0</v>
      </c>
      <c r="D62" s="542">
        <f>'[1]1b'!D65-'[1]9b'!D62-'[1]9c'!D62</f>
        <v>0</v>
      </c>
      <c r="E62" s="542">
        <f>'[1]1b'!E65-'[1]9b'!E62-'[1]9c'!E62</f>
        <v>0</v>
      </c>
      <c r="F62" s="542">
        <f>'[1]1b'!F65-'[1]9b'!F62-'[1]9c'!F62</f>
        <v>0</v>
      </c>
      <c r="G62" s="542">
        <f>'[1]1b'!G65-'[1]9b'!G62-'[1]9c'!G62</f>
        <v>0</v>
      </c>
      <c r="H62" s="542">
        <f>'[1]1b'!H65-'[1]9b'!H62-'[1]9c'!H62</f>
        <v>0</v>
      </c>
    </row>
    <row r="63" spans="1:8" ht="13.5" thickBot="1" x14ac:dyDescent="0.25">
      <c r="A63" s="5">
        <v>57</v>
      </c>
      <c r="B63" s="32" t="s">
        <v>110</v>
      </c>
      <c r="C63" s="542">
        <f>'[1]1b'!C66-'[1]9b'!C63-'[1]9c'!C63</f>
        <v>0</v>
      </c>
      <c r="D63" s="542">
        <f>'[1]1b'!D66-'[1]9b'!D63-'[1]9c'!D63</f>
        <v>0</v>
      </c>
      <c r="E63" s="542">
        <f>'[1]1b'!E66-'[1]9b'!E63-'[1]9c'!E63</f>
        <v>0</v>
      </c>
      <c r="F63" s="542">
        <f>'[1]1b'!F66-'[1]9b'!F63-'[1]9c'!F63</f>
        <v>0</v>
      </c>
      <c r="G63" s="542">
        <f>'[1]1b'!G66-'[1]9b'!G63-'[1]9c'!G63</f>
        <v>0</v>
      </c>
      <c r="H63" s="542">
        <f>'[1]1b'!H66-'[1]9b'!H63-'[1]9c'!H63</f>
        <v>0</v>
      </c>
    </row>
    <row r="64" spans="1:8" ht="13.5" thickBot="1" x14ac:dyDescent="0.25">
      <c r="A64" s="5">
        <v>58</v>
      </c>
      <c r="B64" s="32" t="s">
        <v>111</v>
      </c>
      <c r="C64" s="542">
        <f>'[1]1b'!C67-'[1]9b'!C64-'[1]9c'!C64</f>
        <v>0</v>
      </c>
      <c r="D64" s="542">
        <f>'[1]1b'!D67-'[1]9b'!D64-'[1]9c'!D64</f>
        <v>0</v>
      </c>
      <c r="E64" s="542">
        <f>'[1]1b'!E67-'[1]9b'!E64-'[1]9c'!E64</f>
        <v>0</v>
      </c>
      <c r="F64" s="542">
        <f>'[1]1b'!F67-'[1]9b'!F64-'[1]9c'!F64</f>
        <v>0</v>
      </c>
      <c r="G64" s="542">
        <f>'[1]1b'!G67-'[1]9b'!G64-'[1]9c'!G64</f>
        <v>0</v>
      </c>
      <c r="H64" s="542">
        <f>'[1]1b'!H67-'[1]9b'!H64-'[1]9c'!H64</f>
        <v>0</v>
      </c>
    </row>
    <row r="65" spans="1:9" ht="13.5" thickBot="1" x14ac:dyDescent="0.25">
      <c r="A65" s="5">
        <v>59</v>
      </c>
      <c r="B65" s="33" t="s">
        <v>112</v>
      </c>
      <c r="C65" s="542">
        <f>'[1]1b'!C68-'[1]9b'!C65-'[1]9c'!C65</f>
        <v>0</v>
      </c>
      <c r="D65" s="542">
        <f>'[1]1b'!D68-'[1]9b'!D65-'[1]9c'!D65</f>
        <v>0</v>
      </c>
      <c r="E65" s="542">
        <f>'[1]1b'!E68-'[1]9b'!E65-'[1]9c'!E65</f>
        <v>0</v>
      </c>
      <c r="F65" s="542">
        <f>'[1]1b'!F68-'[1]9b'!F65-'[1]9c'!F65</f>
        <v>0</v>
      </c>
      <c r="G65" s="542">
        <f>'[1]1b'!G68-'[1]9b'!G65-'[1]9c'!G65</f>
        <v>0</v>
      </c>
      <c r="H65" s="542">
        <f>'[1]1b'!H68-'[1]9b'!H65-'[1]9c'!H65</f>
        <v>0</v>
      </c>
    </row>
    <row r="66" spans="1:9" ht="13.5" thickBot="1" x14ac:dyDescent="0.25">
      <c r="A66" s="5">
        <v>60</v>
      </c>
      <c r="B66" s="36" t="s">
        <v>113</v>
      </c>
      <c r="C66" s="542">
        <f>'[1]1b'!C69-'[1]9b'!C66-'[1]9c'!C66</f>
        <v>768552737</v>
      </c>
      <c r="D66" s="542">
        <f>'[1]1b'!D69-'[1]9b'!D66-'[1]9c'!D66</f>
        <v>694848515</v>
      </c>
      <c r="E66" s="542">
        <f>'[1]1b'!E69-'[1]9b'!E66-'[1]9c'!E66</f>
        <v>1949450</v>
      </c>
      <c r="F66" s="542">
        <f>'[1]1b'!F69-'[1]9b'!F66-'[1]9c'!F66</f>
        <v>62609844</v>
      </c>
      <c r="G66" s="542">
        <f>'[1]1b'!G69-'[1]9b'!G66-'[1]9c'!G66</f>
        <v>1313500</v>
      </c>
      <c r="H66" s="542">
        <f>'[1]1b'!H69-'[1]9b'!H66-'[1]9c'!H66</f>
        <v>7831428</v>
      </c>
    </row>
    <row r="67" spans="1:9" ht="26.25" thickBot="1" x14ac:dyDescent="0.25">
      <c r="A67" s="5">
        <v>61</v>
      </c>
      <c r="B67" s="32" t="s">
        <v>114</v>
      </c>
      <c r="C67" s="542">
        <f>'[1]1b'!C70-'[1]9b'!C67-'[1]9c'!C67</f>
        <v>590723141</v>
      </c>
      <c r="D67" s="542">
        <f>'[1]1b'!D70-'[1]9b'!D67-'[1]9c'!D67</f>
        <v>553636584</v>
      </c>
      <c r="E67" s="542">
        <f>'[1]1b'!E70-'[1]9b'!E67-'[1]9c'!E67</f>
        <v>11731989</v>
      </c>
      <c r="F67" s="542">
        <f>'[1]1b'!F70-'[1]9b'!F67-'[1]9c'!F67</f>
        <v>18551194</v>
      </c>
      <c r="G67" s="542">
        <f>'[1]1b'!G70-'[1]9b'!G67-'[1]9c'!G67</f>
        <v>1725483</v>
      </c>
      <c r="H67" s="542">
        <f>'[1]1b'!H70-'[1]9b'!H67-'[1]9c'!H67</f>
        <v>5077891</v>
      </c>
    </row>
    <row r="68" spans="1:9" ht="13.5" thickBot="1" x14ac:dyDescent="0.25">
      <c r="A68" s="5">
        <v>62</v>
      </c>
      <c r="B68" s="32" t="s">
        <v>115</v>
      </c>
      <c r="C68" s="542">
        <f>'[1]1b'!C71-'[1]9b'!C68-'[1]9c'!C68</f>
        <v>11473636</v>
      </c>
      <c r="D68" s="542">
        <f>'[1]1b'!D71-'[1]9b'!D68-'[1]9c'!D68</f>
        <v>11473636</v>
      </c>
      <c r="E68" s="542">
        <f>'[1]1b'!E71-'[1]9b'!E68-'[1]9c'!E68</f>
        <v>0</v>
      </c>
      <c r="F68" s="542">
        <f>'[1]1b'!F71-'[1]9b'!F68-'[1]9c'!F68</f>
        <v>0</v>
      </c>
      <c r="G68" s="542">
        <f>'[1]1b'!G71-'[1]9b'!G68-'[1]9c'!G68</f>
        <v>0</v>
      </c>
      <c r="H68" s="542">
        <f>'[1]1b'!H71-'[1]9b'!H68-'[1]9c'!H68</f>
        <v>0</v>
      </c>
    </row>
    <row r="69" spans="1:9" ht="13.5" thickBot="1" x14ac:dyDescent="0.25">
      <c r="A69" s="5">
        <v>63</v>
      </c>
      <c r="B69" s="32" t="s">
        <v>123</v>
      </c>
      <c r="C69" s="542">
        <f>'[1]1b'!C72-'[1]9b'!C69-'[1]9c'!C69</f>
        <v>494433790</v>
      </c>
      <c r="D69" s="542">
        <f>'[1]1b'!D72-'[1]9b'!D69-'[1]9c'!D69</f>
        <v>0</v>
      </c>
      <c r="E69" s="542">
        <f>'[1]1b'!E72-'[1]9b'!E69-'[1]9c'!E69</f>
        <v>166154088</v>
      </c>
      <c r="F69" s="542">
        <f>'[1]1b'!F72-'[1]9b'!F69-'[1]9c'!F69</f>
        <v>127528587</v>
      </c>
      <c r="G69" s="542">
        <f>'[1]1b'!G72-'[1]9b'!G69-'[1]9c'!G69</f>
        <v>62106835</v>
      </c>
      <c r="H69" s="542">
        <f>'[1]1b'!H72-'[1]9b'!H69-'[1]9c'!H69</f>
        <v>138644280</v>
      </c>
    </row>
    <row r="70" spans="1:9" ht="13.5" thickBot="1" x14ac:dyDescent="0.25">
      <c r="A70" s="5">
        <v>64</v>
      </c>
      <c r="B70" s="32" t="s">
        <v>116</v>
      </c>
      <c r="C70" s="542">
        <f>'[1]1b'!C73-'[1]9b'!C70-'[1]9c'!C70</f>
        <v>1096630567</v>
      </c>
      <c r="D70" s="542">
        <f>'[1]1b'!D73-'[1]9b'!D70-'[1]9c'!D70</f>
        <v>565110220</v>
      </c>
      <c r="E70" s="542">
        <f>'[1]1b'!E73-'[1]9b'!E70-'[1]9c'!E70</f>
        <v>177886077</v>
      </c>
      <c r="F70" s="542">
        <f>'[1]1b'!F73-'[1]9b'!F70-'[1]9c'!F70</f>
        <v>146079781</v>
      </c>
      <c r="G70" s="542">
        <f>'[1]1b'!G73-'[1]9b'!G70-'[1]9c'!G70</f>
        <v>63832318</v>
      </c>
      <c r="H70" s="542">
        <f>'[1]1b'!H73-'[1]9b'!H70-'[1]9c'!H70</f>
        <v>143722171</v>
      </c>
    </row>
    <row r="71" spans="1:9" ht="13.5" thickBot="1" x14ac:dyDescent="0.25">
      <c r="A71" s="5">
        <v>65</v>
      </c>
      <c r="B71" s="37" t="s">
        <v>117</v>
      </c>
      <c r="C71" s="542">
        <f>'[1]1b'!C74-'[1]9b'!C71-'[1]9c'!C71</f>
        <v>1096630567</v>
      </c>
      <c r="D71" s="542">
        <f>'[1]1b'!D74-'[1]9b'!D71-'[1]9c'!D71</f>
        <v>565110220</v>
      </c>
      <c r="E71" s="542">
        <f>'[1]1b'!E74-'[1]9b'!E71-'[1]9c'!E71</f>
        <v>177886077</v>
      </c>
      <c r="F71" s="542">
        <f>'[1]1b'!F74-'[1]9b'!F71-'[1]9c'!F71</f>
        <v>146079781</v>
      </c>
      <c r="G71" s="542">
        <f>'[1]1b'!G74-'[1]9b'!G71-'[1]9c'!G71</f>
        <v>63832318</v>
      </c>
      <c r="H71" s="542">
        <f>'[1]1b'!H74-'[1]9b'!H71-'[1]9c'!H71</f>
        <v>143722171</v>
      </c>
    </row>
    <row r="72" spans="1:9" ht="14.25" thickTop="1" thickBot="1" x14ac:dyDescent="0.25">
      <c r="A72" s="535">
        <v>66</v>
      </c>
      <c r="B72" s="536" t="s">
        <v>46</v>
      </c>
      <c r="C72" s="57">
        <f>'[1]1b'!C75-'[1]9b'!C72-'[1]9c'!C72</f>
        <v>1865183304</v>
      </c>
      <c r="D72" s="57">
        <f>'[1]1b'!D75-'[1]9b'!D72-'[1]9c'!D72</f>
        <v>1259958735</v>
      </c>
      <c r="E72" s="57">
        <f>'[1]1b'!E75-'[1]9b'!E72-'[1]9c'!E72</f>
        <v>179835527</v>
      </c>
      <c r="F72" s="57">
        <f>'[1]1b'!F75-'[1]9b'!F72-'[1]9c'!F72</f>
        <v>208689625</v>
      </c>
      <c r="G72" s="57">
        <f>'[1]1b'!G75-'[1]9b'!G72-'[1]9c'!G72</f>
        <v>65145818</v>
      </c>
      <c r="H72" s="57">
        <f>'[1]1b'!H75-'[1]9b'!H72-'[1]9c'!H72</f>
        <v>151553599</v>
      </c>
      <c r="I72" s="541"/>
    </row>
    <row r="73" spans="1:9" ht="14.25" thickTop="1" thickBot="1" x14ac:dyDescent="0.25">
      <c r="A73" s="5">
        <v>67</v>
      </c>
      <c r="B73" s="543" t="s">
        <v>4</v>
      </c>
      <c r="C73" s="545">
        <f>'[1]2d'!C6-'[1]9b'!C73-'[1]9c'!C73</f>
        <v>362823079</v>
      </c>
      <c r="D73" s="545">
        <f>'[1]2d'!D6-'[1]9b'!D73-'[1]9c'!D73</f>
        <v>34016851</v>
      </c>
      <c r="E73" s="545">
        <f>'[1]2d'!E6-'[1]9b'!E73-'[1]9c'!E73</f>
        <v>112545481</v>
      </c>
      <c r="F73" s="545">
        <f>'[1]2d'!F6-'[1]9b'!F73-'[1]9c'!F73</f>
        <v>108757038</v>
      </c>
      <c r="G73" s="545">
        <f>'[1]2d'!G6-'[1]9b'!G73-'[1]9c'!G73</f>
        <v>24908395</v>
      </c>
      <c r="H73" s="545">
        <f>'[1]2d'!H6-'[1]9b'!H73-'[1]9c'!H73</f>
        <v>82595314</v>
      </c>
    </row>
    <row r="74" spans="1:9" ht="26.25" thickBot="1" x14ac:dyDescent="0.25">
      <c r="A74" s="535">
        <v>68</v>
      </c>
      <c r="B74" s="543" t="s">
        <v>5</v>
      </c>
      <c r="C74" s="545">
        <f>'[1]2d'!C7-'[1]9b'!C74-'[1]9c'!C74</f>
        <v>79077345</v>
      </c>
      <c r="D74" s="545">
        <f>'[1]2d'!D7-'[1]9b'!D74-'[1]9c'!D74</f>
        <v>8861058</v>
      </c>
      <c r="E74" s="545">
        <f>'[1]2d'!E7-'[1]9b'!E74-'[1]9c'!E74</f>
        <v>27231697</v>
      </c>
      <c r="F74" s="545">
        <f>'[1]2d'!F7-'[1]9b'!F74-'[1]9c'!F74</f>
        <v>17473562</v>
      </c>
      <c r="G74" s="545">
        <f>'[1]2d'!G7-'[1]9b'!G74-'[1]9c'!G74</f>
        <v>5659390</v>
      </c>
      <c r="H74" s="545">
        <f>'[1]2d'!H7-'[1]9b'!H74-'[1]9c'!H74</f>
        <v>19851638</v>
      </c>
    </row>
    <row r="75" spans="1:9" ht="13.5" thickBot="1" x14ac:dyDescent="0.25">
      <c r="A75" s="5">
        <v>69</v>
      </c>
      <c r="B75" s="544" t="s">
        <v>6</v>
      </c>
      <c r="C75" s="545">
        <f>'[1]2d'!C8-'[1]9b'!C75-'[1]9c'!C75</f>
        <v>249146463</v>
      </c>
      <c r="D75" s="545">
        <f>'[1]2d'!D8-'[1]9b'!D75-'[1]9c'!D75</f>
        <v>57643849</v>
      </c>
      <c r="E75" s="545">
        <f>'[1]2d'!E8-'[1]9b'!E75-'[1]9c'!E75</f>
        <v>33848349</v>
      </c>
      <c r="F75" s="545">
        <f>'[1]2d'!F8-'[1]9b'!F75-'[1]9c'!F75</f>
        <v>77506325</v>
      </c>
      <c r="G75" s="545">
        <f>'[1]2d'!G8-'[1]9b'!G75-'[1]9c'!G75</f>
        <v>31817293</v>
      </c>
      <c r="H75" s="545">
        <f>'[1]2d'!H8-'[1]9b'!H75-'[1]9c'!H75</f>
        <v>48330647</v>
      </c>
    </row>
    <row r="76" spans="1:9" ht="13.5" thickBot="1" x14ac:dyDescent="0.25">
      <c r="A76" s="535">
        <v>70</v>
      </c>
      <c r="B76" s="32" t="s">
        <v>7</v>
      </c>
      <c r="C76" s="545">
        <f>'[1]2d'!C9-'[1]9b'!C76-'[1]9c'!C76</f>
        <v>2542000</v>
      </c>
      <c r="D76" s="545">
        <f>'[1]2d'!D9-'[1]9b'!D76-'[1]9c'!D76</f>
        <v>2542000</v>
      </c>
      <c r="E76" s="545">
        <f>'[1]2d'!E9-'[1]9b'!E76-'[1]9c'!E76</f>
        <v>0</v>
      </c>
      <c r="F76" s="545">
        <f>'[1]2d'!F9-'[1]9b'!F76-'[1]9c'!F76</f>
        <v>0</v>
      </c>
      <c r="G76" s="545">
        <f>'[1]2d'!G9-'[1]9b'!G76-'[1]9c'!G76</f>
        <v>0</v>
      </c>
      <c r="H76" s="545">
        <f>'[1]2d'!H9-'[1]9b'!H76-'[1]9c'!H76</f>
        <v>0</v>
      </c>
    </row>
    <row r="77" spans="1:9" ht="26.25" thickBot="1" x14ac:dyDescent="0.25">
      <c r="A77" s="5">
        <v>71</v>
      </c>
      <c r="B77" s="32" t="s">
        <v>8</v>
      </c>
      <c r="C77" s="545">
        <f>'[1]2d'!C10-'[1]9b'!C77-'[1]9c'!C77</f>
        <v>2542000</v>
      </c>
      <c r="D77" s="545">
        <f>'[1]2d'!D10-'[1]9b'!D77-'[1]9c'!D77</f>
        <v>2542000</v>
      </c>
      <c r="E77" s="545">
        <f>'[1]2d'!E10-'[1]9b'!E77-'[1]9c'!E77</f>
        <v>0</v>
      </c>
      <c r="F77" s="545">
        <f>'[1]2d'!F10-'[1]9b'!F77-'[1]9c'!F77</f>
        <v>0</v>
      </c>
      <c r="G77" s="545">
        <f>'[1]2d'!G10-'[1]9b'!G77-'[1]9c'!G77</f>
        <v>0</v>
      </c>
      <c r="H77" s="545">
        <f>'[1]2d'!H10-'[1]9b'!H77-'[1]9c'!H77</f>
        <v>0</v>
      </c>
    </row>
    <row r="78" spans="1:9" ht="13.5" thickBot="1" x14ac:dyDescent="0.25">
      <c r="A78" s="535">
        <v>72</v>
      </c>
      <c r="B78" s="32" t="s">
        <v>9</v>
      </c>
      <c r="C78" s="545">
        <f>'[1]2d'!C11-'[1]9b'!C78-'[1]9c'!C78</f>
        <v>2700000</v>
      </c>
      <c r="D78" s="545">
        <f>'[1]2d'!D11-'[1]9b'!D78-'[1]9c'!D78</f>
        <v>2700000</v>
      </c>
      <c r="E78" s="545">
        <f>'[1]2d'!E11-'[1]9b'!E78-'[1]9c'!E78</f>
        <v>0</v>
      </c>
      <c r="F78" s="545">
        <f>'[1]2d'!F11-'[1]9b'!F78-'[1]9c'!F78</f>
        <v>0</v>
      </c>
      <c r="G78" s="545">
        <f>'[1]2d'!G11-'[1]9b'!G78-'[1]9c'!G78</f>
        <v>0</v>
      </c>
      <c r="H78" s="545">
        <f>'[1]2d'!H11-'[1]9b'!H78-'[1]9c'!H78</f>
        <v>0</v>
      </c>
    </row>
    <row r="79" spans="1:9" ht="13.5" thickBot="1" x14ac:dyDescent="0.25">
      <c r="A79" s="5">
        <v>73</v>
      </c>
      <c r="B79" s="32" t="s">
        <v>10</v>
      </c>
      <c r="C79" s="545">
        <f>'[1]2d'!C12-'[1]9b'!C79-'[1]9c'!C79</f>
        <v>2700000</v>
      </c>
      <c r="D79" s="545">
        <f>'[1]2d'!D12-'[1]9b'!D79-'[1]9c'!D79</f>
        <v>2700000</v>
      </c>
      <c r="E79" s="545">
        <f>'[1]2d'!E12-'[1]9b'!E79-'[1]9c'!E79</f>
        <v>0</v>
      </c>
      <c r="F79" s="545">
        <f>'[1]2d'!F12-'[1]9b'!F79-'[1]9c'!F79</f>
        <v>0</v>
      </c>
      <c r="G79" s="545">
        <f>'[1]2d'!G12-'[1]9b'!G79-'[1]9c'!G79</f>
        <v>0</v>
      </c>
      <c r="H79" s="545">
        <f>'[1]2d'!H12-'[1]9b'!H79-'[1]9c'!H79</f>
        <v>0</v>
      </c>
    </row>
    <row r="80" spans="1:9" ht="13.5" thickBot="1" x14ac:dyDescent="0.25">
      <c r="A80" s="535">
        <v>74</v>
      </c>
      <c r="B80" s="32" t="s">
        <v>11</v>
      </c>
      <c r="C80" s="545">
        <f>'[1]2d'!C13-'[1]9b'!C80-'[1]9c'!C80</f>
        <v>9300000</v>
      </c>
      <c r="D80" s="545">
        <f>'[1]2d'!D13-'[1]9b'!D80-'[1]9c'!D80</f>
        <v>9300000</v>
      </c>
      <c r="E80" s="545">
        <f>'[1]2d'!E13-'[1]9b'!E80-'[1]9c'!E80</f>
        <v>0</v>
      </c>
      <c r="F80" s="545">
        <f>'[1]2d'!F13-'[1]9b'!F80-'[1]9c'!F80</f>
        <v>0</v>
      </c>
      <c r="G80" s="545">
        <f>'[1]2d'!G13-'[1]9b'!G80-'[1]9c'!G80</f>
        <v>0</v>
      </c>
      <c r="H80" s="545">
        <f>'[1]2d'!H13-'[1]9b'!H80-'[1]9c'!H80</f>
        <v>0</v>
      </c>
    </row>
    <row r="81" spans="1:8" ht="13.5" thickBot="1" x14ac:dyDescent="0.25">
      <c r="A81" s="5">
        <v>75</v>
      </c>
      <c r="B81" s="32" t="s">
        <v>12</v>
      </c>
      <c r="C81" s="545">
        <f>'[1]2d'!C14-'[1]9b'!C81-'[1]9c'!C81</f>
        <v>900000</v>
      </c>
      <c r="D81" s="545">
        <f>'[1]2d'!D14-'[1]9b'!D81-'[1]9c'!D81</f>
        <v>900000</v>
      </c>
      <c r="E81" s="545">
        <f>'[1]2d'!E14-'[1]9b'!E81-'[1]9c'!E81</f>
        <v>0</v>
      </c>
      <c r="F81" s="545">
        <f>'[1]2d'!F14-'[1]9b'!F81-'[1]9c'!F81</f>
        <v>0</v>
      </c>
      <c r="G81" s="545">
        <f>'[1]2d'!G14-'[1]9b'!G81-'[1]9c'!G81</f>
        <v>0</v>
      </c>
      <c r="H81" s="545">
        <f>'[1]2d'!H14-'[1]9b'!H81-'[1]9c'!H81</f>
        <v>0</v>
      </c>
    </row>
    <row r="82" spans="1:8" ht="13.5" thickBot="1" x14ac:dyDescent="0.25">
      <c r="A82" s="535">
        <v>76</v>
      </c>
      <c r="B82" s="32" t="s">
        <v>13</v>
      </c>
      <c r="C82" s="545">
        <f>'[1]2d'!C15-'[1]9b'!C82-'[1]9c'!C82</f>
        <v>8400000</v>
      </c>
      <c r="D82" s="545">
        <f>'[1]2d'!D15-'[1]9b'!D82-'[1]9c'!D82</f>
        <v>8400000</v>
      </c>
      <c r="E82" s="545">
        <f>'[1]2d'!E15-'[1]9b'!E82-'[1]9c'!E82</f>
        <v>0</v>
      </c>
      <c r="F82" s="545">
        <f>'[1]2d'!F15-'[1]9b'!F82-'[1]9c'!F82</f>
        <v>0</v>
      </c>
      <c r="G82" s="545">
        <f>'[1]2d'!G15-'[1]9b'!G82-'[1]9c'!G82</f>
        <v>0</v>
      </c>
      <c r="H82" s="545">
        <f>'[1]2d'!H15-'[1]9b'!H82-'[1]9c'!H82</f>
        <v>0</v>
      </c>
    </row>
    <row r="83" spans="1:8" ht="13.5" thickBot="1" x14ac:dyDescent="0.25">
      <c r="A83" s="5">
        <v>77</v>
      </c>
      <c r="B83" s="32" t="s">
        <v>14</v>
      </c>
      <c r="C83" s="545">
        <f>'[1]2d'!C16-'[1]9b'!C83-'[1]9c'!C83</f>
        <v>0</v>
      </c>
      <c r="D83" s="545">
        <f>'[1]2d'!D16-'[1]9b'!D83-'[1]9c'!D83</f>
        <v>0</v>
      </c>
      <c r="E83" s="545">
        <f>'[1]2d'!E16-'[1]9b'!E83-'[1]9c'!E83</f>
        <v>0</v>
      </c>
      <c r="F83" s="545">
        <f>'[1]2d'!F16-'[1]9b'!F83-'[1]9c'!F83</f>
        <v>0</v>
      </c>
      <c r="G83" s="545">
        <f>'[1]2d'!G16-'[1]9b'!G83-'[1]9c'!G83</f>
        <v>0</v>
      </c>
      <c r="H83" s="545">
        <f>'[1]2d'!H16-'[1]9b'!H83-'[1]9c'!H83</f>
        <v>0</v>
      </c>
    </row>
    <row r="84" spans="1:8" ht="13.5" thickBot="1" x14ac:dyDescent="0.25">
      <c r="A84" s="535">
        <v>78</v>
      </c>
      <c r="B84" s="50" t="s">
        <v>15</v>
      </c>
      <c r="C84" s="545">
        <f>'[1]2d'!C17-'[1]9b'!C84-'[1]9c'!C84</f>
        <v>14542000</v>
      </c>
      <c r="D84" s="545">
        <f>'[1]2d'!D17-'[1]9b'!D84-'[1]9c'!D84</f>
        <v>14542000</v>
      </c>
      <c r="E84" s="545">
        <f>'[1]2d'!E17-'[1]9b'!E84-'[1]9c'!E84</f>
        <v>0</v>
      </c>
      <c r="F84" s="545">
        <f>'[1]2d'!F17-'[1]9b'!F84-'[1]9c'!F84</f>
        <v>0</v>
      </c>
      <c r="G84" s="545">
        <f>'[1]2d'!G17-'[1]9b'!G84-'[1]9c'!G84</f>
        <v>0</v>
      </c>
      <c r="H84" s="545">
        <f>'[1]2d'!H17-'[1]9b'!H84-'[1]9c'!H84</f>
        <v>0</v>
      </c>
    </row>
    <row r="85" spans="1:8" ht="13.5" thickBot="1" x14ac:dyDescent="0.25">
      <c r="A85" s="5">
        <v>79</v>
      </c>
      <c r="B85" s="32" t="s">
        <v>16</v>
      </c>
      <c r="C85" s="545">
        <f>'[1]2d'!C18-'[1]9b'!C85-'[1]9c'!C85</f>
        <v>822459</v>
      </c>
      <c r="D85" s="545">
        <f>'[1]2d'!D18-'[1]9b'!D85-'[1]9c'!D85</f>
        <v>822459</v>
      </c>
      <c r="E85" s="545">
        <f>'[1]2d'!E18-'[1]9b'!E85-'[1]9c'!E85</f>
        <v>0</v>
      </c>
      <c r="F85" s="545">
        <f>'[1]2d'!F18-'[1]9b'!F85-'[1]9c'!F85</f>
        <v>0</v>
      </c>
      <c r="G85" s="545">
        <f>'[1]2d'!G18-'[1]9b'!G85-'[1]9c'!G85</f>
        <v>0</v>
      </c>
      <c r="H85" s="545">
        <f>'[1]2d'!H18-'[1]9b'!H85-'[1]9c'!H85</f>
        <v>0</v>
      </c>
    </row>
    <row r="86" spans="1:8" ht="26.25" thickBot="1" x14ac:dyDescent="0.25">
      <c r="A86" s="535">
        <v>80</v>
      </c>
      <c r="B86" s="32" t="s">
        <v>17</v>
      </c>
      <c r="C86" s="545">
        <f>'[1]2d'!C19-'[1]9b'!C86-'[1]9c'!C86</f>
        <v>157984520</v>
      </c>
      <c r="D86" s="545">
        <f>'[1]2d'!D19-'[1]9b'!D86-'[1]9c'!D86</f>
        <v>157241820</v>
      </c>
      <c r="E86" s="545">
        <f>'[1]2d'!E19-'[1]9b'!E86-'[1]9c'!E86</f>
        <v>0</v>
      </c>
      <c r="F86" s="545">
        <f>'[1]2d'!F19-'[1]9b'!F86-'[1]9c'!F86</f>
        <v>742700</v>
      </c>
      <c r="G86" s="545">
        <f>'[1]2d'!G19-'[1]9b'!G86-'[1]9c'!G86</f>
        <v>0</v>
      </c>
      <c r="H86" s="545">
        <f>'[1]2d'!H19-'[1]9b'!H86-'[1]9c'!H86</f>
        <v>0</v>
      </c>
    </row>
    <row r="87" spans="1:8" ht="13.5" thickBot="1" x14ac:dyDescent="0.25">
      <c r="A87" s="5">
        <v>81</v>
      </c>
      <c r="B87" s="32" t="s">
        <v>18</v>
      </c>
      <c r="C87" s="545">
        <f>'[1]2d'!C20-'[1]9b'!C87-'[1]9c'!C87</f>
        <v>500000</v>
      </c>
      <c r="D87" s="545">
        <f>'[1]2d'!D20-'[1]9b'!D87-'[1]9c'!D87</f>
        <v>500000</v>
      </c>
      <c r="E87" s="545">
        <f>'[1]2d'!E20-'[1]9b'!E87-'[1]9c'!E87</f>
        <v>0</v>
      </c>
      <c r="F87" s="545">
        <f>'[1]2d'!F20-'[1]9b'!F87-'[1]9c'!F87</f>
        <v>0</v>
      </c>
      <c r="G87" s="545">
        <f>'[1]2d'!G20-'[1]9b'!G87-'[1]9c'!G87</f>
        <v>0</v>
      </c>
      <c r="H87" s="545">
        <f>'[1]2d'!H20-'[1]9b'!H87-'[1]9c'!H87</f>
        <v>0</v>
      </c>
    </row>
    <row r="88" spans="1:8" ht="13.5" thickBot="1" x14ac:dyDescent="0.25">
      <c r="A88" s="535">
        <v>82</v>
      </c>
      <c r="B88" s="32" t="s">
        <v>19</v>
      </c>
      <c r="C88" s="545">
        <f>'[1]2d'!C21-'[1]9b'!C88-'[1]9c'!C88</f>
        <v>742700</v>
      </c>
      <c r="D88" s="545">
        <f>'[1]2d'!D21-'[1]9b'!D88-'[1]9c'!D88</f>
        <v>0</v>
      </c>
      <c r="E88" s="545">
        <f>'[1]2d'!E21-'[1]9b'!E88-'[1]9c'!E88</f>
        <v>0</v>
      </c>
      <c r="F88" s="545">
        <f>'[1]2d'!F21-'[1]9b'!F88-'[1]9c'!F88</f>
        <v>742700</v>
      </c>
      <c r="G88" s="545">
        <f>'[1]2d'!G21-'[1]9b'!G88-'[1]9c'!G88</f>
        <v>0</v>
      </c>
      <c r="H88" s="545">
        <f>'[1]2d'!H21-'[1]9b'!H88-'[1]9c'!H88</f>
        <v>0</v>
      </c>
    </row>
    <row r="89" spans="1:8" ht="13.5" thickBot="1" x14ac:dyDescent="0.25">
      <c r="A89" s="5">
        <v>83</v>
      </c>
      <c r="B89" s="32" t="s">
        <v>20</v>
      </c>
      <c r="C89" s="545">
        <f>'[1]2d'!C22-'[1]9b'!C89-'[1]9c'!C89</f>
        <v>0</v>
      </c>
      <c r="D89" s="545">
        <f>'[1]2d'!D22-'[1]9b'!D89-'[1]9c'!D89</f>
        <v>0</v>
      </c>
      <c r="E89" s="545">
        <f>'[1]2d'!E22-'[1]9b'!E89-'[1]9c'!E89</f>
        <v>0</v>
      </c>
      <c r="F89" s="545">
        <f>'[1]2d'!F22-'[1]9b'!F89-'[1]9c'!F89</f>
        <v>0</v>
      </c>
      <c r="G89" s="545">
        <f>'[1]2d'!G22-'[1]9b'!G89-'[1]9c'!G89</f>
        <v>0</v>
      </c>
      <c r="H89" s="545">
        <f>'[1]2d'!H22-'[1]9b'!H89-'[1]9c'!H89</f>
        <v>0</v>
      </c>
    </row>
    <row r="90" spans="1:8" ht="13.5" thickBot="1" x14ac:dyDescent="0.25">
      <c r="A90" s="535">
        <v>84</v>
      </c>
      <c r="B90" s="32" t="s">
        <v>21</v>
      </c>
      <c r="C90" s="545">
        <f>'[1]2d'!C23-'[1]9b'!C90-'[1]9c'!C90</f>
        <v>156741820</v>
      </c>
      <c r="D90" s="545">
        <f>'[1]2d'!D23-'[1]9b'!D90-'[1]9c'!D90</f>
        <v>156741820</v>
      </c>
      <c r="E90" s="545">
        <f>'[1]2d'!E23-'[1]9b'!E90-'[1]9c'!E90</f>
        <v>0</v>
      </c>
      <c r="F90" s="545">
        <f>'[1]2d'!F23-'[1]9b'!F90-'[1]9c'!F90</f>
        <v>0</v>
      </c>
      <c r="G90" s="545">
        <f>'[1]2d'!G23-'[1]9b'!G90-'[1]9c'!G90</f>
        <v>0</v>
      </c>
      <c r="H90" s="545">
        <f>'[1]2d'!H23-'[1]9b'!H90-'[1]9c'!H90</f>
        <v>0</v>
      </c>
    </row>
    <row r="91" spans="1:8" ht="26.25" thickBot="1" x14ac:dyDescent="0.25">
      <c r="A91" s="5">
        <v>85</v>
      </c>
      <c r="B91" s="32" t="s">
        <v>22</v>
      </c>
      <c r="C91" s="545">
        <f>'[1]2d'!C24-'[1]9b'!C91-'[1]9c'!C91</f>
        <v>961520</v>
      </c>
      <c r="D91" s="545">
        <f>'[1]2d'!D24-'[1]9b'!D91-'[1]9c'!D91</f>
        <v>961520</v>
      </c>
      <c r="E91" s="545">
        <f>'[1]2d'!E24-'[1]9b'!E91-'[1]9c'!E91</f>
        <v>0</v>
      </c>
      <c r="F91" s="545">
        <f>'[1]2d'!F24-'[1]9b'!F91-'[1]9c'!F91</f>
        <v>0</v>
      </c>
      <c r="G91" s="545">
        <f>'[1]2d'!G24-'[1]9b'!G91-'[1]9c'!G91</f>
        <v>0</v>
      </c>
      <c r="H91" s="545">
        <f>'[1]2d'!H24-'[1]9b'!H91-'[1]9c'!H91</f>
        <v>0</v>
      </c>
    </row>
    <row r="92" spans="1:8" ht="13.5" thickBot="1" x14ac:dyDescent="0.25">
      <c r="A92" s="535">
        <v>86</v>
      </c>
      <c r="B92" s="32" t="s">
        <v>23</v>
      </c>
      <c r="C92" s="545">
        <f>'[1]2d'!C25-'[1]9b'!C92-'[1]9c'!C92</f>
        <v>86783069</v>
      </c>
      <c r="D92" s="545">
        <f>'[1]2d'!D25-'[1]9b'!D92-'[1]9c'!D92</f>
        <v>86783069</v>
      </c>
      <c r="E92" s="545">
        <f>'[1]2d'!E25-'[1]9b'!E92-'[1]9c'!E92</f>
        <v>0</v>
      </c>
      <c r="F92" s="545">
        <f>'[1]2d'!F25-'[1]9b'!F92-'[1]9c'!F92</f>
        <v>0</v>
      </c>
      <c r="G92" s="545">
        <f>'[1]2d'!G25-'[1]9b'!G92-'[1]9c'!G92</f>
        <v>0</v>
      </c>
      <c r="H92" s="545">
        <f>'[1]2d'!H25-'[1]9b'!H92-'[1]9c'!H92</f>
        <v>0</v>
      </c>
    </row>
    <row r="93" spans="1:8" ht="13.5" thickBot="1" x14ac:dyDescent="0.25">
      <c r="A93" s="5">
        <v>87</v>
      </c>
      <c r="B93" s="50" t="s">
        <v>24</v>
      </c>
      <c r="C93" s="545">
        <f>'[1]2d'!C26-'[1]9b'!C93-'[1]9c'!C93</f>
        <v>246551568</v>
      </c>
      <c r="D93" s="545">
        <f>'[1]2d'!D26-'[1]9b'!D93-'[1]9c'!D93</f>
        <v>245808868</v>
      </c>
      <c r="E93" s="545">
        <f>'[1]2d'!E26-'[1]9b'!E93-'[1]9c'!E93</f>
        <v>0</v>
      </c>
      <c r="F93" s="545">
        <f>'[1]2d'!F26-'[1]9b'!F93-'[1]9c'!F93</f>
        <v>742700</v>
      </c>
      <c r="G93" s="545">
        <f>'[1]2d'!G26-'[1]9b'!G93-'[1]9c'!G93</f>
        <v>0</v>
      </c>
      <c r="H93" s="545">
        <f>'[1]2d'!H26-'[1]9b'!H93-'[1]9c'!H93</f>
        <v>0</v>
      </c>
    </row>
    <row r="94" spans="1:8" ht="13.5" thickBot="1" x14ac:dyDescent="0.25">
      <c r="A94" s="535">
        <v>88</v>
      </c>
      <c r="B94" s="32" t="s">
        <v>25</v>
      </c>
      <c r="C94" s="545">
        <f>'[1]2d'!C27-'[1]9b'!C94-'[1]9c'!C94</f>
        <v>930760</v>
      </c>
      <c r="D94" s="545">
        <f>'[1]2d'!D27-'[1]9b'!D94-'[1]9c'!D94</f>
        <v>0</v>
      </c>
      <c r="E94" s="545">
        <f>'[1]2d'!E27-'[1]9b'!E94-'[1]9c'!E94</f>
        <v>730760</v>
      </c>
      <c r="F94" s="545">
        <f>'[1]2d'!F27-'[1]9b'!F94-'[1]9c'!F94</f>
        <v>200000</v>
      </c>
      <c r="G94" s="545">
        <f>'[1]2d'!G27-'[1]9b'!G94-'[1]9c'!G94</f>
        <v>0</v>
      </c>
      <c r="H94" s="545">
        <f>'[1]2d'!H27-'[1]9b'!H94-'[1]9c'!H94</f>
        <v>0</v>
      </c>
    </row>
    <row r="95" spans="1:8" ht="13.5" thickBot="1" x14ac:dyDescent="0.25">
      <c r="A95" s="5">
        <v>89</v>
      </c>
      <c r="B95" s="32" t="s">
        <v>26</v>
      </c>
      <c r="C95" s="545">
        <f>'[1]2d'!C28-'[1]9b'!C95-'[1]9c'!C95</f>
        <v>18306594</v>
      </c>
      <c r="D95" s="545">
        <f>'[1]2d'!D28-'[1]9b'!D95-'[1]9c'!D95</f>
        <v>18306594</v>
      </c>
      <c r="E95" s="545">
        <f>'[1]2d'!E28-'[1]9b'!E95-'[1]9c'!E95</f>
        <v>0</v>
      </c>
      <c r="F95" s="545">
        <f>'[1]2d'!F28-'[1]9b'!F95-'[1]9c'!F95</f>
        <v>0</v>
      </c>
      <c r="G95" s="545">
        <f>'[1]2d'!G28-'[1]9b'!G95-'[1]9c'!G95</f>
        <v>0</v>
      </c>
      <c r="H95" s="545">
        <f>'[1]2d'!H28-'[1]9b'!H95-'[1]9c'!H95</f>
        <v>0</v>
      </c>
    </row>
    <row r="96" spans="1:8" ht="13.5" thickBot="1" x14ac:dyDescent="0.25">
      <c r="A96" s="535">
        <v>90</v>
      </c>
      <c r="B96" s="32" t="s">
        <v>27</v>
      </c>
      <c r="C96" s="545">
        <f>'[1]2d'!C29-'[1]9b'!C96-'[1]9c'!C96</f>
        <v>5340265</v>
      </c>
      <c r="D96" s="545">
        <f>'[1]2d'!D29-'[1]9b'!D96-'[1]9c'!D96</f>
        <v>2480315</v>
      </c>
      <c r="E96" s="545">
        <f>'[1]2d'!E29-'[1]9b'!E96-'[1]9c'!E96</f>
        <v>2599950</v>
      </c>
      <c r="F96" s="545">
        <f>'[1]2d'!F29-'[1]9b'!F96-'[1]9c'!F96</f>
        <v>260000</v>
      </c>
      <c r="G96" s="545">
        <f>'[1]2d'!G29-'[1]9b'!G96-'[1]9c'!G96</f>
        <v>0</v>
      </c>
      <c r="H96" s="545">
        <f>'[1]2d'!H29-'[1]9b'!H96-'[1]9c'!H96</f>
        <v>0</v>
      </c>
    </row>
    <row r="97" spans="1:8" ht="13.5" thickBot="1" x14ac:dyDescent="0.25">
      <c r="A97" s="5">
        <v>91</v>
      </c>
      <c r="B97" s="32" t="s">
        <v>28</v>
      </c>
      <c r="C97" s="545">
        <f>'[1]2d'!C30-'[1]9b'!C97-'[1]9c'!C97</f>
        <v>10341648</v>
      </c>
      <c r="D97" s="545">
        <f>'[1]2d'!D30-'[1]9b'!D97-'[1]9c'!D97</f>
        <v>3923850</v>
      </c>
      <c r="E97" s="545">
        <f>'[1]2d'!E30-'[1]9b'!E97-'[1]9c'!E97</f>
        <v>1459050</v>
      </c>
      <c r="F97" s="545">
        <f>'[1]2d'!F30-'[1]9b'!F97-'[1]9c'!F97</f>
        <v>2134960</v>
      </c>
      <c r="G97" s="545">
        <f>'[1]2d'!G30-'[1]9b'!G97-'[1]9c'!G97</f>
        <v>2332764</v>
      </c>
      <c r="H97" s="545">
        <f>'[1]2d'!H30-'[1]9b'!H97-'[1]9c'!H97</f>
        <v>491024</v>
      </c>
    </row>
    <row r="98" spans="1:8" ht="26.25" thickBot="1" x14ac:dyDescent="0.25">
      <c r="A98" s="535">
        <v>92</v>
      </c>
      <c r="B98" s="32" t="s">
        <v>29</v>
      </c>
      <c r="C98" s="545">
        <f>'[1]2d'!C31-'[1]9b'!C98-'[1]9c'!C98</f>
        <v>9087288</v>
      </c>
      <c r="D98" s="545">
        <f>'[1]2d'!D31-'[1]9b'!D98-'[1]9c'!D98</f>
        <v>6532856</v>
      </c>
      <c r="E98" s="545">
        <f>'[1]2d'!E31-'[1]9b'!E98-'[1]9c'!E98</f>
        <v>1293240</v>
      </c>
      <c r="F98" s="545">
        <f>'[1]2d'!F31-'[1]9b'!F98-'[1]9c'!F98</f>
        <v>700640</v>
      </c>
      <c r="G98" s="545">
        <f>'[1]2d'!G31-'[1]9b'!G98-'[1]9c'!G98</f>
        <v>427976</v>
      </c>
      <c r="H98" s="545">
        <f>'[1]2d'!H31-'[1]9b'!H98-'[1]9c'!H98</f>
        <v>132576</v>
      </c>
    </row>
    <row r="99" spans="1:8" ht="13.5" thickBot="1" x14ac:dyDescent="0.25">
      <c r="A99" s="5">
        <v>93</v>
      </c>
      <c r="B99" s="50" t="s">
        <v>30</v>
      </c>
      <c r="C99" s="545">
        <f>'[1]2d'!C32-'[1]9b'!C99-'[1]9c'!C99</f>
        <v>44006555</v>
      </c>
      <c r="D99" s="545">
        <f>'[1]2d'!D32-'[1]9b'!D99-'[1]9c'!D99</f>
        <v>31243615</v>
      </c>
      <c r="E99" s="545">
        <f>'[1]2d'!E32-'[1]9b'!E99-'[1]9c'!E99</f>
        <v>6083000</v>
      </c>
      <c r="F99" s="545">
        <f>'[1]2d'!F32-'[1]9b'!F99-'[1]9c'!F99</f>
        <v>3295600</v>
      </c>
      <c r="G99" s="545">
        <f>'[1]2d'!G32-'[1]9b'!G99-'[1]9c'!G99</f>
        <v>2760740</v>
      </c>
      <c r="H99" s="545">
        <f>'[1]2d'!H32-'[1]9b'!H99-'[1]9c'!H99</f>
        <v>623600</v>
      </c>
    </row>
    <row r="100" spans="1:8" ht="13.5" thickBot="1" x14ac:dyDescent="0.25">
      <c r="A100" s="535">
        <v>94</v>
      </c>
      <c r="B100" s="32" t="s">
        <v>31</v>
      </c>
      <c r="C100" s="545">
        <f>'[1]2d'!C33-'[1]9b'!C100-'[1]9c'!C100</f>
        <v>226956074</v>
      </c>
      <c r="D100" s="545">
        <f>'[1]2d'!D33-'[1]9b'!D100-'[1]9c'!D100</f>
        <v>226956074</v>
      </c>
      <c r="E100" s="545">
        <f>'[1]2d'!E33-'[1]9b'!E100-'[1]9c'!E100</f>
        <v>0</v>
      </c>
      <c r="F100" s="545">
        <f>'[1]2d'!F33-'[1]9b'!F100-'[1]9c'!F100</f>
        <v>0</v>
      </c>
      <c r="G100" s="545">
        <f>'[1]2d'!G33-'[1]9b'!G100-'[1]9c'!G100</f>
        <v>0</v>
      </c>
      <c r="H100" s="545">
        <f>'[1]2d'!H33-'[1]9b'!H100-'[1]9c'!H100</f>
        <v>0</v>
      </c>
    </row>
    <row r="101" spans="1:8" ht="13.5" thickBot="1" x14ac:dyDescent="0.25">
      <c r="A101" s="5">
        <v>95</v>
      </c>
      <c r="B101" s="32" t="s">
        <v>32</v>
      </c>
      <c r="C101" s="545">
        <f>'[1]2d'!C34-'[1]9b'!C101-'[1]9c'!C101</f>
        <v>100000</v>
      </c>
      <c r="D101" s="545">
        <f>'[1]2d'!D34-'[1]9b'!D101-'[1]9c'!D101</f>
        <v>0</v>
      </c>
      <c r="E101" s="545">
        <f>'[1]2d'!E34-'[1]9b'!E101-'[1]9c'!E101</f>
        <v>100000</v>
      </c>
      <c r="F101" s="545">
        <f>'[1]2d'!F34-'[1]9b'!F101-'[1]9c'!F101</f>
        <v>0</v>
      </c>
      <c r="G101" s="545">
        <f>'[1]2d'!G34-'[1]9b'!G101-'[1]9c'!G101</f>
        <v>0</v>
      </c>
      <c r="H101" s="545">
        <f>'[1]2d'!H34-'[1]9b'!H101-'[1]9c'!H101</f>
        <v>0</v>
      </c>
    </row>
    <row r="102" spans="1:8" ht="13.5" thickBot="1" x14ac:dyDescent="0.25">
      <c r="A102" s="535">
        <v>96</v>
      </c>
      <c r="B102" s="32" t="s">
        <v>33</v>
      </c>
      <c r="C102" s="545">
        <f>'[1]2d'!C35-'[1]9b'!C102-'[1]9c'!C102</f>
        <v>840000</v>
      </c>
      <c r="D102" s="545">
        <f>'[1]2d'!D35-'[1]9b'!D102-'[1]9c'!D102</f>
        <v>0</v>
      </c>
      <c r="E102" s="545">
        <f>'[1]2d'!E35-'[1]9b'!E102-'[1]9c'!E102</f>
        <v>0</v>
      </c>
      <c r="F102" s="545">
        <f>'[1]2d'!F35-'[1]9b'!F102-'[1]9c'!F102</f>
        <v>720000</v>
      </c>
      <c r="G102" s="545">
        <f>'[1]2d'!G35-'[1]9b'!G102-'[1]9c'!G102</f>
        <v>0</v>
      </c>
      <c r="H102" s="545">
        <f>'[1]2d'!H35-'[1]9b'!H102-'[1]9c'!H102</f>
        <v>120000</v>
      </c>
    </row>
    <row r="103" spans="1:8" ht="26.25" thickBot="1" x14ac:dyDescent="0.25">
      <c r="A103" s="5">
        <v>97</v>
      </c>
      <c r="B103" s="32" t="s">
        <v>34</v>
      </c>
      <c r="C103" s="545">
        <f>'[1]2d'!C36-'[1]9b'!C103-'[1]9c'!C103</f>
        <v>54440623</v>
      </c>
      <c r="D103" s="545">
        <f>'[1]2d'!D36-'[1]9b'!D103-'[1]9c'!D103</f>
        <v>54186823</v>
      </c>
      <c r="E103" s="545">
        <f>'[1]2d'!E36-'[1]9b'!E103-'[1]9c'!E103</f>
        <v>27000</v>
      </c>
      <c r="F103" s="545">
        <f>'[1]2d'!F36-'[1]9b'!F103-'[1]9c'!F103</f>
        <v>194400</v>
      </c>
      <c r="G103" s="545">
        <f>'[1]2d'!G36-'[1]9b'!G103-'[1]9c'!G103</f>
        <v>0</v>
      </c>
      <c r="H103" s="545">
        <f>'[1]2d'!H36-'[1]9b'!H103-'[1]9c'!H103</f>
        <v>32400</v>
      </c>
    </row>
    <row r="104" spans="1:8" ht="13.5" thickBot="1" x14ac:dyDescent="0.25">
      <c r="A104" s="535">
        <v>98</v>
      </c>
      <c r="B104" s="50" t="s">
        <v>35</v>
      </c>
      <c r="C104" s="545">
        <f>'[1]2d'!C37-'[1]9b'!C104-'[1]9c'!C104</f>
        <v>282336697</v>
      </c>
      <c r="D104" s="545">
        <f>'[1]2d'!D37-'[1]9b'!D104-'[1]9c'!D104</f>
        <v>281142897</v>
      </c>
      <c r="E104" s="545">
        <f>'[1]2d'!E37-'[1]9b'!E104-'[1]9c'!E104</f>
        <v>127000</v>
      </c>
      <c r="F104" s="545">
        <f>'[1]2d'!F37-'[1]9b'!F104-'[1]9c'!F104</f>
        <v>914400</v>
      </c>
      <c r="G104" s="545">
        <f>'[1]2d'!G37-'[1]9b'!G104-'[1]9c'!G104</f>
        <v>0</v>
      </c>
      <c r="H104" s="545">
        <f>'[1]2d'!H37-'[1]9b'!H104-'[1]9c'!H104</f>
        <v>152400</v>
      </c>
    </row>
    <row r="105" spans="1:8" ht="26.25" thickBot="1" x14ac:dyDescent="0.25">
      <c r="A105" s="5">
        <v>99</v>
      </c>
      <c r="B105" s="32" t="s">
        <v>36</v>
      </c>
      <c r="C105" s="545">
        <f>'[1]2d'!C38-'[1]9b'!C105-'[1]9c'!C105</f>
        <v>1500000</v>
      </c>
      <c r="D105" s="545">
        <f>'[1]2d'!D38-'[1]9b'!D105-'[1]9c'!D105</f>
        <v>1500000</v>
      </c>
      <c r="E105" s="545">
        <f>'[1]2d'!E38-'[1]9b'!E105-'[1]9c'!E105</f>
        <v>0</v>
      </c>
      <c r="F105" s="545">
        <f>'[1]2d'!F38-'[1]9b'!F105-'[1]9c'!F105</f>
        <v>0</v>
      </c>
      <c r="G105" s="545">
        <f>'[1]2d'!G38-'[1]9b'!G105-'[1]9c'!G105</f>
        <v>0</v>
      </c>
      <c r="H105" s="545">
        <f>'[1]2d'!H38-'[1]9b'!H105-'[1]9c'!H105</f>
        <v>0</v>
      </c>
    </row>
    <row r="106" spans="1:8" ht="13.5" thickBot="1" x14ac:dyDescent="0.25">
      <c r="A106" s="535">
        <v>100</v>
      </c>
      <c r="B106" s="32" t="s">
        <v>37</v>
      </c>
      <c r="C106" s="545">
        <f>'[1]2d'!C39-'[1]9b'!C106-'[1]9c'!C106</f>
        <v>0</v>
      </c>
      <c r="D106" s="545">
        <f>'[1]2d'!D39-'[1]9b'!D106-'[1]9c'!D106</f>
        <v>0</v>
      </c>
      <c r="E106" s="545">
        <f>'[1]2d'!E39-'[1]9b'!E106-'[1]9c'!E106</f>
        <v>0</v>
      </c>
      <c r="F106" s="545">
        <f>'[1]2d'!F39-'[1]9b'!F106-'[1]9c'!F106</f>
        <v>0</v>
      </c>
      <c r="G106" s="545">
        <f>'[1]2d'!G39-'[1]9b'!G106-'[1]9c'!G106</f>
        <v>0</v>
      </c>
      <c r="H106" s="545">
        <f>'[1]2d'!H39-'[1]9b'!H106-'[1]9c'!H106</f>
        <v>0</v>
      </c>
    </row>
    <row r="107" spans="1:8" ht="13.5" thickBot="1" x14ac:dyDescent="0.25">
      <c r="A107" s="5">
        <v>101</v>
      </c>
      <c r="B107" s="32" t="s">
        <v>38</v>
      </c>
      <c r="C107" s="545">
        <f>'[1]2d'!C40-'[1]9b'!C107-'[1]9c'!C107</f>
        <v>1500000</v>
      </c>
      <c r="D107" s="545">
        <f>'[1]2d'!D40-'[1]9b'!D107-'[1]9c'!D107</f>
        <v>1500000</v>
      </c>
      <c r="E107" s="545">
        <f>'[1]2d'!E40-'[1]9b'!E107-'[1]9c'!E107</f>
        <v>0</v>
      </c>
      <c r="F107" s="545">
        <f>'[1]2d'!F40-'[1]9b'!F107-'[1]9c'!F107</f>
        <v>0</v>
      </c>
      <c r="G107" s="545">
        <f>'[1]2d'!G40-'[1]9b'!G107-'[1]9c'!G107</f>
        <v>0</v>
      </c>
      <c r="H107" s="545">
        <f>'[1]2d'!H40-'[1]9b'!H107-'[1]9c'!H107</f>
        <v>0</v>
      </c>
    </row>
    <row r="108" spans="1:8" ht="26.25" thickBot="1" x14ac:dyDescent="0.25">
      <c r="A108" s="535">
        <v>102</v>
      </c>
      <c r="B108" s="32" t="s">
        <v>39</v>
      </c>
      <c r="C108" s="545">
        <f>'[1]2d'!C41-'[1]9b'!C108-'[1]9c'!C108</f>
        <v>0</v>
      </c>
      <c r="D108" s="545">
        <f>'[1]2d'!D41-'[1]9b'!D108-'[1]9c'!D108</f>
        <v>0</v>
      </c>
      <c r="E108" s="545">
        <f>'[1]2d'!E41-'[1]9b'!E108-'[1]9c'!E108</f>
        <v>0</v>
      </c>
      <c r="F108" s="545">
        <f>'[1]2d'!F41-'[1]9b'!F108-'[1]9c'!F108</f>
        <v>0</v>
      </c>
      <c r="G108" s="545">
        <f>'[1]2d'!G41-'[1]9b'!G108-'[1]9c'!G108</f>
        <v>0</v>
      </c>
      <c r="H108" s="545">
        <f>'[1]2d'!H41-'[1]9b'!H108-'[1]9c'!H108</f>
        <v>0</v>
      </c>
    </row>
    <row r="109" spans="1:8" ht="13.5" thickBot="1" x14ac:dyDescent="0.25">
      <c r="A109" s="5">
        <v>103</v>
      </c>
      <c r="B109" s="50" t="s">
        <v>40</v>
      </c>
      <c r="C109" s="545">
        <f>'[1]2d'!C42-'[1]9b'!C109-'[1]9c'!C109</f>
        <v>1500000</v>
      </c>
      <c r="D109" s="545">
        <f>'[1]2d'!D42-'[1]9b'!D109-'[1]9c'!D109</f>
        <v>1500000</v>
      </c>
      <c r="E109" s="545">
        <f>'[1]2d'!E42-'[1]9b'!E109-'[1]9c'!E109</f>
        <v>0</v>
      </c>
      <c r="F109" s="545">
        <f>'[1]2d'!F42-'[1]9b'!F109-'[1]9c'!F109</f>
        <v>0</v>
      </c>
      <c r="G109" s="545">
        <f>'[1]2d'!G42-'[1]9b'!G109-'[1]9c'!G109</f>
        <v>0</v>
      </c>
      <c r="H109" s="545">
        <f>'[1]2d'!H42-'[1]9b'!H109-'[1]9c'!H109</f>
        <v>0</v>
      </c>
    </row>
    <row r="110" spans="1:8" ht="13.5" thickBot="1" x14ac:dyDescent="0.25">
      <c r="A110" s="535">
        <v>104</v>
      </c>
      <c r="B110" s="36" t="s">
        <v>41</v>
      </c>
      <c r="C110" s="545">
        <f>'[1]2d'!C43-'[1]9b'!C110-'[1]9c'!C110</f>
        <v>1279983707</v>
      </c>
      <c r="D110" s="545">
        <f>'[1]2d'!D43-'[1]9b'!D110-'[1]9c'!D110</f>
        <v>674759138</v>
      </c>
      <c r="E110" s="545">
        <f>'[1]2d'!E43-'[1]9b'!E110-'[1]9c'!E110</f>
        <v>179835527</v>
      </c>
      <c r="F110" s="545">
        <f>'[1]2d'!F43-'[1]9b'!F110-'[1]9c'!F110</f>
        <v>208689625</v>
      </c>
      <c r="G110" s="545">
        <f>'[1]2d'!G43-'[1]9b'!G110-'[1]9c'!G110</f>
        <v>65145818</v>
      </c>
      <c r="H110" s="545">
        <f>'[1]2d'!H43-'[1]9b'!H110-'[1]9c'!H110</f>
        <v>151553599</v>
      </c>
    </row>
    <row r="111" spans="1:8" ht="26.25" thickBot="1" x14ac:dyDescent="0.25">
      <c r="A111" s="5">
        <v>105</v>
      </c>
      <c r="B111" s="32" t="s">
        <v>42</v>
      </c>
      <c r="C111" s="545">
        <f>'[1]2d'!C44-'[1]9b'!C111-'[1]9c'!C111</f>
        <v>22907484</v>
      </c>
      <c r="D111" s="545">
        <f>'[1]2d'!D44-'[1]9b'!D111-'[1]9c'!D111</f>
        <v>22907484</v>
      </c>
      <c r="E111" s="545">
        <f>'[1]2d'!E44-'[1]9b'!E111-'[1]9c'!E111</f>
        <v>0</v>
      </c>
      <c r="F111" s="545">
        <f>'[1]2d'!F44-'[1]9b'!F111-'[1]9c'!F111</f>
        <v>0</v>
      </c>
      <c r="G111" s="545">
        <f>'[1]2d'!G44-'[1]9b'!G111-'[1]9c'!G111</f>
        <v>0</v>
      </c>
      <c r="H111" s="545">
        <f>'[1]2d'!H44-'[1]9b'!H111-'[1]9c'!H111</f>
        <v>0</v>
      </c>
    </row>
    <row r="112" spans="1:8" ht="13.5" thickBot="1" x14ac:dyDescent="0.25">
      <c r="A112" s="535">
        <v>106</v>
      </c>
      <c r="B112" s="32" t="s">
        <v>875</v>
      </c>
      <c r="C112" s="545">
        <f>'[1]2d'!C45-'[1]9b'!C112-'[1]9c'!C112</f>
        <v>60000000</v>
      </c>
      <c r="D112" s="545"/>
      <c r="E112" s="545"/>
      <c r="F112" s="545"/>
      <c r="G112" s="545"/>
      <c r="H112" s="545"/>
    </row>
    <row r="113" spans="1:9" ht="13.5" thickBot="1" x14ac:dyDescent="0.25">
      <c r="A113" s="5">
        <v>107</v>
      </c>
      <c r="B113" s="32" t="s">
        <v>43</v>
      </c>
      <c r="C113" s="545">
        <f>'[1]2d'!C46-'[1]9b'!C113-'[1]9c'!C113</f>
        <v>502292113</v>
      </c>
      <c r="D113" s="545">
        <f>'[1]2d'!D46-'[1]9b'!D113-'[1]9c'!D113</f>
        <v>502292113</v>
      </c>
      <c r="E113" s="545">
        <f>'[1]2d'!E46-'[1]9b'!E113-'[1]9c'!E113</f>
        <v>0</v>
      </c>
      <c r="F113" s="545">
        <f>'[1]2d'!F46-'[1]9b'!F113-'[1]9c'!F113</f>
        <v>0</v>
      </c>
      <c r="G113" s="545">
        <f>'[1]2d'!G46-'[1]9b'!G113-'[1]9c'!G113</f>
        <v>0</v>
      </c>
      <c r="H113" s="545">
        <f>'[1]2d'!H46-'[1]9b'!H113-'[1]9c'!H113</f>
        <v>0</v>
      </c>
    </row>
    <row r="114" spans="1:9" ht="13.5" thickBot="1" x14ac:dyDescent="0.25">
      <c r="A114" s="535">
        <v>108</v>
      </c>
      <c r="B114" s="32" t="s">
        <v>44</v>
      </c>
      <c r="C114" s="545">
        <f>'[1]2d'!C47-'[1]9b'!C114-'[1]9c'!C114</f>
        <v>585199597</v>
      </c>
      <c r="D114" s="545">
        <f>'[1]2d'!D47-'[1]9b'!D114-'[1]9c'!D114</f>
        <v>585199597</v>
      </c>
      <c r="E114" s="545">
        <f>'[1]2d'!E47-'[1]9b'!E114-'[1]9c'!E114</f>
        <v>0</v>
      </c>
      <c r="F114" s="545">
        <f>'[1]2d'!F47-'[1]9b'!F114-'[1]9c'!F114</f>
        <v>0</v>
      </c>
      <c r="G114" s="545">
        <f>'[1]2d'!G47-'[1]9b'!G114-'[1]9c'!G114</f>
        <v>0</v>
      </c>
      <c r="H114" s="545">
        <f>'[1]2d'!H47-'[1]9b'!H114-'[1]9c'!H114</f>
        <v>0</v>
      </c>
    </row>
    <row r="115" spans="1:9" ht="13.5" thickBot="1" x14ac:dyDescent="0.25">
      <c r="A115" s="5">
        <v>109</v>
      </c>
      <c r="B115" s="37" t="s">
        <v>45</v>
      </c>
      <c r="C115" s="545">
        <f>'[1]2d'!C48-'[1]9b'!C115-'[1]9c'!C115</f>
        <v>585199597</v>
      </c>
      <c r="D115" s="545">
        <f>'[1]2d'!D48-'[1]9b'!D115-'[1]9c'!D115</f>
        <v>585199597</v>
      </c>
      <c r="E115" s="545">
        <f>'[1]2d'!E48-'[1]9b'!E115-'[1]9c'!E115</f>
        <v>0</v>
      </c>
      <c r="F115" s="545">
        <f>'[1]2d'!F48-'[1]9b'!F115-'[1]9c'!F115</f>
        <v>0</v>
      </c>
      <c r="G115" s="545">
        <f>'[1]2d'!G48-'[1]9b'!G115-'[1]9c'!G115</f>
        <v>0</v>
      </c>
      <c r="H115" s="545">
        <f>'[1]2d'!H48-'[1]9b'!H115-'[1]9c'!H115</f>
        <v>0</v>
      </c>
    </row>
    <row r="116" spans="1:9" ht="14.25" thickTop="1" thickBot="1" x14ac:dyDescent="0.25">
      <c r="A116" s="535">
        <v>110</v>
      </c>
      <c r="B116" s="539" t="s">
        <v>46</v>
      </c>
      <c r="C116" s="538">
        <f>'[1]2d'!C49-'[1]9b'!C116-'[1]9c'!C116</f>
        <v>1865183304</v>
      </c>
      <c r="D116" s="538">
        <f>'[1]2d'!D49-'[1]9b'!D116-'[1]9c'!D116</f>
        <v>1259958735</v>
      </c>
      <c r="E116" s="538">
        <f>'[1]2d'!E49-'[1]9b'!E116-'[1]9c'!E116</f>
        <v>179835527</v>
      </c>
      <c r="F116" s="538">
        <f>'[1]2d'!F49-'[1]9b'!F116-'[1]9c'!F116</f>
        <v>208689625</v>
      </c>
      <c r="G116" s="538">
        <f>'[1]2d'!G49-'[1]9b'!G116-'[1]9c'!G116</f>
        <v>65145818</v>
      </c>
      <c r="H116" s="538">
        <f>'[1]2d'!H49-'[1]9b'!H116-'[1]9c'!H116</f>
        <v>151553599</v>
      </c>
      <c r="I116" s="541"/>
    </row>
    <row r="117" spans="1:9" ht="13.5" thickTop="1" x14ac:dyDescent="0.2">
      <c r="I117" s="541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pane ySplit="7" topLeftCell="A110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79" t="s">
        <v>0</v>
      </c>
      <c r="C1" s="213" t="s">
        <v>833</v>
      </c>
    </row>
    <row r="2" spans="1:8" ht="18.75" x14ac:dyDescent="0.3">
      <c r="B2" s="680" t="s">
        <v>181</v>
      </c>
      <c r="C2" s="678" t="s">
        <v>845</v>
      </c>
    </row>
    <row r="3" spans="1:8" ht="18.75" x14ac:dyDescent="0.3">
      <c r="B3" s="29" t="s">
        <v>838</v>
      </c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72</v>
      </c>
      <c r="C25" s="58">
        <f t="shared" si="0"/>
        <v>3198364</v>
      </c>
      <c r="D25" s="40">
        <f>SUM(D26:D27)</f>
        <v>3198364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73</v>
      </c>
      <c r="C26" s="58">
        <f t="shared" si="0"/>
        <v>3198364</v>
      </c>
      <c r="D26" s="39">
        <v>3198364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83</v>
      </c>
      <c r="C36" s="58">
        <f t="shared" si="0"/>
        <v>3198364</v>
      </c>
      <c r="D36" s="41">
        <f>D25+D31+D32</f>
        <v>3198364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84</v>
      </c>
      <c r="C37" s="58">
        <f t="shared" si="0"/>
        <v>100000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100000</v>
      </c>
      <c r="H37" s="19">
        <f>SUM(H38:H40)</f>
        <v>0</v>
      </c>
    </row>
    <row r="38" spans="1:8" x14ac:dyDescent="0.2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87</v>
      </c>
      <c r="C40" s="58">
        <f t="shared" si="0"/>
        <v>100000</v>
      </c>
      <c r="D40" s="45"/>
      <c r="E40" s="8"/>
      <c r="F40" s="8"/>
      <c r="G40" s="8">
        <v>100000</v>
      </c>
      <c r="H40" s="8"/>
    </row>
    <row r="41" spans="1:8" x14ac:dyDescent="0.2">
      <c r="A41" s="5">
        <v>35</v>
      </c>
      <c r="B41" s="32" t="s">
        <v>88</v>
      </c>
      <c r="C41" s="58">
        <f t="shared" si="0"/>
        <v>1200000</v>
      </c>
      <c r="D41" s="44">
        <f>SUM(D42:D43)</f>
        <v>0</v>
      </c>
      <c r="E41" s="19">
        <f>SUM(E42:E43)</f>
        <v>0</v>
      </c>
      <c r="F41" s="19">
        <f>SUM(F42:F43)</f>
        <v>1200000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90</v>
      </c>
      <c r="C43" s="58">
        <f t="shared" si="0"/>
        <v>1200000</v>
      </c>
      <c r="D43" s="39"/>
      <c r="E43" s="6"/>
      <c r="F43" s="6">
        <v>1200000</v>
      </c>
      <c r="G43" s="6"/>
      <c r="H43" s="6"/>
    </row>
    <row r="44" spans="1:8" x14ac:dyDescent="0.2">
      <c r="A44" s="5">
        <v>38</v>
      </c>
      <c r="B44" s="32" t="s">
        <v>91</v>
      </c>
      <c r="C44" s="58">
        <f t="shared" si="0"/>
        <v>9589000</v>
      </c>
      <c r="D44" s="44">
        <f>SUM(D45:D49)</f>
        <v>9589000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94</v>
      </c>
      <c r="C47" s="58">
        <f t="shared" si="0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96</v>
      </c>
      <c r="C49" s="58">
        <f t="shared" si="0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98</v>
      </c>
      <c r="C51" s="58">
        <f t="shared" si="0"/>
        <v>2913030</v>
      </c>
      <c r="D51" s="46">
        <v>2589030</v>
      </c>
      <c r="E51" s="9">
        <f>(E37+E41+E44+E50)*0.27</f>
        <v>0</v>
      </c>
      <c r="F51" s="9">
        <v>324000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106</v>
      </c>
      <c r="C59" s="58">
        <f t="shared" si="0"/>
        <v>13802030</v>
      </c>
      <c r="D59" s="41">
        <f>D37+D41+D44+D50+D51+D52+D53+D54+D55+D56+D57+D58</f>
        <v>12178030</v>
      </c>
      <c r="E59" s="7">
        <f>E37+E41+E44+E50+E51+E52+E53+E54+E55+E56+E57+E58</f>
        <v>0</v>
      </c>
      <c r="F59" s="7">
        <f>F37+F41+F44+F50+F51+F52+F53+F54+F55+F56+F57+F58</f>
        <v>1524000</v>
      </c>
      <c r="G59" s="7">
        <f>G37+G41+G44+G50+G51+G52+G53+G54+G55+G56+G57+G58</f>
        <v>100000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107</v>
      </c>
      <c r="C60" s="60">
        <f t="shared" si="0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108</v>
      </c>
      <c r="C61" s="58">
        <f t="shared" si="0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110</v>
      </c>
      <c r="C63" s="58">
        <f t="shared" si="0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112</v>
      </c>
      <c r="C65" s="58">
        <f t="shared" si="0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113</v>
      </c>
      <c r="C66" s="58">
        <f t="shared" si="0"/>
        <v>17615894</v>
      </c>
      <c r="D66" s="48">
        <f>D18+D24+D36+D59+D61+D65</f>
        <v>15991894</v>
      </c>
      <c r="E66" s="21">
        <f>E18+E24+E36+E59+E61+E65</f>
        <v>0</v>
      </c>
      <c r="F66" s="21">
        <f>F18+F24+F36+F59+F61+F65</f>
        <v>1524000</v>
      </c>
      <c r="G66" s="21">
        <f>G18+G24+G36+G59+G61+G65</f>
        <v>100000</v>
      </c>
      <c r="H66" s="21">
        <f>H18+H24+H36+H59+H61+H65</f>
        <v>0</v>
      </c>
    </row>
    <row r="67" spans="1:8" ht="25.5" x14ac:dyDescent="0.2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123</v>
      </c>
      <c r="C69" s="58">
        <f t="shared" si="0"/>
        <v>3627600</v>
      </c>
      <c r="D69" s="39"/>
      <c r="E69" s="6"/>
      <c r="F69" s="6">
        <v>2457600</v>
      </c>
      <c r="G69" s="6">
        <v>1170000</v>
      </c>
      <c r="H69" s="6"/>
    </row>
    <row r="70" spans="1:8" x14ac:dyDescent="0.2">
      <c r="A70" s="5">
        <v>64</v>
      </c>
      <c r="B70" s="32" t="s">
        <v>116</v>
      </c>
      <c r="C70" s="58">
        <f t="shared" si="0"/>
        <v>3627600</v>
      </c>
      <c r="D70" s="42">
        <f>SUM(D67:D69)</f>
        <v>0</v>
      </c>
      <c r="E70" s="18">
        <f>SUM(E67:E69)</f>
        <v>0</v>
      </c>
      <c r="F70" s="18">
        <f>SUM(F67:F69)</f>
        <v>2457600</v>
      </c>
      <c r="G70" s="18">
        <f>SUM(G67:G69)</f>
        <v>1170000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117</v>
      </c>
      <c r="C71" s="58">
        <f>SUM(D71:H71)</f>
        <v>3627600</v>
      </c>
      <c r="D71" s="49">
        <f>D70</f>
        <v>0</v>
      </c>
      <c r="E71" s="22">
        <f>E70</f>
        <v>0</v>
      </c>
      <c r="F71" s="22">
        <f>F70</f>
        <v>2457600</v>
      </c>
      <c r="G71" s="22">
        <f>G70</f>
        <v>1170000</v>
      </c>
      <c r="H71" s="22">
        <f>H70</f>
        <v>0</v>
      </c>
    </row>
    <row r="72" spans="1:8" ht="14.25" thickTop="1" thickBot="1" x14ac:dyDescent="0.25">
      <c r="A72" s="535">
        <v>66</v>
      </c>
      <c r="B72" s="536" t="s">
        <v>46</v>
      </c>
      <c r="C72" s="59">
        <f>SUM(D72:H72)</f>
        <v>21243494</v>
      </c>
      <c r="D72" s="537">
        <f>D66+D71</f>
        <v>15991894</v>
      </c>
      <c r="E72" s="537">
        <f>E66+E71</f>
        <v>0</v>
      </c>
      <c r="F72" s="537">
        <f>F66+F71</f>
        <v>3981600</v>
      </c>
      <c r="G72" s="537">
        <f>G66+G71</f>
        <v>1270000</v>
      </c>
      <c r="H72" s="537">
        <f>H66+H71</f>
        <v>0</v>
      </c>
    </row>
    <row r="73" spans="1:8" ht="13.5" thickTop="1" x14ac:dyDescent="0.2">
      <c r="A73" s="5">
        <v>67</v>
      </c>
      <c r="B73" s="543" t="s">
        <v>4</v>
      </c>
      <c r="C73" s="545">
        <f t="shared" ref="C73:C116" si="1">SUM(D73:H73)</f>
        <v>0</v>
      </c>
      <c r="D73" s="546"/>
      <c r="E73" s="547"/>
      <c r="F73" s="547"/>
      <c r="G73" s="547"/>
      <c r="H73" s="547"/>
    </row>
    <row r="74" spans="1:8" ht="25.5" x14ac:dyDescent="0.2">
      <c r="A74" s="535">
        <v>68</v>
      </c>
      <c r="B74" s="543" t="s">
        <v>5</v>
      </c>
      <c r="C74" s="548">
        <f t="shared" si="1"/>
        <v>0</v>
      </c>
      <c r="D74" s="546"/>
      <c r="E74" s="547"/>
      <c r="F74" s="547"/>
      <c r="G74" s="547"/>
      <c r="H74" s="547"/>
    </row>
    <row r="75" spans="1:8" x14ac:dyDescent="0.2">
      <c r="A75" s="5">
        <v>69</v>
      </c>
      <c r="B75" s="544" t="s">
        <v>6</v>
      </c>
      <c r="C75" s="548">
        <f t="shared" si="1"/>
        <v>8564700</v>
      </c>
      <c r="D75" s="549">
        <v>3313100</v>
      </c>
      <c r="E75" s="550"/>
      <c r="F75" s="550">
        <v>3981600</v>
      </c>
      <c r="G75" s="550">
        <v>1270000</v>
      </c>
      <c r="H75" s="547"/>
    </row>
    <row r="76" spans="1:8" x14ac:dyDescent="0.2">
      <c r="A76" s="535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535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535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535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535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535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535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535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3900000</v>
      </c>
      <c r="D91" s="39">
        <v>3900000</v>
      </c>
      <c r="E91" s="6"/>
      <c r="F91" s="6"/>
      <c r="G91" s="6"/>
      <c r="H91" s="6"/>
    </row>
    <row r="92" spans="1:8" x14ac:dyDescent="0.2">
      <c r="A92" s="535">
        <v>86</v>
      </c>
      <c r="B92" s="32" t="s">
        <v>23</v>
      </c>
      <c r="C92" s="58">
        <f t="shared" si="1"/>
        <v>5000000</v>
      </c>
      <c r="D92" s="39">
        <v>5000000</v>
      </c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8900000</v>
      </c>
      <c r="D93" s="53">
        <f>D85+D86+D91+D92</f>
        <v>8900000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535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535">
        <v>90</v>
      </c>
      <c r="B96" s="32" t="s">
        <v>27</v>
      </c>
      <c r="C96" s="58">
        <f t="shared" si="1"/>
        <v>90000</v>
      </c>
      <c r="D96" s="6">
        <v>90000</v>
      </c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29050</v>
      </c>
      <c r="D97" s="6">
        <v>29050</v>
      </c>
      <c r="E97" s="6"/>
      <c r="F97" s="6"/>
      <c r="G97" s="6"/>
      <c r="H97" s="6"/>
    </row>
    <row r="98" spans="1:8" ht="25.5" x14ac:dyDescent="0.2">
      <c r="A98" s="535">
        <v>92</v>
      </c>
      <c r="B98" s="32" t="s">
        <v>29</v>
      </c>
      <c r="C98" s="58">
        <f t="shared" si="1"/>
        <v>32144</v>
      </c>
      <c r="D98" s="39">
        <v>32144</v>
      </c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151194</v>
      </c>
      <c r="D99" s="53">
        <f>SUM(D94:D98)</f>
        <v>151194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535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535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535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535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535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535">
        <v>104</v>
      </c>
      <c r="B110" s="36" t="s">
        <v>41</v>
      </c>
      <c r="C110" s="58">
        <f t="shared" si="1"/>
        <v>17615894</v>
      </c>
      <c r="D110" s="55">
        <f>D73+D74+D75+D84+D93+D99+D104+D109</f>
        <v>12364294</v>
      </c>
      <c r="E110" s="11">
        <f>E73+E74+E75+E84+E93+E99+E104+E109</f>
        <v>0</v>
      </c>
      <c r="F110" s="11">
        <f>F73+F74+F75+F84+F93+F99+F104+F109</f>
        <v>3981600</v>
      </c>
      <c r="G110" s="11">
        <f>G73+G74+G75+G84+G93+G99+G104+G109</f>
        <v>1270000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535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">
      <c r="A113" s="5">
        <v>107</v>
      </c>
      <c r="B113" s="32" t="s">
        <v>43</v>
      </c>
      <c r="C113" s="58">
        <f t="shared" si="1"/>
        <v>3627600</v>
      </c>
      <c r="D113" s="39">
        <v>3627600</v>
      </c>
      <c r="E113" s="6"/>
      <c r="F113" s="6"/>
      <c r="G113" s="6"/>
      <c r="H113" s="6"/>
    </row>
    <row r="114" spans="1:8" x14ac:dyDescent="0.2">
      <c r="A114" s="535">
        <v>108</v>
      </c>
      <c r="B114" s="32" t="s">
        <v>44</v>
      </c>
      <c r="C114" s="58">
        <f t="shared" si="1"/>
        <v>3627600</v>
      </c>
      <c r="D114" s="45">
        <f>SUM(D111:D113)</f>
        <v>3627600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5" thickBot="1" x14ac:dyDescent="0.25">
      <c r="A115" s="5">
        <v>109</v>
      </c>
      <c r="B115" s="37" t="s">
        <v>45</v>
      </c>
      <c r="C115" s="58">
        <f t="shared" si="1"/>
        <v>3627600</v>
      </c>
      <c r="D115" s="56">
        <f>D114</f>
        <v>3627600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25" thickTop="1" thickBot="1" x14ac:dyDescent="0.25">
      <c r="A116" s="535">
        <v>110</v>
      </c>
      <c r="B116" s="539" t="s">
        <v>46</v>
      </c>
      <c r="C116" s="59">
        <f t="shared" si="1"/>
        <v>21243494</v>
      </c>
      <c r="D116" s="537">
        <f>D110+D115</f>
        <v>15991894</v>
      </c>
      <c r="E116" s="540">
        <f>E110+E115</f>
        <v>0</v>
      </c>
      <c r="F116" s="540">
        <f>F110+F115</f>
        <v>3981600</v>
      </c>
      <c r="G116" s="540">
        <f>G110+G115</f>
        <v>1270000</v>
      </c>
      <c r="H116" s="540">
        <f>H110+H115</f>
        <v>0</v>
      </c>
    </row>
    <row r="117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pane ySplit="7" topLeftCell="A107" activePane="bottomLeft" state="frozen"/>
      <selection pane="bottomLeft" activeCell="F120" sqref="F120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79" t="s">
        <v>0</v>
      </c>
      <c r="C1" s="213" t="s">
        <v>834</v>
      </c>
    </row>
    <row r="2" spans="1:8" ht="18.75" x14ac:dyDescent="0.3">
      <c r="B2" s="680" t="s">
        <v>181</v>
      </c>
      <c r="C2" s="678" t="s">
        <v>845</v>
      </c>
    </row>
    <row r="3" spans="1:8" ht="18.75" x14ac:dyDescent="0.3">
      <c r="B3" s="29" t="s">
        <v>836</v>
      </c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72</v>
      </c>
      <c r="C25" s="58">
        <f t="shared" si="0"/>
        <v>0</v>
      </c>
      <c r="D25" s="40">
        <f>SUM(D26:D27)</f>
        <v>0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73</v>
      </c>
      <c r="C26" s="58">
        <f t="shared" si="0"/>
        <v>0</v>
      </c>
      <c r="D26" s="39"/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83</v>
      </c>
      <c r="C36" s="58">
        <f t="shared" si="0"/>
        <v>0</v>
      </c>
      <c r="D36" s="41">
        <f>D25+D31+D32</f>
        <v>0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84</v>
      </c>
      <c r="C37" s="58">
        <f t="shared" si="0"/>
        <v>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0</v>
      </c>
      <c r="H37" s="19">
        <f>SUM(H38:H40)</f>
        <v>0</v>
      </c>
    </row>
    <row r="38" spans="1:8" x14ac:dyDescent="0.2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87</v>
      </c>
      <c r="C40" s="58">
        <f t="shared" si="0"/>
        <v>0</v>
      </c>
      <c r="D40" s="45"/>
      <c r="E40" s="8"/>
      <c r="F40" s="8"/>
      <c r="G40" s="8"/>
      <c r="H40" s="8"/>
    </row>
    <row r="41" spans="1:8" x14ac:dyDescent="0.2">
      <c r="A41" s="5">
        <v>35</v>
      </c>
      <c r="B41" s="32" t="s">
        <v>88</v>
      </c>
      <c r="C41" s="58">
        <f t="shared" si="0"/>
        <v>0</v>
      </c>
      <c r="D41" s="44">
        <f>SUM(D42:D43)</f>
        <v>0</v>
      </c>
      <c r="E41" s="19">
        <f>SUM(E42:E43)</f>
        <v>0</v>
      </c>
      <c r="F41" s="19">
        <f>SUM(F42:F43)</f>
        <v>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90</v>
      </c>
      <c r="C43" s="58">
        <f t="shared" si="0"/>
        <v>0</v>
      </c>
      <c r="D43" s="39"/>
      <c r="E43" s="6"/>
      <c r="F43" s="6"/>
      <c r="G43" s="6"/>
      <c r="H43" s="6"/>
    </row>
    <row r="44" spans="1:8" x14ac:dyDescent="0.2">
      <c r="A44" s="5">
        <v>38</v>
      </c>
      <c r="B44" s="32" t="s">
        <v>91</v>
      </c>
      <c r="C44" s="58">
        <f t="shared" si="0"/>
        <v>0</v>
      </c>
      <c r="D44" s="44">
        <f>SUM(D45:D49)</f>
        <v>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94</v>
      </c>
      <c r="C47" s="58">
        <f t="shared" si="0"/>
        <v>0</v>
      </c>
      <c r="D47" s="39"/>
      <c r="E47" s="6"/>
      <c r="F47" s="6"/>
      <c r="G47" s="6"/>
      <c r="H47" s="6"/>
    </row>
    <row r="48" spans="1:8" ht="25.5" x14ac:dyDescent="0.2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96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98</v>
      </c>
      <c r="C51" s="58">
        <f t="shared" si="0"/>
        <v>0</v>
      </c>
      <c r="D51" s="46"/>
      <c r="E51" s="9">
        <f>(E37+E41+E44+E50)*0.27</f>
        <v>0</v>
      </c>
      <c r="F51" s="9">
        <f>(F37+F41+F44+F50)*0.27</f>
        <v>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106</v>
      </c>
      <c r="C59" s="58">
        <f t="shared" si="0"/>
        <v>0</v>
      </c>
      <c r="D59" s="41">
        <f>D37+D41+D44+D50+D51+D52+D53+D54+D55+D56+D57+D58</f>
        <v>0</v>
      </c>
      <c r="E59" s="7">
        <f>E37+E41+E44+E50+E51+E52+E53+E54+E55+E56+E57+E58</f>
        <v>0</v>
      </c>
      <c r="F59" s="7">
        <f>F37+F41+F44+F50+F51+F52+F53+F54+F55+F56+F57+F58</f>
        <v>0</v>
      </c>
      <c r="G59" s="7">
        <f>G37+G41+G44+G50+G51+G52+G53+G54+G55+G56+G57+G58</f>
        <v>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107</v>
      </c>
      <c r="C60" s="60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55</v>
      </c>
      <c r="B61" s="33" t="s">
        <v>108</v>
      </c>
      <c r="C61" s="58">
        <f t="shared" si="0"/>
        <v>0</v>
      </c>
      <c r="D61" s="41">
        <f>D60</f>
        <v>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110</v>
      </c>
      <c r="C63" s="58">
        <f t="shared" si="0"/>
        <v>0</v>
      </c>
      <c r="D63" s="39"/>
      <c r="E63" s="6"/>
      <c r="F63" s="6"/>
      <c r="G63" s="6"/>
      <c r="H63" s="6"/>
    </row>
    <row r="64" spans="1:8" x14ac:dyDescent="0.2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112</v>
      </c>
      <c r="C65" s="58">
        <f t="shared" si="0"/>
        <v>0</v>
      </c>
      <c r="D65" s="47">
        <f>SUM(D62:D64)</f>
        <v>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113</v>
      </c>
      <c r="C66" s="58">
        <f t="shared" si="0"/>
        <v>0</v>
      </c>
      <c r="D66" s="48">
        <f>D18+D24+D36+D59+D61+D65</f>
        <v>0</v>
      </c>
      <c r="E66" s="21">
        <f>E18+E24+E36+E59+E61+E65</f>
        <v>0</v>
      </c>
      <c r="F66" s="21">
        <f>F18+F24+F36+F59+F61+F65</f>
        <v>0</v>
      </c>
      <c r="G66" s="21">
        <f>G18+G24+G36+G59+G61+G65</f>
        <v>0</v>
      </c>
      <c r="H66" s="21">
        <f>H18+H24+H36+H59+H61+H65</f>
        <v>0</v>
      </c>
    </row>
    <row r="67" spans="1:8" ht="25.5" x14ac:dyDescent="0.2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123</v>
      </c>
      <c r="C69" s="58">
        <f t="shared" si="0"/>
        <v>7858323</v>
      </c>
      <c r="D69" s="39"/>
      <c r="E69" s="6">
        <v>7858323</v>
      </c>
      <c r="F69" s="6"/>
      <c r="G69" s="6"/>
      <c r="H69" s="6"/>
    </row>
    <row r="70" spans="1:8" x14ac:dyDescent="0.2">
      <c r="A70" s="5">
        <v>64</v>
      </c>
      <c r="B70" s="32" t="s">
        <v>116</v>
      </c>
      <c r="C70" s="58">
        <f t="shared" si="0"/>
        <v>7858323</v>
      </c>
      <c r="D70" s="42">
        <f>SUM(D67:D69)</f>
        <v>0</v>
      </c>
      <c r="E70" s="18">
        <f>SUM(E67:E69)</f>
        <v>7858323</v>
      </c>
      <c r="F70" s="18">
        <f>SUM(F67:F69)</f>
        <v>0</v>
      </c>
      <c r="G70" s="18">
        <f>SUM(G67:G69)</f>
        <v>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117</v>
      </c>
      <c r="C71" s="58">
        <f>SUM(D71:H71)</f>
        <v>7858323</v>
      </c>
      <c r="D71" s="49">
        <f>D70</f>
        <v>0</v>
      </c>
      <c r="E71" s="22">
        <f>E70</f>
        <v>7858323</v>
      </c>
      <c r="F71" s="22">
        <f>F70</f>
        <v>0</v>
      </c>
      <c r="G71" s="22">
        <f>G70</f>
        <v>0</v>
      </c>
      <c r="H71" s="22">
        <f>H70</f>
        <v>0</v>
      </c>
    </row>
    <row r="72" spans="1:8" ht="14.25" thickTop="1" thickBot="1" x14ac:dyDescent="0.25">
      <c r="A72" s="535">
        <v>66</v>
      </c>
      <c r="B72" s="536" t="s">
        <v>46</v>
      </c>
      <c r="C72" s="59">
        <f>SUM(D72:H72)</f>
        <v>7858323</v>
      </c>
      <c r="D72" s="537">
        <f>D66+D71</f>
        <v>0</v>
      </c>
      <c r="E72" s="537">
        <f>E66+E71</f>
        <v>7858323</v>
      </c>
      <c r="F72" s="537">
        <f>F66+F71</f>
        <v>0</v>
      </c>
      <c r="G72" s="537">
        <f>G66+G71</f>
        <v>0</v>
      </c>
      <c r="H72" s="537">
        <f>H66+H71</f>
        <v>0</v>
      </c>
    </row>
    <row r="73" spans="1:8" ht="13.5" thickTop="1" x14ac:dyDescent="0.2">
      <c r="A73" s="5">
        <v>67</v>
      </c>
      <c r="B73" s="543" t="s">
        <v>4</v>
      </c>
      <c r="C73" s="545">
        <f t="shared" ref="C73:C116" si="1">SUM(D73:H73)</f>
        <v>5893795</v>
      </c>
      <c r="D73" s="546"/>
      <c r="E73" s="547">
        <v>5893795</v>
      </c>
      <c r="F73" s="547"/>
      <c r="G73" s="547"/>
      <c r="H73" s="547"/>
    </row>
    <row r="74" spans="1:8" ht="25.5" x14ac:dyDescent="0.2">
      <c r="A74" s="535">
        <v>68</v>
      </c>
      <c r="B74" s="543" t="s">
        <v>5</v>
      </c>
      <c r="C74" s="548">
        <f t="shared" si="1"/>
        <v>1356368</v>
      </c>
      <c r="D74" s="546"/>
      <c r="E74" s="547">
        <v>1356368</v>
      </c>
      <c r="F74" s="547"/>
      <c r="G74" s="547"/>
      <c r="H74" s="547"/>
    </row>
    <row r="75" spans="1:8" x14ac:dyDescent="0.2">
      <c r="A75" s="5">
        <v>69</v>
      </c>
      <c r="B75" s="544" t="s">
        <v>6</v>
      </c>
      <c r="C75" s="548">
        <f t="shared" si="1"/>
        <v>608160</v>
      </c>
      <c r="D75" s="549"/>
      <c r="E75" s="550">
        <v>608160</v>
      </c>
      <c r="F75" s="550"/>
      <c r="G75" s="550"/>
      <c r="H75" s="547"/>
    </row>
    <row r="76" spans="1:8" x14ac:dyDescent="0.2">
      <c r="A76" s="535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535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535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535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535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535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535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535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0</v>
      </c>
      <c r="D91" s="39"/>
      <c r="E91" s="6"/>
      <c r="F91" s="6"/>
      <c r="G91" s="6"/>
      <c r="H91" s="6"/>
    </row>
    <row r="92" spans="1:8" x14ac:dyDescent="0.2">
      <c r="A92" s="535">
        <v>86</v>
      </c>
      <c r="B92" s="32" t="s">
        <v>23</v>
      </c>
      <c r="C92" s="58">
        <f t="shared" si="1"/>
        <v>0</v>
      </c>
      <c r="D92" s="39"/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0</v>
      </c>
      <c r="D93" s="53">
        <f>D85+D86+D91+D92</f>
        <v>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535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535">
        <v>90</v>
      </c>
      <c r="B96" s="32" t="s">
        <v>27</v>
      </c>
      <c r="C96" s="58">
        <f t="shared" si="1"/>
        <v>0</v>
      </c>
      <c r="D96" s="39"/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0</v>
      </c>
      <c r="D97" s="39"/>
      <c r="E97" s="6"/>
      <c r="F97" s="6"/>
      <c r="G97" s="6"/>
      <c r="H97" s="6"/>
    </row>
    <row r="98" spans="1:8" ht="25.5" x14ac:dyDescent="0.2">
      <c r="A98" s="535">
        <v>92</v>
      </c>
      <c r="B98" s="32" t="s">
        <v>29</v>
      </c>
      <c r="C98" s="58">
        <f t="shared" si="1"/>
        <v>0</v>
      </c>
      <c r="D98" s="39"/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0</v>
      </c>
      <c r="D99" s="53">
        <f>SUM(D94:D98)</f>
        <v>0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535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535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535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535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535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535">
        <v>104</v>
      </c>
      <c r="B110" s="36" t="s">
        <v>41</v>
      </c>
      <c r="C110" s="58">
        <f t="shared" si="1"/>
        <v>7858323</v>
      </c>
      <c r="D110" s="55">
        <f>D73+D74+D75+D84+D93+D99+D104+D109</f>
        <v>0</v>
      </c>
      <c r="E110" s="11">
        <f>E73+E74+E75+E84+E93+E99+E104+E109</f>
        <v>7858323</v>
      </c>
      <c r="F110" s="11">
        <f>F73+F74+F75+F84+F93+F99+F104+F109</f>
        <v>0</v>
      </c>
      <c r="G110" s="11">
        <f>G73+G74+G75+G84+G93+G99+G104+G109</f>
        <v>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535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">
      <c r="A113" s="5">
        <v>107</v>
      </c>
      <c r="B113" s="32" t="s">
        <v>43</v>
      </c>
      <c r="C113" s="58">
        <f t="shared" si="1"/>
        <v>0</v>
      </c>
      <c r="D113" s="39">
        <f>'[1]1b'!C141</f>
        <v>0</v>
      </c>
      <c r="E113" s="6"/>
      <c r="F113" s="6"/>
      <c r="G113" s="6"/>
      <c r="H113" s="6"/>
    </row>
    <row r="114" spans="1:8" x14ac:dyDescent="0.2">
      <c r="A114" s="535">
        <v>108</v>
      </c>
      <c r="B114" s="32" t="s">
        <v>44</v>
      </c>
      <c r="C114" s="58">
        <f t="shared" si="1"/>
        <v>0</v>
      </c>
      <c r="D114" s="45">
        <f>SUM(D111:D113)</f>
        <v>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5" thickBot="1" x14ac:dyDescent="0.25">
      <c r="A115" s="5">
        <v>109</v>
      </c>
      <c r="B115" s="37" t="s">
        <v>45</v>
      </c>
      <c r="C115" s="58">
        <f t="shared" si="1"/>
        <v>0</v>
      </c>
      <c r="D115" s="56">
        <f>D114</f>
        <v>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25" thickTop="1" thickBot="1" x14ac:dyDescent="0.25">
      <c r="A116" s="535">
        <v>110</v>
      </c>
      <c r="B116" s="539" t="s">
        <v>46</v>
      </c>
      <c r="C116" s="59">
        <f t="shared" si="1"/>
        <v>7858323</v>
      </c>
      <c r="D116" s="537">
        <f>D110+D115</f>
        <v>0</v>
      </c>
      <c r="E116" s="540">
        <f>E110+E115</f>
        <v>7858323</v>
      </c>
      <c r="F116" s="540">
        <f>F110+F115</f>
        <v>0</v>
      </c>
      <c r="G116" s="540">
        <f>G110+G115</f>
        <v>0</v>
      </c>
      <c r="H116" s="540">
        <f>H110+H115</f>
        <v>0</v>
      </c>
    </row>
    <row r="117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210"/>
    <col min="2" max="2" width="38.28515625" style="210" customWidth="1"/>
    <col min="3" max="3" width="16.140625" style="210" customWidth="1"/>
    <col min="4" max="4" width="15.42578125" style="210" customWidth="1"/>
    <col min="5" max="5" width="16.28515625" style="210" customWidth="1"/>
    <col min="6" max="6" width="15.5703125" style="210" customWidth="1"/>
    <col min="7" max="16384" width="9.140625" style="210"/>
  </cols>
  <sheetData>
    <row r="1" spans="1:6" x14ac:dyDescent="0.2">
      <c r="B1" s="238" t="s">
        <v>393</v>
      </c>
    </row>
    <row r="2" spans="1:6" x14ac:dyDescent="0.2">
      <c r="A2" s="238"/>
      <c r="B2" s="238" t="s">
        <v>492</v>
      </c>
      <c r="C2" s="238"/>
      <c r="D2" s="238"/>
    </row>
    <row r="3" spans="1:6" ht="15" x14ac:dyDescent="0.25">
      <c r="A3" s="591" t="s">
        <v>436</v>
      </c>
      <c r="B3" s="591"/>
      <c r="C3" s="591"/>
      <c r="D3" s="591"/>
    </row>
    <row r="4" spans="1:6" x14ac:dyDescent="0.2">
      <c r="C4" s="388" t="s">
        <v>437</v>
      </c>
      <c r="D4" s="388"/>
      <c r="E4" s="388"/>
    </row>
    <row r="5" spans="1:6" x14ac:dyDescent="0.2">
      <c r="C5" s="68" t="s">
        <v>839</v>
      </c>
    </row>
    <row r="6" spans="1:6" x14ac:dyDescent="0.2">
      <c r="C6" s="202" t="s">
        <v>251</v>
      </c>
    </row>
    <row r="8" spans="1:6" x14ac:dyDescent="0.2">
      <c r="A8" s="210" t="s">
        <v>283</v>
      </c>
      <c r="B8" s="210" t="s">
        <v>252</v>
      </c>
      <c r="C8" s="210" t="s">
        <v>184</v>
      </c>
      <c r="D8" s="210" t="s">
        <v>185</v>
      </c>
      <c r="E8" s="196" t="s">
        <v>285</v>
      </c>
      <c r="F8" s="210" t="s">
        <v>438</v>
      </c>
    </row>
    <row r="9" spans="1:6" x14ac:dyDescent="0.2">
      <c r="A9" s="389" t="s">
        <v>396</v>
      </c>
      <c r="B9" s="390" t="s">
        <v>397</v>
      </c>
      <c r="C9" s="390" t="s">
        <v>250</v>
      </c>
      <c r="D9" s="390" t="s">
        <v>439</v>
      </c>
      <c r="E9" s="390" t="s">
        <v>440</v>
      </c>
      <c r="F9" s="390" t="s">
        <v>493</v>
      </c>
    </row>
    <row r="10" spans="1:6" x14ac:dyDescent="0.2">
      <c r="A10" s="391"/>
      <c r="B10" s="392"/>
      <c r="C10" s="393" t="s">
        <v>441</v>
      </c>
      <c r="D10" s="393" t="s">
        <v>441</v>
      </c>
      <c r="E10" s="393" t="s">
        <v>441</v>
      </c>
      <c r="F10" s="393" t="s">
        <v>441</v>
      </c>
    </row>
    <row r="11" spans="1:6" x14ac:dyDescent="0.2">
      <c r="A11" s="391"/>
      <c r="B11" s="392"/>
      <c r="C11" s="393" t="s">
        <v>260</v>
      </c>
      <c r="D11" s="393" t="s">
        <v>260</v>
      </c>
      <c r="E11" s="393" t="s">
        <v>260</v>
      </c>
      <c r="F11" s="393" t="s">
        <v>260</v>
      </c>
    </row>
    <row r="12" spans="1:6" x14ac:dyDescent="0.2">
      <c r="A12" s="394" t="s">
        <v>404</v>
      </c>
      <c r="B12" s="395" t="s">
        <v>405</v>
      </c>
      <c r="C12" s="395" t="s">
        <v>406</v>
      </c>
      <c r="D12" s="395" t="s">
        <v>406</v>
      </c>
      <c r="E12" s="395" t="s">
        <v>406</v>
      </c>
      <c r="F12" s="395" t="s">
        <v>406</v>
      </c>
    </row>
    <row r="13" spans="1:6" x14ac:dyDescent="0.2">
      <c r="A13" s="396" t="s">
        <v>404</v>
      </c>
      <c r="B13" s="397" t="s">
        <v>442</v>
      </c>
      <c r="C13" s="398">
        <f>'1'!C26</f>
        <v>84512950</v>
      </c>
      <c r="D13" s="398">
        <f>'1'!D26</f>
        <v>84512950</v>
      </c>
      <c r="E13" s="398">
        <v>84512950</v>
      </c>
      <c r="F13" s="398">
        <v>84512950</v>
      </c>
    </row>
    <row r="14" spans="1:6" x14ac:dyDescent="0.2">
      <c r="A14" s="396" t="s">
        <v>405</v>
      </c>
      <c r="B14" s="397" t="s">
        <v>443</v>
      </c>
      <c r="C14" s="398">
        <f>'1'!C27</f>
        <v>17637689</v>
      </c>
      <c r="D14" s="398">
        <v>17637689</v>
      </c>
      <c r="E14" s="398">
        <v>17637689</v>
      </c>
      <c r="F14" s="398">
        <v>17637689</v>
      </c>
    </row>
    <row r="15" spans="1:6" x14ac:dyDescent="0.2">
      <c r="A15" s="396" t="s">
        <v>406</v>
      </c>
      <c r="B15" s="397" t="s">
        <v>444</v>
      </c>
      <c r="C15" s="398">
        <f>'1'!C28</f>
        <v>189265417</v>
      </c>
      <c r="D15" s="398">
        <v>189265417</v>
      </c>
      <c r="E15" s="398">
        <v>189265417</v>
      </c>
      <c r="F15" s="398">
        <v>189265417</v>
      </c>
    </row>
    <row r="16" spans="1:6" x14ac:dyDescent="0.2">
      <c r="A16" s="396" t="s">
        <v>407</v>
      </c>
      <c r="B16" s="397" t="s">
        <v>445</v>
      </c>
      <c r="C16" s="398"/>
      <c r="D16" s="398"/>
      <c r="E16" s="398"/>
      <c r="F16" s="398"/>
    </row>
    <row r="17" spans="1:6" x14ac:dyDescent="0.2">
      <c r="A17" s="396" t="s">
        <v>412</v>
      </c>
      <c r="B17" s="397" t="s">
        <v>446</v>
      </c>
      <c r="C17" s="398"/>
      <c r="D17" s="398"/>
      <c r="E17" s="398"/>
      <c r="F17" s="398"/>
    </row>
    <row r="18" spans="1:6" x14ac:dyDescent="0.2">
      <c r="A18" s="396" t="s">
        <v>414</v>
      </c>
      <c r="B18" s="397" t="s">
        <v>447</v>
      </c>
      <c r="C18" s="398"/>
      <c r="D18" s="398"/>
      <c r="E18" s="398"/>
      <c r="F18" s="398"/>
    </row>
    <row r="19" spans="1:6" x14ac:dyDescent="0.2">
      <c r="A19" s="396" t="s">
        <v>415</v>
      </c>
      <c r="B19" s="397" t="s">
        <v>448</v>
      </c>
      <c r="C19" s="398"/>
      <c r="D19" s="398"/>
      <c r="E19" s="398"/>
      <c r="F19" s="398"/>
    </row>
    <row r="20" spans="1:6" x14ac:dyDescent="0.2">
      <c r="A20" s="396" t="s">
        <v>416</v>
      </c>
      <c r="B20" s="397" t="s">
        <v>449</v>
      </c>
      <c r="C20" s="398"/>
      <c r="D20" s="398"/>
      <c r="E20" s="398"/>
      <c r="F20" s="398"/>
    </row>
    <row r="21" spans="1:6" x14ac:dyDescent="0.2">
      <c r="A21" s="396" t="s">
        <v>417</v>
      </c>
      <c r="B21" s="397"/>
      <c r="C21" s="398"/>
      <c r="D21" s="398"/>
      <c r="E21" s="398"/>
      <c r="F21" s="398"/>
    </row>
    <row r="22" spans="1:6" x14ac:dyDescent="0.2">
      <c r="A22" s="399" t="s">
        <v>433</v>
      </c>
      <c r="B22" s="400" t="s">
        <v>205</v>
      </c>
      <c r="C22" s="401">
        <f>SUM(C13:C21)</f>
        <v>291416056</v>
      </c>
      <c r="D22" s="401">
        <f>SUM(D13:D21)</f>
        <v>291416056</v>
      </c>
      <c r="E22" s="401">
        <f>SUM(E13:E21)</f>
        <v>291416056</v>
      </c>
      <c r="F22" s="401">
        <f>SUM(F13:F21)</f>
        <v>291416056</v>
      </c>
    </row>
  </sheetData>
  <mergeCells count="1">
    <mergeCell ref="A3:D3"/>
  </mergeCells>
  <phoneticPr fontId="58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D2" sqref="D2"/>
    </sheetView>
  </sheetViews>
  <sheetFormatPr defaultColWidth="9.140625" defaultRowHeight="15" x14ac:dyDescent="0.25"/>
  <cols>
    <col min="1" max="1" width="6.42578125" style="450" customWidth="1"/>
    <col min="2" max="2" width="66.85546875" style="450" customWidth="1"/>
    <col min="3" max="3" width="7.42578125" style="450" customWidth="1"/>
    <col min="4" max="4" width="13.85546875" style="450" customWidth="1"/>
    <col min="5" max="5" width="11.5703125" style="450" customWidth="1"/>
    <col min="6" max="6" width="10.140625" style="450" customWidth="1"/>
    <col min="7" max="9" width="11.28515625" style="450" customWidth="1"/>
    <col min="10" max="16384" width="9.140625" style="450"/>
  </cols>
  <sheetData>
    <row r="1" spans="1:9" ht="15.75" x14ac:dyDescent="0.25">
      <c r="B1" s="451" t="s">
        <v>0</v>
      </c>
      <c r="D1" s="64" t="s">
        <v>827</v>
      </c>
    </row>
    <row r="2" spans="1:9" ht="18.75" x14ac:dyDescent="0.3">
      <c r="B2" s="452" t="s">
        <v>119</v>
      </c>
      <c r="C2" s="453"/>
      <c r="D2" s="68" t="s">
        <v>839</v>
      </c>
      <c r="E2" s="454"/>
      <c r="F2" s="454"/>
      <c r="G2" s="454"/>
      <c r="H2" s="454"/>
      <c r="I2" s="454"/>
    </row>
    <row r="3" spans="1:9" ht="18.75" x14ac:dyDescent="0.3">
      <c r="B3" s="455" t="s">
        <v>120</v>
      </c>
      <c r="D3" s="240" t="s">
        <v>251</v>
      </c>
    </row>
    <row r="4" spans="1:9" ht="18.75" x14ac:dyDescent="0.3">
      <c r="B4" s="456"/>
      <c r="D4" s="240"/>
    </row>
    <row r="5" spans="1:9" x14ac:dyDescent="0.25">
      <c r="B5" s="457"/>
      <c r="C5" s="457"/>
      <c r="D5" s="457" t="s">
        <v>47</v>
      </c>
      <c r="E5" s="457" t="s">
        <v>131</v>
      </c>
      <c r="F5" s="457" t="s">
        <v>49</v>
      </c>
      <c r="G5" s="457" t="s">
        <v>50</v>
      </c>
      <c r="H5" s="457" t="s">
        <v>52</v>
      </c>
      <c r="I5" s="457" t="s">
        <v>191</v>
      </c>
    </row>
    <row r="6" spans="1:9" ht="25.5" x14ac:dyDescent="0.25">
      <c r="A6" s="458" t="s">
        <v>1</v>
      </c>
      <c r="B6" s="459" t="s">
        <v>2</v>
      </c>
      <c r="C6" s="460" t="s">
        <v>496</v>
      </c>
      <c r="D6" s="461" t="s">
        <v>497</v>
      </c>
      <c r="E6" s="461" t="s">
        <v>497</v>
      </c>
      <c r="F6" s="461" t="s">
        <v>497</v>
      </c>
      <c r="G6" s="461" t="s">
        <v>497</v>
      </c>
      <c r="H6" s="461" t="s">
        <v>497</v>
      </c>
      <c r="I6" s="461" t="s">
        <v>497</v>
      </c>
    </row>
    <row r="7" spans="1:9" x14ac:dyDescent="0.25">
      <c r="A7" s="462" t="s">
        <v>404</v>
      </c>
      <c r="B7" s="463" t="s">
        <v>405</v>
      </c>
      <c r="C7" s="463" t="s">
        <v>406</v>
      </c>
      <c r="D7" s="464" t="s">
        <v>407</v>
      </c>
      <c r="E7" s="464" t="s">
        <v>412</v>
      </c>
      <c r="F7" s="464" t="s">
        <v>414</v>
      </c>
      <c r="G7" s="464" t="s">
        <v>415</v>
      </c>
      <c r="H7" s="464" t="s">
        <v>416</v>
      </c>
      <c r="I7" s="464" t="s">
        <v>417</v>
      </c>
    </row>
    <row r="8" spans="1:9" ht="15" customHeight="1" x14ac:dyDescent="0.25">
      <c r="A8" s="465" t="s">
        <v>498</v>
      </c>
      <c r="B8" s="466" t="s">
        <v>499</v>
      </c>
      <c r="C8" s="467" t="s">
        <v>141</v>
      </c>
      <c r="D8" s="468">
        <f t="shared" ref="D8:D71" si="0">SUM(E8:I8)</f>
        <v>114837</v>
      </c>
      <c r="E8" s="469">
        <v>114837</v>
      </c>
      <c r="F8" s="469"/>
      <c r="G8" s="469"/>
      <c r="H8" s="469"/>
      <c r="I8" s="469"/>
    </row>
    <row r="9" spans="1:9" ht="15" customHeight="1" x14ac:dyDescent="0.25">
      <c r="A9" s="465" t="s">
        <v>500</v>
      </c>
      <c r="B9" s="470" t="s">
        <v>501</v>
      </c>
      <c r="C9" s="467" t="s">
        <v>151</v>
      </c>
      <c r="D9" s="468">
        <f t="shared" si="0"/>
        <v>130351</v>
      </c>
      <c r="E9" s="469">
        <v>130351</v>
      </c>
      <c r="F9" s="469"/>
      <c r="G9" s="469"/>
      <c r="H9" s="469"/>
      <c r="I9" s="469"/>
    </row>
    <row r="10" spans="1:9" ht="15" customHeight="1" x14ac:dyDescent="0.25">
      <c r="A10" s="465" t="s">
        <v>502</v>
      </c>
      <c r="B10" s="470" t="s">
        <v>503</v>
      </c>
      <c r="C10" s="467" t="s">
        <v>162</v>
      </c>
      <c r="D10" s="468">
        <f t="shared" si="0"/>
        <v>92325</v>
      </c>
      <c r="E10" s="469">
        <v>92325</v>
      </c>
      <c r="F10" s="469"/>
      <c r="G10" s="469"/>
      <c r="H10" s="469"/>
      <c r="I10" s="469"/>
    </row>
    <row r="11" spans="1:9" ht="15" customHeight="1" x14ac:dyDescent="0.25">
      <c r="A11" s="465" t="s">
        <v>504</v>
      </c>
      <c r="B11" s="470" t="s">
        <v>505</v>
      </c>
      <c r="C11" s="467" t="s">
        <v>178</v>
      </c>
      <c r="D11" s="468">
        <f t="shared" si="0"/>
        <v>6884</v>
      </c>
      <c r="E11" s="469">
        <v>6884</v>
      </c>
      <c r="F11" s="469"/>
      <c r="G11" s="469"/>
      <c r="H11" s="469"/>
      <c r="I11" s="469"/>
    </row>
    <row r="12" spans="1:9" ht="15" customHeight="1" x14ac:dyDescent="0.25">
      <c r="A12" s="465" t="s">
        <v>506</v>
      </c>
      <c r="B12" s="470" t="s">
        <v>507</v>
      </c>
      <c r="C12" s="467" t="s">
        <v>508</v>
      </c>
      <c r="D12" s="468">
        <f t="shared" si="0"/>
        <v>0</v>
      </c>
      <c r="E12" s="469"/>
      <c r="F12" s="469"/>
      <c r="G12" s="469"/>
      <c r="H12" s="469"/>
      <c r="I12" s="469"/>
    </row>
    <row r="13" spans="1:9" ht="15" customHeight="1" x14ac:dyDescent="0.25">
      <c r="A13" s="465" t="s">
        <v>509</v>
      </c>
      <c r="B13" s="470" t="s">
        <v>510</v>
      </c>
      <c r="C13" s="467" t="s">
        <v>511</v>
      </c>
      <c r="D13" s="468">
        <f t="shared" si="0"/>
        <v>0</v>
      </c>
      <c r="E13" s="469"/>
      <c r="F13" s="469"/>
      <c r="G13" s="469"/>
      <c r="H13" s="469"/>
      <c r="I13" s="469"/>
    </row>
    <row r="14" spans="1:9" ht="15" customHeight="1" x14ac:dyDescent="0.25">
      <c r="A14" s="471" t="s">
        <v>512</v>
      </c>
      <c r="B14" s="472" t="s">
        <v>513</v>
      </c>
      <c r="C14" s="473" t="s">
        <v>514</v>
      </c>
      <c r="D14" s="468">
        <f t="shared" si="0"/>
        <v>344397</v>
      </c>
      <c r="E14" s="468">
        <f>SUM(E8:E13)</f>
        <v>344397</v>
      </c>
      <c r="F14" s="468">
        <f>SUM(F8:F13)</f>
        <v>0</v>
      </c>
      <c r="G14" s="468">
        <f>SUM(G8:G13)</f>
        <v>0</v>
      </c>
      <c r="H14" s="468">
        <f>SUM(H8:H13)</f>
        <v>0</v>
      </c>
      <c r="I14" s="468">
        <f>SUM(I8:I13)</f>
        <v>0</v>
      </c>
    </row>
    <row r="15" spans="1:9" ht="15" customHeight="1" x14ac:dyDescent="0.25">
      <c r="A15" s="465" t="s">
        <v>515</v>
      </c>
      <c r="B15" s="470" t="s">
        <v>516</v>
      </c>
      <c r="C15" s="467" t="s">
        <v>517</v>
      </c>
      <c r="D15" s="468">
        <f t="shared" si="0"/>
        <v>0</v>
      </c>
      <c r="E15" s="469"/>
      <c r="F15" s="469"/>
      <c r="G15" s="469"/>
      <c r="H15" s="469"/>
      <c r="I15" s="469"/>
    </row>
    <row r="16" spans="1:9" ht="15" customHeight="1" x14ac:dyDescent="0.25">
      <c r="A16" s="465" t="s">
        <v>518</v>
      </c>
      <c r="B16" s="470" t="s">
        <v>519</v>
      </c>
      <c r="C16" s="467" t="s">
        <v>520</v>
      </c>
      <c r="D16" s="468">
        <f t="shared" si="0"/>
        <v>0</v>
      </c>
      <c r="E16" s="469"/>
      <c r="F16" s="469"/>
      <c r="G16" s="469"/>
      <c r="H16" s="469"/>
      <c r="I16" s="469"/>
    </row>
    <row r="17" spans="1:9" ht="15" customHeight="1" x14ac:dyDescent="0.25">
      <c r="A17" s="465" t="s">
        <v>521</v>
      </c>
      <c r="B17" s="470" t="s">
        <v>522</v>
      </c>
      <c r="C17" s="467" t="s">
        <v>523</v>
      </c>
      <c r="D17" s="468">
        <f t="shared" si="0"/>
        <v>0</v>
      </c>
      <c r="E17" s="469"/>
      <c r="F17" s="469"/>
      <c r="G17" s="469"/>
      <c r="H17" s="469"/>
      <c r="I17" s="469"/>
    </row>
    <row r="18" spans="1:9" ht="15" customHeight="1" x14ac:dyDescent="0.25">
      <c r="A18" s="465" t="s">
        <v>524</v>
      </c>
      <c r="B18" s="470" t="s">
        <v>525</v>
      </c>
      <c r="C18" s="467" t="s">
        <v>526</v>
      </c>
      <c r="D18" s="468">
        <f t="shared" si="0"/>
        <v>0</v>
      </c>
      <c r="E18" s="469"/>
      <c r="F18" s="469"/>
      <c r="G18" s="469"/>
      <c r="H18" s="469"/>
      <c r="I18" s="469"/>
    </row>
    <row r="19" spans="1:9" ht="15" customHeight="1" x14ac:dyDescent="0.25">
      <c r="A19" s="465" t="s">
        <v>527</v>
      </c>
      <c r="B19" s="470" t="s">
        <v>528</v>
      </c>
      <c r="C19" s="467" t="s">
        <v>529</v>
      </c>
      <c r="D19" s="468">
        <f t="shared" si="0"/>
        <v>85152</v>
      </c>
      <c r="E19" s="468">
        <f>SUM(E20:E26)</f>
        <v>21752</v>
      </c>
      <c r="F19" s="468">
        <f>SUM(F20:F26)</f>
        <v>0</v>
      </c>
      <c r="G19" s="468">
        <f>SUM(G20:G26)</f>
        <v>62306</v>
      </c>
      <c r="H19" s="468">
        <f>SUM(H20:H26)</f>
        <v>1094</v>
      </c>
      <c r="I19" s="468">
        <f>SUM(I20:I26)</f>
        <v>0</v>
      </c>
    </row>
    <row r="20" spans="1:9" ht="15" customHeight="1" x14ac:dyDescent="0.25">
      <c r="A20" s="465"/>
      <c r="B20" s="470" t="s">
        <v>530</v>
      </c>
      <c r="C20" s="467" t="s">
        <v>531</v>
      </c>
      <c r="D20" s="468">
        <f t="shared" si="0"/>
        <v>0</v>
      </c>
      <c r="E20" s="469"/>
      <c r="F20" s="469"/>
      <c r="G20" s="469"/>
      <c r="H20" s="469"/>
      <c r="I20" s="469"/>
    </row>
    <row r="21" spans="1:9" ht="15" customHeight="1" x14ac:dyDescent="0.25">
      <c r="A21" s="465"/>
      <c r="B21" s="470" t="s">
        <v>532</v>
      </c>
      <c r="C21" s="467" t="s">
        <v>533</v>
      </c>
      <c r="D21" s="468">
        <f t="shared" si="0"/>
        <v>13002</v>
      </c>
      <c r="E21" s="469">
        <v>13002</v>
      </c>
      <c r="F21" s="469"/>
      <c r="G21" s="469"/>
      <c r="H21" s="469"/>
      <c r="I21" s="469"/>
    </row>
    <row r="22" spans="1:9" ht="15" customHeight="1" x14ac:dyDescent="0.25">
      <c r="A22" s="465"/>
      <c r="B22" s="470" t="s">
        <v>534</v>
      </c>
      <c r="C22" s="467" t="s">
        <v>535</v>
      </c>
      <c r="D22" s="468">
        <f t="shared" si="0"/>
        <v>63400</v>
      </c>
      <c r="E22" s="469"/>
      <c r="F22" s="469"/>
      <c r="G22" s="469">
        <v>62306</v>
      </c>
      <c r="H22" s="469">
        <v>1094</v>
      </c>
      <c r="I22" s="469"/>
    </row>
    <row r="23" spans="1:9" ht="15" customHeight="1" x14ac:dyDescent="0.25">
      <c r="A23" s="465"/>
      <c r="B23" s="470" t="s">
        <v>536</v>
      </c>
      <c r="C23" s="467" t="s">
        <v>537</v>
      </c>
      <c r="D23" s="468">
        <f t="shared" si="0"/>
        <v>0</v>
      </c>
      <c r="E23" s="469"/>
      <c r="F23" s="469"/>
      <c r="G23" s="469"/>
      <c r="H23" s="469"/>
      <c r="I23" s="469"/>
    </row>
    <row r="24" spans="1:9" ht="15" customHeight="1" x14ac:dyDescent="0.25">
      <c r="A24" s="465"/>
      <c r="B24" s="470" t="s">
        <v>538</v>
      </c>
      <c r="C24" s="467" t="s">
        <v>539</v>
      </c>
      <c r="D24" s="468">
        <f t="shared" si="0"/>
        <v>0</v>
      </c>
      <c r="E24" s="469"/>
      <c r="F24" s="469"/>
      <c r="G24" s="469"/>
      <c r="H24" s="469"/>
      <c r="I24" s="469"/>
    </row>
    <row r="25" spans="1:9" ht="15" customHeight="1" x14ac:dyDescent="0.25">
      <c r="A25" s="465"/>
      <c r="B25" s="470" t="s">
        <v>540</v>
      </c>
      <c r="C25" s="467" t="s">
        <v>541</v>
      </c>
      <c r="D25" s="468">
        <f t="shared" si="0"/>
        <v>0</v>
      </c>
      <c r="E25" s="469"/>
      <c r="F25" s="469"/>
      <c r="G25" s="469"/>
      <c r="H25" s="469"/>
      <c r="I25" s="469"/>
    </row>
    <row r="26" spans="1:9" ht="15" customHeight="1" x14ac:dyDescent="0.25">
      <c r="A26" s="465"/>
      <c r="B26" s="474" t="s">
        <v>542</v>
      </c>
      <c r="C26" s="467" t="s">
        <v>543</v>
      </c>
      <c r="D26" s="468">
        <f t="shared" si="0"/>
        <v>8750</v>
      </c>
      <c r="E26" s="469">
        <v>8750</v>
      </c>
      <c r="F26" s="469"/>
      <c r="G26" s="469"/>
      <c r="H26" s="469"/>
      <c r="I26" s="469"/>
    </row>
    <row r="27" spans="1:9" ht="15" customHeight="1" x14ac:dyDescent="0.25">
      <c r="A27" s="471" t="s">
        <v>544</v>
      </c>
      <c r="B27" s="472" t="s">
        <v>545</v>
      </c>
      <c r="C27" s="473" t="s">
        <v>546</v>
      </c>
      <c r="D27" s="468">
        <f t="shared" si="0"/>
        <v>429549</v>
      </c>
      <c r="E27" s="468">
        <f>SUM(E14:E19)</f>
        <v>366149</v>
      </c>
      <c r="F27" s="468">
        <f>SUM(F14:F19)</f>
        <v>0</v>
      </c>
      <c r="G27" s="468">
        <f>SUM(G14:G19)</f>
        <v>62306</v>
      </c>
      <c r="H27" s="468">
        <f>SUM(H14:H19)</f>
        <v>1094</v>
      </c>
      <c r="I27" s="468">
        <f>SUM(I14:I19)</f>
        <v>0</v>
      </c>
    </row>
    <row r="28" spans="1:9" ht="15" customHeight="1" x14ac:dyDescent="0.25">
      <c r="A28" s="465" t="s">
        <v>547</v>
      </c>
      <c r="B28" s="470" t="s">
        <v>548</v>
      </c>
      <c r="C28" s="467" t="s">
        <v>549</v>
      </c>
      <c r="D28" s="468">
        <f t="shared" si="0"/>
        <v>0</v>
      </c>
      <c r="E28" s="469"/>
      <c r="F28" s="469"/>
      <c r="G28" s="469"/>
      <c r="H28" s="469"/>
      <c r="I28" s="469"/>
    </row>
    <row r="29" spans="1:9" ht="15" customHeight="1" x14ac:dyDescent="0.25">
      <c r="A29" s="465" t="s">
        <v>550</v>
      </c>
      <c r="B29" s="470" t="s">
        <v>551</v>
      </c>
      <c r="C29" s="467" t="s">
        <v>552</v>
      </c>
      <c r="D29" s="468">
        <f t="shared" si="0"/>
        <v>0</v>
      </c>
      <c r="E29" s="469"/>
      <c r="F29" s="469"/>
      <c r="G29" s="469"/>
      <c r="H29" s="469"/>
      <c r="I29" s="469"/>
    </row>
    <row r="30" spans="1:9" ht="15" customHeight="1" x14ac:dyDescent="0.25">
      <c r="A30" s="465" t="s">
        <v>553</v>
      </c>
      <c r="B30" s="470" t="s">
        <v>554</v>
      </c>
      <c r="C30" s="467" t="s">
        <v>555</v>
      </c>
      <c r="D30" s="468">
        <f t="shared" si="0"/>
        <v>0</v>
      </c>
      <c r="E30" s="469"/>
      <c r="F30" s="469"/>
      <c r="G30" s="469"/>
      <c r="H30" s="469"/>
      <c r="I30" s="469"/>
    </row>
    <row r="31" spans="1:9" ht="15" customHeight="1" x14ac:dyDescent="0.25">
      <c r="A31" s="465" t="s">
        <v>556</v>
      </c>
      <c r="B31" s="470" t="s">
        <v>557</v>
      </c>
      <c r="C31" s="467" t="s">
        <v>558</v>
      </c>
      <c r="D31" s="468">
        <f t="shared" si="0"/>
        <v>0</v>
      </c>
      <c r="E31" s="469"/>
      <c r="F31" s="469"/>
      <c r="G31" s="469"/>
      <c r="H31" s="469"/>
      <c r="I31" s="469"/>
    </row>
    <row r="32" spans="1:9" ht="15" customHeight="1" x14ac:dyDescent="0.25">
      <c r="A32" s="465" t="s">
        <v>559</v>
      </c>
      <c r="B32" s="470" t="s">
        <v>560</v>
      </c>
      <c r="C32" s="467" t="s">
        <v>561</v>
      </c>
      <c r="D32" s="468">
        <f t="shared" si="0"/>
        <v>0</v>
      </c>
      <c r="E32" s="469"/>
      <c r="F32" s="469"/>
      <c r="G32" s="469"/>
      <c r="H32" s="469"/>
      <c r="I32" s="469"/>
    </row>
    <row r="33" spans="1:9" ht="15" customHeight="1" x14ac:dyDescent="0.25">
      <c r="A33" s="471" t="s">
        <v>562</v>
      </c>
      <c r="B33" s="472" t="s">
        <v>563</v>
      </c>
      <c r="C33" s="473" t="s">
        <v>564</v>
      </c>
      <c r="D33" s="468">
        <f t="shared" si="0"/>
        <v>0</v>
      </c>
      <c r="E33" s="468">
        <f>SUM(E28:E32)</f>
        <v>0</v>
      </c>
      <c r="F33" s="468">
        <f>SUM(F28:F32)</f>
        <v>0</v>
      </c>
      <c r="G33" s="468">
        <f>SUM(G28:G32)</f>
        <v>0</v>
      </c>
      <c r="H33" s="468">
        <f>SUM(H28:H32)</f>
        <v>0</v>
      </c>
      <c r="I33" s="468">
        <f>SUM(I28:I32)</f>
        <v>0</v>
      </c>
    </row>
    <row r="34" spans="1:9" ht="15" customHeight="1" x14ac:dyDescent="0.25">
      <c r="A34" s="465" t="s">
        <v>565</v>
      </c>
      <c r="B34" s="470" t="s">
        <v>566</v>
      </c>
      <c r="C34" s="467" t="s">
        <v>567</v>
      </c>
      <c r="D34" s="468">
        <f t="shared" si="0"/>
        <v>0</v>
      </c>
      <c r="E34" s="469"/>
      <c r="F34" s="469"/>
      <c r="G34" s="469"/>
      <c r="H34" s="469"/>
      <c r="I34" s="469"/>
    </row>
    <row r="35" spans="1:9" ht="15" customHeight="1" x14ac:dyDescent="0.25">
      <c r="A35" s="465" t="s">
        <v>568</v>
      </c>
      <c r="B35" s="470" t="s">
        <v>569</v>
      </c>
      <c r="C35" s="467" t="s">
        <v>570</v>
      </c>
      <c r="D35" s="468">
        <f t="shared" si="0"/>
        <v>0</v>
      </c>
      <c r="E35" s="469"/>
      <c r="F35" s="469"/>
      <c r="G35" s="469"/>
      <c r="H35" s="469"/>
      <c r="I35" s="469"/>
    </row>
    <row r="36" spans="1:9" ht="15" customHeight="1" x14ac:dyDescent="0.25">
      <c r="A36" s="471" t="s">
        <v>571</v>
      </c>
      <c r="B36" s="472" t="s">
        <v>572</v>
      </c>
      <c r="C36" s="473" t="s">
        <v>573</v>
      </c>
      <c r="D36" s="468">
        <f t="shared" si="0"/>
        <v>0</v>
      </c>
      <c r="E36" s="468">
        <f>SUM(E34:E35)</f>
        <v>0</v>
      </c>
      <c r="F36" s="468">
        <f>SUM(F34:F35)</f>
        <v>0</v>
      </c>
      <c r="G36" s="468">
        <f>SUM(G34:G35)</f>
        <v>0</v>
      </c>
      <c r="H36" s="468">
        <f>SUM(H34:H35)</f>
        <v>0</v>
      </c>
      <c r="I36" s="468">
        <f>SUM(I34:I35)</f>
        <v>0</v>
      </c>
    </row>
    <row r="37" spans="1:9" ht="15" customHeight="1" x14ac:dyDescent="0.25">
      <c r="A37" s="465" t="s">
        <v>574</v>
      </c>
      <c r="B37" s="470" t="s">
        <v>575</v>
      </c>
      <c r="C37" s="467" t="s">
        <v>576</v>
      </c>
      <c r="D37" s="468">
        <f t="shared" si="0"/>
        <v>0</v>
      </c>
      <c r="E37" s="469"/>
      <c r="F37" s="469"/>
      <c r="G37" s="469"/>
      <c r="H37" s="469"/>
      <c r="I37" s="469"/>
    </row>
    <row r="38" spans="1:9" ht="15" customHeight="1" x14ac:dyDescent="0.25">
      <c r="A38" s="465" t="s">
        <v>577</v>
      </c>
      <c r="B38" s="470" t="s">
        <v>578</v>
      </c>
      <c r="C38" s="467" t="s">
        <v>579</v>
      </c>
      <c r="D38" s="468">
        <f t="shared" si="0"/>
        <v>0</v>
      </c>
      <c r="E38" s="469"/>
      <c r="F38" s="469"/>
      <c r="G38" s="469"/>
      <c r="H38" s="469"/>
      <c r="I38" s="469"/>
    </row>
    <row r="39" spans="1:9" ht="15" customHeight="1" x14ac:dyDescent="0.25">
      <c r="A39" s="465" t="s">
        <v>580</v>
      </c>
      <c r="B39" s="470" t="s">
        <v>581</v>
      </c>
      <c r="C39" s="467" t="s">
        <v>582</v>
      </c>
      <c r="D39" s="468">
        <f t="shared" si="0"/>
        <v>91747</v>
      </c>
      <c r="E39" s="469">
        <v>91747</v>
      </c>
      <c r="F39" s="469"/>
      <c r="G39" s="469"/>
      <c r="H39" s="469"/>
      <c r="I39" s="469"/>
    </row>
    <row r="40" spans="1:9" ht="15" customHeight="1" x14ac:dyDescent="0.25">
      <c r="A40" s="465" t="s">
        <v>583</v>
      </c>
      <c r="B40" s="470" t="s">
        <v>584</v>
      </c>
      <c r="C40" s="467" t="s">
        <v>585</v>
      </c>
      <c r="D40" s="468">
        <f t="shared" si="0"/>
        <v>187900</v>
      </c>
      <c r="E40" s="469">
        <v>187900</v>
      </c>
      <c r="F40" s="469"/>
      <c r="G40" s="469"/>
      <c r="H40" s="469"/>
      <c r="I40" s="469"/>
    </row>
    <row r="41" spans="1:9" ht="15" customHeight="1" x14ac:dyDescent="0.25">
      <c r="A41" s="465" t="s">
        <v>586</v>
      </c>
      <c r="B41" s="470" t="s">
        <v>587</v>
      </c>
      <c r="C41" s="467" t="s">
        <v>588</v>
      </c>
      <c r="D41" s="468">
        <f t="shared" si="0"/>
        <v>0</v>
      </c>
      <c r="E41" s="469"/>
      <c r="F41" s="469"/>
      <c r="G41" s="469"/>
      <c r="H41" s="469"/>
      <c r="I41" s="469"/>
    </row>
    <row r="42" spans="1:9" ht="15" customHeight="1" x14ac:dyDescent="0.25">
      <c r="A42" s="465" t="s">
        <v>589</v>
      </c>
      <c r="B42" s="470" t="s">
        <v>590</v>
      </c>
      <c r="C42" s="467" t="s">
        <v>591</v>
      </c>
      <c r="D42" s="468">
        <f t="shared" si="0"/>
        <v>0</v>
      </c>
      <c r="E42" s="469"/>
      <c r="F42" s="469"/>
      <c r="G42" s="469"/>
      <c r="H42" s="469"/>
      <c r="I42" s="469"/>
    </row>
    <row r="43" spans="1:9" ht="15" customHeight="1" x14ac:dyDescent="0.25">
      <c r="A43" s="465" t="s">
        <v>592</v>
      </c>
      <c r="B43" s="470" t="s">
        <v>593</v>
      </c>
      <c r="C43" s="467" t="s">
        <v>594</v>
      </c>
      <c r="D43" s="468">
        <f t="shared" si="0"/>
        <v>10688</v>
      </c>
      <c r="E43" s="469">
        <v>10688</v>
      </c>
      <c r="F43" s="469"/>
      <c r="G43" s="469"/>
      <c r="H43" s="469"/>
      <c r="I43" s="469"/>
    </row>
    <row r="44" spans="1:9" ht="15" customHeight="1" x14ac:dyDescent="0.25">
      <c r="A44" s="465" t="s">
        <v>595</v>
      </c>
      <c r="B44" s="470" t="s">
        <v>596</v>
      </c>
      <c r="C44" s="467" t="s">
        <v>597</v>
      </c>
      <c r="D44" s="468">
        <f t="shared" si="0"/>
        <v>0</v>
      </c>
      <c r="E44" s="469"/>
      <c r="F44" s="469"/>
      <c r="G44" s="469"/>
      <c r="H44" s="469"/>
      <c r="I44" s="469"/>
    </row>
    <row r="45" spans="1:9" ht="15" customHeight="1" x14ac:dyDescent="0.25">
      <c r="A45" s="471" t="s">
        <v>598</v>
      </c>
      <c r="B45" s="472" t="s">
        <v>599</v>
      </c>
      <c r="C45" s="473" t="s">
        <v>600</v>
      </c>
      <c r="D45" s="468">
        <f t="shared" si="0"/>
        <v>198588</v>
      </c>
      <c r="E45" s="468">
        <f>SUM(E40:E44)</f>
        <v>198588</v>
      </c>
      <c r="F45" s="468">
        <f>SUM(F40:F44)</f>
        <v>0</v>
      </c>
      <c r="G45" s="468">
        <f>SUM(G40:G44)</f>
        <v>0</v>
      </c>
      <c r="H45" s="468">
        <f>SUM(H40:H44)</f>
        <v>0</v>
      </c>
      <c r="I45" s="468">
        <f>SUM(I40:I44)</f>
        <v>0</v>
      </c>
    </row>
    <row r="46" spans="1:9" ht="15" customHeight="1" x14ac:dyDescent="0.25">
      <c r="A46" s="465" t="s">
        <v>601</v>
      </c>
      <c r="B46" s="470" t="s">
        <v>602</v>
      </c>
      <c r="C46" s="467" t="s">
        <v>603</v>
      </c>
      <c r="D46" s="468">
        <f t="shared" si="0"/>
        <v>1413</v>
      </c>
      <c r="E46" s="469">
        <v>1413</v>
      </c>
      <c r="F46" s="469"/>
      <c r="G46" s="469"/>
      <c r="H46" s="469"/>
      <c r="I46" s="469"/>
    </row>
    <row r="47" spans="1:9" ht="15" customHeight="1" x14ac:dyDescent="0.25">
      <c r="A47" s="471" t="s">
        <v>604</v>
      </c>
      <c r="B47" s="472" t="s">
        <v>605</v>
      </c>
      <c r="C47" s="473" t="s">
        <v>606</v>
      </c>
      <c r="D47" s="468">
        <f t="shared" si="0"/>
        <v>291748</v>
      </c>
      <c r="E47" s="468">
        <f>E36+E37+E38+E39+E45+E46</f>
        <v>291748</v>
      </c>
      <c r="F47" s="468">
        <f>F36+F37+F38+F39+F45+F46</f>
        <v>0</v>
      </c>
      <c r="G47" s="468">
        <f>G36+G37+G38+G39+G45+G46</f>
        <v>0</v>
      </c>
      <c r="H47" s="468">
        <f>H36+H37+H38+H39+H45+H46</f>
        <v>0</v>
      </c>
      <c r="I47" s="468">
        <f>I36+I37+I38+I39+I45+I46</f>
        <v>0</v>
      </c>
    </row>
    <row r="48" spans="1:9" ht="15" customHeight="1" x14ac:dyDescent="0.25">
      <c r="A48" s="465" t="s">
        <v>607</v>
      </c>
      <c r="B48" s="475" t="s">
        <v>608</v>
      </c>
      <c r="C48" s="467" t="s">
        <v>609</v>
      </c>
      <c r="D48" s="468">
        <f t="shared" si="0"/>
        <v>0</v>
      </c>
      <c r="E48" s="469"/>
      <c r="F48" s="469"/>
      <c r="G48" s="469"/>
      <c r="H48" s="469"/>
      <c r="I48" s="469"/>
    </row>
    <row r="49" spans="1:9" ht="15" customHeight="1" x14ac:dyDescent="0.25">
      <c r="A49" s="465" t="s">
        <v>610</v>
      </c>
      <c r="B49" s="475" t="s">
        <v>611</v>
      </c>
      <c r="C49" s="467" t="s">
        <v>612</v>
      </c>
      <c r="D49" s="468">
        <f t="shared" si="0"/>
        <v>8848</v>
      </c>
      <c r="E49" s="469"/>
      <c r="F49" s="469">
        <v>360</v>
      </c>
      <c r="G49" s="469">
        <v>1050</v>
      </c>
      <c r="H49" s="469">
        <v>6688</v>
      </c>
      <c r="I49" s="469">
        <v>750</v>
      </c>
    </row>
    <row r="50" spans="1:9" ht="15" customHeight="1" x14ac:dyDescent="0.25">
      <c r="A50" s="465" t="s">
        <v>613</v>
      </c>
      <c r="B50" s="475" t="s">
        <v>614</v>
      </c>
      <c r="C50" s="467" t="s">
        <v>615</v>
      </c>
      <c r="D50" s="468">
        <f t="shared" si="0"/>
        <v>3690</v>
      </c>
      <c r="E50" s="468">
        <f>SUM(E51:E52)</f>
        <v>560</v>
      </c>
      <c r="F50" s="468">
        <f>SUM(F51:F52)</f>
        <v>1500</v>
      </c>
      <c r="G50" s="468">
        <f>SUM(G51:G52)</f>
        <v>1630</v>
      </c>
      <c r="H50" s="468">
        <f>SUM(H51:H52)</f>
        <v>0</v>
      </c>
      <c r="I50" s="468">
        <f>SUM(I51:I52)</f>
        <v>0</v>
      </c>
    </row>
    <row r="51" spans="1:9" ht="15" customHeight="1" x14ac:dyDescent="0.25">
      <c r="A51" s="465"/>
      <c r="B51" s="474" t="s">
        <v>616</v>
      </c>
      <c r="C51" s="467" t="s">
        <v>617</v>
      </c>
      <c r="D51" s="468">
        <f t="shared" si="0"/>
        <v>1820</v>
      </c>
      <c r="E51" s="469">
        <v>240</v>
      </c>
      <c r="F51" s="469">
        <v>1500</v>
      </c>
      <c r="G51" s="469">
        <v>80</v>
      </c>
      <c r="H51" s="469"/>
      <c r="I51" s="469"/>
    </row>
    <row r="52" spans="1:9" ht="15" customHeight="1" x14ac:dyDescent="0.25">
      <c r="A52" s="465"/>
      <c r="B52" s="474" t="s">
        <v>618</v>
      </c>
      <c r="C52" s="467" t="s">
        <v>619</v>
      </c>
      <c r="D52" s="468">
        <f t="shared" si="0"/>
        <v>1870</v>
      </c>
      <c r="E52" s="469">
        <v>320</v>
      </c>
      <c r="F52" s="469"/>
      <c r="G52" s="469">
        <v>1550</v>
      </c>
      <c r="H52" s="469"/>
      <c r="I52" s="469"/>
    </row>
    <row r="53" spans="1:9" ht="15" customHeight="1" x14ac:dyDescent="0.25">
      <c r="A53" s="465" t="s">
        <v>620</v>
      </c>
      <c r="B53" s="475" t="s">
        <v>621</v>
      </c>
      <c r="C53" s="467" t="s">
        <v>622</v>
      </c>
      <c r="D53" s="468">
        <f t="shared" si="0"/>
        <v>19579</v>
      </c>
      <c r="E53" s="469">
        <v>19579</v>
      </c>
      <c r="F53" s="469"/>
      <c r="G53" s="469"/>
      <c r="H53" s="469"/>
      <c r="I53" s="469"/>
    </row>
    <row r="54" spans="1:9" ht="15" customHeight="1" x14ac:dyDescent="0.25">
      <c r="A54" s="465" t="s">
        <v>623</v>
      </c>
      <c r="B54" s="475" t="s">
        <v>624</v>
      </c>
      <c r="C54" s="467" t="s">
        <v>625</v>
      </c>
      <c r="D54" s="468">
        <f t="shared" si="0"/>
        <v>12612</v>
      </c>
      <c r="E54" s="469">
        <v>3579</v>
      </c>
      <c r="F54" s="469">
        <v>502</v>
      </c>
      <c r="G54" s="469"/>
      <c r="H54" s="469">
        <v>8531</v>
      </c>
      <c r="I54" s="469"/>
    </row>
    <row r="55" spans="1:9" ht="15" customHeight="1" x14ac:dyDescent="0.25">
      <c r="A55" s="465" t="s">
        <v>626</v>
      </c>
      <c r="B55" s="475" t="s">
        <v>627</v>
      </c>
      <c r="C55" s="467" t="s">
        <v>628</v>
      </c>
      <c r="D55" s="468">
        <f t="shared" si="0"/>
        <v>7128</v>
      </c>
      <c r="E55" s="469">
        <v>6404</v>
      </c>
      <c r="F55" s="469"/>
      <c r="G55" s="469">
        <v>724</v>
      </c>
      <c r="H55" s="469"/>
      <c r="I55" s="469"/>
    </row>
    <row r="56" spans="1:9" ht="15" customHeight="1" x14ac:dyDescent="0.25">
      <c r="A56" s="465" t="s">
        <v>629</v>
      </c>
      <c r="B56" s="475" t="s">
        <v>630</v>
      </c>
      <c r="C56" s="467" t="s">
        <v>631</v>
      </c>
      <c r="D56" s="468">
        <f t="shared" si="0"/>
        <v>4864</v>
      </c>
      <c r="E56" s="469"/>
      <c r="F56" s="469"/>
      <c r="G56" s="476"/>
      <c r="H56" s="469">
        <v>4864</v>
      </c>
      <c r="I56" s="469"/>
    </row>
    <row r="57" spans="1:9" ht="15" customHeight="1" x14ac:dyDescent="0.25">
      <c r="A57" s="465" t="s">
        <v>632</v>
      </c>
      <c r="B57" s="475" t="s">
        <v>633</v>
      </c>
      <c r="C57" s="467" t="s">
        <v>634</v>
      </c>
      <c r="D57" s="468">
        <f t="shared" si="0"/>
        <v>1300</v>
      </c>
      <c r="E57" s="469">
        <v>1300</v>
      </c>
      <c r="F57" s="469"/>
      <c r="G57" s="469"/>
      <c r="H57" s="469"/>
      <c r="I57" s="469"/>
    </row>
    <row r="58" spans="1:9" ht="15" customHeight="1" x14ac:dyDescent="0.25">
      <c r="A58" s="465" t="s">
        <v>635</v>
      </c>
      <c r="B58" s="475" t="s">
        <v>636</v>
      </c>
      <c r="C58" s="467" t="s">
        <v>637</v>
      </c>
      <c r="D58" s="468">
        <f t="shared" si="0"/>
        <v>0</v>
      </c>
      <c r="E58" s="469"/>
      <c r="F58" s="469"/>
      <c r="G58" s="469"/>
      <c r="H58" s="469"/>
      <c r="I58" s="469"/>
    </row>
    <row r="59" spans="1:9" ht="15" customHeight="1" x14ac:dyDescent="0.25">
      <c r="A59" s="465" t="s">
        <v>638</v>
      </c>
      <c r="B59" s="475" t="s">
        <v>639</v>
      </c>
      <c r="C59" s="467" t="s">
        <v>640</v>
      </c>
      <c r="D59" s="468">
        <f t="shared" si="0"/>
        <v>0</v>
      </c>
      <c r="E59" s="469"/>
      <c r="F59" s="469"/>
      <c r="G59" s="469"/>
      <c r="H59" s="469"/>
      <c r="I59" s="469"/>
    </row>
    <row r="60" spans="1:9" ht="15" customHeight="1" x14ac:dyDescent="0.25">
      <c r="A60" s="471" t="s">
        <v>641</v>
      </c>
      <c r="B60" s="477" t="s">
        <v>298</v>
      </c>
      <c r="C60" s="473" t="s">
        <v>642</v>
      </c>
      <c r="D60" s="468">
        <f t="shared" si="0"/>
        <v>58021</v>
      </c>
      <c r="E60" s="468">
        <f>E48+E49+E50+E53+E54+E55+E56+E57+E58+E59</f>
        <v>31422</v>
      </c>
      <c r="F60" s="468">
        <f>F48+F49+F50+F53+F54+F55+F56+F57+F58+F59</f>
        <v>2362</v>
      </c>
      <c r="G60" s="468">
        <f>G48+G49+G50+G53+G54+G55+G56+G57+G58+G59</f>
        <v>3404</v>
      </c>
      <c r="H60" s="468">
        <f>H48+H49+H50+H53+H54+H55+H56+H57+H58+H59</f>
        <v>20083</v>
      </c>
      <c r="I60" s="468">
        <f>I48+I49+I50+I53+I54+I55+I56+I57+I58+I59</f>
        <v>750</v>
      </c>
    </row>
    <row r="61" spans="1:9" ht="15" customHeight="1" x14ac:dyDescent="0.25">
      <c r="A61" s="465">
        <v>45</v>
      </c>
      <c r="B61" s="475" t="s">
        <v>643</v>
      </c>
      <c r="C61" s="467" t="s">
        <v>644</v>
      </c>
      <c r="D61" s="468">
        <f t="shared" si="0"/>
        <v>0</v>
      </c>
      <c r="E61" s="469"/>
      <c r="F61" s="469"/>
      <c r="G61" s="469"/>
      <c r="H61" s="469"/>
      <c r="I61" s="469"/>
    </row>
    <row r="62" spans="1:9" ht="15" customHeight="1" x14ac:dyDescent="0.25">
      <c r="A62" s="465">
        <v>46</v>
      </c>
      <c r="B62" s="475" t="s">
        <v>645</v>
      </c>
      <c r="C62" s="467" t="s">
        <v>646</v>
      </c>
      <c r="D62" s="468">
        <f t="shared" si="0"/>
        <v>8199</v>
      </c>
      <c r="E62" s="469">
        <v>8199</v>
      </c>
      <c r="F62" s="469"/>
      <c r="G62" s="469"/>
      <c r="H62" s="469"/>
      <c r="I62" s="469"/>
    </row>
    <row r="63" spans="1:9" ht="15" customHeight="1" x14ac:dyDescent="0.25">
      <c r="A63" s="465">
        <v>47</v>
      </c>
      <c r="B63" s="475" t="s">
        <v>647</v>
      </c>
      <c r="C63" s="467" t="s">
        <v>648</v>
      </c>
      <c r="D63" s="468">
        <f t="shared" si="0"/>
        <v>0</v>
      </c>
      <c r="E63" s="469"/>
      <c r="F63" s="469"/>
      <c r="G63" s="469"/>
      <c r="H63" s="469"/>
      <c r="I63" s="469"/>
    </row>
    <row r="64" spans="1:9" ht="15" customHeight="1" x14ac:dyDescent="0.25">
      <c r="A64" s="465">
        <v>48</v>
      </c>
      <c r="B64" s="475" t="s">
        <v>649</v>
      </c>
      <c r="C64" s="467" t="s">
        <v>650</v>
      </c>
      <c r="D64" s="468">
        <f t="shared" si="0"/>
        <v>0</v>
      </c>
      <c r="E64" s="469"/>
      <c r="F64" s="469"/>
      <c r="G64" s="469"/>
      <c r="H64" s="469"/>
      <c r="I64" s="469"/>
    </row>
    <row r="65" spans="1:9" ht="15" customHeight="1" x14ac:dyDescent="0.25">
      <c r="A65" s="465">
        <v>49</v>
      </c>
      <c r="B65" s="475" t="s">
        <v>651</v>
      </c>
      <c r="C65" s="467" t="s">
        <v>652</v>
      </c>
      <c r="D65" s="468">
        <f t="shared" si="0"/>
        <v>0</v>
      </c>
      <c r="E65" s="469"/>
      <c r="F65" s="469"/>
      <c r="G65" s="469"/>
      <c r="H65" s="469"/>
      <c r="I65" s="469"/>
    </row>
    <row r="66" spans="1:9" ht="15" customHeight="1" x14ac:dyDescent="0.25">
      <c r="A66" s="471">
        <v>50</v>
      </c>
      <c r="B66" s="472" t="s">
        <v>653</v>
      </c>
      <c r="C66" s="473" t="s">
        <v>654</v>
      </c>
      <c r="D66" s="468">
        <f t="shared" si="0"/>
        <v>8199</v>
      </c>
      <c r="E66" s="468">
        <f>SUM(E61:E65)</f>
        <v>8199</v>
      </c>
      <c r="F66" s="468">
        <f>SUM(F61:F65)</f>
        <v>0</v>
      </c>
      <c r="G66" s="468">
        <f>SUM(G61:G65)</f>
        <v>0</v>
      </c>
      <c r="H66" s="468">
        <f>SUM(H61:H65)</f>
        <v>0</v>
      </c>
      <c r="I66" s="468">
        <f>SUM(I61:I65)</f>
        <v>0</v>
      </c>
    </row>
    <row r="67" spans="1:9" ht="15" customHeight="1" x14ac:dyDescent="0.25">
      <c r="A67" s="465">
        <v>51</v>
      </c>
      <c r="B67" s="475" t="s">
        <v>655</v>
      </c>
      <c r="C67" s="467" t="s">
        <v>656</v>
      </c>
      <c r="D67" s="468">
        <f t="shared" si="0"/>
        <v>0</v>
      </c>
      <c r="E67" s="469"/>
      <c r="F67" s="469"/>
      <c r="G67" s="469"/>
      <c r="H67" s="469"/>
      <c r="I67" s="469"/>
    </row>
    <row r="68" spans="1:9" ht="15" customHeight="1" x14ac:dyDescent="0.25">
      <c r="A68" s="465">
        <v>52</v>
      </c>
      <c r="B68" s="470" t="s">
        <v>657</v>
      </c>
      <c r="C68" s="467" t="s">
        <v>658</v>
      </c>
      <c r="D68" s="468">
        <f t="shared" si="0"/>
        <v>0</v>
      </c>
      <c r="E68" s="469"/>
      <c r="F68" s="469"/>
      <c r="G68" s="469"/>
      <c r="H68" s="469"/>
      <c r="I68" s="469"/>
    </row>
    <row r="69" spans="1:9" ht="15" customHeight="1" x14ac:dyDescent="0.25">
      <c r="A69" s="465">
        <v>53</v>
      </c>
      <c r="B69" s="475" t="s">
        <v>659</v>
      </c>
      <c r="C69" s="467" t="s">
        <v>660</v>
      </c>
      <c r="D69" s="468">
        <f t="shared" si="0"/>
        <v>70</v>
      </c>
      <c r="E69" s="469"/>
      <c r="F69" s="469"/>
      <c r="G69" s="469">
        <v>70</v>
      </c>
      <c r="H69" s="469"/>
      <c r="I69" s="469"/>
    </row>
    <row r="70" spans="1:9" ht="15" customHeight="1" x14ac:dyDescent="0.25">
      <c r="A70" s="471">
        <v>54</v>
      </c>
      <c r="B70" s="472" t="s">
        <v>661</v>
      </c>
      <c r="C70" s="473" t="s">
        <v>662</v>
      </c>
      <c r="D70" s="468">
        <f t="shared" si="0"/>
        <v>70</v>
      </c>
      <c r="E70" s="468">
        <f>SUM(E67:E69)</f>
        <v>0</v>
      </c>
      <c r="F70" s="468">
        <f>SUM(F67:F69)</f>
        <v>0</v>
      </c>
      <c r="G70" s="468">
        <f>SUM(G67:G69)</f>
        <v>70</v>
      </c>
      <c r="H70" s="468">
        <f>SUM(H67:H69)</f>
        <v>0</v>
      </c>
      <c r="I70" s="468">
        <f>SUM(I67:I69)</f>
        <v>0</v>
      </c>
    </row>
    <row r="71" spans="1:9" ht="15" customHeight="1" x14ac:dyDescent="0.25">
      <c r="A71" s="465">
        <v>55</v>
      </c>
      <c r="B71" s="475" t="s">
        <v>663</v>
      </c>
      <c r="C71" s="467" t="s">
        <v>664</v>
      </c>
      <c r="D71" s="468">
        <f t="shared" si="0"/>
        <v>0</v>
      </c>
      <c r="E71" s="469"/>
      <c r="F71" s="469"/>
      <c r="G71" s="469"/>
      <c r="H71" s="469"/>
      <c r="I71" s="469"/>
    </row>
    <row r="72" spans="1:9" ht="15" customHeight="1" x14ac:dyDescent="0.25">
      <c r="A72" s="465">
        <v>56</v>
      </c>
      <c r="B72" s="470" t="s">
        <v>665</v>
      </c>
      <c r="C72" s="467" t="s">
        <v>666</v>
      </c>
      <c r="D72" s="468">
        <f t="shared" ref="D72:D89" si="1">SUM(E72:I72)</f>
        <v>0</v>
      </c>
      <c r="E72" s="469"/>
      <c r="F72" s="469"/>
      <c r="G72" s="469"/>
      <c r="H72" s="469"/>
      <c r="I72" s="469"/>
    </row>
    <row r="73" spans="1:9" ht="15" customHeight="1" x14ac:dyDescent="0.25">
      <c r="A73" s="465">
        <v>57</v>
      </c>
      <c r="B73" s="475" t="s">
        <v>667</v>
      </c>
      <c r="C73" s="467" t="s">
        <v>668</v>
      </c>
      <c r="D73" s="468">
        <f t="shared" si="1"/>
        <v>352</v>
      </c>
      <c r="E73" s="469">
        <v>352</v>
      </c>
      <c r="F73" s="469"/>
      <c r="G73" s="469"/>
      <c r="H73" s="469"/>
      <c r="I73" s="469"/>
    </row>
    <row r="74" spans="1:9" ht="15" customHeight="1" thickBot="1" x14ac:dyDescent="0.3">
      <c r="A74" s="478">
        <v>58</v>
      </c>
      <c r="B74" s="479" t="s">
        <v>669</v>
      </c>
      <c r="C74" s="480" t="s">
        <v>670</v>
      </c>
      <c r="D74" s="468">
        <f t="shared" si="1"/>
        <v>352</v>
      </c>
      <c r="E74" s="481">
        <f>SUM(E71:E73)</f>
        <v>352</v>
      </c>
      <c r="F74" s="481">
        <f>SUM(F71:F73)</f>
        <v>0</v>
      </c>
      <c r="G74" s="481">
        <f>SUM(G71:G73)</f>
        <v>0</v>
      </c>
      <c r="H74" s="481">
        <f>SUM(H71:H73)</f>
        <v>0</v>
      </c>
      <c r="I74" s="481">
        <f>SUM(I71:I73)</f>
        <v>0</v>
      </c>
    </row>
    <row r="75" spans="1:9" ht="15" customHeight="1" thickBot="1" x14ac:dyDescent="0.3">
      <c r="A75" s="482">
        <v>59</v>
      </c>
      <c r="B75" s="483" t="s">
        <v>671</v>
      </c>
      <c r="C75" s="484" t="s">
        <v>672</v>
      </c>
      <c r="D75" s="468">
        <f t="shared" si="1"/>
        <v>787939</v>
      </c>
      <c r="E75" s="485">
        <f>E27+E33+E47+E60+E66+E70+E74</f>
        <v>697870</v>
      </c>
      <c r="F75" s="485">
        <f>F27+F33+F47+F60+F66+F70+F74</f>
        <v>2362</v>
      </c>
      <c r="G75" s="485">
        <f>G27+G33+G47+G60+G66+G70+G74</f>
        <v>65780</v>
      </c>
      <c r="H75" s="485">
        <f>H27+H33+H47+H60+H66+H70+H74</f>
        <v>21177</v>
      </c>
      <c r="I75" s="485">
        <f>I27+I33+I47+I60+I66+I70+I74</f>
        <v>750</v>
      </c>
    </row>
    <row r="76" spans="1:9" x14ac:dyDescent="0.25">
      <c r="A76" s="486">
        <v>60</v>
      </c>
      <c r="B76" s="487" t="s">
        <v>673</v>
      </c>
      <c r="C76" s="488" t="s">
        <v>674</v>
      </c>
      <c r="D76" s="468">
        <f t="shared" si="1"/>
        <v>0</v>
      </c>
      <c r="E76" s="488"/>
      <c r="F76" s="488"/>
      <c r="G76" s="488"/>
      <c r="H76" s="488"/>
      <c r="I76" s="488"/>
    </row>
    <row r="77" spans="1:9" x14ac:dyDescent="0.25">
      <c r="A77" s="471">
        <v>61</v>
      </c>
      <c r="B77" s="489" t="s">
        <v>675</v>
      </c>
      <c r="C77" s="490" t="s">
        <v>676</v>
      </c>
      <c r="D77" s="468">
        <f t="shared" si="1"/>
        <v>0</v>
      </c>
      <c r="E77" s="490"/>
      <c r="F77" s="490"/>
      <c r="G77" s="490"/>
      <c r="H77" s="490"/>
      <c r="I77" s="490"/>
    </row>
    <row r="78" spans="1:9" x14ac:dyDescent="0.25">
      <c r="A78" s="471">
        <v>62</v>
      </c>
      <c r="B78" s="470" t="s">
        <v>677</v>
      </c>
      <c r="C78" s="490" t="s">
        <v>678</v>
      </c>
      <c r="D78" s="468">
        <f t="shared" si="1"/>
        <v>307216</v>
      </c>
      <c r="E78" s="490">
        <v>300819</v>
      </c>
      <c r="F78" s="490"/>
      <c r="G78" s="490">
        <v>6397</v>
      </c>
      <c r="H78" s="490"/>
      <c r="I78" s="490"/>
    </row>
    <row r="79" spans="1:9" x14ac:dyDescent="0.25">
      <c r="A79" s="471">
        <v>63</v>
      </c>
      <c r="B79" s="470" t="s">
        <v>679</v>
      </c>
      <c r="C79" s="490" t="s">
        <v>680</v>
      </c>
      <c r="D79" s="468">
        <f t="shared" si="1"/>
        <v>0</v>
      </c>
      <c r="E79" s="490"/>
      <c r="F79" s="490"/>
      <c r="G79" s="490"/>
      <c r="H79" s="490"/>
      <c r="I79" s="490"/>
    </row>
    <row r="80" spans="1:9" x14ac:dyDescent="0.25">
      <c r="A80" s="471">
        <v>64</v>
      </c>
      <c r="B80" s="472" t="s">
        <v>681</v>
      </c>
      <c r="C80" s="490" t="s">
        <v>682</v>
      </c>
      <c r="D80" s="468">
        <f t="shared" si="1"/>
        <v>307216</v>
      </c>
      <c r="E80" s="490">
        <f>SUM(E78:E79)</f>
        <v>300819</v>
      </c>
      <c r="F80" s="490">
        <f>SUM(F78:F79)</f>
        <v>0</v>
      </c>
      <c r="G80" s="490">
        <f>SUM(G78:G79)</f>
        <v>6397</v>
      </c>
      <c r="H80" s="490">
        <f>SUM(H78:H79)</f>
        <v>0</v>
      </c>
      <c r="I80" s="490">
        <f>SUM(I78:I79)</f>
        <v>0</v>
      </c>
    </row>
    <row r="81" spans="1:9" x14ac:dyDescent="0.25">
      <c r="A81" s="471">
        <v>65</v>
      </c>
      <c r="B81" s="491" t="s">
        <v>683</v>
      </c>
      <c r="C81" s="490" t="s">
        <v>684</v>
      </c>
      <c r="D81" s="468">
        <f t="shared" si="1"/>
        <v>0</v>
      </c>
      <c r="E81" s="490"/>
      <c r="F81" s="490"/>
      <c r="G81" s="490"/>
      <c r="H81" s="490"/>
      <c r="I81" s="490"/>
    </row>
    <row r="82" spans="1:9" x14ac:dyDescent="0.25">
      <c r="A82" s="471">
        <v>66</v>
      </c>
      <c r="B82" s="491" t="s">
        <v>685</v>
      </c>
      <c r="C82" s="490" t="s">
        <v>686</v>
      </c>
      <c r="D82" s="468">
        <f t="shared" si="1"/>
        <v>0</v>
      </c>
      <c r="E82" s="490"/>
      <c r="F82" s="490"/>
      <c r="G82" s="490"/>
      <c r="H82" s="490"/>
      <c r="I82" s="490"/>
    </row>
    <row r="83" spans="1:9" x14ac:dyDescent="0.25">
      <c r="A83" s="471">
        <v>67</v>
      </c>
      <c r="B83" s="491" t="s">
        <v>687</v>
      </c>
      <c r="C83" s="490" t="s">
        <v>688</v>
      </c>
      <c r="D83" s="468">
        <f t="shared" si="1"/>
        <v>428788</v>
      </c>
      <c r="E83" s="492"/>
      <c r="F83" s="493">
        <v>154861</v>
      </c>
      <c r="G83" s="492">
        <v>132166</v>
      </c>
      <c r="H83" s="492">
        <v>111838</v>
      </c>
      <c r="I83" s="492">
        <v>29923</v>
      </c>
    </row>
    <row r="84" spans="1:9" x14ac:dyDescent="0.25">
      <c r="A84" s="471">
        <v>68</v>
      </c>
      <c r="B84" s="491" t="s">
        <v>689</v>
      </c>
      <c r="C84" s="490" t="s">
        <v>690</v>
      </c>
      <c r="D84" s="468">
        <f t="shared" si="1"/>
        <v>0</v>
      </c>
      <c r="E84" s="494"/>
      <c r="F84" s="495"/>
      <c r="G84" s="494"/>
      <c r="H84" s="494"/>
      <c r="I84" s="494"/>
    </row>
    <row r="85" spans="1:9" x14ac:dyDescent="0.25">
      <c r="A85" s="471">
        <v>69</v>
      </c>
      <c r="B85" s="475" t="s">
        <v>691</v>
      </c>
      <c r="C85" s="490" t="s">
        <v>692</v>
      </c>
      <c r="D85" s="468">
        <f t="shared" si="1"/>
        <v>0</v>
      </c>
      <c r="E85" s="494"/>
      <c r="F85" s="495"/>
      <c r="G85" s="494"/>
      <c r="H85" s="494"/>
      <c r="I85" s="494"/>
    </row>
    <row r="86" spans="1:9" x14ac:dyDescent="0.25">
      <c r="A86" s="471">
        <v>70</v>
      </c>
      <c r="B86" s="477" t="s">
        <v>693</v>
      </c>
      <c r="C86" s="490" t="s">
        <v>694</v>
      </c>
      <c r="D86" s="468">
        <f t="shared" si="1"/>
        <v>736004</v>
      </c>
      <c r="E86" s="494">
        <f>(SUM(E80:E85))+E76+E77</f>
        <v>300819</v>
      </c>
      <c r="F86" s="496">
        <f>(SUM(F80:F85))+F76+F77</f>
        <v>154861</v>
      </c>
      <c r="G86" s="494">
        <f>(SUM(G80:G85))+G76+G77</f>
        <v>138563</v>
      </c>
      <c r="H86" s="494">
        <f>(SUM(H80:H85))+H76+H77</f>
        <v>111838</v>
      </c>
      <c r="I86" s="494">
        <f>(SUM(I80:I85))+I76+I77</f>
        <v>29923</v>
      </c>
    </row>
    <row r="87" spans="1:9" x14ac:dyDescent="0.25">
      <c r="A87" s="471">
        <v>71</v>
      </c>
      <c r="B87" s="489" t="s">
        <v>695</v>
      </c>
      <c r="C87" s="490" t="s">
        <v>696</v>
      </c>
      <c r="D87" s="468">
        <f t="shared" si="1"/>
        <v>0</v>
      </c>
      <c r="E87" s="494"/>
      <c r="F87" s="496"/>
      <c r="G87" s="494"/>
      <c r="H87" s="494"/>
      <c r="I87" s="494"/>
    </row>
    <row r="88" spans="1:9" x14ac:dyDescent="0.25">
      <c r="A88" s="471">
        <v>72</v>
      </c>
      <c r="B88" s="489" t="s">
        <v>697</v>
      </c>
      <c r="C88" s="490" t="s">
        <v>698</v>
      </c>
      <c r="D88" s="468">
        <f t="shared" si="1"/>
        <v>736004</v>
      </c>
      <c r="E88" s="494">
        <f>SUM(E86:E87)</f>
        <v>300819</v>
      </c>
      <c r="F88" s="496">
        <f>SUM(F86:F87)</f>
        <v>154861</v>
      </c>
      <c r="G88" s="494">
        <f>SUM(G86:G87)</f>
        <v>138563</v>
      </c>
      <c r="H88" s="494">
        <f>SUM(H86:H87)</f>
        <v>111838</v>
      </c>
      <c r="I88" s="494">
        <f>SUM(I86:I87)</f>
        <v>29923</v>
      </c>
    </row>
    <row r="89" spans="1:9" x14ac:dyDescent="0.25">
      <c r="A89" s="497">
        <v>73</v>
      </c>
      <c r="B89" s="498" t="s">
        <v>699</v>
      </c>
      <c r="C89" s="498"/>
      <c r="D89" s="468">
        <f t="shared" si="1"/>
        <v>1523943</v>
      </c>
      <c r="E89" s="499">
        <f>E75+E88</f>
        <v>998689</v>
      </c>
      <c r="F89" s="500">
        <f>F75+F88</f>
        <v>157223</v>
      </c>
      <c r="G89" s="499">
        <f>G75+G88</f>
        <v>204343</v>
      </c>
      <c r="H89" s="499">
        <f>H75+H88</f>
        <v>133015</v>
      </c>
      <c r="I89" s="499">
        <f>I75+I88</f>
        <v>30673</v>
      </c>
    </row>
    <row r="91" spans="1:9" ht="15.75" x14ac:dyDescent="0.25">
      <c r="B91" s="501"/>
      <c r="C91" s="502"/>
    </row>
    <row r="92" spans="1:9" ht="15.75" x14ac:dyDescent="0.25">
      <c r="B92" s="501"/>
    </row>
    <row r="93" spans="1:9" ht="15.75" x14ac:dyDescent="0.25">
      <c r="B93" s="501"/>
    </row>
    <row r="94" spans="1:9" ht="15.75" x14ac:dyDescent="0.25">
      <c r="B94" s="503"/>
    </row>
  </sheetData>
  <phoneticPr fontId="58" type="noConversion"/>
  <pageMargins left="0" right="0" top="0" bottom="0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C2" sqref="C2"/>
    </sheetView>
  </sheetViews>
  <sheetFormatPr defaultColWidth="9.140625" defaultRowHeight="15" x14ac:dyDescent="0.25"/>
  <cols>
    <col min="1" max="1" width="6.28515625" style="450" customWidth="1"/>
    <col min="2" max="2" width="81.85546875" style="450" customWidth="1"/>
    <col min="3" max="3" width="8.42578125" style="450" customWidth="1"/>
    <col min="4" max="4" width="10.7109375" style="450" customWidth="1"/>
    <col min="5" max="5" width="10.42578125" style="450" customWidth="1"/>
    <col min="6" max="6" width="10.140625" style="450" customWidth="1"/>
    <col min="7" max="7" width="8.7109375" style="450" customWidth="1"/>
    <col min="8" max="9" width="9.5703125" style="450" customWidth="1"/>
    <col min="10" max="16384" width="9.140625" style="450"/>
  </cols>
  <sheetData>
    <row r="1" spans="1:9" ht="15.75" x14ac:dyDescent="0.25">
      <c r="B1" s="451" t="s">
        <v>0</v>
      </c>
      <c r="C1" s="64" t="s">
        <v>828</v>
      </c>
    </row>
    <row r="2" spans="1:9" ht="18.75" x14ac:dyDescent="0.3">
      <c r="B2" s="452" t="s">
        <v>119</v>
      </c>
      <c r="C2" s="68" t="s">
        <v>839</v>
      </c>
      <c r="D2" s="454"/>
      <c r="E2" s="454"/>
      <c r="F2" s="454"/>
      <c r="G2" s="454"/>
      <c r="H2" s="454"/>
      <c r="I2" s="454"/>
    </row>
    <row r="3" spans="1:9" ht="18.75" x14ac:dyDescent="0.3">
      <c r="B3" s="455" t="s">
        <v>121</v>
      </c>
      <c r="C3" s="240" t="s">
        <v>251</v>
      </c>
    </row>
    <row r="4" spans="1:9" ht="18.75" x14ac:dyDescent="0.3">
      <c r="B4" s="456"/>
      <c r="C4" s="240"/>
    </row>
    <row r="5" spans="1:9" x14ac:dyDescent="0.25">
      <c r="D5" s="450" t="s">
        <v>195</v>
      </c>
      <c r="E5" s="450" t="s">
        <v>131</v>
      </c>
      <c r="F5" s="450" t="s">
        <v>49</v>
      </c>
      <c r="G5" s="450" t="s">
        <v>50</v>
      </c>
      <c r="H5" s="450" t="s">
        <v>52</v>
      </c>
      <c r="I5" s="450" t="s">
        <v>700</v>
      </c>
    </row>
    <row r="6" spans="1:9" ht="28.5" customHeight="1" x14ac:dyDescent="0.25">
      <c r="A6" s="458" t="s">
        <v>1</v>
      </c>
      <c r="B6" s="459" t="s">
        <v>2</v>
      </c>
      <c r="C6" s="460" t="s">
        <v>496</v>
      </c>
      <c r="D6" s="461" t="s">
        <v>497</v>
      </c>
      <c r="E6" s="461" t="s">
        <v>497</v>
      </c>
      <c r="F6" s="461" t="s">
        <v>497</v>
      </c>
      <c r="G6" s="461" t="s">
        <v>497</v>
      </c>
      <c r="H6" s="461" t="s">
        <v>497</v>
      </c>
      <c r="I6" s="461" t="s">
        <v>497</v>
      </c>
    </row>
    <row r="7" spans="1:9" x14ac:dyDescent="0.25">
      <c r="A7" s="462" t="s">
        <v>404</v>
      </c>
      <c r="B7" s="463" t="s">
        <v>405</v>
      </c>
      <c r="C7" s="463" t="s">
        <v>406</v>
      </c>
      <c r="D7" s="464" t="s">
        <v>407</v>
      </c>
      <c r="E7" s="464" t="s">
        <v>412</v>
      </c>
      <c r="F7" s="464" t="s">
        <v>414</v>
      </c>
      <c r="G7" s="464" t="s">
        <v>415</v>
      </c>
      <c r="H7" s="464" t="s">
        <v>416</v>
      </c>
      <c r="I7" s="464" t="s">
        <v>417</v>
      </c>
    </row>
    <row r="8" spans="1:9" ht="15" customHeight="1" x14ac:dyDescent="0.25">
      <c r="A8" s="504">
        <v>1</v>
      </c>
      <c r="B8" s="505" t="s">
        <v>701</v>
      </c>
      <c r="C8" s="506" t="s">
        <v>702</v>
      </c>
      <c r="D8" s="507">
        <f t="shared" ref="D8:D71" si="0">SUM(E8:I8)</f>
        <v>317033</v>
      </c>
      <c r="E8" s="507">
        <v>29645</v>
      </c>
      <c r="F8" s="507">
        <v>97162</v>
      </c>
      <c r="G8" s="507">
        <v>107359</v>
      </c>
      <c r="H8" s="507">
        <v>70966</v>
      </c>
      <c r="I8" s="507">
        <v>11901</v>
      </c>
    </row>
    <row r="9" spans="1:9" ht="15" customHeight="1" x14ac:dyDescent="0.25">
      <c r="A9" s="504">
        <v>2</v>
      </c>
      <c r="B9" s="472" t="s">
        <v>703</v>
      </c>
      <c r="C9" s="506" t="s">
        <v>704</v>
      </c>
      <c r="D9" s="507">
        <f t="shared" si="0"/>
        <v>79133</v>
      </c>
      <c r="E9" s="507">
        <v>8839</v>
      </c>
      <c r="F9" s="507">
        <v>27726</v>
      </c>
      <c r="G9" s="507">
        <v>20241</v>
      </c>
      <c r="H9" s="507">
        <v>19015</v>
      </c>
      <c r="I9" s="507">
        <v>3312</v>
      </c>
    </row>
    <row r="10" spans="1:9" ht="15" customHeight="1" x14ac:dyDescent="0.25">
      <c r="A10" s="504">
        <v>3</v>
      </c>
      <c r="B10" s="472" t="s">
        <v>466</v>
      </c>
      <c r="C10" s="506" t="s">
        <v>705</v>
      </c>
      <c r="D10" s="507">
        <f t="shared" si="0"/>
        <v>217622</v>
      </c>
      <c r="E10" s="507">
        <v>56819</v>
      </c>
      <c r="F10" s="507">
        <v>30684</v>
      </c>
      <c r="G10" s="507">
        <v>72451</v>
      </c>
      <c r="H10" s="507">
        <v>42831</v>
      </c>
      <c r="I10" s="507">
        <v>14837</v>
      </c>
    </row>
    <row r="11" spans="1:9" ht="15" customHeight="1" x14ac:dyDescent="0.25">
      <c r="A11" s="504">
        <v>4</v>
      </c>
      <c r="B11" s="475" t="s">
        <v>706</v>
      </c>
      <c r="C11" s="508" t="s">
        <v>707</v>
      </c>
      <c r="D11" s="507">
        <f t="shared" si="0"/>
        <v>0</v>
      </c>
      <c r="E11" s="509"/>
      <c r="F11" s="509"/>
      <c r="G11" s="509"/>
      <c r="H11" s="509"/>
      <c r="I11" s="509"/>
    </row>
    <row r="12" spans="1:9" ht="15" customHeight="1" x14ac:dyDescent="0.25">
      <c r="A12" s="504">
        <v>5</v>
      </c>
      <c r="B12" s="475" t="s">
        <v>708</v>
      </c>
      <c r="C12" s="508" t="s">
        <v>709</v>
      </c>
      <c r="D12" s="507">
        <f t="shared" si="0"/>
        <v>0</v>
      </c>
      <c r="E12" s="509"/>
      <c r="F12" s="509"/>
      <c r="G12" s="509"/>
      <c r="H12" s="509"/>
      <c r="I12" s="509"/>
    </row>
    <row r="13" spans="1:9" ht="15" customHeight="1" x14ac:dyDescent="0.25">
      <c r="A13" s="504">
        <v>6</v>
      </c>
      <c r="B13" s="510" t="s">
        <v>710</v>
      </c>
      <c r="C13" s="508" t="s">
        <v>711</v>
      </c>
      <c r="D13" s="507">
        <f t="shared" si="0"/>
        <v>0</v>
      </c>
      <c r="E13" s="509"/>
      <c r="F13" s="509"/>
      <c r="G13" s="509"/>
      <c r="H13" s="509"/>
      <c r="I13" s="509"/>
    </row>
    <row r="14" spans="1:9" ht="15" customHeight="1" x14ac:dyDescent="0.25">
      <c r="A14" s="504">
        <v>7</v>
      </c>
      <c r="B14" s="510" t="s">
        <v>712</v>
      </c>
      <c r="C14" s="508" t="s">
        <v>713</v>
      </c>
      <c r="D14" s="507">
        <f t="shared" si="0"/>
        <v>0</v>
      </c>
      <c r="E14" s="509"/>
      <c r="F14" s="509"/>
      <c r="G14" s="509"/>
      <c r="H14" s="509"/>
      <c r="I14" s="509"/>
    </row>
    <row r="15" spans="1:9" ht="15" customHeight="1" x14ac:dyDescent="0.25">
      <c r="A15" s="504">
        <v>8</v>
      </c>
      <c r="B15" s="510" t="s">
        <v>714</v>
      </c>
      <c r="C15" s="508" t="s">
        <v>715</v>
      </c>
      <c r="D15" s="507">
        <f t="shared" si="0"/>
        <v>0</v>
      </c>
      <c r="E15" s="509"/>
      <c r="F15" s="509"/>
      <c r="G15" s="509"/>
      <c r="H15" s="509"/>
      <c r="I15" s="509"/>
    </row>
    <row r="16" spans="1:9" ht="15" customHeight="1" x14ac:dyDescent="0.25">
      <c r="A16" s="504">
        <v>9</v>
      </c>
      <c r="B16" s="475" t="s">
        <v>716</v>
      </c>
      <c r="C16" s="508" t="s">
        <v>717</v>
      </c>
      <c r="D16" s="507">
        <f t="shared" si="0"/>
        <v>0</v>
      </c>
      <c r="E16" s="509"/>
      <c r="F16" s="509"/>
      <c r="G16" s="509"/>
      <c r="H16" s="509"/>
      <c r="I16" s="509"/>
    </row>
    <row r="17" spans="1:9" ht="15" customHeight="1" x14ac:dyDescent="0.25">
      <c r="A17" s="504">
        <v>10</v>
      </c>
      <c r="B17" s="475" t="s">
        <v>718</v>
      </c>
      <c r="C17" s="508" t="s">
        <v>719</v>
      </c>
      <c r="D17" s="507">
        <f t="shared" si="0"/>
        <v>0</v>
      </c>
      <c r="E17" s="509"/>
      <c r="F17" s="509"/>
      <c r="G17" s="509"/>
      <c r="H17" s="509"/>
      <c r="I17" s="509"/>
    </row>
    <row r="18" spans="1:9" ht="15" customHeight="1" x14ac:dyDescent="0.25">
      <c r="A18" s="504">
        <v>11</v>
      </c>
      <c r="B18" s="475" t="s">
        <v>720</v>
      </c>
      <c r="C18" s="508" t="s">
        <v>721</v>
      </c>
      <c r="D18" s="507">
        <f t="shared" si="0"/>
        <v>17500</v>
      </c>
      <c r="E18" s="509">
        <v>17500</v>
      </c>
      <c r="F18" s="509"/>
      <c r="G18" s="509"/>
      <c r="H18" s="509"/>
      <c r="I18" s="509"/>
    </row>
    <row r="19" spans="1:9" ht="15" customHeight="1" x14ac:dyDescent="0.25">
      <c r="A19" s="504">
        <v>12</v>
      </c>
      <c r="B19" s="477" t="s">
        <v>722</v>
      </c>
      <c r="C19" s="506" t="s">
        <v>723</v>
      </c>
      <c r="D19" s="507">
        <f t="shared" si="0"/>
        <v>17500</v>
      </c>
      <c r="E19" s="507">
        <f>SUM(E11:E18)</f>
        <v>17500</v>
      </c>
      <c r="F19" s="507">
        <f>SUM(F11:F18)</f>
        <v>0</v>
      </c>
      <c r="G19" s="507">
        <f>SUM(G11:G18)</f>
        <v>0</v>
      </c>
      <c r="H19" s="507">
        <f>SUM(H11:H18)</f>
        <v>0</v>
      </c>
      <c r="I19" s="507">
        <f>SUM(I11:I18)</f>
        <v>0</v>
      </c>
    </row>
    <row r="20" spans="1:9" ht="15" customHeight="1" x14ac:dyDescent="0.25">
      <c r="A20" s="504">
        <v>13</v>
      </c>
      <c r="B20" s="511" t="s">
        <v>724</v>
      </c>
      <c r="C20" s="508" t="s">
        <v>725</v>
      </c>
      <c r="D20" s="507">
        <f t="shared" si="0"/>
        <v>0</v>
      </c>
      <c r="E20" s="509"/>
      <c r="F20" s="509"/>
      <c r="G20" s="509"/>
      <c r="H20" s="509"/>
      <c r="I20" s="509"/>
    </row>
    <row r="21" spans="1:9" ht="15" customHeight="1" x14ac:dyDescent="0.25">
      <c r="A21" s="504">
        <v>14</v>
      </c>
      <c r="B21" s="511" t="s">
        <v>726</v>
      </c>
      <c r="C21" s="508" t="s">
        <v>727</v>
      </c>
      <c r="D21" s="507">
        <f t="shared" si="0"/>
        <v>0</v>
      </c>
      <c r="E21" s="509"/>
      <c r="F21" s="509"/>
      <c r="G21" s="509"/>
      <c r="H21" s="509"/>
      <c r="I21" s="509"/>
    </row>
    <row r="22" spans="1:9" ht="15" customHeight="1" x14ac:dyDescent="0.25">
      <c r="A22" s="504">
        <v>15</v>
      </c>
      <c r="B22" s="511" t="s">
        <v>728</v>
      </c>
      <c r="C22" s="508" t="s">
        <v>729</v>
      </c>
      <c r="D22" s="507">
        <f t="shared" si="0"/>
        <v>0</v>
      </c>
      <c r="E22" s="509"/>
      <c r="F22" s="509"/>
      <c r="G22" s="509"/>
      <c r="H22" s="509"/>
      <c r="I22" s="509"/>
    </row>
    <row r="23" spans="1:9" ht="15" customHeight="1" x14ac:dyDescent="0.25">
      <c r="A23" s="504">
        <v>16</v>
      </c>
      <c r="B23" s="511" t="s">
        <v>730</v>
      </c>
      <c r="C23" s="508" t="s">
        <v>731</v>
      </c>
      <c r="D23" s="507">
        <f t="shared" si="0"/>
        <v>0</v>
      </c>
      <c r="E23" s="509"/>
      <c r="F23" s="509"/>
      <c r="G23" s="509"/>
      <c r="H23" s="509"/>
      <c r="I23" s="509"/>
    </row>
    <row r="24" spans="1:9" ht="15" customHeight="1" x14ac:dyDescent="0.25">
      <c r="A24" s="504">
        <v>17</v>
      </c>
      <c r="B24" s="511" t="s">
        <v>732</v>
      </c>
      <c r="C24" s="508" t="s">
        <v>733</v>
      </c>
      <c r="D24" s="507">
        <f t="shared" si="0"/>
        <v>0</v>
      </c>
      <c r="E24" s="509"/>
      <c r="F24" s="509"/>
      <c r="G24" s="509"/>
      <c r="H24" s="509"/>
      <c r="I24" s="509"/>
    </row>
    <row r="25" spans="1:9" ht="15" customHeight="1" x14ac:dyDescent="0.25">
      <c r="A25" s="504">
        <v>18</v>
      </c>
      <c r="B25" s="511" t="s">
        <v>734</v>
      </c>
      <c r="C25" s="508" t="s">
        <v>735</v>
      </c>
      <c r="D25" s="507">
        <f t="shared" si="0"/>
        <v>134270</v>
      </c>
      <c r="E25" s="512">
        <f>SUM(E26:E33)</f>
        <v>134270</v>
      </c>
      <c r="F25" s="512">
        <f>SUM(F26:F33)</f>
        <v>0</v>
      </c>
      <c r="G25" s="512">
        <f>SUM(G26:G33)</f>
        <v>0</v>
      </c>
      <c r="H25" s="512">
        <f>SUM(H26:H33)</f>
        <v>0</v>
      </c>
      <c r="I25" s="512">
        <f>SUM(I26:I33)</f>
        <v>0</v>
      </c>
    </row>
    <row r="26" spans="1:9" ht="15" customHeight="1" x14ac:dyDescent="0.25">
      <c r="A26" s="513"/>
      <c r="B26" s="470" t="s">
        <v>530</v>
      </c>
      <c r="C26" s="508" t="s">
        <v>736</v>
      </c>
      <c r="D26" s="507">
        <f t="shared" si="0"/>
        <v>0</v>
      </c>
      <c r="E26" s="509"/>
      <c r="F26" s="509"/>
      <c r="G26" s="509"/>
      <c r="H26" s="509"/>
      <c r="I26" s="509"/>
    </row>
    <row r="27" spans="1:9" ht="15" customHeight="1" x14ac:dyDescent="0.25">
      <c r="A27" s="513"/>
      <c r="B27" s="470" t="s">
        <v>532</v>
      </c>
      <c r="C27" s="508" t="s">
        <v>737</v>
      </c>
      <c r="D27" s="507">
        <f t="shared" si="0"/>
        <v>0</v>
      </c>
      <c r="E27" s="509"/>
      <c r="F27" s="509"/>
      <c r="G27" s="509"/>
      <c r="H27" s="509"/>
      <c r="I27" s="509"/>
    </row>
    <row r="28" spans="1:9" ht="15" customHeight="1" x14ac:dyDescent="0.25">
      <c r="A28" s="513"/>
      <c r="B28" s="470" t="s">
        <v>738</v>
      </c>
      <c r="C28" s="508" t="s">
        <v>739</v>
      </c>
      <c r="D28" s="507">
        <f t="shared" si="0"/>
        <v>0</v>
      </c>
      <c r="E28" s="509"/>
      <c r="F28" s="509"/>
      <c r="G28" s="509"/>
      <c r="H28" s="509"/>
      <c r="I28" s="509"/>
    </row>
    <row r="29" spans="1:9" ht="15" customHeight="1" x14ac:dyDescent="0.25">
      <c r="A29" s="513"/>
      <c r="B29" s="470" t="s">
        <v>536</v>
      </c>
      <c r="C29" s="508" t="s">
        <v>740</v>
      </c>
      <c r="D29" s="507">
        <f t="shared" si="0"/>
        <v>0</v>
      </c>
      <c r="E29" s="509"/>
      <c r="F29" s="509"/>
      <c r="G29" s="509"/>
      <c r="H29" s="509"/>
      <c r="I29" s="509"/>
    </row>
    <row r="30" spans="1:9" ht="15" customHeight="1" x14ac:dyDescent="0.25">
      <c r="A30" s="513"/>
      <c r="B30" s="470" t="s">
        <v>538</v>
      </c>
      <c r="C30" s="508" t="s">
        <v>741</v>
      </c>
      <c r="D30" s="507">
        <f t="shared" si="0"/>
        <v>3510</v>
      </c>
      <c r="E30" s="509">
        <v>3510</v>
      </c>
      <c r="F30" s="509"/>
      <c r="G30" s="509"/>
      <c r="H30" s="509"/>
      <c r="I30" s="509"/>
    </row>
    <row r="31" spans="1:9" ht="15" customHeight="1" x14ac:dyDescent="0.25">
      <c r="A31" s="513"/>
      <c r="B31" s="470" t="s">
        <v>742</v>
      </c>
      <c r="C31" s="508" t="s">
        <v>743</v>
      </c>
      <c r="D31" s="507">
        <f t="shared" si="0"/>
        <v>100932</v>
      </c>
      <c r="E31" s="509">
        <v>100932</v>
      </c>
      <c r="F31" s="509"/>
      <c r="G31" s="509"/>
      <c r="H31" s="509"/>
      <c r="I31" s="509"/>
    </row>
    <row r="32" spans="1:9" ht="15" customHeight="1" x14ac:dyDescent="0.25">
      <c r="A32" s="513"/>
      <c r="B32" s="470" t="s">
        <v>744</v>
      </c>
      <c r="C32" s="508" t="s">
        <v>745</v>
      </c>
      <c r="D32" s="507">
        <f t="shared" si="0"/>
        <v>29828</v>
      </c>
      <c r="E32" s="509">
        <v>29828</v>
      </c>
      <c r="F32" s="509"/>
      <c r="G32" s="509"/>
      <c r="H32" s="509"/>
      <c r="I32" s="509"/>
    </row>
    <row r="33" spans="1:9" ht="15" customHeight="1" x14ac:dyDescent="0.25">
      <c r="A33" s="513"/>
      <c r="B33" s="474" t="s">
        <v>540</v>
      </c>
      <c r="C33" s="508" t="s">
        <v>746</v>
      </c>
      <c r="D33" s="507">
        <f t="shared" si="0"/>
        <v>0</v>
      </c>
      <c r="E33" s="509"/>
      <c r="F33" s="509"/>
      <c r="G33" s="509"/>
      <c r="H33" s="509"/>
      <c r="I33" s="509"/>
    </row>
    <row r="34" spans="1:9" ht="15" customHeight="1" x14ac:dyDescent="0.25">
      <c r="A34" s="513">
        <v>19</v>
      </c>
      <c r="B34" s="511" t="s">
        <v>747</v>
      </c>
      <c r="C34" s="508" t="s">
        <v>748</v>
      </c>
      <c r="D34" s="507">
        <f t="shared" si="0"/>
        <v>0</v>
      </c>
      <c r="E34" s="509"/>
      <c r="F34" s="509"/>
      <c r="G34" s="509"/>
      <c r="H34" s="509"/>
      <c r="I34" s="509"/>
    </row>
    <row r="35" spans="1:9" ht="15" customHeight="1" x14ac:dyDescent="0.25">
      <c r="A35" s="513">
        <v>20</v>
      </c>
      <c r="B35" s="511" t="s">
        <v>749</v>
      </c>
      <c r="C35" s="508" t="s">
        <v>750</v>
      </c>
      <c r="D35" s="507">
        <f t="shared" si="0"/>
        <v>0</v>
      </c>
      <c r="E35" s="509"/>
      <c r="F35" s="509"/>
      <c r="G35" s="509"/>
      <c r="H35" s="509"/>
      <c r="I35" s="509"/>
    </row>
    <row r="36" spans="1:9" ht="15" customHeight="1" x14ac:dyDescent="0.25">
      <c r="A36" s="513">
        <v>21</v>
      </c>
      <c r="B36" s="511" t="s">
        <v>751</v>
      </c>
      <c r="C36" s="508" t="s">
        <v>752</v>
      </c>
      <c r="D36" s="507">
        <f t="shared" si="0"/>
        <v>0</v>
      </c>
      <c r="E36" s="509"/>
      <c r="F36" s="509"/>
      <c r="G36" s="509"/>
      <c r="H36" s="509"/>
      <c r="I36" s="509"/>
    </row>
    <row r="37" spans="1:9" x14ac:dyDescent="0.25">
      <c r="A37" s="513">
        <v>22</v>
      </c>
      <c r="B37" s="514" t="s">
        <v>753</v>
      </c>
      <c r="C37" s="508" t="s">
        <v>754</v>
      </c>
      <c r="D37" s="507">
        <f t="shared" si="0"/>
        <v>0</v>
      </c>
      <c r="E37" s="509"/>
      <c r="F37" s="509"/>
      <c r="G37" s="509"/>
      <c r="H37" s="509"/>
      <c r="I37" s="509"/>
    </row>
    <row r="38" spans="1:9" ht="15" customHeight="1" x14ac:dyDescent="0.25">
      <c r="A38" s="513">
        <v>23</v>
      </c>
      <c r="B38" s="511" t="s">
        <v>755</v>
      </c>
      <c r="C38" s="508" t="s">
        <v>756</v>
      </c>
      <c r="D38" s="507">
        <f t="shared" si="0"/>
        <v>5646</v>
      </c>
      <c r="E38" s="509">
        <v>5646</v>
      </c>
      <c r="F38" s="509"/>
      <c r="G38" s="509"/>
      <c r="H38" s="509"/>
      <c r="I38" s="509"/>
    </row>
    <row r="39" spans="1:9" x14ac:dyDescent="0.25">
      <c r="A39" s="513">
        <v>24</v>
      </c>
      <c r="B39" s="514" t="s">
        <v>757</v>
      </c>
      <c r="C39" s="508" t="s">
        <v>758</v>
      </c>
      <c r="D39" s="507">
        <f t="shared" si="0"/>
        <v>85832</v>
      </c>
      <c r="E39" s="509">
        <v>85832</v>
      </c>
      <c r="F39" s="509"/>
      <c r="G39" s="509"/>
      <c r="H39" s="509"/>
      <c r="I39" s="509"/>
    </row>
    <row r="40" spans="1:9" ht="15" customHeight="1" x14ac:dyDescent="0.25">
      <c r="A40" s="513">
        <v>25</v>
      </c>
      <c r="B40" s="477" t="s">
        <v>759</v>
      </c>
      <c r="C40" s="506" t="s">
        <v>760</v>
      </c>
      <c r="D40" s="507">
        <f t="shared" si="0"/>
        <v>225748</v>
      </c>
      <c r="E40" s="507">
        <f>E20+E21+E22+E23+E24+E25+E34+E35+E36+E37+E38+E39</f>
        <v>225748</v>
      </c>
      <c r="F40" s="507">
        <f>F20+F21+F22+F23+F24+F25+F34+F35+F36+F37+F38+F39</f>
        <v>0</v>
      </c>
      <c r="G40" s="507">
        <f>G20+G21+G22+G23+G24+G25+G34+G35+G36+G37+G38+G39</f>
        <v>0</v>
      </c>
      <c r="H40" s="507">
        <f>H20+H21+H22+H23+H24+H25+H34+H35+H36+H37+H38+H39</f>
        <v>0</v>
      </c>
      <c r="I40" s="507">
        <f>I20+I21+I22+I23+I24+I25+I34+I35+I36+I37+I38+I39</f>
        <v>0</v>
      </c>
    </row>
    <row r="41" spans="1:9" x14ac:dyDescent="0.25">
      <c r="A41" s="513">
        <v>26</v>
      </c>
      <c r="B41" s="515" t="s">
        <v>761</v>
      </c>
      <c r="C41" s="508" t="s">
        <v>762</v>
      </c>
      <c r="D41" s="507">
        <f t="shared" si="0"/>
        <v>2310</v>
      </c>
      <c r="E41" s="509">
        <v>2000</v>
      </c>
      <c r="F41" s="509">
        <v>200</v>
      </c>
      <c r="G41" s="509">
        <v>110</v>
      </c>
      <c r="H41" s="509"/>
      <c r="I41" s="509"/>
    </row>
    <row r="42" spans="1:9" x14ac:dyDescent="0.25">
      <c r="A42" s="513">
        <v>27</v>
      </c>
      <c r="B42" s="515" t="s">
        <v>763</v>
      </c>
      <c r="C42" s="508" t="s">
        <v>764</v>
      </c>
      <c r="D42" s="507">
        <f t="shared" si="0"/>
        <v>50427</v>
      </c>
      <c r="E42" s="509">
        <v>50427</v>
      </c>
      <c r="F42" s="509"/>
      <c r="G42" s="509"/>
      <c r="H42" s="509"/>
      <c r="I42" s="509"/>
    </row>
    <row r="43" spans="1:9" x14ac:dyDescent="0.25">
      <c r="A43" s="513">
        <v>28</v>
      </c>
      <c r="B43" s="515" t="s">
        <v>765</v>
      </c>
      <c r="C43" s="508" t="s">
        <v>766</v>
      </c>
      <c r="D43" s="507">
        <f t="shared" si="0"/>
        <v>690</v>
      </c>
      <c r="E43" s="509"/>
      <c r="F43" s="509">
        <v>500</v>
      </c>
      <c r="G43" s="509">
        <v>150</v>
      </c>
      <c r="H43" s="509">
        <v>40</v>
      </c>
      <c r="I43" s="509"/>
    </row>
    <row r="44" spans="1:9" x14ac:dyDescent="0.25">
      <c r="A44" s="513">
        <v>29</v>
      </c>
      <c r="B44" s="515" t="s">
        <v>767</v>
      </c>
      <c r="C44" s="508" t="s">
        <v>768</v>
      </c>
      <c r="D44" s="507">
        <f t="shared" si="0"/>
        <v>4288</v>
      </c>
      <c r="E44" s="509">
        <v>500</v>
      </c>
      <c r="F44" s="509">
        <v>200</v>
      </c>
      <c r="G44" s="509">
        <v>2920</v>
      </c>
      <c r="H44" s="509">
        <v>120</v>
      </c>
      <c r="I44" s="509">
        <v>548</v>
      </c>
    </row>
    <row r="45" spans="1:9" x14ac:dyDescent="0.25">
      <c r="A45" s="513">
        <v>30</v>
      </c>
      <c r="B45" s="467" t="s">
        <v>769</v>
      </c>
      <c r="C45" s="508" t="s">
        <v>770</v>
      </c>
      <c r="D45" s="507">
        <f t="shared" si="0"/>
        <v>0</v>
      </c>
      <c r="E45" s="509"/>
      <c r="F45" s="509"/>
      <c r="G45" s="509"/>
      <c r="H45" s="509"/>
      <c r="I45" s="509"/>
    </row>
    <row r="46" spans="1:9" x14ac:dyDescent="0.25">
      <c r="A46" s="513">
        <v>31</v>
      </c>
      <c r="B46" s="467" t="s">
        <v>771</v>
      </c>
      <c r="C46" s="508" t="s">
        <v>772</v>
      </c>
      <c r="D46" s="507">
        <f t="shared" si="0"/>
        <v>0</v>
      </c>
      <c r="E46" s="509"/>
      <c r="F46" s="509"/>
      <c r="G46" s="509"/>
      <c r="H46" s="509"/>
      <c r="I46" s="509"/>
    </row>
    <row r="47" spans="1:9" x14ac:dyDescent="0.25">
      <c r="A47" s="513">
        <v>32</v>
      </c>
      <c r="B47" s="467" t="s">
        <v>773</v>
      </c>
      <c r="C47" s="508" t="s">
        <v>774</v>
      </c>
      <c r="D47" s="507">
        <f t="shared" si="0"/>
        <v>15421</v>
      </c>
      <c r="E47" s="509">
        <v>14202</v>
      </c>
      <c r="F47" s="509">
        <v>243</v>
      </c>
      <c r="G47" s="509">
        <v>858</v>
      </c>
      <c r="H47" s="509">
        <v>43</v>
      </c>
      <c r="I47" s="509">
        <v>75</v>
      </c>
    </row>
    <row r="48" spans="1:9" x14ac:dyDescent="0.25">
      <c r="A48" s="513">
        <v>33</v>
      </c>
      <c r="B48" s="473" t="s">
        <v>215</v>
      </c>
      <c r="C48" s="506" t="s">
        <v>775</v>
      </c>
      <c r="D48" s="507">
        <f t="shared" si="0"/>
        <v>73136</v>
      </c>
      <c r="E48" s="507">
        <f>SUM(E41:E47)</f>
        <v>67129</v>
      </c>
      <c r="F48" s="507">
        <f>SUM(F41:F47)</f>
        <v>1143</v>
      </c>
      <c r="G48" s="507">
        <f>SUM(G41:G47)</f>
        <v>4038</v>
      </c>
      <c r="H48" s="507">
        <f>SUM(H41:H47)</f>
        <v>203</v>
      </c>
      <c r="I48" s="507">
        <f>SUM(I41:I47)</f>
        <v>623</v>
      </c>
    </row>
    <row r="49" spans="1:9" ht="15" customHeight="1" x14ac:dyDescent="0.25">
      <c r="A49" s="513">
        <v>34</v>
      </c>
      <c r="B49" s="475" t="s">
        <v>776</v>
      </c>
      <c r="C49" s="508" t="s">
        <v>777</v>
      </c>
      <c r="D49" s="507">
        <f t="shared" si="0"/>
        <v>119427</v>
      </c>
      <c r="E49" s="509">
        <v>119427</v>
      </c>
      <c r="F49" s="509"/>
      <c r="G49" s="509"/>
      <c r="H49" s="509"/>
      <c r="I49" s="509"/>
    </row>
    <row r="50" spans="1:9" ht="15" customHeight="1" x14ac:dyDescent="0.25">
      <c r="A50" s="513">
        <v>35</v>
      </c>
      <c r="B50" s="475" t="s">
        <v>778</v>
      </c>
      <c r="C50" s="508" t="s">
        <v>779</v>
      </c>
      <c r="D50" s="507">
        <f t="shared" si="0"/>
        <v>300</v>
      </c>
      <c r="E50" s="509"/>
      <c r="F50" s="509">
        <v>300</v>
      </c>
      <c r="G50" s="509"/>
      <c r="H50" s="509"/>
      <c r="I50" s="509"/>
    </row>
    <row r="51" spans="1:9" ht="15" customHeight="1" x14ac:dyDescent="0.25">
      <c r="A51" s="513">
        <v>36</v>
      </c>
      <c r="B51" s="475" t="s">
        <v>780</v>
      </c>
      <c r="C51" s="508" t="s">
        <v>781</v>
      </c>
      <c r="D51" s="507">
        <f t="shared" si="0"/>
        <v>904</v>
      </c>
      <c r="E51" s="509">
        <v>604</v>
      </c>
      <c r="F51" s="509">
        <v>100</v>
      </c>
      <c r="G51" s="509">
        <v>200</v>
      </c>
      <c r="H51" s="509"/>
      <c r="I51" s="509"/>
    </row>
    <row r="52" spans="1:9" ht="15" customHeight="1" x14ac:dyDescent="0.25">
      <c r="A52" s="513">
        <v>37</v>
      </c>
      <c r="B52" s="475" t="s">
        <v>782</v>
      </c>
      <c r="C52" s="508" t="s">
        <v>783</v>
      </c>
      <c r="D52" s="507">
        <f t="shared" si="0"/>
        <v>32570</v>
      </c>
      <c r="E52" s="509">
        <v>32408</v>
      </c>
      <c r="F52" s="509">
        <v>108</v>
      </c>
      <c r="G52" s="509">
        <v>54</v>
      </c>
      <c r="H52" s="509"/>
      <c r="I52" s="509"/>
    </row>
    <row r="53" spans="1:9" ht="15" customHeight="1" x14ac:dyDescent="0.25">
      <c r="A53" s="513">
        <v>38</v>
      </c>
      <c r="B53" s="477" t="s">
        <v>784</v>
      </c>
      <c r="C53" s="506" t="s">
        <v>785</v>
      </c>
      <c r="D53" s="507">
        <f t="shared" si="0"/>
        <v>153201</v>
      </c>
      <c r="E53" s="507">
        <f>SUM(E49:E52)</f>
        <v>152439</v>
      </c>
      <c r="F53" s="507">
        <f>SUM(F49:F52)</f>
        <v>508</v>
      </c>
      <c r="G53" s="507">
        <f>SUM(G49:G52)</f>
        <v>254</v>
      </c>
      <c r="H53" s="507">
        <f>SUM(H49:H52)</f>
        <v>0</v>
      </c>
      <c r="I53" s="507">
        <f>SUM(I49:I52)</f>
        <v>0</v>
      </c>
    </row>
    <row r="54" spans="1:9" ht="15" customHeight="1" x14ac:dyDescent="0.25">
      <c r="A54" s="513">
        <v>39</v>
      </c>
      <c r="B54" s="475" t="s">
        <v>786</v>
      </c>
      <c r="C54" s="508" t="s">
        <v>787</v>
      </c>
      <c r="D54" s="507">
        <f t="shared" si="0"/>
        <v>0</v>
      </c>
      <c r="E54" s="509"/>
      <c r="F54" s="509"/>
      <c r="G54" s="509"/>
      <c r="H54" s="509"/>
      <c r="I54" s="509"/>
    </row>
    <row r="55" spans="1:9" ht="15" customHeight="1" x14ac:dyDescent="0.25">
      <c r="A55" s="513">
        <v>40</v>
      </c>
      <c r="B55" s="475" t="s">
        <v>788</v>
      </c>
      <c r="C55" s="508" t="s">
        <v>789</v>
      </c>
      <c r="D55" s="507">
        <f t="shared" si="0"/>
        <v>0</v>
      </c>
      <c r="E55" s="509"/>
      <c r="F55" s="509"/>
      <c r="G55" s="509"/>
      <c r="H55" s="509"/>
      <c r="I55" s="509"/>
    </row>
    <row r="56" spans="1:9" ht="15" customHeight="1" x14ac:dyDescent="0.25">
      <c r="A56" s="513">
        <v>41</v>
      </c>
      <c r="B56" s="475" t="s">
        <v>790</v>
      </c>
      <c r="C56" s="508" t="s">
        <v>791</v>
      </c>
      <c r="D56" s="507">
        <f t="shared" si="0"/>
        <v>0</v>
      </c>
      <c r="E56" s="509"/>
      <c r="F56" s="509"/>
      <c r="G56" s="509"/>
      <c r="H56" s="509"/>
      <c r="I56" s="509"/>
    </row>
    <row r="57" spans="1:9" ht="15" customHeight="1" x14ac:dyDescent="0.25">
      <c r="A57" s="513">
        <v>42</v>
      </c>
      <c r="B57" s="475" t="s">
        <v>792</v>
      </c>
      <c r="C57" s="508" t="s">
        <v>793</v>
      </c>
      <c r="D57" s="507">
        <f t="shared" si="0"/>
        <v>0</v>
      </c>
      <c r="E57" s="509"/>
      <c r="F57" s="509"/>
      <c r="G57" s="509"/>
      <c r="H57" s="509"/>
      <c r="I57" s="509"/>
    </row>
    <row r="58" spans="1:9" ht="15" customHeight="1" x14ac:dyDescent="0.25">
      <c r="A58" s="513">
        <v>43</v>
      </c>
      <c r="B58" s="475" t="s">
        <v>794</v>
      </c>
      <c r="C58" s="508" t="s">
        <v>795</v>
      </c>
      <c r="D58" s="507">
        <f t="shared" si="0"/>
        <v>0</v>
      </c>
      <c r="E58" s="509"/>
      <c r="F58" s="509"/>
      <c r="G58" s="509"/>
      <c r="H58" s="509"/>
      <c r="I58" s="509"/>
    </row>
    <row r="59" spans="1:9" ht="15" customHeight="1" x14ac:dyDescent="0.25">
      <c r="A59" s="513">
        <v>44</v>
      </c>
      <c r="B59" s="475" t="s">
        <v>796</v>
      </c>
      <c r="C59" s="508" t="s">
        <v>797</v>
      </c>
      <c r="D59" s="507">
        <f t="shared" si="0"/>
        <v>0</v>
      </c>
      <c r="E59" s="509"/>
      <c r="F59" s="509"/>
      <c r="G59" s="509"/>
      <c r="H59" s="509"/>
      <c r="I59" s="509"/>
    </row>
    <row r="60" spans="1:9" ht="15" customHeight="1" x14ac:dyDescent="0.25">
      <c r="A60" s="513">
        <v>45</v>
      </c>
      <c r="B60" s="475" t="s">
        <v>798</v>
      </c>
      <c r="C60" s="508" t="s">
        <v>799</v>
      </c>
      <c r="D60" s="507">
        <f t="shared" si="0"/>
        <v>0</v>
      </c>
      <c r="E60" s="509"/>
      <c r="F60" s="509"/>
      <c r="G60" s="509"/>
      <c r="H60" s="509"/>
      <c r="I60" s="509"/>
    </row>
    <row r="61" spans="1:9" ht="15" customHeight="1" x14ac:dyDescent="0.25">
      <c r="A61" s="513">
        <v>46</v>
      </c>
      <c r="B61" s="475" t="s">
        <v>800</v>
      </c>
      <c r="C61" s="508" t="s">
        <v>801</v>
      </c>
      <c r="D61" s="507">
        <f t="shared" si="0"/>
        <v>0</v>
      </c>
      <c r="E61" s="509"/>
      <c r="F61" s="509"/>
      <c r="G61" s="509"/>
      <c r="H61" s="509"/>
      <c r="I61" s="509"/>
    </row>
    <row r="62" spans="1:9" ht="15" customHeight="1" thickBot="1" x14ac:dyDescent="0.3">
      <c r="A62" s="513">
        <v>47</v>
      </c>
      <c r="B62" s="516" t="s">
        <v>802</v>
      </c>
      <c r="C62" s="517" t="s">
        <v>803</v>
      </c>
      <c r="D62" s="507">
        <f t="shared" si="0"/>
        <v>0</v>
      </c>
      <c r="E62" s="518">
        <f>SUM(E54:E61)</f>
        <v>0</v>
      </c>
      <c r="F62" s="518">
        <f>SUM(F54:F61)</f>
        <v>0</v>
      </c>
      <c r="G62" s="518">
        <f>SUM(G54:G61)</f>
        <v>0</v>
      </c>
      <c r="H62" s="518">
        <f>SUM(H54:H61)</f>
        <v>0</v>
      </c>
      <c r="I62" s="518">
        <f>SUM(I54:I61)</f>
        <v>0</v>
      </c>
    </row>
    <row r="63" spans="1:9" ht="15.75" thickBot="1" x14ac:dyDescent="0.3">
      <c r="A63" s="513">
        <v>48</v>
      </c>
      <c r="B63" s="519" t="s">
        <v>471</v>
      </c>
      <c r="C63" s="520" t="s">
        <v>804</v>
      </c>
      <c r="D63" s="507">
        <f t="shared" si="0"/>
        <v>1083373</v>
      </c>
      <c r="E63" s="521">
        <f>E8+E9+E10+E19+E40+E48+E53+E62</f>
        <v>558119</v>
      </c>
      <c r="F63" s="521">
        <f>F8+F9+F10+F19+F40+F48+F53+F62</f>
        <v>157223</v>
      </c>
      <c r="G63" s="521">
        <f>G8+G9+G10+G19+G40+G48+G53+G62</f>
        <v>204343</v>
      </c>
      <c r="H63" s="521">
        <f>H8+H9+H10+H19+H40+H48+H53+H62</f>
        <v>133015</v>
      </c>
      <c r="I63" s="521">
        <f>I8+I9+I10+I19+I40+I48+I53+I62</f>
        <v>30673</v>
      </c>
    </row>
    <row r="64" spans="1:9" x14ac:dyDescent="0.25">
      <c r="A64" s="513">
        <v>49</v>
      </c>
      <c r="B64" s="487" t="s">
        <v>805</v>
      </c>
      <c r="C64" s="488" t="s">
        <v>806</v>
      </c>
      <c r="D64" s="507">
        <f t="shared" si="0"/>
        <v>0</v>
      </c>
      <c r="E64" s="522"/>
      <c r="F64" s="522"/>
      <c r="G64" s="522"/>
      <c r="H64" s="522"/>
      <c r="I64" s="522"/>
    </row>
    <row r="65" spans="1:9" x14ac:dyDescent="0.25">
      <c r="A65" s="513">
        <v>50</v>
      </c>
      <c r="B65" s="489" t="s">
        <v>807</v>
      </c>
      <c r="C65" s="490" t="s">
        <v>808</v>
      </c>
      <c r="D65" s="507">
        <f t="shared" si="0"/>
        <v>0</v>
      </c>
      <c r="E65" s="523"/>
      <c r="F65" s="523"/>
      <c r="G65" s="523"/>
      <c r="H65" s="523"/>
      <c r="I65" s="523"/>
    </row>
    <row r="66" spans="1:9" x14ac:dyDescent="0.25">
      <c r="A66" s="513">
        <v>51</v>
      </c>
      <c r="B66" s="491" t="s">
        <v>809</v>
      </c>
      <c r="C66" s="488" t="s">
        <v>810</v>
      </c>
      <c r="D66" s="507">
        <f t="shared" si="0"/>
        <v>0</v>
      </c>
      <c r="E66" s="523"/>
      <c r="F66" s="523"/>
      <c r="G66" s="523"/>
      <c r="H66" s="523"/>
      <c r="I66" s="523"/>
    </row>
    <row r="67" spans="1:9" x14ac:dyDescent="0.25">
      <c r="A67" s="513">
        <v>52</v>
      </c>
      <c r="B67" s="491" t="s">
        <v>811</v>
      </c>
      <c r="C67" s="490" t="s">
        <v>812</v>
      </c>
      <c r="D67" s="507">
        <f t="shared" si="0"/>
        <v>11782</v>
      </c>
      <c r="E67" s="523">
        <v>11782</v>
      </c>
      <c r="F67" s="523"/>
      <c r="G67" s="523"/>
      <c r="H67" s="523"/>
      <c r="I67" s="523"/>
    </row>
    <row r="68" spans="1:9" x14ac:dyDescent="0.25">
      <c r="A68" s="513">
        <v>53</v>
      </c>
      <c r="B68" s="491" t="s">
        <v>813</v>
      </c>
      <c r="C68" s="488" t="s">
        <v>814</v>
      </c>
      <c r="D68" s="507">
        <f t="shared" si="0"/>
        <v>428788</v>
      </c>
      <c r="E68" s="523">
        <v>428788</v>
      </c>
      <c r="F68" s="523"/>
      <c r="G68" s="523"/>
      <c r="H68" s="523"/>
      <c r="I68" s="523"/>
    </row>
    <row r="69" spans="1:9" x14ac:dyDescent="0.25">
      <c r="A69" s="513">
        <v>54</v>
      </c>
      <c r="B69" s="491" t="s">
        <v>815</v>
      </c>
      <c r="C69" s="490" t="s">
        <v>816</v>
      </c>
      <c r="D69" s="507">
        <f t="shared" si="0"/>
        <v>0</v>
      </c>
      <c r="E69" s="523"/>
      <c r="F69" s="523"/>
      <c r="G69" s="523"/>
      <c r="H69" s="523"/>
      <c r="I69" s="523"/>
    </row>
    <row r="70" spans="1:9" x14ac:dyDescent="0.25">
      <c r="A70" s="513">
        <v>55</v>
      </c>
      <c r="B70" s="491" t="s">
        <v>817</v>
      </c>
      <c r="C70" s="488" t="s">
        <v>818</v>
      </c>
      <c r="D70" s="507">
        <f t="shared" si="0"/>
        <v>0</v>
      </c>
      <c r="E70" s="523"/>
      <c r="F70" s="523"/>
      <c r="G70" s="523"/>
      <c r="H70" s="523"/>
      <c r="I70" s="523"/>
    </row>
    <row r="71" spans="1:9" x14ac:dyDescent="0.25">
      <c r="A71" s="513">
        <v>56</v>
      </c>
      <c r="B71" s="491" t="s">
        <v>819</v>
      </c>
      <c r="C71" s="490" t="s">
        <v>820</v>
      </c>
      <c r="D71" s="507">
        <f t="shared" si="0"/>
        <v>0</v>
      </c>
      <c r="E71" s="523"/>
      <c r="F71" s="523"/>
      <c r="G71" s="523"/>
      <c r="H71" s="523"/>
      <c r="I71" s="523"/>
    </row>
    <row r="72" spans="1:9" x14ac:dyDescent="0.25">
      <c r="A72" s="513">
        <v>57</v>
      </c>
      <c r="B72" s="489" t="s">
        <v>821</v>
      </c>
      <c r="C72" s="490" t="s">
        <v>822</v>
      </c>
      <c r="D72" s="507">
        <f>SUM(E72:I72)</f>
        <v>440570</v>
      </c>
      <c r="E72" s="524">
        <f>SUM(E64:E71)</f>
        <v>440570</v>
      </c>
      <c r="F72" s="524">
        <f>SUM(F64:F71)</f>
        <v>0</v>
      </c>
      <c r="G72" s="524">
        <f>SUM(G64:G71)</f>
        <v>0</v>
      </c>
      <c r="H72" s="524">
        <f>SUM(H64:H71)</f>
        <v>0</v>
      </c>
      <c r="I72" s="524">
        <f>SUM(I64:I71)</f>
        <v>0</v>
      </c>
    </row>
    <row r="73" spans="1:9" x14ac:dyDescent="0.25">
      <c r="A73" s="513">
        <v>58</v>
      </c>
      <c r="B73" s="489" t="s">
        <v>823</v>
      </c>
      <c r="C73" s="490" t="s">
        <v>824</v>
      </c>
      <c r="D73" s="507">
        <f>SUM(E73:I73)</f>
        <v>0</v>
      </c>
      <c r="E73" s="523"/>
      <c r="F73" s="523"/>
      <c r="G73" s="523"/>
      <c r="H73" s="523"/>
      <c r="I73" s="523"/>
    </row>
    <row r="74" spans="1:9" ht="15.75" thickBot="1" x14ac:dyDescent="0.3">
      <c r="A74" s="513">
        <v>59</v>
      </c>
      <c r="B74" s="525" t="s">
        <v>472</v>
      </c>
      <c r="C74" s="526" t="s">
        <v>825</v>
      </c>
      <c r="D74" s="507">
        <f>SUM(E74:I74)</f>
        <v>440570</v>
      </c>
      <c r="E74" s="527">
        <f>SUM(E72:E73)</f>
        <v>440570</v>
      </c>
      <c r="F74" s="527">
        <f>SUM(F72:F73)</f>
        <v>0</v>
      </c>
      <c r="G74" s="527">
        <f>SUM(G72:G73)</f>
        <v>0</v>
      </c>
      <c r="H74" s="527">
        <f>SUM(H72:H73)</f>
        <v>0</v>
      </c>
      <c r="I74" s="527">
        <f>SUM(I72:I73)</f>
        <v>0</v>
      </c>
    </row>
    <row r="75" spans="1:9" ht="15.75" thickBot="1" x14ac:dyDescent="0.3">
      <c r="A75" s="513">
        <v>60</v>
      </c>
      <c r="B75" s="528" t="s">
        <v>826</v>
      </c>
      <c r="C75" s="529"/>
      <c r="D75" s="507">
        <f>SUM(E75:I75)</f>
        <v>1523943</v>
      </c>
      <c r="E75" s="530">
        <f>E63+E74</f>
        <v>998689</v>
      </c>
      <c r="F75" s="530">
        <f>F63+F74</f>
        <v>157223</v>
      </c>
      <c r="G75" s="530">
        <f>G63+G74</f>
        <v>204343</v>
      </c>
      <c r="H75" s="530">
        <f>H63+H74</f>
        <v>133015</v>
      </c>
      <c r="I75" s="530">
        <f>I63+I74</f>
        <v>30673</v>
      </c>
    </row>
    <row r="77" spans="1:9" x14ac:dyDescent="0.25">
      <c r="B77" s="531"/>
    </row>
    <row r="79" spans="1:9" x14ac:dyDescent="0.25">
      <c r="B79" s="531"/>
    </row>
  </sheetData>
  <phoneticPr fontId="58" type="noConversion"/>
  <pageMargins left="0" right="0" top="0" bottom="0" header="0.31496062992125984" footer="0.31496062992125984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workbookViewId="0">
      <selection activeCell="G3" sqref="G3"/>
    </sheetView>
  </sheetViews>
  <sheetFormatPr defaultRowHeight="12.75" x14ac:dyDescent="0.2"/>
  <cols>
    <col min="1" max="1" width="4.140625" style="210" customWidth="1"/>
    <col min="2" max="2" width="51.140625" style="210" customWidth="1"/>
    <col min="3" max="3" width="14.140625" style="210" customWidth="1"/>
    <col min="4" max="15" width="12.7109375" style="274" customWidth="1"/>
    <col min="16" max="16" width="12.5703125" style="210" customWidth="1"/>
    <col min="17" max="16384" width="9.140625" style="210"/>
  </cols>
  <sheetData>
    <row r="1" spans="1:16" x14ac:dyDescent="0.2">
      <c r="B1" s="283"/>
      <c r="C1" s="238" t="s">
        <v>393</v>
      </c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</row>
    <row r="2" spans="1:16" x14ac:dyDescent="0.2">
      <c r="B2" s="402"/>
      <c r="C2" s="238" t="s">
        <v>492</v>
      </c>
      <c r="D2" s="439"/>
      <c r="E2" s="439"/>
      <c r="F2" s="439"/>
      <c r="G2" s="440" t="s">
        <v>901</v>
      </c>
      <c r="H2" s="439"/>
      <c r="I2" s="439"/>
      <c r="J2" s="439"/>
      <c r="K2" s="439"/>
      <c r="L2" s="439"/>
      <c r="M2" s="439"/>
      <c r="N2" s="439"/>
      <c r="O2" s="439"/>
    </row>
    <row r="3" spans="1:16" x14ac:dyDescent="0.2">
      <c r="B3" s="402"/>
      <c r="C3" s="238" t="s">
        <v>450</v>
      </c>
      <c r="D3" s="439"/>
      <c r="E3" s="439"/>
      <c r="F3" s="439"/>
      <c r="G3" s="678" t="s">
        <v>845</v>
      </c>
      <c r="H3" s="439"/>
      <c r="I3" s="439"/>
      <c r="J3" s="439"/>
      <c r="K3" s="439"/>
      <c r="L3" s="439"/>
      <c r="M3" s="439"/>
      <c r="N3" s="439"/>
      <c r="O3" s="439"/>
    </row>
    <row r="4" spans="1:16" x14ac:dyDescent="0.2">
      <c r="B4" s="283"/>
      <c r="C4" s="283"/>
      <c r="D4" s="439"/>
      <c r="E4" s="439"/>
      <c r="F4" s="439"/>
      <c r="G4" s="441" t="s">
        <v>350</v>
      </c>
      <c r="H4" s="439"/>
      <c r="I4" s="439"/>
      <c r="J4" s="439"/>
      <c r="K4" s="439"/>
      <c r="L4" s="439"/>
      <c r="M4" s="439"/>
      <c r="N4" s="439"/>
      <c r="O4" s="439"/>
    </row>
    <row r="5" spans="1:16" x14ac:dyDescent="0.2">
      <c r="B5" s="283"/>
      <c r="C5" s="283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</row>
    <row r="6" spans="1:16" x14ac:dyDescent="0.2">
      <c r="A6" s="218">
        <v>1</v>
      </c>
      <c r="B6" s="403" t="s">
        <v>451</v>
      </c>
      <c r="C6" s="403" t="s">
        <v>47</v>
      </c>
      <c r="D6" s="442" t="s">
        <v>452</v>
      </c>
      <c r="E6" s="442" t="s">
        <v>453</v>
      </c>
      <c r="F6" s="442" t="s">
        <v>454</v>
      </c>
      <c r="G6" s="442" t="s">
        <v>455</v>
      </c>
      <c r="H6" s="442" t="s">
        <v>456</v>
      </c>
      <c r="I6" s="442" t="s">
        <v>457</v>
      </c>
      <c r="J6" s="442" t="s">
        <v>458</v>
      </c>
      <c r="K6" s="442" t="s">
        <v>459</v>
      </c>
      <c r="L6" s="442" t="s">
        <v>460</v>
      </c>
      <c r="M6" s="442" t="s">
        <v>461</v>
      </c>
      <c r="N6" s="442" t="s">
        <v>462</v>
      </c>
      <c r="O6" s="442" t="s">
        <v>463</v>
      </c>
      <c r="P6" s="404" t="s">
        <v>464</v>
      </c>
    </row>
    <row r="7" spans="1:16" x14ac:dyDescent="0.2">
      <c r="A7" s="218">
        <v>2</v>
      </c>
      <c r="B7" s="405" t="s">
        <v>293</v>
      </c>
      <c r="C7" s="406">
        <f>'[1]2d'!C6</f>
        <v>368716874</v>
      </c>
      <c r="D7" s="443">
        <f t="shared" ref="D7:D13" si="0">C7/12</f>
        <v>30726406.166666668</v>
      </c>
      <c r="E7" s="443">
        <f t="shared" ref="E7:E13" si="1">C7/12</f>
        <v>30726406.166666668</v>
      </c>
      <c r="F7" s="443">
        <f t="shared" ref="F7:F13" si="2">C7/12</f>
        <v>30726406.166666668</v>
      </c>
      <c r="G7" s="443">
        <f t="shared" ref="G7:G13" si="3">C7/12</f>
        <v>30726406.166666668</v>
      </c>
      <c r="H7" s="443">
        <f t="shared" ref="H7:H13" si="4">C7/12</f>
        <v>30726406.166666668</v>
      </c>
      <c r="I7" s="443">
        <f t="shared" ref="I7:I13" si="5">C7/12</f>
        <v>30726406.166666668</v>
      </c>
      <c r="J7" s="443">
        <f t="shared" ref="J7:J13" si="6">C7/12</f>
        <v>30726406.166666668</v>
      </c>
      <c r="K7" s="443">
        <f t="shared" ref="K7:K13" si="7">C7/12</f>
        <v>30726406.166666668</v>
      </c>
      <c r="L7" s="443">
        <f t="shared" ref="L7:L13" si="8">C7/12</f>
        <v>30726406.166666668</v>
      </c>
      <c r="M7" s="443">
        <f t="shared" ref="M7:M13" si="9">C7/12</f>
        <v>30726406.166666668</v>
      </c>
      <c r="N7" s="443">
        <f t="shared" ref="N7:N13" si="10">C7/12</f>
        <v>30726406.166666668</v>
      </c>
      <c r="O7" s="443">
        <f t="shared" ref="O7:O13" si="11">C7/12</f>
        <v>30726406.166666668</v>
      </c>
      <c r="P7" s="407">
        <f t="shared" ref="P7:P30" si="12">SUM(D7:O7)</f>
        <v>368716874.00000006</v>
      </c>
    </row>
    <row r="8" spans="1:16" x14ac:dyDescent="0.2">
      <c r="A8" s="218">
        <v>3</v>
      </c>
      <c r="B8" s="405" t="s">
        <v>465</v>
      </c>
      <c r="C8" s="406">
        <f>'[1]2d'!C7</f>
        <v>80433713</v>
      </c>
      <c r="D8" s="443">
        <f t="shared" si="0"/>
        <v>6702809.416666667</v>
      </c>
      <c r="E8" s="443">
        <f t="shared" si="1"/>
        <v>6702809.416666667</v>
      </c>
      <c r="F8" s="443">
        <f t="shared" si="2"/>
        <v>6702809.416666667</v>
      </c>
      <c r="G8" s="443">
        <f t="shared" si="3"/>
        <v>6702809.416666667</v>
      </c>
      <c r="H8" s="443">
        <f t="shared" si="4"/>
        <v>6702809.416666667</v>
      </c>
      <c r="I8" s="443">
        <f t="shared" si="5"/>
        <v>6702809.416666667</v>
      </c>
      <c r="J8" s="443">
        <f t="shared" si="6"/>
        <v>6702809.416666667</v>
      </c>
      <c r="K8" s="443">
        <f t="shared" si="7"/>
        <v>6702809.416666667</v>
      </c>
      <c r="L8" s="443">
        <f t="shared" si="8"/>
        <v>6702809.416666667</v>
      </c>
      <c r="M8" s="443">
        <f t="shared" si="9"/>
        <v>6702809.416666667</v>
      </c>
      <c r="N8" s="443">
        <f t="shared" si="10"/>
        <v>6702809.416666667</v>
      </c>
      <c r="O8" s="443">
        <f t="shared" si="11"/>
        <v>6702809.416666667</v>
      </c>
      <c r="P8" s="407">
        <f t="shared" si="12"/>
        <v>80433713</v>
      </c>
    </row>
    <row r="9" spans="1:16" x14ac:dyDescent="0.2">
      <c r="A9" s="218">
        <v>4</v>
      </c>
      <c r="B9" s="405" t="s">
        <v>466</v>
      </c>
      <c r="C9" s="406">
        <f>'[1]2d'!C8</f>
        <v>258319323</v>
      </c>
      <c r="D9" s="443">
        <f t="shared" si="0"/>
        <v>21526610.25</v>
      </c>
      <c r="E9" s="443">
        <f t="shared" si="1"/>
        <v>21526610.25</v>
      </c>
      <c r="F9" s="443">
        <f t="shared" si="2"/>
        <v>21526610.25</v>
      </c>
      <c r="G9" s="443">
        <f t="shared" si="3"/>
        <v>21526610.25</v>
      </c>
      <c r="H9" s="443">
        <f t="shared" si="4"/>
        <v>21526610.25</v>
      </c>
      <c r="I9" s="443">
        <f t="shared" si="5"/>
        <v>21526610.25</v>
      </c>
      <c r="J9" s="443">
        <f t="shared" si="6"/>
        <v>21526610.25</v>
      </c>
      <c r="K9" s="443">
        <f t="shared" si="7"/>
        <v>21526610.25</v>
      </c>
      <c r="L9" s="443">
        <f t="shared" si="8"/>
        <v>21526610.25</v>
      </c>
      <c r="M9" s="443">
        <f t="shared" si="9"/>
        <v>21526610.25</v>
      </c>
      <c r="N9" s="443">
        <f t="shared" si="10"/>
        <v>21526610.25</v>
      </c>
      <c r="O9" s="443">
        <f t="shared" si="11"/>
        <v>21526610.25</v>
      </c>
      <c r="P9" s="407">
        <f t="shared" si="12"/>
        <v>258319323</v>
      </c>
    </row>
    <row r="10" spans="1:16" x14ac:dyDescent="0.2">
      <c r="A10" s="218">
        <v>5</v>
      </c>
      <c r="B10" s="405" t="s">
        <v>467</v>
      </c>
      <c r="C10" s="406">
        <f>'[1]2d'!C17</f>
        <v>14542000</v>
      </c>
      <c r="D10" s="443">
        <f t="shared" si="0"/>
        <v>1211833.3333333333</v>
      </c>
      <c r="E10" s="443">
        <f t="shared" si="1"/>
        <v>1211833.3333333333</v>
      </c>
      <c r="F10" s="443">
        <f t="shared" si="2"/>
        <v>1211833.3333333333</v>
      </c>
      <c r="G10" s="443">
        <f t="shared" si="3"/>
        <v>1211833.3333333333</v>
      </c>
      <c r="H10" s="443">
        <f t="shared" si="4"/>
        <v>1211833.3333333333</v>
      </c>
      <c r="I10" s="443">
        <f t="shared" si="5"/>
        <v>1211833.3333333333</v>
      </c>
      <c r="J10" s="443">
        <f t="shared" si="6"/>
        <v>1211833.3333333333</v>
      </c>
      <c r="K10" s="443">
        <f t="shared" si="7"/>
        <v>1211833.3333333333</v>
      </c>
      <c r="L10" s="443">
        <f t="shared" si="8"/>
        <v>1211833.3333333333</v>
      </c>
      <c r="M10" s="443">
        <f t="shared" si="9"/>
        <v>1211833.3333333333</v>
      </c>
      <c r="N10" s="443">
        <f t="shared" si="10"/>
        <v>1211833.3333333333</v>
      </c>
      <c r="O10" s="443">
        <f t="shared" si="11"/>
        <v>1211833.3333333333</v>
      </c>
      <c r="P10" s="407">
        <f t="shared" si="12"/>
        <v>14542000.000000002</v>
      </c>
    </row>
    <row r="11" spans="1:16" x14ac:dyDescent="0.2">
      <c r="A11" s="218">
        <v>7</v>
      </c>
      <c r="B11" s="408" t="s">
        <v>468</v>
      </c>
      <c r="C11" s="409">
        <f>'[1]2d'!C26</f>
        <v>255451568</v>
      </c>
      <c r="D11" s="443">
        <f t="shared" si="0"/>
        <v>21287630.666666668</v>
      </c>
      <c r="E11" s="443">
        <f t="shared" si="1"/>
        <v>21287630.666666668</v>
      </c>
      <c r="F11" s="443">
        <f t="shared" si="2"/>
        <v>21287630.666666668</v>
      </c>
      <c r="G11" s="443">
        <f t="shared" si="3"/>
        <v>21287630.666666668</v>
      </c>
      <c r="H11" s="443">
        <f t="shared" si="4"/>
        <v>21287630.666666668</v>
      </c>
      <c r="I11" s="443">
        <f t="shared" si="5"/>
        <v>21287630.666666668</v>
      </c>
      <c r="J11" s="443">
        <f t="shared" si="6"/>
        <v>21287630.666666668</v>
      </c>
      <c r="K11" s="443">
        <f t="shared" si="7"/>
        <v>21287630.666666668</v>
      </c>
      <c r="L11" s="443">
        <f t="shared" si="8"/>
        <v>21287630.666666668</v>
      </c>
      <c r="M11" s="443">
        <f t="shared" si="9"/>
        <v>21287630.666666668</v>
      </c>
      <c r="N11" s="443">
        <f t="shared" si="10"/>
        <v>21287630.666666668</v>
      </c>
      <c r="O11" s="443">
        <f t="shared" si="11"/>
        <v>21287630.666666668</v>
      </c>
      <c r="P11" s="407">
        <f t="shared" si="12"/>
        <v>255451567.99999997</v>
      </c>
    </row>
    <row r="12" spans="1:16" x14ac:dyDescent="0.2">
      <c r="A12" s="218">
        <v>16</v>
      </c>
      <c r="B12" s="408" t="s">
        <v>469</v>
      </c>
      <c r="C12" s="409">
        <f>'[1]2d'!C32</f>
        <v>44157749</v>
      </c>
      <c r="D12" s="443">
        <f t="shared" si="0"/>
        <v>3679812.4166666665</v>
      </c>
      <c r="E12" s="443">
        <f t="shared" si="1"/>
        <v>3679812.4166666665</v>
      </c>
      <c r="F12" s="443">
        <f t="shared" si="2"/>
        <v>3679812.4166666665</v>
      </c>
      <c r="G12" s="443">
        <f t="shared" si="3"/>
        <v>3679812.4166666665</v>
      </c>
      <c r="H12" s="443">
        <f t="shared" si="4"/>
        <v>3679812.4166666665</v>
      </c>
      <c r="I12" s="443">
        <f t="shared" si="5"/>
        <v>3679812.4166666665</v>
      </c>
      <c r="J12" s="443">
        <f t="shared" si="6"/>
        <v>3679812.4166666665</v>
      </c>
      <c r="K12" s="443">
        <f t="shared" si="7"/>
        <v>3679812.4166666665</v>
      </c>
      <c r="L12" s="443">
        <f t="shared" si="8"/>
        <v>3679812.4166666665</v>
      </c>
      <c r="M12" s="443">
        <f t="shared" si="9"/>
        <v>3679812.4166666665</v>
      </c>
      <c r="N12" s="443">
        <f t="shared" si="10"/>
        <v>3679812.4166666665</v>
      </c>
      <c r="O12" s="443">
        <f t="shared" si="11"/>
        <v>3679812.4166666665</v>
      </c>
      <c r="P12" s="407">
        <f t="shared" si="12"/>
        <v>44157749</v>
      </c>
    </row>
    <row r="13" spans="1:16" x14ac:dyDescent="0.2">
      <c r="A13" s="218">
        <v>17</v>
      </c>
      <c r="B13" s="408" t="s">
        <v>207</v>
      </c>
      <c r="C13" s="409">
        <f>'[1]2d'!C37</f>
        <v>282336697</v>
      </c>
      <c r="D13" s="443">
        <f t="shared" si="0"/>
        <v>23528058.083333332</v>
      </c>
      <c r="E13" s="443">
        <f t="shared" si="1"/>
        <v>23528058.083333332</v>
      </c>
      <c r="F13" s="443">
        <f t="shared" si="2"/>
        <v>23528058.083333332</v>
      </c>
      <c r="G13" s="443">
        <f t="shared" si="3"/>
        <v>23528058.083333332</v>
      </c>
      <c r="H13" s="443">
        <f t="shared" si="4"/>
        <v>23528058.083333332</v>
      </c>
      <c r="I13" s="443">
        <f t="shared" si="5"/>
        <v>23528058.083333332</v>
      </c>
      <c r="J13" s="443">
        <f t="shared" si="6"/>
        <v>23528058.083333332</v>
      </c>
      <c r="K13" s="443">
        <f t="shared" si="7"/>
        <v>23528058.083333332</v>
      </c>
      <c r="L13" s="443">
        <f t="shared" si="8"/>
        <v>23528058.083333332</v>
      </c>
      <c r="M13" s="443">
        <f t="shared" si="9"/>
        <v>23528058.083333332</v>
      </c>
      <c r="N13" s="443">
        <f t="shared" si="10"/>
        <v>23528058.083333332</v>
      </c>
      <c r="O13" s="443">
        <f t="shared" si="11"/>
        <v>23528058.083333332</v>
      </c>
      <c r="P13" s="407">
        <f t="shared" si="12"/>
        <v>282336697.00000006</v>
      </c>
    </row>
    <row r="14" spans="1:16" x14ac:dyDescent="0.2">
      <c r="A14" s="218">
        <v>19</v>
      </c>
      <c r="B14" s="405" t="s">
        <v>470</v>
      </c>
      <c r="C14" s="406">
        <f>'[1]2d'!C42</f>
        <v>1500000</v>
      </c>
      <c r="D14" s="443"/>
      <c r="E14" s="443"/>
      <c r="F14" s="443"/>
      <c r="G14" s="443"/>
      <c r="H14" s="443"/>
      <c r="I14" s="443">
        <v>1500000</v>
      </c>
      <c r="J14" s="443"/>
      <c r="K14" s="443"/>
      <c r="L14" s="443"/>
      <c r="M14" s="443"/>
      <c r="N14" s="443"/>
      <c r="O14" s="443"/>
      <c r="P14" s="407">
        <f t="shared" si="12"/>
        <v>1500000</v>
      </c>
    </row>
    <row r="15" spans="1:16" x14ac:dyDescent="0.2">
      <c r="A15" s="218">
        <v>20</v>
      </c>
      <c r="B15" s="410" t="s">
        <v>471</v>
      </c>
      <c r="C15" s="411">
        <f t="shared" ref="C15:O15" si="13">SUM(C7:C14)</f>
        <v>1305457924</v>
      </c>
      <c r="D15" s="444">
        <f t="shared" si="13"/>
        <v>108663160.33333334</v>
      </c>
      <c r="E15" s="444">
        <f t="shared" si="13"/>
        <v>108663160.33333334</v>
      </c>
      <c r="F15" s="444">
        <f t="shared" si="13"/>
        <v>108663160.33333334</v>
      </c>
      <c r="G15" s="444">
        <f t="shared" si="13"/>
        <v>108663160.33333334</v>
      </c>
      <c r="H15" s="444">
        <f t="shared" si="13"/>
        <v>108663160.33333334</v>
      </c>
      <c r="I15" s="444">
        <f t="shared" si="13"/>
        <v>110163160.33333334</v>
      </c>
      <c r="J15" s="444">
        <f t="shared" si="13"/>
        <v>108663160.33333334</v>
      </c>
      <c r="K15" s="444">
        <f t="shared" si="13"/>
        <v>108663160.33333334</v>
      </c>
      <c r="L15" s="444">
        <f t="shared" si="13"/>
        <v>108663160.33333334</v>
      </c>
      <c r="M15" s="444">
        <f t="shared" si="13"/>
        <v>108663160.33333334</v>
      </c>
      <c r="N15" s="444">
        <f t="shared" si="13"/>
        <v>108663160.33333334</v>
      </c>
      <c r="O15" s="444">
        <f t="shared" si="13"/>
        <v>108663160.33333334</v>
      </c>
      <c r="P15" s="407">
        <f t="shared" si="12"/>
        <v>1305457924</v>
      </c>
    </row>
    <row r="16" spans="1:16" x14ac:dyDescent="0.2">
      <c r="A16" s="232">
        <v>27</v>
      </c>
      <c r="B16" s="412" t="s">
        <v>472</v>
      </c>
      <c r="C16" s="413">
        <f>SUM(C17:C19)</f>
        <v>588827197</v>
      </c>
      <c r="D16" s="413">
        <f t="shared" ref="D16:O16" si="14">SUM(D17:D19)</f>
        <v>53593824.083333336</v>
      </c>
      <c r="E16" s="413">
        <f t="shared" si="14"/>
        <v>42159976.083333336</v>
      </c>
      <c r="F16" s="413">
        <f t="shared" si="14"/>
        <v>42159976.083333336</v>
      </c>
      <c r="G16" s="413">
        <f t="shared" si="14"/>
        <v>42159976.083333336</v>
      </c>
      <c r="H16" s="413">
        <f t="shared" si="14"/>
        <v>102159976.08333334</v>
      </c>
      <c r="I16" s="413">
        <f t="shared" si="14"/>
        <v>53633612.083333336</v>
      </c>
      <c r="J16" s="413">
        <f t="shared" si="14"/>
        <v>42159976.083333336</v>
      </c>
      <c r="K16" s="413">
        <f t="shared" si="14"/>
        <v>42159976.083333336</v>
      </c>
      <c r="L16" s="413">
        <f t="shared" si="14"/>
        <v>42159976.083333336</v>
      </c>
      <c r="M16" s="413">
        <f t="shared" si="14"/>
        <v>42159976.083333336</v>
      </c>
      <c r="N16" s="413">
        <f t="shared" si="14"/>
        <v>42159976.083333336</v>
      </c>
      <c r="O16" s="413">
        <f t="shared" si="14"/>
        <v>42159976.083333336</v>
      </c>
      <c r="P16" s="414">
        <f t="shared" si="12"/>
        <v>588827197</v>
      </c>
    </row>
    <row r="17" spans="1:16" s="418" customFormat="1" x14ac:dyDescent="0.2">
      <c r="A17" s="415"/>
      <c r="B17" s="416" t="s">
        <v>473</v>
      </c>
      <c r="C17" s="417">
        <f>'[1]2d'!C44</f>
        <v>22907484</v>
      </c>
      <c r="D17" s="446">
        <v>11433848</v>
      </c>
      <c r="E17" s="446"/>
      <c r="F17" s="446"/>
      <c r="G17" s="446"/>
      <c r="H17" s="446"/>
      <c r="I17" s="446">
        <v>11473636</v>
      </c>
      <c r="J17" s="446"/>
      <c r="K17" s="446"/>
      <c r="L17" s="446"/>
      <c r="M17" s="446"/>
      <c r="N17" s="446"/>
      <c r="O17" s="446"/>
      <c r="P17" s="414">
        <f t="shared" si="12"/>
        <v>22907484</v>
      </c>
    </row>
    <row r="18" spans="1:16" s="418" customFormat="1" x14ac:dyDescent="0.2">
      <c r="A18" s="415"/>
      <c r="B18" s="32" t="s">
        <v>875</v>
      </c>
      <c r="C18" s="417">
        <f>'[1]2d'!C45</f>
        <v>60000000</v>
      </c>
      <c r="D18" s="446"/>
      <c r="E18" s="446"/>
      <c r="F18" s="446"/>
      <c r="G18" s="446"/>
      <c r="H18" s="446">
        <v>60000000</v>
      </c>
      <c r="I18" s="446"/>
      <c r="J18" s="446"/>
      <c r="K18" s="446"/>
      <c r="L18" s="446"/>
      <c r="M18" s="446"/>
      <c r="N18" s="446"/>
      <c r="O18" s="446"/>
      <c r="P18" s="414">
        <f t="shared" si="12"/>
        <v>60000000</v>
      </c>
    </row>
    <row r="19" spans="1:16" x14ac:dyDescent="0.2">
      <c r="A19" s="232">
        <v>29</v>
      </c>
      <c r="B19" s="419" t="s">
        <v>474</v>
      </c>
      <c r="C19" s="420">
        <f>'[1]2d'!C46</f>
        <v>505919713</v>
      </c>
      <c r="D19" s="443">
        <f>C19/12</f>
        <v>42159976.083333336</v>
      </c>
      <c r="E19" s="443">
        <f>C19/12</f>
        <v>42159976.083333336</v>
      </c>
      <c r="F19" s="443">
        <f>C19/12</f>
        <v>42159976.083333336</v>
      </c>
      <c r="G19" s="443">
        <f>C19/12</f>
        <v>42159976.083333336</v>
      </c>
      <c r="H19" s="443">
        <f>C19/12</f>
        <v>42159976.083333336</v>
      </c>
      <c r="I19" s="443">
        <f>C19/12</f>
        <v>42159976.083333336</v>
      </c>
      <c r="J19" s="443">
        <f>C19/12</f>
        <v>42159976.083333336</v>
      </c>
      <c r="K19" s="443">
        <f>C19/12</f>
        <v>42159976.083333336</v>
      </c>
      <c r="L19" s="443">
        <f>C19/12</f>
        <v>42159976.083333336</v>
      </c>
      <c r="M19" s="443">
        <f>C19/12</f>
        <v>42159976.083333336</v>
      </c>
      <c r="N19" s="443">
        <f>C19/12</f>
        <v>42159976.083333336</v>
      </c>
      <c r="O19" s="443">
        <f>C19/12</f>
        <v>42159976.083333336</v>
      </c>
      <c r="P19" s="414">
        <f t="shared" si="12"/>
        <v>505919712.99999994</v>
      </c>
    </row>
    <row r="20" spans="1:16" ht="21.75" customHeight="1" x14ac:dyDescent="0.2">
      <c r="A20" s="232">
        <v>30</v>
      </c>
      <c r="B20" s="421" t="s">
        <v>475</v>
      </c>
      <c r="C20" s="422">
        <f>C15+C16</f>
        <v>1894285121</v>
      </c>
      <c r="D20" s="447">
        <f t="shared" ref="D20:O20" si="15">D15+D16</f>
        <v>162256984.41666669</v>
      </c>
      <c r="E20" s="447">
        <f t="shared" si="15"/>
        <v>150823136.41666669</v>
      </c>
      <c r="F20" s="447">
        <f t="shared" si="15"/>
        <v>150823136.41666669</v>
      </c>
      <c r="G20" s="447">
        <f t="shared" si="15"/>
        <v>150823136.41666669</v>
      </c>
      <c r="H20" s="447">
        <f t="shared" si="15"/>
        <v>210823136.41666669</v>
      </c>
      <c r="I20" s="447">
        <f t="shared" si="15"/>
        <v>163796772.41666669</v>
      </c>
      <c r="J20" s="447">
        <f t="shared" si="15"/>
        <v>150823136.41666669</v>
      </c>
      <c r="K20" s="447">
        <f t="shared" si="15"/>
        <v>150823136.41666669</v>
      </c>
      <c r="L20" s="447">
        <f t="shared" si="15"/>
        <v>150823136.41666669</v>
      </c>
      <c r="M20" s="447">
        <f t="shared" si="15"/>
        <v>150823136.41666669</v>
      </c>
      <c r="N20" s="447">
        <f t="shared" si="15"/>
        <v>150823136.41666669</v>
      </c>
      <c r="O20" s="447">
        <f t="shared" si="15"/>
        <v>150823136.41666669</v>
      </c>
      <c r="P20" s="414">
        <f t="shared" si="12"/>
        <v>1894285121.0000007</v>
      </c>
    </row>
    <row r="21" spans="1:16" x14ac:dyDescent="0.2">
      <c r="A21" s="232">
        <v>33</v>
      </c>
      <c r="B21" s="419" t="s">
        <v>476</v>
      </c>
      <c r="C21" s="406">
        <f>'[1]1b'!C18</f>
        <v>439642731</v>
      </c>
      <c r="D21" s="443">
        <f t="shared" ref="D21:D27" si="16">C21/12</f>
        <v>36636894.25</v>
      </c>
      <c r="E21" s="443">
        <f t="shared" ref="E21:E27" si="17">C21/12</f>
        <v>36636894.25</v>
      </c>
      <c r="F21" s="443">
        <f t="shared" ref="F21:F27" si="18">C21/12</f>
        <v>36636894.25</v>
      </c>
      <c r="G21" s="443">
        <f t="shared" ref="G21:G27" si="19">C21/12</f>
        <v>36636894.25</v>
      </c>
      <c r="H21" s="443">
        <f t="shared" ref="H21:H27" si="20">C21/12</f>
        <v>36636894.25</v>
      </c>
      <c r="I21" s="443">
        <f t="shared" ref="I21:I27" si="21">C21/12</f>
        <v>36636894.25</v>
      </c>
      <c r="J21" s="443">
        <f t="shared" ref="J21:J27" si="22">C21/12</f>
        <v>36636894.25</v>
      </c>
      <c r="K21" s="443">
        <f t="shared" ref="K21:K27" si="23">C21/12</f>
        <v>36636894.25</v>
      </c>
      <c r="L21" s="443">
        <f t="shared" ref="L21:L27" si="24">C21/12</f>
        <v>36636894.25</v>
      </c>
      <c r="M21" s="443">
        <f t="shared" ref="M21:M27" si="25">C21/12</f>
        <v>36636894.25</v>
      </c>
      <c r="N21" s="443">
        <f t="shared" ref="N21:N27" si="26">C21/12</f>
        <v>36636894.25</v>
      </c>
      <c r="O21" s="443">
        <f t="shared" ref="O21:O27" si="27">C21/12</f>
        <v>36636894.25</v>
      </c>
      <c r="P21" s="414">
        <f t="shared" si="12"/>
        <v>439642731</v>
      </c>
    </row>
    <row r="22" spans="1:16" x14ac:dyDescent="0.2">
      <c r="A22" s="232">
        <v>34</v>
      </c>
      <c r="B22" s="419" t="s">
        <v>477</v>
      </c>
      <c r="C22" s="406">
        <f>'[1]1b'!C24</f>
        <v>3150000</v>
      </c>
      <c r="D22" s="443"/>
      <c r="E22" s="443"/>
      <c r="F22" s="443"/>
      <c r="G22" s="443"/>
      <c r="H22" s="443"/>
      <c r="I22" s="443">
        <v>3150000</v>
      </c>
      <c r="J22" s="443"/>
      <c r="K22" s="443"/>
      <c r="L22" s="443"/>
      <c r="M22" s="443"/>
      <c r="N22" s="443"/>
      <c r="O22" s="443"/>
      <c r="P22" s="414">
        <f t="shared" si="12"/>
        <v>3150000</v>
      </c>
    </row>
    <row r="23" spans="1:16" x14ac:dyDescent="0.2">
      <c r="A23" s="232">
        <v>35</v>
      </c>
      <c r="B23" s="423" t="s">
        <v>295</v>
      </c>
      <c r="C23" s="409">
        <f>'[1]1b'!C36</f>
        <v>303204813</v>
      </c>
      <c r="D23" s="443">
        <f t="shared" si="16"/>
        <v>25267067.75</v>
      </c>
      <c r="E23" s="443">
        <f t="shared" si="17"/>
        <v>25267067.75</v>
      </c>
      <c r="F23" s="443">
        <f t="shared" si="18"/>
        <v>25267067.75</v>
      </c>
      <c r="G23" s="443">
        <f t="shared" si="19"/>
        <v>25267067.75</v>
      </c>
      <c r="H23" s="443">
        <f t="shared" si="20"/>
        <v>25267067.75</v>
      </c>
      <c r="I23" s="443">
        <f t="shared" si="21"/>
        <v>25267067.75</v>
      </c>
      <c r="J23" s="443">
        <f t="shared" si="22"/>
        <v>25267067.75</v>
      </c>
      <c r="K23" s="443">
        <f t="shared" si="23"/>
        <v>25267067.75</v>
      </c>
      <c r="L23" s="443">
        <f t="shared" si="24"/>
        <v>25267067.75</v>
      </c>
      <c r="M23" s="443">
        <f t="shared" si="25"/>
        <v>25267067.75</v>
      </c>
      <c r="N23" s="443">
        <f t="shared" si="26"/>
        <v>25267067.75</v>
      </c>
      <c r="O23" s="443">
        <f t="shared" si="27"/>
        <v>25267067.75</v>
      </c>
      <c r="P23" s="414">
        <f t="shared" si="12"/>
        <v>303204813</v>
      </c>
    </row>
    <row r="24" spans="1:16" x14ac:dyDescent="0.2">
      <c r="A24" s="232">
        <v>36</v>
      </c>
      <c r="B24" s="424" t="s">
        <v>298</v>
      </c>
      <c r="C24" s="425">
        <f>'[1]1b'!C60</f>
        <v>39110587</v>
      </c>
      <c r="D24" s="443">
        <f t="shared" si="16"/>
        <v>3259215.5833333335</v>
      </c>
      <c r="E24" s="443">
        <f t="shared" si="17"/>
        <v>3259215.5833333335</v>
      </c>
      <c r="F24" s="443">
        <f t="shared" si="18"/>
        <v>3259215.5833333335</v>
      </c>
      <c r="G24" s="443">
        <f t="shared" si="19"/>
        <v>3259215.5833333335</v>
      </c>
      <c r="H24" s="443">
        <f t="shared" si="20"/>
        <v>3259215.5833333335</v>
      </c>
      <c r="I24" s="443">
        <f t="shared" si="21"/>
        <v>3259215.5833333335</v>
      </c>
      <c r="J24" s="443">
        <f t="shared" si="22"/>
        <v>3259215.5833333335</v>
      </c>
      <c r="K24" s="443">
        <f t="shared" si="23"/>
        <v>3259215.5833333335</v>
      </c>
      <c r="L24" s="443">
        <f t="shared" si="24"/>
        <v>3259215.5833333335</v>
      </c>
      <c r="M24" s="443">
        <f t="shared" si="25"/>
        <v>3259215.5833333335</v>
      </c>
      <c r="N24" s="443">
        <f t="shared" si="26"/>
        <v>3259215.5833333335</v>
      </c>
      <c r="O24" s="443">
        <f t="shared" si="27"/>
        <v>3259215.5833333335</v>
      </c>
      <c r="P24" s="414">
        <f t="shared" si="12"/>
        <v>39110587</v>
      </c>
    </row>
    <row r="25" spans="1:16" x14ac:dyDescent="0.2">
      <c r="A25" s="232">
        <v>37</v>
      </c>
      <c r="B25" s="424" t="s">
        <v>318</v>
      </c>
      <c r="C25" s="425">
        <f>'[1]1b'!C62</f>
        <v>180000</v>
      </c>
      <c r="D25" s="443">
        <f t="shared" si="16"/>
        <v>15000</v>
      </c>
      <c r="E25" s="443">
        <f t="shared" si="17"/>
        <v>15000</v>
      </c>
      <c r="F25" s="443">
        <f t="shared" si="18"/>
        <v>15000</v>
      </c>
      <c r="G25" s="443">
        <f t="shared" si="19"/>
        <v>15000</v>
      </c>
      <c r="H25" s="443">
        <f t="shared" si="20"/>
        <v>15000</v>
      </c>
      <c r="I25" s="443">
        <f t="shared" si="21"/>
        <v>15000</v>
      </c>
      <c r="J25" s="443">
        <f t="shared" si="22"/>
        <v>15000</v>
      </c>
      <c r="K25" s="443">
        <f t="shared" si="23"/>
        <v>15000</v>
      </c>
      <c r="L25" s="443">
        <f t="shared" si="24"/>
        <v>15000</v>
      </c>
      <c r="M25" s="443">
        <f t="shared" si="25"/>
        <v>15000</v>
      </c>
      <c r="N25" s="443">
        <f t="shared" si="26"/>
        <v>15000</v>
      </c>
      <c r="O25" s="443">
        <f t="shared" si="27"/>
        <v>15000</v>
      </c>
      <c r="P25" s="414">
        <f t="shared" si="12"/>
        <v>180000</v>
      </c>
    </row>
    <row r="26" spans="1:16" x14ac:dyDescent="0.2">
      <c r="A26" s="232"/>
      <c r="B26" s="424" t="s">
        <v>478</v>
      </c>
      <c r="C26" s="425">
        <f>'[1]1b'!C64</f>
        <v>445000</v>
      </c>
      <c r="D26" s="443"/>
      <c r="E26" s="443"/>
      <c r="F26" s="443"/>
      <c r="G26" s="443"/>
      <c r="H26" s="443"/>
      <c r="I26" s="443"/>
      <c r="J26" s="443">
        <v>445000</v>
      </c>
      <c r="K26" s="443"/>
      <c r="L26" s="443"/>
      <c r="M26" s="443"/>
      <c r="N26" s="443"/>
      <c r="O26" s="443"/>
      <c r="P26" s="414">
        <f t="shared" si="12"/>
        <v>445000</v>
      </c>
    </row>
    <row r="27" spans="1:16" x14ac:dyDescent="0.2">
      <c r="A27" s="232">
        <v>38</v>
      </c>
      <c r="B27" s="424" t="s">
        <v>479</v>
      </c>
      <c r="C27" s="425">
        <f>'[1]1b'!C68</f>
        <v>435500</v>
      </c>
      <c r="D27" s="443">
        <f t="shared" si="16"/>
        <v>36291.666666666664</v>
      </c>
      <c r="E27" s="443">
        <f t="shared" si="17"/>
        <v>36291.666666666664</v>
      </c>
      <c r="F27" s="443">
        <f t="shared" si="18"/>
        <v>36291.666666666664</v>
      </c>
      <c r="G27" s="443">
        <f t="shared" si="19"/>
        <v>36291.666666666664</v>
      </c>
      <c r="H27" s="443">
        <f t="shared" si="20"/>
        <v>36291.666666666664</v>
      </c>
      <c r="I27" s="443">
        <f t="shared" si="21"/>
        <v>36291.666666666664</v>
      </c>
      <c r="J27" s="443">
        <f t="shared" si="22"/>
        <v>36291.666666666664</v>
      </c>
      <c r="K27" s="443">
        <f t="shared" si="23"/>
        <v>36291.666666666664</v>
      </c>
      <c r="L27" s="443">
        <f t="shared" si="24"/>
        <v>36291.666666666664</v>
      </c>
      <c r="M27" s="443">
        <f t="shared" si="25"/>
        <v>36291.666666666664</v>
      </c>
      <c r="N27" s="443">
        <f t="shared" si="26"/>
        <v>36291.666666666664</v>
      </c>
      <c r="O27" s="443">
        <f t="shared" si="27"/>
        <v>36291.666666666664</v>
      </c>
      <c r="P27" s="414">
        <f t="shared" si="12"/>
        <v>435500.00000000006</v>
      </c>
    </row>
    <row r="28" spans="1:16" s="238" customFormat="1" x14ac:dyDescent="0.2">
      <c r="A28" s="426">
        <v>39</v>
      </c>
      <c r="B28" s="427" t="s">
        <v>480</v>
      </c>
      <c r="C28" s="428">
        <f t="shared" ref="C28:O28" si="28">SUM(C21:C27)</f>
        <v>786168631</v>
      </c>
      <c r="D28" s="448">
        <f t="shared" si="28"/>
        <v>65214469.25</v>
      </c>
      <c r="E28" s="448">
        <f t="shared" si="28"/>
        <v>65214469.25</v>
      </c>
      <c r="F28" s="448">
        <f t="shared" si="28"/>
        <v>65214469.25</v>
      </c>
      <c r="G28" s="448">
        <f t="shared" si="28"/>
        <v>65214469.25</v>
      </c>
      <c r="H28" s="448">
        <f t="shared" si="28"/>
        <v>65214469.25</v>
      </c>
      <c r="I28" s="448">
        <f t="shared" si="28"/>
        <v>68364469.25</v>
      </c>
      <c r="J28" s="448">
        <f t="shared" si="28"/>
        <v>65659469.25</v>
      </c>
      <c r="K28" s="448">
        <f t="shared" si="28"/>
        <v>65214469.25</v>
      </c>
      <c r="L28" s="448">
        <f t="shared" si="28"/>
        <v>65214469.25</v>
      </c>
      <c r="M28" s="448">
        <f t="shared" si="28"/>
        <v>65214469.25</v>
      </c>
      <c r="N28" s="448">
        <f t="shared" si="28"/>
        <v>65214469.25</v>
      </c>
      <c r="O28" s="448">
        <f t="shared" si="28"/>
        <v>65214469.25</v>
      </c>
      <c r="P28" s="429">
        <f t="shared" si="12"/>
        <v>786168631</v>
      </c>
    </row>
    <row r="29" spans="1:16" ht="16.5" customHeight="1" x14ac:dyDescent="0.2">
      <c r="A29" s="232">
        <v>55</v>
      </c>
      <c r="B29" s="412" t="s">
        <v>481</v>
      </c>
      <c r="C29" s="413">
        <f t="shared" ref="C29:O29" si="29">SUM(C30:C32)</f>
        <v>1108116490</v>
      </c>
      <c r="D29" s="445">
        <f t="shared" si="29"/>
        <v>91386904.5</v>
      </c>
      <c r="E29" s="445">
        <f t="shared" si="29"/>
        <v>91386904.5</v>
      </c>
      <c r="F29" s="445">
        <f t="shared" si="29"/>
        <v>91386904.5</v>
      </c>
      <c r="G29" s="445">
        <f t="shared" si="29"/>
        <v>91386904.5</v>
      </c>
      <c r="H29" s="445">
        <f t="shared" si="29"/>
        <v>91386904.5</v>
      </c>
      <c r="I29" s="445">
        <f t="shared" si="29"/>
        <v>102860540.5</v>
      </c>
      <c r="J29" s="445">
        <f t="shared" si="29"/>
        <v>91386904.5</v>
      </c>
      <c r="K29" s="445">
        <f t="shared" si="29"/>
        <v>91386904.5</v>
      </c>
      <c r="L29" s="445">
        <f t="shared" si="29"/>
        <v>91386904.5</v>
      </c>
      <c r="M29" s="445">
        <f t="shared" si="29"/>
        <v>91386904.5</v>
      </c>
      <c r="N29" s="445">
        <f t="shared" si="29"/>
        <v>91386904.5</v>
      </c>
      <c r="O29" s="445">
        <f t="shared" si="29"/>
        <v>91386904.5</v>
      </c>
      <c r="P29" s="414">
        <f t="shared" si="12"/>
        <v>1108116490</v>
      </c>
    </row>
    <row r="30" spans="1:16" s="431" customFormat="1" ht="16.5" customHeight="1" x14ac:dyDescent="0.2">
      <c r="A30" s="430"/>
      <c r="B30" s="424" t="s">
        <v>482</v>
      </c>
      <c r="C30" s="417">
        <f>'[1]1b'!C70</f>
        <v>590723141</v>
      </c>
      <c r="D30" s="443">
        <f>C30/12</f>
        <v>49226928.416666664</v>
      </c>
      <c r="E30" s="443">
        <f>C30/12</f>
        <v>49226928.416666664</v>
      </c>
      <c r="F30" s="443">
        <f>C30/12</f>
        <v>49226928.416666664</v>
      </c>
      <c r="G30" s="443">
        <f>C30/12</f>
        <v>49226928.416666664</v>
      </c>
      <c r="H30" s="443">
        <f>C30/12</f>
        <v>49226928.416666664</v>
      </c>
      <c r="I30" s="443">
        <f>C30/12</f>
        <v>49226928.416666664</v>
      </c>
      <c r="J30" s="443">
        <f>C30/12</f>
        <v>49226928.416666664</v>
      </c>
      <c r="K30" s="443">
        <f>C30/12</f>
        <v>49226928.416666664</v>
      </c>
      <c r="L30" s="443">
        <f>C30/12</f>
        <v>49226928.416666664</v>
      </c>
      <c r="M30" s="443">
        <f>C30/12</f>
        <v>49226928.416666664</v>
      </c>
      <c r="N30" s="443">
        <f>C30/12</f>
        <v>49226928.416666664</v>
      </c>
      <c r="O30" s="443">
        <f>C30/12</f>
        <v>49226928.416666664</v>
      </c>
      <c r="P30" s="414">
        <f t="shared" si="12"/>
        <v>590723141</v>
      </c>
    </row>
    <row r="31" spans="1:16" s="431" customFormat="1" ht="16.5" customHeight="1" x14ac:dyDescent="0.2">
      <c r="A31" s="430"/>
      <c r="B31" s="416" t="s">
        <v>902</v>
      </c>
      <c r="C31" s="417">
        <f>'[1]1b'!C71</f>
        <v>11473636</v>
      </c>
      <c r="D31" s="443"/>
      <c r="E31" s="443"/>
      <c r="F31" s="443"/>
      <c r="G31" s="443"/>
      <c r="H31" s="443"/>
      <c r="I31" s="443">
        <v>11473636</v>
      </c>
      <c r="J31" s="443"/>
      <c r="K31" s="443"/>
      <c r="L31" s="443"/>
      <c r="M31" s="443"/>
      <c r="N31" s="443"/>
      <c r="O31" s="443"/>
      <c r="P31" s="414"/>
    </row>
    <row r="32" spans="1:16" x14ac:dyDescent="0.2">
      <c r="A32" s="232">
        <v>56</v>
      </c>
      <c r="B32" s="419" t="s">
        <v>474</v>
      </c>
      <c r="C32" s="432">
        <f>'[1]1b'!C72</f>
        <v>505919713</v>
      </c>
      <c r="D32" s="443">
        <f>C32/12</f>
        <v>42159976.083333336</v>
      </c>
      <c r="E32" s="443">
        <f>C32/12</f>
        <v>42159976.083333336</v>
      </c>
      <c r="F32" s="443">
        <f>C32/12</f>
        <v>42159976.083333336</v>
      </c>
      <c r="G32" s="443">
        <f>C32/12</f>
        <v>42159976.083333336</v>
      </c>
      <c r="H32" s="443">
        <f>C32/12</f>
        <v>42159976.083333336</v>
      </c>
      <c r="I32" s="443">
        <f>C32/12</f>
        <v>42159976.083333336</v>
      </c>
      <c r="J32" s="443">
        <f>C32/12</f>
        <v>42159976.083333336</v>
      </c>
      <c r="K32" s="443">
        <f>C32/12</f>
        <v>42159976.083333336</v>
      </c>
      <c r="L32" s="443">
        <f>C32/12</f>
        <v>42159976.083333336</v>
      </c>
      <c r="M32" s="443">
        <f>C32/12</f>
        <v>42159976.083333336</v>
      </c>
      <c r="N32" s="443">
        <f>C32/12</f>
        <v>42159976.083333336</v>
      </c>
      <c r="O32" s="443">
        <f>C32/12</f>
        <v>42159976.083333336</v>
      </c>
      <c r="P32" s="414">
        <f>SUM(D32:O32)</f>
        <v>505919712.99999994</v>
      </c>
    </row>
    <row r="33" spans="1:16" ht="18" customHeight="1" x14ac:dyDescent="0.2">
      <c r="A33" s="232">
        <v>58</v>
      </c>
      <c r="B33" s="433" t="s">
        <v>483</v>
      </c>
      <c r="C33" s="434">
        <f t="shared" ref="C33:O33" si="30">C28+C29</f>
        <v>1894285121</v>
      </c>
      <c r="D33" s="449">
        <f t="shared" si="30"/>
        <v>156601373.75</v>
      </c>
      <c r="E33" s="449">
        <f t="shared" si="30"/>
        <v>156601373.75</v>
      </c>
      <c r="F33" s="449">
        <f t="shared" si="30"/>
        <v>156601373.75</v>
      </c>
      <c r="G33" s="449">
        <f t="shared" si="30"/>
        <v>156601373.75</v>
      </c>
      <c r="H33" s="449">
        <f t="shared" si="30"/>
        <v>156601373.75</v>
      </c>
      <c r="I33" s="449">
        <f t="shared" si="30"/>
        <v>171225009.75</v>
      </c>
      <c r="J33" s="449">
        <f t="shared" si="30"/>
        <v>157046373.75</v>
      </c>
      <c r="K33" s="449">
        <f t="shared" si="30"/>
        <v>156601373.75</v>
      </c>
      <c r="L33" s="449">
        <f t="shared" si="30"/>
        <v>156601373.75</v>
      </c>
      <c r="M33" s="449">
        <f t="shared" si="30"/>
        <v>156601373.75</v>
      </c>
      <c r="N33" s="449">
        <f t="shared" si="30"/>
        <v>156601373.75</v>
      </c>
      <c r="O33" s="449">
        <f t="shared" si="30"/>
        <v>156601373.75</v>
      </c>
      <c r="P33" s="414">
        <f>SUM(D33:O33)</f>
        <v>1894285121</v>
      </c>
    </row>
    <row r="34" spans="1:16" x14ac:dyDescent="0.2">
      <c r="B34" s="283"/>
      <c r="C34" s="283"/>
      <c r="D34" s="439"/>
      <c r="E34" s="439"/>
      <c r="F34" s="439"/>
      <c r="G34" s="439"/>
      <c r="H34" s="439"/>
      <c r="I34" s="439"/>
      <c r="J34" s="439"/>
      <c r="K34" s="439"/>
      <c r="L34" s="439"/>
      <c r="M34" s="439"/>
      <c r="N34" s="439"/>
      <c r="O34" s="439"/>
    </row>
    <row r="35" spans="1:16" x14ac:dyDescent="0.2">
      <c r="B35" s="283"/>
      <c r="C35" s="283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</row>
  </sheetData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" sqref="C2"/>
    </sheetView>
  </sheetViews>
  <sheetFormatPr defaultColWidth="9.140625" defaultRowHeight="12.75" x14ac:dyDescent="0.2"/>
  <cols>
    <col min="1" max="1" width="9.140625" style="210"/>
    <col min="2" max="2" width="38.28515625" style="210" customWidth="1"/>
    <col min="3" max="3" width="16.5703125" style="210" customWidth="1"/>
    <col min="4" max="4" width="13.7109375" style="210" customWidth="1"/>
    <col min="5" max="5" width="13.42578125" style="210" customWidth="1"/>
    <col min="6" max="6" width="14" style="210" customWidth="1"/>
    <col min="7" max="16384" width="9.140625" style="210"/>
  </cols>
  <sheetData>
    <row r="1" spans="1:6" x14ac:dyDescent="0.2">
      <c r="B1" s="238" t="s">
        <v>393</v>
      </c>
      <c r="C1" s="388" t="s">
        <v>484</v>
      </c>
    </row>
    <row r="2" spans="1:6" x14ac:dyDescent="0.2">
      <c r="A2" s="238"/>
      <c r="B2" s="238" t="s">
        <v>492</v>
      </c>
      <c r="C2" s="68" t="s">
        <v>839</v>
      </c>
      <c r="D2" s="238"/>
    </row>
    <row r="3" spans="1:6" x14ac:dyDescent="0.2">
      <c r="A3" s="238"/>
      <c r="B3" s="238"/>
      <c r="C3" s="202" t="s">
        <v>251</v>
      </c>
      <c r="D3" s="238"/>
    </row>
    <row r="4" spans="1:6" ht="36" customHeight="1" x14ac:dyDescent="0.25">
      <c r="A4" s="592" t="s">
        <v>485</v>
      </c>
      <c r="B4" s="592"/>
      <c r="C4" s="592"/>
      <c r="D4" s="592"/>
    </row>
    <row r="6" spans="1:6" x14ac:dyDescent="0.2">
      <c r="A6" s="210" t="s">
        <v>283</v>
      </c>
      <c r="B6" s="210" t="s">
        <v>252</v>
      </c>
      <c r="C6" s="210" t="s">
        <v>184</v>
      </c>
      <c r="D6" s="210" t="s">
        <v>185</v>
      </c>
      <c r="E6" s="196" t="s">
        <v>285</v>
      </c>
      <c r="F6" s="210" t="s">
        <v>438</v>
      </c>
    </row>
    <row r="7" spans="1:6" ht="24" x14ac:dyDescent="0.2">
      <c r="A7" s="391" t="s">
        <v>486</v>
      </c>
      <c r="B7" s="390" t="s">
        <v>487</v>
      </c>
      <c r="C7" s="435" t="s">
        <v>488</v>
      </c>
      <c r="D7" s="436" t="s">
        <v>489</v>
      </c>
      <c r="E7" s="436" t="s">
        <v>490</v>
      </c>
      <c r="F7" s="437" t="s">
        <v>491</v>
      </c>
    </row>
    <row r="8" spans="1:6" x14ac:dyDescent="0.2">
      <c r="A8" s="396" t="s">
        <v>404</v>
      </c>
      <c r="B8" s="438"/>
      <c r="C8" s="398"/>
      <c r="D8" s="398"/>
      <c r="E8" s="398">
        <f>C8+D8</f>
        <v>0</v>
      </c>
      <c r="F8" s="398"/>
    </row>
    <row r="9" spans="1:6" x14ac:dyDescent="0.2">
      <c r="A9" s="396" t="s">
        <v>405</v>
      </c>
      <c r="B9" s="397"/>
      <c r="C9" s="398"/>
      <c r="D9" s="398"/>
      <c r="E9" s="398">
        <f>C9+D9</f>
        <v>0</v>
      </c>
      <c r="F9" s="398"/>
    </row>
    <row r="10" spans="1:6" x14ac:dyDescent="0.2">
      <c r="A10" s="396" t="s">
        <v>406</v>
      </c>
      <c r="B10" s="397"/>
      <c r="C10" s="398"/>
      <c r="D10" s="398"/>
      <c r="E10" s="398">
        <f>C10+D10</f>
        <v>0</v>
      </c>
      <c r="F10" s="398"/>
    </row>
    <row r="11" spans="1:6" x14ac:dyDescent="0.2">
      <c r="A11" s="396" t="s">
        <v>407</v>
      </c>
      <c r="B11" s="397"/>
      <c r="C11" s="398"/>
      <c r="D11" s="398"/>
      <c r="E11" s="398">
        <f>C11+D11</f>
        <v>0</v>
      </c>
      <c r="F11" s="398"/>
    </row>
    <row r="12" spans="1:6" x14ac:dyDescent="0.2">
      <c r="A12" s="396" t="s">
        <v>412</v>
      </c>
      <c r="B12" s="397"/>
      <c r="C12" s="398"/>
      <c r="D12" s="398"/>
      <c r="E12" s="398">
        <f>C12+D12</f>
        <v>0</v>
      </c>
      <c r="F12" s="398"/>
    </row>
    <row r="13" spans="1:6" x14ac:dyDescent="0.2">
      <c r="A13" s="399" t="s">
        <v>418</v>
      </c>
      <c r="B13" s="400" t="s">
        <v>205</v>
      </c>
      <c r="C13" s="401">
        <f>SUM(C8:C12)</f>
        <v>0</v>
      </c>
      <c r="D13" s="401">
        <f>SUM(D8:D12)</f>
        <v>0</v>
      </c>
      <c r="E13" s="401">
        <f>SUM(E8:E12)</f>
        <v>0</v>
      </c>
      <c r="F13" s="401">
        <f>SUM(F8:F12)</f>
        <v>0</v>
      </c>
    </row>
  </sheetData>
  <mergeCells count="1">
    <mergeCell ref="A4:D4"/>
  </mergeCells>
  <phoneticPr fontId="58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3</vt:i4>
      </vt:variant>
    </vt:vector>
  </HeadingPairs>
  <TitlesOfParts>
    <vt:vector size="28" baseType="lpstr">
      <vt:lpstr>1</vt:lpstr>
      <vt:lpstr>1a</vt:lpstr>
      <vt:lpstr>1b</vt:lpstr>
      <vt:lpstr>1c</vt:lpstr>
      <vt:lpstr>2</vt:lpstr>
      <vt:lpstr>2a</vt:lpstr>
      <vt:lpstr>2b</vt:lpstr>
      <vt:lpstr>2c</vt:lpstr>
      <vt:lpstr>2d</vt:lpstr>
      <vt:lpstr>2e</vt:lpstr>
      <vt:lpstr>3 mell.</vt:lpstr>
      <vt:lpstr>4 mell.</vt:lpstr>
      <vt:lpstr>5 mell.</vt:lpstr>
      <vt:lpstr>6 mell.</vt:lpstr>
      <vt:lpstr>7 mell</vt:lpstr>
      <vt:lpstr>8 mell.</vt:lpstr>
      <vt:lpstr>9a</vt:lpstr>
      <vt:lpstr>9b</vt:lpstr>
      <vt:lpstr>9c</vt:lpstr>
      <vt:lpstr>10 mell</vt:lpstr>
      <vt:lpstr>11</vt:lpstr>
      <vt:lpstr>12</vt:lpstr>
      <vt:lpstr>13</vt:lpstr>
      <vt:lpstr>Munka1</vt:lpstr>
      <vt:lpstr>14 mell</vt:lpstr>
      <vt:lpstr>'13'!Nyomtatási_terület</vt:lpstr>
      <vt:lpstr>'2d'!Nyomtatási_terület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2017-02-27T13:16:53Z</cp:lastPrinted>
  <dcterms:created xsi:type="dcterms:W3CDTF">2017-02-09T14:59:06Z</dcterms:created>
  <dcterms:modified xsi:type="dcterms:W3CDTF">2017-12-30T17:21:59Z</dcterms:modified>
</cp:coreProperties>
</file>