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\Desktop\"/>
    </mc:Choice>
  </mc:AlternateContent>
  <xr:revisionPtr revIDLastSave="0" documentId="13_ncr:1_{E954AFF0-4F1C-4199-B854-CD52367F1438}" xr6:coauthVersionLast="40" xr6:coauthVersionMax="40" xr10:uidLastSave="{00000000-0000-0000-0000-000000000000}"/>
  <bookViews>
    <workbookView xWindow="-120" yWindow="-120" windowWidth="29040" windowHeight="15840" firstSheet="3" activeTab="22" xr2:uid="{00000000-000D-0000-FFFF-FFFF00000000}"/>
  </bookViews>
  <sheets>
    <sheet name="1" sheetId="23" r:id="rId1"/>
    <sheet name="1a" sheetId="24" r:id="rId2"/>
    <sheet name="1b" sheetId="36" r:id="rId3"/>
    <sheet name="1.c" sheetId="38" r:id="rId4"/>
    <sheet name="2" sheetId="25" r:id="rId5"/>
    <sheet name="2a" sheetId="26" r:id="rId6"/>
    <sheet name="2b" sheetId="27" r:id="rId7"/>
    <sheet name="2-c" sheetId="8" r:id="rId8"/>
    <sheet name="2d" sheetId="37" r:id="rId9"/>
    <sheet name="2,e" sheetId="39" r:id="rId10"/>
    <sheet name="3" sheetId="28" r:id="rId11"/>
    <sheet name="4.mell" sheetId="9" r:id="rId12"/>
    <sheet name="5.mell." sheetId="10" r:id="rId13"/>
    <sheet name="6.mell." sheetId="7" r:id="rId14"/>
    <sheet name="7 mell" sheetId="11" r:id="rId15"/>
    <sheet name="8.sz.mell" sheetId="12" r:id="rId16"/>
    <sheet name="9a" sheetId="32" r:id="rId17"/>
    <sheet name="9b" sheetId="35" r:id="rId18"/>
    <sheet name="9c" sheetId="34" r:id="rId19"/>
    <sheet name="10 mell" sheetId="13" r:id="rId20"/>
    <sheet name="11" sheetId="29" r:id="rId21"/>
    <sheet name="12" sheetId="30" r:id="rId22"/>
    <sheet name="13. mell" sheetId="14" r:id="rId23"/>
    <sheet name="14 mell" sheetId="15" r:id="rId24"/>
  </sheets>
  <externalReferences>
    <externalReference r:id="rId25"/>
    <externalReference r:id="rId26"/>
    <externalReference r:id="rId27"/>
    <externalReference r:id="rId28"/>
  </externalReferences>
  <definedNames>
    <definedName name="_xlnm.Print_Area" localSheetId="0">#REF!</definedName>
    <definedName name="_xlnm.Print_Area" localSheetId="21">'12'!$A$6:$U$27</definedName>
    <definedName name="_xlnm.Print_Area" localSheetId="22">'13. mell'!$B$1:$O$32</definedName>
    <definedName name="_xlnm.Print_Area" localSheetId="1">#REF!</definedName>
    <definedName name="_xlnm.Print_Area" localSheetId="4">#REF!</definedName>
    <definedName name="_xlnm.Print_Area" localSheetId="5">#REF!</definedName>
    <definedName name="_xlnm.Print_Area" localSheetId="6">#REF!</definedName>
    <definedName name="_xlnm.Print_Area" localSheetId="16">#REF!</definedName>
    <definedName name="_xlnm.Print_Area" localSheetId="17">#REF!</definedName>
    <definedName name="_xlnm.Print_Area" localSheetId="18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1" i="14" l="1"/>
  <c r="M31" i="14" s="1"/>
  <c r="M28" i="14" s="1"/>
  <c r="P30" i="14"/>
  <c r="C30" i="14"/>
  <c r="P29" i="14"/>
  <c r="C29" i="14"/>
  <c r="C28" i="14" s="1"/>
  <c r="C26" i="14"/>
  <c r="G26" i="14" s="1"/>
  <c r="C25" i="14"/>
  <c r="M25" i="14" s="1"/>
  <c r="G24" i="14"/>
  <c r="C24" i="14"/>
  <c r="O24" i="14" s="1"/>
  <c r="M23" i="14"/>
  <c r="E23" i="14"/>
  <c r="C23" i="14"/>
  <c r="I23" i="14" s="1"/>
  <c r="C22" i="14"/>
  <c r="G22" i="14" s="1"/>
  <c r="C21" i="14"/>
  <c r="M21" i="14" s="1"/>
  <c r="G20" i="14"/>
  <c r="C20" i="14"/>
  <c r="O20" i="14" s="1"/>
  <c r="M18" i="14"/>
  <c r="M16" i="14" s="1"/>
  <c r="E18" i="14"/>
  <c r="E16" i="14" s="1"/>
  <c r="C18" i="14"/>
  <c r="I18" i="14" s="1"/>
  <c r="I16" i="14" s="1"/>
  <c r="D17" i="14"/>
  <c r="P17" i="14" s="1"/>
  <c r="C17" i="14"/>
  <c r="C14" i="14"/>
  <c r="O14" i="14" s="1"/>
  <c r="L13" i="14"/>
  <c r="H13" i="14"/>
  <c r="D13" i="14"/>
  <c r="C13" i="14"/>
  <c r="O13" i="14" s="1"/>
  <c r="C12" i="14"/>
  <c r="O12" i="14" s="1"/>
  <c r="L11" i="14"/>
  <c r="H11" i="14"/>
  <c r="D11" i="14"/>
  <c r="C11" i="14"/>
  <c r="O11" i="14" s="1"/>
  <c r="C10" i="14"/>
  <c r="O10" i="14" s="1"/>
  <c r="C9" i="14"/>
  <c r="N9" i="14" s="1"/>
  <c r="C8" i="14"/>
  <c r="N8" i="14" s="1"/>
  <c r="C7" i="14"/>
  <c r="H119" i="34"/>
  <c r="H120" i="34" s="1"/>
  <c r="G119" i="34"/>
  <c r="G120" i="34" s="1"/>
  <c r="F119" i="34"/>
  <c r="F120" i="34" s="1"/>
  <c r="E119" i="34"/>
  <c r="E120" i="34" s="1"/>
  <c r="D119" i="34"/>
  <c r="D120" i="34" s="1"/>
  <c r="C120" i="34" s="1"/>
  <c r="C119" i="34"/>
  <c r="C118" i="34"/>
  <c r="C117" i="34"/>
  <c r="D115" i="34"/>
  <c r="C114" i="34"/>
  <c r="C113" i="34"/>
  <c r="C112" i="34"/>
  <c r="H111" i="34"/>
  <c r="H115" i="34" s="1"/>
  <c r="G111" i="34"/>
  <c r="G115" i="34" s="1"/>
  <c r="F111" i="34"/>
  <c r="F115" i="34" s="1"/>
  <c r="E111" i="34"/>
  <c r="E115" i="34" s="1"/>
  <c r="H110" i="34"/>
  <c r="G110" i="34"/>
  <c r="F110" i="34"/>
  <c r="E110" i="34"/>
  <c r="D110" i="34"/>
  <c r="C110" i="34" s="1"/>
  <c r="C109" i="34"/>
  <c r="C108" i="34"/>
  <c r="C107" i="34"/>
  <c r="C106" i="34"/>
  <c r="H105" i="34"/>
  <c r="G105" i="34"/>
  <c r="F105" i="34"/>
  <c r="E105" i="34"/>
  <c r="D105" i="34"/>
  <c r="C105" i="34" s="1"/>
  <c r="C104" i="34"/>
  <c r="C103" i="34"/>
  <c r="C102" i="34"/>
  <c r="C101" i="34"/>
  <c r="C100" i="34"/>
  <c r="C98" i="34"/>
  <c r="C97" i="34"/>
  <c r="C96" i="34"/>
  <c r="C95" i="34"/>
  <c r="C94" i="34"/>
  <c r="C93" i="34"/>
  <c r="C92" i="34"/>
  <c r="H91" i="34"/>
  <c r="H99" i="34" s="1"/>
  <c r="G91" i="34"/>
  <c r="G99" i="34" s="1"/>
  <c r="F91" i="34"/>
  <c r="F99" i="34" s="1"/>
  <c r="E91" i="34"/>
  <c r="E99" i="34" s="1"/>
  <c r="D91" i="34"/>
  <c r="D99" i="34" s="1"/>
  <c r="C99" i="34" s="1"/>
  <c r="C90" i="34"/>
  <c r="C88" i="34"/>
  <c r="C87" i="34"/>
  <c r="H86" i="34"/>
  <c r="G86" i="34"/>
  <c r="F86" i="34"/>
  <c r="E86" i="34"/>
  <c r="D86" i="34"/>
  <c r="C86" i="34"/>
  <c r="C85" i="34"/>
  <c r="H84" i="34"/>
  <c r="G84" i="34"/>
  <c r="F84" i="34"/>
  <c r="E84" i="34"/>
  <c r="D84" i="34"/>
  <c r="C84" i="34" s="1"/>
  <c r="C83" i="34"/>
  <c r="H82" i="34"/>
  <c r="H89" i="34" s="1"/>
  <c r="H116" i="34" s="1"/>
  <c r="H121" i="34" s="1"/>
  <c r="G82" i="34"/>
  <c r="G89" i="34" s="1"/>
  <c r="G116" i="34" s="1"/>
  <c r="G121" i="34" s="1"/>
  <c r="F82" i="34"/>
  <c r="F89" i="34" s="1"/>
  <c r="F116" i="34" s="1"/>
  <c r="F121" i="34" s="1"/>
  <c r="E82" i="34"/>
  <c r="E89" i="34" s="1"/>
  <c r="E116" i="34" s="1"/>
  <c r="E121" i="34" s="1"/>
  <c r="D82" i="34"/>
  <c r="D89" i="34" s="1"/>
  <c r="C82" i="34"/>
  <c r="C81" i="34"/>
  <c r="C80" i="34"/>
  <c r="C79" i="34"/>
  <c r="H76" i="34"/>
  <c r="H77" i="34" s="1"/>
  <c r="G76" i="34"/>
  <c r="G77" i="34" s="1"/>
  <c r="F76" i="34"/>
  <c r="F77" i="34" s="1"/>
  <c r="E76" i="34"/>
  <c r="E77" i="34" s="1"/>
  <c r="D76" i="34"/>
  <c r="D77" i="34" s="1"/>
  <c r="C77" i="34" s="1"/>
  <c r="C76" i="34"/>
  <c r="C75" i="34"/>
  <c r="C74" i="34"/>
  <c r="C73" i="34"/>
  <c r="C72" i="34"/>
  <c r="H70" i="34"/>
  <c r="G70" i="34"/>
  <c r="F70" i="34"/>
  <c r="E70" i="34"/>
  <c r="D70" i="34"/>
  <c r="C70" i="34"/>
  <c r="C69" i="34"/>
  <c r="C68" i="34"/>
  <c r="C67" i="34"/>
  <c r="H66" i="34"/>
  <c r="G66" i="34"/>
  <c r="F66" i="34"/>
  <c r="E66" i="34"/>
  <c r="D66" i="34"/>
  <c r="C66" i="34" s="1"/>
  <c r="C65" i="34"/>
  <c r="H64" i="34"/>
  <c r="G64" i="34"/>
  <c r="F64" i="34"/>
  <c r="E64" i="34"/>
  <c r="D64" i="34"/>
  <c r="C64" i="34"/>
  <c r="C63" i="34"/>
  <c r="C62" i="34"/>
  <c r="C60" i="34"/>
  <c r="C59" i="34"/>
  <c r="C58" i="34"/>
  <c r="C57" i="34"/>
  <c r="C56" i="34"/>
  <c r="C55" i="34"/>
  <c r="C54" i="34"/>
  <c r="C53" i="34"/>
  <c r="C52" i="34"/>
  <c r="C51" i="34"/>
  <c r="C50" i="34"/>
  <c r="H49" i="34"/>
  <c r="G49" i="34"/>
  <c r="F49" i="34"/>
  <c r="E49" i="34"/>
  <c r="D49" i="34"/>
  <c r="C49" i="34"/>
  <c r="C48" i="34"/>
  <c r="C47" i="34"/>
  <c r="H46" i="34"/>
  <c r="G46" i="34"/>
  <c r="F46" i="34"/>
  <c r="E46" i="34"/>
  <c r="D46" i="34"/>
  <c r="C46" i="34"/>
  <c r="C45" i="34"/>
  <c r="C44" i="34"/>
  <c r="C43" i="34"/>
  <c r="C42" i="34"/>
  <c r="H41" i="34"/>
  <c r="H61" i="34" s="1"/>
  <c r="G41" i="34"/>
  <c r="G61" i="34" s="1"/>
  <c r="F41" i="34"/>
  <c r="F61" i="34" s="1"/>
  <c r="E41" i="34"/>
  <c r="E61" i="34" s="1"/>
  <c r="D41" i="34"/>
  <c r="D61" i="34" s="1"/>
  <c r="C61" i="34" s="1"/>
  <c r="C41" i="34"/>
  <c r="C40" i="34"/>
  <c r="C38" i="34"/>
  <c r="C37" i="34"/>
  <c r="H36" i="34"/>
  <c r="G36" i="34"/>
  <c r="F36" i="34"/>
  <c r="E36" i="34"/>
  <c r="D36" i="34"/>
  <c r="C36" i="34"/>
  <c r="H35" i="34"/>
  <c r="G35" i="34"/>
  <c r="F35" i="34"/>
  <c r="E35" i="34"/>
  <c r="D35" i="34"/>
  <c r="C35" i="34"/>
  <c r="C34" i="34"/>
  <c r="C33" i="34"/>
  <c r="C32" i="34"/>
  <c r="C31" i="34"/>
  <c r="C30" i="34"/>
  <c r="H29" i="34"/>
  <c r="H39" i="34" s="1"/>
  <c r="G29" i="34"/>
  <c r="G39" i="34" s="1"/>
  <c r="F29" i="34"/>
  <c r="F39" i="34" s="1"/>
  <c r="E29" i="34"/>
  <c r="E39" i="34" s="1"/>
  <c r="D29" i="34"/>
  <c r="D39" i="34" s="1"/>
  <c r="C39" i="34" s="1"/>
  <c r="C27" i="34"/>
  <c r="C26" i="34"/>
  <c r="C25" i="34"/>
  <c r="C24" i="34"/>
  <c r="H23" i="34"/>
  <c r="G23" i="34"/>
  <c r="F23" i="34"/>
  <c r="E23" i="34"/>
  <c r="D23" i="34"/>
  <c r="C23" i="34" s="1"/>
  <c r="C22" i="34"/>
  <c r="H21" i="34"/>
  <c r="H28" i="34" s="1"/>
  <c r="G21" i="34"/>
  <c r="G28" i="34" s="1"/>
  <c r="F21" i="34"/>
  <c r="F28" i="34" s="1"/>
  <c r="E21" i="34"/>
  <c r="E28" i="34" s="1"/>
  <c r="D21" i="34"/>
  <c r="D28" i="34" s="1"/>
  <c r="C21" i="34"/>
  <c r="C19" i="34"/>
  <c r="C18" i="34"/>
  <c r="C17" i="34"/>
  <c r="C16" i="34"/>
  <c r="C15" i="34"/>
  <c r="H14" i="34"/>
  <c r="G14" i="34"/>
  <c r="F14" i="34"/>
  <c r="E14" i="34"/>
  <c r="D14" i="34"/>
  <c r="C14" i="34" s="1"/>
  <c r="C13" i="34"/>
  <c r="H12" i="34"/>
  <c r="H20" i="34" s="1"/>
  <c r="H71" i="34" s="1"/>
  <c r="H78" i="34" s="1"/>
  <c r="G12" i="34"/>
  <c r="G20" i="34" s="1"/>
  <c r="F12" i="34"/>
  <c r="F20" i="34" s="1"/>
  <c r="F71" i="34" s="1"/>
  <c r="F78" i="34" s="1"/>
  <c r="E12" i="34"/>
  <c r="E20" i="34" s="1"/>
  <c r="D12" i="34"/>
  <c r="D20" i="34" s="1"/>
  <c r="C12" i="34"/>
  <c r="C11" i="34"/>
  <c r="C10" i="34"/>
  <c r="C9" i="34"/>
  <c r="C8" i="34"/>
  <c r="C7" i="34"/>
  <c r="C6" i="34"/>
  <c r="H119" i="35"/>
  <c r="H120" i="35" s="1"/>
  <c r="G119" i="35"/>
  <c r="G120" i="35" s="1"/>
  <c r="F119" i="35"/>
  <c r="F120" i="35" s="1"/>
  <c r="E119" i="35"/>
  <c r="E120" i="35" s="1"/>
  <c r="D119" i="35"/>
  <c r="D120" i="35" s="1"/>
  <c r="C120" i="35" s="1"/>
  <c r="C119" i="35"/>
  <c r="C118" i="35"/>
  <c r="C117" i="35"/>
  <c r="G115" i="35"/>
  <c r="E115" i="35"/>
  <c r="D115" i="35"/>
  <c r="C114" i="35"/>
  <c r="C113" i="35"/>
  <c r="C112" i="35"/>
  <c r="H111" i="35"/>
  <c r="H115" i="35" s="1"/>
  <c r="G111" i="35"/>
  <c r="F111" i="35"/>
  <c r="F115" i="35" s="1"/>
  <c r="C115" i="35" s="1"/>
  <c r="E111" i="35"/>
  <c r="C111" i="35"/>
  <c r="H110" i="35"/>
  <c r="G110" i="35"/>
  <c r="F110" i="35"/>
  <c r="E110" i="35"/>
  <c r="D110" i="35"/>
  <c r="C110" i="35"/>
  <c r="C109" i="35"/>
  <c r="C108" i="35"/>
  <c r="C107" i="35"/>
  <c r="C106" i="35"/>
  <c r="H105" i="35"/>
  <c r="G105" i="35"/>
  <c r="F105" i="35"/>
  <c r="E105" i="35"/>
  <c r="D105" i="35"/>
  <c r="C105" i="35"/>
  <c r="C104" i="35"/>
  <c r="C103" i="35"/>
  <c r="C102" i="35"/>
  <c r="C101" i="35"/>
  <c r="C100" i="35"/>
  <c r="H99" i="35"/>
  <c r="F99" i="35"/>
  <c r="D99" i="35"/>
  <c r="C99" i="35" s="1"/>
  <c r="C98" i="35"/>
  <c r="C97" i="35"/>
  <c r="C96" i="35"/>
  <c r="C95" i="35"/>
  <c r="C94" i="35"/>
  <c r="C93" i="35"/>
  <c r="C92" i="35"/>
  <c r="H91" i="35"/>
  <c r="G91" i="35"/>
  <c r="G99" i="35" s="1"/>
  <c r="F91" i="35"/>
  <c r="E91" i="35"/>
  <c r="E99" i="35" s="1"/>
  <c r="D91" i="35"/>
  <c r="C91" i="35"/>
  <c r="C90" i="35"/>
  <c r="C88" i="35"/>
  <c r="C87" i="35"/>
  <c r="H86" i="35"/>
  <c r="G86" i="35"/>
  <c r="F86" i="35"/>
  <c r="E86" i="35"/>
  <c r="D86" i="35"/>
  <c r="C86" i="35" s="1"/>
  <c r="C85" i="35"/>
  <c r="H84" i="35"/>
  <c r="G84" i="35"/>
  <c r="F84" i="35"/>
  <c r="E84" i="35"/>
  <c r="D84" i="35"/>
  <c r="C84" i="35"/>
  <c r="C83" i="35"/>
  <c r="H82" i="35"/>
  <c r="H89" i="35" s="1"/>
  <c r="H116" i="35" s="1"/>
  <c r="H121" i="35" s="1"/>
  <c r="G82" i="35"/>
  <c r="G89" i="35" s="1"/>
  <c r="G116" i="35" s="1"/>
  <c r="G121" i="35" s="1"/>
  <c r="F82" i="35"/>
  <c r="F89" i="35" s="1"/>
  <c r="F116" i="35" s="1"/>
  <c r="F121" i="35" s="1"/>
  <c r="E82" i="35"/>
  <c r="E89" i="35" s="1"/>
  <c r="E116" i="35" s="1"/>
  <c r="E121" i="35" s="1"/>
  <c r="D82" i="35"/>
  <c r="C82" i="35" s="1"/>
  <c r="C81" i="35"/>
  <c r="C80" i="35"/>
  <c r="C79" i="35"/>
  <c r="H76" i="35"/>
  <c r="H77" i="35" s="1"/>
  <c r="G76" i="35"/>
  <c r="G77" i="35" s="1"/>
  <c r="F76" i="35"/>
  <c r="F77" i="35" s="1"/>
  <c r="E76" i="35"/>
  <c r="E77" i="35" s="1"/>
  <c r="D76" i="35"/>
  <c r="D77" i="35" s="1"/>
  <c r="C77" i="35" s="1"/>
  <c r="C76" i="35"/>
  <c r="C75" i="35"/>
  <c r="C74" i="35"/>
  <c r="C73" i="35"/>
  <c r="C72" i="35"/>
  <c r="H70" i="35"/>
  <c r="G70" i="35"/>
  <c r="F70" i="35"/>
  <c r="E70" i="35"/>
  <c r="D70" i="35"/>
  <c r="C70" i="35"/>
  <c r="C69" i="35"/>
  <c r="C68" i="35"/>
  <c r="C67" i="35"/>
  <c r="H66" i="35"/>
  <c r="G66" i="35"/>
  <c r="F66" i="35"/>
  <c r="E66" i="35"/>
  <c r="D66" i="35"/>
  <c r="C66" i="35" s="1"/>
  <c r="C65" i="35"/>
  <c r="H64" i="35"/>
  <c r="G64" i="35"/>
  <c r="F64" i="35"/>
  <c r="E64" i="35"/>
  <c r="D64" i="35"/>
  <c r="C64" i="35"/>
  <c r="C63" i="35"/>
  <c r="C62" i="35"/>
  <c r="G61" i="35"/>
  <c r="E61" i="35"/>
  <c r="C60" i="35"/>
  <c r="C59" i="35"/>
  <c r="C58" i="35"/>
  <c r="C57" i="35"/>
  <c r="C56" i="35"/>
  <c r="C55" i="35"/>
  <c r="C54" i="35"/>
  <c r="C53" i="35"/>
  <c r="C52" i="35"/>
  <c r="C51" i="35"/>
  <c r="C50" i="35"/>
  <c r="H49" i="35"/>
  <c r="G49" i="35"/>
  <c r="F49" i="35"/>
  <c r="E49" i="35"/>
  <c r="D49" i="35"/>
  <c r="C49" i="35" s="1"/>
  <c r="C48" i="35"/>
  <c r="C47" i="35"/>
  <c r="H46" i="35"/>
  <c r="G46" i="35"/>
  <c r="F46" i="35"/>
  <c r="E46" i="35"/>
  <c r="D46" i="35"/>
  <c r="C46" i="35" s="1"/>
  <c r="C45" i="35"/>
  <c r="C44" i="35"/>
  <c r="C43" i="35"/>
  <c r="C42" i="35"/>
  <c r="H41" i="35"/>
  <c r="H61" i="35" s="1"/>
  <c r="G41" i="35"/>
  <c r="F41" i="35"/>
  <c r="F61" i="35" s="1"/>
  <c r="E41" i="35"/>
  <c r="D41" i="35"/>
  <c r="D61" i="35" s="1"/>
  <c r="C61" i="35" s="1"/>
  <c r="C40" i="35"/>
  <c r="C38" i="35"/>
  <c r="C37" i="35"/>
  <c r="H36" i="35"/>
  <c r="G36" i="35"/>
  <c r="F36" i="35"/>
  <c r="E36" i="35"/>
  <c r="D36" i="35"/>
  <c r="C36" i="35"/>
  <c r="H35" i="35"/>
  <c r="G35" i="35"/>
  <c r="G39" i="35" s="1"/>
  <c r="F35" i="35"/>
  <c r="E35" i="35"/>
  <c r="E39" i="35" s="1"/>
  <c r="D35" i="35"/>
  <c r="C35" i="35"/>
  <c r="C34" i="35"/>
  <c r="C33" i="35"/>
  <c r="C32" i="35"/>
  <c r="C31" i="35"/>
  <c r="C30" i="35"/>
  <c r="H29" i="35"/>
  <c r="H39" i="35" s="1"/>
  <c r="G29" i="35"/>
  <c r="F29" i="35"/>
  <c r="F39" i="35" s="1"/>
  <c r="E29" i="35"/>
  <c r="D29" i="35"/>
  <c r="D39" i="35" s="1"/>
  <c r="C39" i="35" s="1"/>
  <c r="C27" i="35"/>
  <c r="C26" i="35"/>
  <c r="C25" i="35"/>
  <c r="C24" i="35"/>
  <c r="H23" i="35"/>
  <c r="H28" i="35" s="1"/>
  <c r="G23" i="35"/>
  <c r="F23" i="35"/>
  <c r="F28" i="35" s="1"/>
  <c r="E23" i="35"/>
  <c r="D23" i="35"/>
  <c r="C23" i="35" s="1"/>
  <c r="C22" i="35"/>
  <c r="H21" i="35"/>
  <c r="G21" i="35"/>
  <c r="G28" i="35" s="1"/>
  <c r="F21" i="35"/>
  <c r="E21" i="35"/>
  <c r="E28" i="35" s="1"/>
  <c r="D21" i="35"/>
  <c r="C21" i="35"/>
  <c r="C19" i="35"/>
  <c r="C18" i="35"/>
  <c r="C17" i="35"/>
  <c r="C16" i="35"/>
  <c r="C15" i="35"/>
  <c r="H14" i="35"/>
  <c r="G14" i="35"/>
  <c r="F14" i="35"/>
  <c r="E14" i="35"/>
  <c r="D14" i="35"/>
  <c r="C14" i="35" s="1"/>
  <c r="C13" i="35"/>
  <c r="H12" i="35"/>
  <c r="H20" i="35" s="1"/>
  <c r="G12" i="35"/>
  <c r="G20" i="35" s="1"/>
  <c r="G71" i="35" s="1"/>
  <c r="G78" i="35" s="1"/>
  <c r="F12" i="35"/>
  <c r="F20" i="35" s="1"/>
  <c r="E12" i="35"/>
  <c r="E20" i="35" s="1"/>
  <c r="E71" i="35" s="1"/>
  <c r="E78" i="35" s="1"/>
  <c r="D12" i="35"/>
  <c r="D20" i="35" s="1"/>
  <c r="C12" i="35"/>
  <c r="C11" i="35"/>
  <c r="C10" i="35"/>
  <c r="C9" i="35"/>
  <c r="C8" i="35"/>
  <c r="C7" i="35"/>
  <c r="C6" i="35"/>
  <c r="H122" i="32"/>
  <c r="G122" i="32"/>
  <c r="F122" i="32"/>
  <c r="E122" i="32"/>
  <c r="D122" i="32"/>
  <c r="C122" i="32"/>
  <c r="H121" i="32"/>
  <c r="G121" i="32"/>
  <c r="F121" i="32"/>
  <c r="E121" i="32"/>
  <c r="D121" i="32"/>
  <c r="C121" i="32"/>
  <c r="H120" i="32"/>
  <c r="G120" i="32"/>
  <c r="F120" i="32"/>
  <c r="E120" i="32"/>
  <c r="D120" i="32"/>
  <c r="C120" i="32"/>
  <c r="H119" i="32"/>
  <c r="G119" i="32"/>
  <c r="F119" i="32"/>
  <c r="E119" i="32"/>
  <c r="D119" i="32"/>
  <c r="C119" i="32"/>
  <c r="H118" i="32"/>
  <c r="G118" i="32"/>
  <c r="F118" i="32"/>
  <c r="E118" i="32"/>
  <c r="D118" i="32"/>
  <c r="C118" i="32"/>
  <c r="H117" i="32"/>
  <c r="G117" i="32"/>
  <c r="F117" i="32"/>
  <c r="E117" i="32"/>
  <c r="D117" i="32"/>
  <c r="C117" i="32"/>
  <c r="H116" i="32"/>
  <c r="G116" i="32"/>
  <c r="F116" i="32"/>
  <c r="E116" i="32"/>
  <c r="D116" i="32"/>
  <c r="C116" i="32"/>
  <c r="C115" i="32"/>
  <c r="H114" i="32"/>
  <c r="G114" i="32"/>
  <c r="F114" i="32"/>
  <c r="E114" i="32"/>
  <c r="D114" i="32"/>
  <c r="C114" i="32"/>
  <c r="H113" i="32"/>
  <c r="G113" i="32"/>
  <c r="F113" i="32"/>
  <c r="E113" i="32"/>
  <c r="D113" i="32"/>
  <c r="C113" i="32"/>
  <c r="H112" i="32"/>
  <c r="G112" i="32"/>
  <c r="F112" i="32"/>
  <c r="E112" i="32"/>
  <c r="D112" i="32"/>
  <c r="C112" i="32"/>
  <c r="H111" i="32"/>
  <c r="G111" i="32"/>
  <c r="F111" i="32"/>
  <c r="E111" i="32"/>
  <c r="D111" i="32"/>
  <c r="C111" i="32"/>
  <c r="H110" i="32"/>
  <c r="G110" i="32"/>
  <c r="F110" i="32"/>
  <c r="E110" i="32"/>
  <c r="D110" i="32"/>
  <c r="C110" i="32"/>
  <c r="H109" i="32"/>
  <c r="G109" i="32"/>
  <c r="F109" i="32"/>
  <c r="E109" i="32"/>
  <c r="D109" i="32"/>
  <c r="C109" i="32"/>
  <c r="H108" i="32"/>
  <c r="G108" i="32"/>
  <c r="F108" i="32"/>
  <c r="E108" i="32"/>
  <c r="D108" i="32"/>
  <c r="C108" i="32"/>
  <c r="H107" i="32"/>
  <c r="G107" i="32"/>
  <c r="F107" i="32"/>
  <c r="E107" i="32"/>
  <c r="D107" i="32"/>
  <c r="C107" i="32"/>
  <c r="H106" i="32"/>
  <c r="G106" i="32"/>
  <c r="F106" i="32"/>
  <c r="E106" i="32"/>
  <c r="D106" i="32"/>
  <c r="C106" i="32"/>
  <c r="H105" i="32"/>
  <c r="G105" i="32"/>
  <c r="F105" i="32"/>
  <c r="E105" i="32"/>
  <c r="D105" i="32"/>
  <c r="C105" i="32"/>
  <c r="H104" i="32"/>
  <c r="G104" i="32"/>
  <c r="F104" i="32"/>
  <c r="E104" i="32"/>
  <c r="D104" i="32"/>
  <c r="C104" i="32"/>
  <c r="H103" i="32"/>
  <c r="G103" i="32"/>
  <c r="F103" i="32"/>
  <c r="E103" i="32"/>
  <c r="D103" i="32"/>
  <c r="C103" i="32"/>
  <c r="H102" i="32"/>
  <c r="G102" i="32"/>
  <c r="F102" i="32"/>
  <c r="E102" i="32"/>
  <c r="D102" i="32"/>
  <c r="C102" i="32"/>
  <c r="H101" i="32"/>
  <c r="G101" i="32"/>
  <c r="F101" i="32"/>
  <c r="E101" i="32"/>
  <c r="D101" i="32"/>
  <c r="C101" i="32"/>
  <c r="H100" i="32"/>
  <c r="G100" i="32"/>
  <c r="F100" i="32"/>
  <c r="E100" i="32"/>
  <c r="D100" i="32"/>
  <c r="C100" i="32"/>
  <c r="H99" i="32"/>
  <c r="G99" i="32"/>
  <c r="F99" i="32"/>
  <c r="E99" i="32"/>
  <c r="D99" i="32"/>
  <c r="C99" i="32"/>
  <c r="H98" i="32"/>
  <c r="G98" i="32"/>
  <c r="F98" i="32"/>
  <c r="E98" i="32"/>
  <c r="D98" i="32"/>
  <c r="C98" i="32"/>
  <c r="H97" i="32"/>
  <c r="G97" i="32"/>
  <c r="F97" i="32"/>
  <c r="E97" i="32"/>
  <c r="D97" i="32"/>
  <c r="C97" i="32"/>
  <c r="H96" i="32"/>
  <c r="G96" i="32"/>
  <c r="F96" i="32"/>
  <c r="E96" i="32"/>
  <c r="D96" i="32"/>
  <c r="C96" i="32"/>
  <c r="H95" i="32"/>
  <c r="G95" i="32"/>
  <c r="F95" i="32"/>
  <c r="E95" i="32"/>
  <c r="D95" i="32"/>
  <c r="C95" i="32"/>
  <c r="H94" i="32"/>
  <c r="G94" i="32"/>
  <c r="F94" i="32"/>
  <c r="E94" i="32"/>
  <c r="D94" i="32"/>
  <c r="C94" i="32"/>
  <c r="H93" i="32"/>
  <c r="G93" i="32"/>
  <c r="F93" i="32"/>
  <c r="E93" i="32"/>
  <c r="D93" i="32"/>
  <c r="C93" i="32"/>
  <c r="H92" i="32"/>
  <c r="G92" i="32"/>
  <c r="F92" i="32"/>
  <c r="E92" i="32"/>
  <c r="D92" i="32"/>
  <c r="C92" i="32"/>
  <c r="H91" i="32"/>
  <c r="G91" i="32"/>
  <c r="F91" i="32"/>
  <c r="E91" i="32"/>
  <c r="D91" i="32"/>
  <c r="C91" i="32"/>
  <c r="H90" i="32"/>
  <c r="G90" i="32"/>
  <c r="F90" i="32"/>
  <c r="E90" i="32"/>
  <c r="D90" i="32"/>
  <c r="C90" i="32"/>
  <c r="H89" i="32"/>
  <c r="G89" i="32"/>
  <c r="F89" i="32"/>
  <c r="E89" i="32"/>
  <c r="D89" i="32"/>
  <c r="C89" i="32"/>
  <c r="H88" i="32"/>
  <c r="G88" i="32"/>
  <c r="F88" i="32"/>
  <c r="E88" i="32"/>
  <c r="D88" i="32"/>
  <c r="C88" i="32"/>
  <c r="H87" i="32"/>
  <c r="G87" i="32"/>
  <c r="F87" i="32"/>
  <c r="E87" i="32"/>
  <c r="D87" i="32"/>
  <c r="C87" i="32"/>
  <c r="H86" i="32"/>
  <c r="G86" i="32"/>
  <c r="F86" i="32"/>
  <c r="E86" i="32"/>
  <c r="D86" i="32"/>
  <c r="C86" i="32"/>
  <c r="H85" i="32"/>
  <c r="G85" i="32"/>
  <c r="F85" i="32"/>
  <c r="E85" i="32"/>
  <c r="D85" i="32"/>
  <c r="C85" i="32"/>
  <c r="H84" i="32"/>
  <c r="G84" i="32"/>
  <c r="F84" i="32"/>
  <c r="E84" i="32"/>
  <c r="D84" i="32"/>
  <c r="C84" i="32"/>
  <c r="H83" i="32"/>
  <c r="G83" i="32"/>
  <c r="F83" i="32"/>
  <c r="E83" i="32"/>
  <c r="D83" i="32"/>
  <c r="C83" i="32"/>
  <c r="H82" i="32"/>
  <c r="G82" i="32"/>
  <c r="F82" i="32"/>
  <c r="E82" i="32"/>
  <c r="D82" i="32"/>
  <c r="C82" i="32"/>
  <c r="H81" i="32"/>
  <c r="G81" i="32"/>
  <c r="F81" i="32"/>
  <c r="E81" i="32"/>
  <c r="D81" i="32"/>
  <c r="C81" i="32"/>
  <c r="H80" i="32"/>
  <c r="G80" i="32"/>
  <c r="F80" i="32"/>
  <c r="E80" i="32"/>
  <c r="D80" i="32"/>
  <c r="C80" i="32"/>
  <c r="H79" i="32"/>
  <c r="G79" i="32"/>
  <c r="F79" i="32"/>
  <c r="E79" i="32"/>
  <c r="D79" i="32"/>
  <c r="C79" i="32"/>
  <c r="H78" i="32"/>
  <c r="G78" i="32"/>
  <c r="F78" i="32"/>
  <c r="E78" i="32"/>
  <c r="D78" i="32"/>
  <c r="C78" i="32"/>
  <c r="H77" i="32"/>
  <c r="G77" i="32"/>
  <c r="F77" i="32"/>
  <c r="E77" i="32"/>
  <c r="D77" i="32"/>
  <c r="C77" i="32"/>
  <c r="H76" i="32"/>
  <c r="G76" i="32"/>
  <c r="F76" i="32"/>
  <c r="E76" i="32"/>
  <c r="D76" i="32"/>
  <c r="C76" i="32"/>
  <c r="H75" i="32"/>
  <c r="G75" i="32"/>
  <c r="F75" i="32"/>
  <c r="E75" i="32"/>
  <c r="D75" i="32"/>
  <c r="C75" i="32"/>
  <c r="H74" i="32"/>
  <c r="G74" i="32"/>
  <c r="F74" i="32"/>
  <c r="E74" i="32"/>
  <c r="D74" i="32"/>
  <c r="C74" i="32"/>
  <c r="H73" i="32"/>
  <c r="G73" i="32"/>
  <c r="F73" i="32"/>
  <c r="E73" i="32"/>
  <c r="D73" i="32"/>
  <c r="C73" i="32"/>
  <c r="H72" i="32"/>
  <c r="G72" i="32"/>
  <c r="F72" i="32"/>
  <c r="E72" i="32"/>
  <c r="D72" i="32"/>
  <c r="C72" i="32"/>
  <c r="H71" i="32"/>
  <c r="G71" i="32"/>
  <c r="F71" i="32"/>
  <c r="E71" i="32"/>
  <c r="D71" i="32"/>
  <c r="C71" i="32"/>
  <c r="H70" i="32"/>
  <c r="G70" i="32"/>
  <c r="F70" i="32"/>
  <c r="E70" i="32"/>
  <c r="D70" i="32"/>
  <c r="C70" i="32"/>
  <c r="H69" i="32"/>
  <c r="G69" i="32"/>
  <c r="F69" i="32"/>
  <c r="E69" i="32"/>
  <c r="D69" i="32"/>
  <c r="C69" i="32"/>
  <c r="H68" i="32"/>
  <c r="G68" i="32"/>
  <c r="F68" i="32"/>
  <c r="E68" i="32"/>
  <c r="D68" i="32"/>
  <c r="C68" i="32"/>
  <c r="H67" i="32"/>
  <c r="G67" i="32"/>
  <c r="F67" i="32"/>
  <c r="E67" i="32"/>
  <c r="D67" i="32"/>
  <c r="C67" i="32"/>
  <c r="H66" i="32"/>
  <c r="G66" i="32"/>
  <c r="F66" i="32"/>
  <c r="E66" i="32"/>
  <c r="D66" i="32"/>
  <c r="C66" i="32"/>
  <c r="H65" i="32"/>
  <c r="G65" i="32"/>
  <c r="F65" i="32"/>
  <c r="E65" i="32"/>
  <c r="D65" i="32"/>
  <c r="C65" i="32"/>
  <c r="H64" i="32"/>
  <c r="G64" i="32"/>
  <c r="F64" i="32"/>
  <c r="E64" i="32"/>
  <c r="D64" i="32"/>
  <c r="C64" i="32"/>
  <c r="H63" i="32"/>
  <c r="G63" i="32"/>
  <c r="F63" i="32"/>
  <c r="E63" i="32"/>
  <c r="D63" i="32"/>
  <c r="C63" i="32"/>
  <c r="H62" i="32"/>
  <c r="G62" i="32"/>
  <c r="F62" i="32"/>
  <c r="E62" i="32"/>
  <c r="D62" i="32"/>
  <c r="C62" i="32"/>
  <c r="H61" i="32"/>
  <c r="G61" i="32"/>
  <c r="F61" i="32"/>
  <c r="E61" i="32"/>
  <c r="D61" i="32"/>
  <c r="C61" i="32"/>
  <c r="H60" i="32"/>
  <c r="G60" i="32"/>
  <c r="F60" i="32"/>
  <c r="E60" i="32"/>
  <c r="D60" i="32"/>
  <c r="C60" i="32"/>
  <c r="H59" i="32"/>
  <c r="G59" i="32"/>
  <c r="F59" i="32"/>
  <c r="E59" i="32"/>
  <c r="D59" i="32"/>
  <c r="C59" i="32"/>
  <c r="H58" i="32"/>
  <c r="G58" i="32"/>
  <c r="F58" i="32"/>
  <c r="E58" i="32"/>
  <c r="D58" i="32"/>
  <c r="C58" i="32"/>
  <c r="H57" i="32"/>
  <c r="G57" i="32"/>
  <c r="F57" i="32"/>
  <c r="E57" i="32"/>
  <c r="D57" i="32"/>
  <c r="C57" i="32"/>
  <c r="H56" i="32"/>
  <c r="G56" i="32"/>
  <c r="F56" i="32"/>
  <c r="E56" i="32"/>
  <c r="D56" i="32"/>
  <c r="C56" i="32"/>
  <c r="H55" i="32"/>
  <c r="G55" i="32"/>
  <c r="F55" i="32"/>
  <c r="E55" i="32"/>
  <c r="D55" i="32"/>
  <c r="C55" i="32"/>
  <c r="H54" i="32"/>
  <c r="G54" i="32"/>
  <c r="F54" i="32"/>
  <c r="E54" i="32"/>
  <c r="D54" i="32"/>
  <c r="C54" i="32"/>
  <c r="H53" i="32"/>
  <c r="G53" i="32"/>
  <c r="F53" i="32"/>
  <c r="E53" i="32"/>
  <c r="D53" i="32"/>
  <c r="C53" i="32"/>
  <c r="H52" i="32"/>
  <c r="G52" i="32"/>
  <c r="F52" i="32"/>
  <c r="E52" i="32"/>
  <c r="D52" i="32"/>
  <c r="C52" i="32"/>
  <c r="H51" i="32"/>
  <c r="G51" i="32"/>
  <c r="F51" i="32"/>
  <c r="E51" i="32"/>
  <c r="D51" i="32"/>
  <c r="C51" i="32"/>
  <c r="H50" i="32"/>
  <c r="G50" i="32"/>
  <c r="F50" i="32"/>
  <c r="E50" i="32"/>
  <c r="D50" i="32"/>
  <c r="C50" i="32"/>
  <c r="H49" i="32"/>
  <c r="G49" i="32"/>
  <c r="F49" i="32"/>
  <c r="E49" i="32"/>
  <c r="D49" i="32"/>
  <c r="C49" i="32"/>
  <c r="H48" i="32"/>
  <c r="G48" i="32"/>
  <c r="F48" i="32"/>
  <c r="E48" i="32"/>
  <c r="D48" i="32"/>
  <c r="C48" i="32"/>
  <c r="H47" i="32"/>
  <c r="G47" i="32"/>
  <c r="F47" i="32"/>
  <c r="E47" i="32"/>
  <c r="D47" i="32"/>
  <c r="C47" i="32"/>
  <c r="H46" i="32"/>
  <c r="G46" i="32"/>
  <c r="F46" i="32"/>
  <c r="E46" i="32"/>
  <c r="D46" i="32"/>
  <c r="C46" i="32"/>
  <c r="H45" i="32"/>
  <c r="G45" i="32"/>
  <c r="F45" i="32"/>
  <c r="E45" i="32"/>
  <c r="D45" i="32"/>
  <c r="C45" i="32"/>
  <c r="H44" i="32"/>
  <c r="G44" i="32"/>
  <c r="F44" i="32"/>
  <c r="E44" i="32"/>
  <c r="D44" i="32"/>
  <c r="C44" i="32"/>
  <c r="H43" i="32"/>
  <c r="G43" i="32"/>
  <c r="F43" i="32"/>
  <c r="E43" i="32"/>
  <c r="D43" i="32"/>
  <c r="C43" i="32"/>
  <c r="H42" i="32"/>
  <c r="G42" i="32"/>
  <c r="F42" i="32"/>
  <c r="E42" i="32"/>
  <c r="D42" i="32"/>
  <c r="C42" i="32"/>
  <c r="H41" i="32"/>
  <c r="G41" i="32"/>
  <c r="F41" i="32"/>
  <c r="E41" i="32"/>
  <c r="D41" i="32"/>
  <c r="C41" i="32"/>
  <c r="H40" i="32"/>
  <c r="G40" i="32"/>
  <c r="F40" i="32"/>
  <c r="E40" i="32"/>
  <c r="D40" i="32"/>
  <c r="C40" i="32"/>
  <c r="H39" i="32"/>
  <c r="G39" i="32"/>
  <c r="F39" i="32"/>
  <c r="E39" i="32"/>
  <c r="D39" i="32"/>
  <c r="C39" i="32"/>
  <c r="H38" i="32"/>
  <c r="G38" i="32"/>
  <c r="F38" i="32"/>
  <c r="E38" i="32"/>
  <c r="D38" i="32"/>
  <c r="C38" i="32"/>
  <c r="H37" i="32"/>
  <c r="G37" i="32"/>
  <c r="F37" i="32"/>
  <c r="E37" i="32"/>
  <c r="D37" i="32"/>
  <c r="C37" i="32"/>
  <c r="H36" i="32"/>
  <c r="G36" i="32"/>
  <c r="F36" i="32"/>
  <c r="E36" i="32"/>
  <c r="D36" i="32"/>
  <c r="C36" i="32"/>
  <c r="H35" i="32"/>
  <c r="G35" i="32"/>
  <c r="F35" i="32"/>
  <c r="E35" i="32"/>
  <c r="D35" i="32"/>
  <c r="C35" i="32"/>
  <c r="H34" i="32"/>
  <c r="G34" i="32"/>
  <c r="F34" i="32"/>
  <c r="E34" i="32"/>
  <c r="D34" i="32"/>
  <c r="C34" i="32"/>
  <c r="H33" i="32"/>
  <c r="G33" i="32"/>
  <c r="F33" i="32"/>
  <c r="E33" i="32"/>
  <c r="D33" i="32"/>
  <c r="C33" i="32"/>
  <c r="H32" i="32"/>
  <c r="G32" i="32"/>
  <c r="F32" i="32"/>
  <c r="E32" i="32"/>
  <c r="D32" i="32"/>
  <c r="C32" i="32"/>
  <c r="H31" i="32"/>
  <c r="G31" i="32"/>
  <c r="F31" i="32"/>
  <c r="E31" i="32"/>
  <c r="D31" i="32"/>
  <c r="C31" i="32"/>
  <c r="H30" i="32"/>
  <c r="G30" i="32"/>
  <c r="F30" i="32"/>
  <c r="E30" i="32"/>
  <c r="D30" i="32"/>
  <c r="C30" i="32"/>
  <c r="H29" i="32"/>
  <c r="G29" i="32"/>
  <c r="F29" i="32"/>
  <c r="E29" i="32"/>
  <c r="D29" i="32"/>
  <c r="C29" i="32"/>
  <c r="H28" i="32"/>
  <c r="G28" i="32"/>
  <c r="F28" i="32"/>
  <c r="E28" i="32"/>
  <c r="D28" i="32"/>
  <c r="C28" i="32"/>
  <c r="H27" i="32"/>
  <c r="G27" i="32"/>
  <c r="F27" i="32"/>
  <c r="E27" i="32"/>
  <c r="D27" i="32"/>
  <c r="C27" i="32"/>
  <c r="H26" i="32"/>
  <c r="G26" i="32"/>
  <c r="F26" i="32"/>
  <c r="E26" i="32"/>
  <c r="D26" i="32"/>
  <c r="C26" i="32"/>
  <c r="H25" i="32"/>
  <c r="G25" i="32"/>
  <c r="F25" i="32"/>
  <c r="E25" i="32"/>
  <c r="D25" i="32"/>
  <c r="C25" i="32"/>
  <c r="H24" i="32"/>
  <c r="G24" i="32"/>
  <c r="F24" i="32"/>
  <c r="E24" i="32"/>
  <c r="D24" i="32"/>
  <c r="C24" i="32"/>
  <c r="H23" i="32"/>
  <c r="G23" i="32"/>
  <c r="F23" i="32"/>
  <c r="E23" i="32"/>
  <c r="D23" i="32"/>
  <c r="C23" i="32"/>
  <c r="H22" i="32"/>
  <c r="G22" i="32"/>
  <c r="F22" i="32"/>
  <c r="E22" i="32"/>
  <c r="D22" i="32"/>
  <c r="C22" i="32"/>
  <c r="H21" i="32"/>
  <c r="G21" i="32"/>
  <c r="F21" i="32"/>
  <c r="E21" i="32"/>
  <c r="D21" i="32"/>
  <c r="C21" i="32"/>
  <c r="H20" i="32"/>
  <c r="G20" i="32"/>
  <c r="F20" i="32"/>
  <c r="E20" i="32"/>
  <c r="D20" i="32"/>
  <c r="C20" i="32"/>
  <c r="H19" i="32"/>
  <c r="G19" i="32"/>
  <c r="F19" i="32"/>
  <c r="E19" i="32"/>
  <c r="D19" i="32"/>
  <c r="C19" i="32"/>
  <c r="H18" i="32"/>
  <c r="G18" i="32"/>
  <c r="F18" i="32"/>
  <c r="E18" i="32"/>
  <c r="D18" i="32"/>
  <c r="C18" i="32"/>
  <c r="H17" i="32"/>
  <c r="G17" i="32"/>
  <c r="F17" i="32"/>
  <c r="E17" i="32"/>
  <c r="D17" i="32"/>
  <c r="C17" i="32"/>
  <c r="H16" i="32"/>
  <c r="G16" i="32"/>
  <c r="F16" i="32"/>
  <c r="E16" i="32"/>
  <c r="D16" i="32"/>
  <c r="C16" i="32"/>
  <c r="H15" i="32"/>
  <c r="G15" i="32"/>
  <c r="F15" i="32"/>
  <c r="E15" i="32"/>
  <c r="D15" i="32"/>
  <c r="C15" i="32"/>
  <c r="H14" i="32"/>
  <c r="G14" i="32"/>
  <c r="F14" i="32"/>
  <c r="E14" i="32"/>
  <c r="D14" i="32"/>
  <c r="C14" i="32"/>
  <c r="H13" i="32"/>
  <c r="G13" i="32"/>
  <c r="F13" i="32"/>
  <c r="E13" i="32"/>
  <c r="D13" i="32"/>
  <c r="C13" i="32"/>
  <c r="H12" i="32"/>
  <c r="G12" i="32"/>
  <c r="F12" i="32"/>
  <c r="E12" i="32"/>
  <c r="D12" i="32"/>
  <c r="C12" i="32"/>
  <c r="H11" i="32"/>
  <c r="G11" i="32"/>
  <c r="F11" i="32"/>
  <c r="E11" i="32"/>
  <c r="D11" i="32"/>
  <c r="C11" i="32"/>
  <c r="H10" i="32"/>
  <c r="G10" i="32"/>
  <c r="F10" i="32"/>
  <c r="E10" i="32"/>
  <c r="D10" i="32"/>
  <c r="C10" i="32"/>
  <c r="H9" i="32"/>
  <c r="G9" i="32"/>
  <c r="F9" i="32"/>
  <c r="E9" i="32"/>
  <c r="D9" i="32"/>
  <c r="C9" i="32"/>
  <c r="H8" i="32"/>
  <c r="G8" i="32"/>
  <c r="F8" i="32"/>
  <c r="E8" i="32"/>
  <c r="D8" i="32"/>
  <c r="C8" i="32"/>
  <c r="H7" i="32"/>
  <c r="G7" i="32"/>
  <c r="F7" i="32"/>
  <c r="E7" i="32"/>
  <c r="D7" i="32"/>
  <c r="C7" i="32"/>
  <c r="H6" i="32"/>
  <c r="G6" i="32"/>
  <c r="F6" i="32"/>
  <c r="E6" i="32"/>
  <c r="D6" i="32"/>
  <c r="C6" i="32"/>
  <c r="G21" i="7"/>
  <c r="G19" i="7"/>
  <c r="G18" i="7"/>
  <c r="G17" i="7"/>
  <c r="G16" i="7"/>
  <c r="G15" i="7"/>
  <c r="G14" i="7"/>
  <c r="G13" i="7"/>
  <c r="G11" i="7"/>
  <c r="G8" i="7" s="1"/>
  <c r="G27" i="7" s="1"/>
  <c r="F8" i="7"/>
  <c r="E8" i="7"/>
  <c r="D8" i="7"/>
  <c r="C8" i="7"/>
  <c r="G36" i="9"/>
  <c r="D36" i="9"/>
  <c r="D35" i="9"/>
  <c r="G34" i="9"/>
  <c r="D34" i="9"/>
  <c r="G23" i="9"/>
  <c r="D23" i="9"/>
  <c r="G22" i="9"/>
  <c r="D22" i="9"/>
  <c r="G21" i="9"/>
  <c r="G29" i="9" s="1"/>
  <c r="D21" i="9"/>
  <c r="D29" i="9" s="1"/>
  <c r="G30" i="9" s="1"/>
  <c r="D16" i="9"/>
  <c r="G12" i="9"/>
  <c r="G11" i="9"/>
  <c r="D11" i="9"/>
  <c r="G10" i="9"/>
  <c r="D10" i="9"/>
  <c r="G9" i="9"/>
  <c r="D9" i="9"/>
  <c r="G8" i="9"/>
  <c r="G16" i="9" s="1"/>
  <c r="D8" i="9"/>
  <c r="H47" i="37"/>
  <c r="H48" i="37" s="1"/>
  <c r="G47" i="37"/>
  <c r="G48" i="37" s="1"/>
  <c r="F47" i="37"/>
  <c r="F48" i="37" s="1"/>
  <c r="E47" i="37"/>
  <c r="E48" i="37" s="1"/>
  <c r="D47" i="37"/>
  <c r="D48" i="37" s="1"/>
  <c r="C48" i="37" s="1"/>
  <c r="C47" i="37"/>
  <c r="C46" i="37"/>
  <c r="C45" i="37"/>
  <c r="C42" i="37"/>
  <c r="C41" i="37"/>
  <c r="C40" i="37"/>
  <c r="C39" i="37"/>
  <c r="H38" i="37"/>
  <c r="H43" i="37" s="1"/>
  <c r="G38" i="37"/>
  <c r="G43" i="37" s="1"/>
  <c r="F38" i="37"/>
  <c r="F43" i="37" s="1"/>
  <c r="E38" i="37"/>
  <c r="E43" i="37" s="1"/>
  <c r="D38" i="37"/>
  <c r="C38" i="37" s="1"/>
  <c r="H37" i="37"/>
  <c r="G37" i="37"/>
  <c r="F37" i="37"/>
  <c r="E37" i="37"/>
  <c r="D37" i="37"/>
  <c r="C37" i="37" s="1"/>
  <c r="C36" i="37"/>
  <c r="C35" i="37"/>
  <c r="C34" i="37"/>
  <c r="C33" i="37"/>
  <c r="H32" i="37"/>
  <c r="G32" i="37"/>
  <c r="F32" i="37"/>
  <c r="E32" i="37"/>
  <c r="D32" i="37"/>
  <c r="C32" i="37" s="1"/>
  <c r="C31" i="37"/>
  <c r="C30" i="37"/>
  <c r="C29" i="37"/>
  <c r="C28" i="37"/>
  <c r="C27" i="37"/>
  <c r="C25" i="37"/>
  <c r="C24" i="37"/>
  <c r="C23" i="37"/>
  <c r="C22" i="37"/>
  <c r="C21" i="37"/>
  <c r="C20" i="37"/>
  <c r="C19" i="37"/>
  <c r="H18" i="37"/>
  <c r="H26" i="37" s="1"/>
  <c r="G18" i="37"/>
  <c r="G26" i="37" s="1"/>
  <c r="F18" i="37"/>
  <c r="F26" i="37" s="1"/>
  <c r="E18" i="37"/>
  <c r="E26" i="37" s="1"/>
  <c r="D18" i="37"/>
  <c r="D26" i="37" s="1"/>
  <c r="C17" i="37"/>
  <c r="C15" i="37"/>
  <c r="C14" i="37"/>
  <c r="H13" i="37"/>
  <c r="G13" i="37"/>
  <c r="F13" i="37"/>
  <c r="E13" i="37"/>
  <c r="D13" i="37"/>
  <c r="C13" i="37"/>
  <c r="C12" i="37"/>
  <c r="H11" i="37"/>
  <c r="G11" i="37"/>
  <c r="F11" i="37"/>
  <c r="E11" i="37"/>
  <c r="D11" i="37"/>
  <c r="C11" i="37"/>
  <c r="C10" i="37"/>
  <c r="H9" i="37"/>
  <c r="H16" i="37" s="1"/>
  <c r="H44" i="37" s="1"/>
  <c r="H49" i="37" s="1"/>
  <c r="G9" i="37"/>
  <c r="G16" i="37" s="1"/>
  <c r="G44" i="37" s="1"/>
  <c r="G49" i="37" s="1"/>
  <c r="F9" i="37"/>
  <c r="F16" i="37" s="1"/>
  <c r="F44" i="37" s="1"/>
  <c r="F49" i="37" s="1"/>
  <c r="E9" i="37"/>
  <c r="E16" i="37" s="1"/>
  <c r="E44" i="37" s="1"/>
  <c r="E49" i="37" s="1"/>
  <c r="D9" i="37"/>
  <c r="D16" i="37" s="1"/>
  <c r="C8" i="37"/>
  <c r="C7" i="37"/>
  <c r="C6" i="37"/>
  <c r="D49" i="27"/>
  <c r="G49" i="27" s="1"/>
  <c r="E47" i="27"/>
  <c r="D47" i="27"/>
  <c r="C47" i="27"/>
  <c r="F46" i="27"/>
  <c r="F44" i="27"/>
  <c r="F43" i="27"/>
  <c r="F42" i="27"/>
  <c r="F41" i="27"/>
  <c r="C51" i="27" s="1"/>
  <c r="D51" i="27" s="1"/>
  <c r="F40" i="27"/>
  <c r="F39" i="27"/>
  <c r="F38" i="27"/>
  <c r="F37" i="27"/>
  <c r="F36" i="27"/>
  <c r="F35" i="27"/>
  <c r="F34" i="27"/>
  <c r="F33" i="27"/>
  <c r="F32" i="27"/>
  <c r="F31" i="27"/>
  <c r="F30" i="27"/>
  <c r="F29" i="27"/>
  <c r="F28" i="27"/>
  <c r="F27" i="27"/>
  <c r="F26" i="27"/>
  <c r="F25" i="27"/>
  <c r="F24" i="27"/>
  <c r="E50" i="27" s="1"/>
  <c r="F23" i="27"/>
  <c r="F22" i="27"/>
  <c r="F21" i="27"/>
  <c r="F20" i="27"/>
  <c r="C50" i="27" s="1"/>
  <c r="F19" i="27"/>
  <c r="C52" i="27" s="1"/>
  <c r="D52" i="27" s="1"/>
  <c r="F18" i="27"/>
  <c r="F17" i="27"/>
  <c r="F16" i="27"/>
  <c r="F15" i="27"/>
  <c r="F14" i="27"/>
  <c r="F13" i="27"/>
  <c r="F12" i="27"/>
  <c r="F11" i="27"/>
  <c r="F10" i="27"/>
  <c r="F9" i="27"/>
  <c r="F8" i="27"/>
  <c r="F7" i="27"/>
  <c r="F6" i="27"/>
  <c r="F47" i="27" s="1"/>
  <c r="E28" i="26"/>
  <c r="D28" i="26"/>
  <c r="C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H76" i="36"/>
  <c r="H77" i="36" s="1"/>
  <c r="G76" i="36"/>
  <c r="G77" i="36" s="1"/>
  <c r="F76" i="36"/>
  <c r="F77" i="36" s="1"/>
  <c r="E76" i="36"/>
  <c r="E77" i="36" s="1"/>
  <c r="D76" i="36"/>
  <c r="D77" i="36" s="1"/>
  <c r="C77" i="36" s="1"/>
  <c r="C76" i="36"/>
  <c r="C75" i="36"/>
  <c r="C74" i="36"/>
  <c r="C73" i="36"/>
  <c r="C72" i="36"/>
  <c r="H70" i="36"/>
  <c r="G70" i="36"/>
  <c r="F70" i="36"/>
  <c r="E70" i="36"/>
  <c r="D70" i="36"/>
  <c r="C70" i="36"/>
  <c r="C69" i="36"/>
  <c r="C68" i="36"/>
  <c r="C67" i="36"/>
  <c r="H66" i="36"/>
  <c r="G66" i="36"/>
  <c r="F66" i="36"/>
  <c r="E66" i="36"/>
  <c r="D66" i="36"/>
  <c r="C66" i="36" s="1"/>
  <c r="C65" i="36"/>
  <c r="H64" i="36"/>
  <c r="G64" i="36"/>
  <c r="F64" i="36"/>
  <c r="E64" i="36"/>
  <c r="D64" i="36"/>
  <c r="C64" i="36"/>
  <c r="C63" i="36"/>
  <c r="C62" i="36"/>
  <c r="G61" i="36"/>
  <c r="E61" i="36"/>
  <c r="C60" i="36"/>
  <c r="C59" i="36"/>
  <c r="C58" i="36"/>
  <c r="C57" i="36"/>
  <c r="C56" i="36"/>
  <c r="C55" i="36"/>
  <c r="C54" i="36"/>
  <c r="C53" i="36"/>
  <c r="C52" i="36"/>
  <c r="C51" i="36"/>
  <c r="C50" i="36"/>
  <c r="H49" i="36"/>
  <c r="G49" i="36"/>
  <c r="F49" i="36"/>
  <c r="E49" i="36"/>
  <c r="D49" i="36"/>
  <c r="C49" i="36" s="1"/>
  <c r="C48" i="36"/>
  <c r="C47" i="36"/>
  <c r="H46" i="36"/>
  <c r="G46" i="36"/>
  <c r="F46" i="36"/>
  <c r="E46" i="36"/>
  <c r="D46" i="36"/>
  <c r="C46" i="36" s="1"/>
  <c r="C45" i="36"/>
  <c r="C44" i="36"/>
  <c r="C43" i="36"/>
  <c r="C42" i="36"/>
  <c r="H41" i="36"/>
  <c r="H61" i="36" s="1"/>
  <c r="G41" i="36"/>
  <c r="F41" i="36"/>
  <c r="F61" i="36" s="1"/>
  <c r="E41" i="36"/>
  <c r="D41" i="36"/>
  <c r="D61" i="36" s="1"/>
  <c r="C61" i="36" s="1"/>
  <c r="C40" i="36"/>
  <c r="C38" i="36"/>
  <c r="C37" i="36"/>
  <c r="H36" i="36"/>
  <c r="G36" i="36"/>
  <c r="F36" i="36"/>
  <c r="E36" i="36"/>
  <c r="D36" i="36"/>
  <c r="C36" i="36"/>
  <c r="H35" i="36"/>
  <c r="G35" i="36"/>
  <c r="G39" i="36" s="1"/>
  <c r="F35" i="36"/>
  <c r="E35" i="36"/>
  <c r="E39" i="36" s="1"/>
  <c r="D35" i="36"/>
  <c r="C35" i="36"/>
  <c r="C34" i="36"/>
  <c r="C33" i="36"/>
  <c r="C32" i="36"/>
  <c r="C31" i="36"/>
  <c r="C30" i="36"/>
  <c r="H29" i="36"/>
  <c r="H39" i="36" s="1"/>
  <c r="G29" i="36"/>
  <c r="F29" i="36"/>
  <c r="F39" i="36" s="1"/>
  <c r="E29" i="36"/>
  <c r="D29" i="36"/>
  <c r="D39" i="36" s="1"/>
  <c r="C39" i="36" s="1"/>
  <c r="C27" i="36"/>
  <c r="C26" i="36"/>
  <c r="C25" i="36"/>
  <c r="C24" i="36"/>
  <c r="H23" i="36"/>
  <c r="H28" i="36" s="1"/>
  <c r="G23" i="36"/>
  <c r="F23" i="36"/>
  <c r="F28" i="36" s="1"/>
  <c r="E23" i="36"/>
  <c r="D23" i="36"/>
  <c r="C23" i="36" s="1"/>
  <c r="C22" i="36"/>
  <c r="H21" i="36"/>
  <c r="G21" i="36"/>
  <c r="G28" i="36" s="1"/>
  <c r="F21" i="36"/>
  <c r="E21" i="36"/>
  <c r="E28" i="36" s="1"/>
  <c r="D21" i="36"/>
  <c r="C21" i="36"/>
  <c r="C19" i="36"/>
  <c r="C18" i="36"/>
  <c r="C17" i="36"/>
  <c r="C16" i="36"/>
  <c r="C15" i="36"/>
  <c r="H14" i="36"/>
  <c r="G14" i="36"/>
  <c r="F14" i="36"/>
  <c r="E14" i="36"/>
  <c r="D14" i="36"/>
  <c r="C14" i="36" s="1"/>
  <c r="C13" i="36"/>
  <c r="H12" i="36"/>
  <c r="H20" i="36" s="1"/>
  <c r="G12" i="36"/>
  <c r="G20" i="36" s="1"/>
  <c r="G71" i="36" s="1"/>
  <c r="G78" i="36" s="1"/>
  <c r="F12" i="36"/>
  <c r="F20" i="36" s="1"/>
  <c r="E12" i="36"/>
  <c r="E20" i="36" s="1"/>
  <c r="E71" i="36" s="1"/>
  <c r="E78" i="36" s="1"/>
  <c r="D12" i="36"/>
  <c r="D20" i="36" s="1"/>
  <c r="C12" i="36"/>
  <c r="C11" i="36"/>
  <c r="C10" i="36"/>
  <c r="C9" i="36"/>
  <c r="C8" i="36"/>
  <c r="C7" i="36"/>
  <c r="C6" i="36"/>
  <c r="L63" i="24"/>
  <c r="L62" i="24"/>
  <c r="K62" i="24"/>
  <c r="K60" i="24"/>
  <c r="L59" i="24"/>
  <c r="K59" i="24"/>
  <c r="F59" i="24"/>
  <c r="U58" i="24"/>
  <c r="T58" i="24"/>
  <c r="S58" i="24"/>
  <c r="R58" i="24"/>
  <c r="Q58" i="24"/>
  <c r="P58" i="24"/>
  <c r="O58" i="24"/>
  <c r="N58" i="24"/>
  <c r="M58" i="24"/>
  <c r="L58" i="24" s="1"/>
  <c r="K58" i="24"/>
  <c r="J58" i="24"/>
  <c r="I58" i="24"/>
  <c r="F58" i="24"/>
  <c r="E58" i="24"/>
  <c r="D58" i="24"/>
  <c r="L57" i="24"/>
  <c r="K57" i="24"/>
  <c r="F57" i="24"/>
  <c r="K56" i="24"/>
  <c r="L55" i="24"/>
  <c r="I55" i="24"/>
  <c r="K55" i="24" s="1"/>
  <c r="K54" i="24" s="1"/>
  <c r="D55" i="24"/>
  <c r="F55" i="24" s="1"/>
  <c r="F54" i="24" s="1"/>
  <c r="U54" i="24"/>
  <c r="T54" i="24"/>
  <c r="S54" i="24"/>
  <c r="R54" i="24"/>
  <c r="Q54" i="24"/>
  <c r="P54" i="24"/>
  <c r="O54" i="24"/>
  <c r="N54" i="24"/>
  <c r="M54" i="24"/>
  <c r="L54" i="24"/>
  <c r="J54" i="24"/>
  <c r="E54" i="24"/>
  <c r="D54" i="24"/>
  <c r="L53" i="24"/>
  <c r="K53" i="24"/>
  <c r="F53" i="24"/>
  <c r="L52" i="24"/>
  <c r="K52" i="24"/>
  <c r="F52" i="24"/>
  <c r="I51" i="24"/>
  <c r="K51" i="24" s="1"/>
  <c r="D51" i="24"/>
  <c r="Q51" i="24" s="1"/>
  <c r="L50" i="24"/>
  <c r="K50" i="24"/>
  <c r="I50" i="24"/>
  <c r="F50" i="24"/>
  <c r="D50" i="24"/>
  <c r="L49" i="24"/>
  <c r="I49" i="24"/>
  <c r="K49" i="24" s="1"/>
  <c r="D49" i="24"/>
  <c r="F49" i="24" s="1"/>
  <c r="R48" i="24"/>
  <c r="L48" i="24"/>
  <c r="I48" i="24"/>
  <c r="K48" i="24" s="1"/>
  <c r="D48" i="24"/>
  <c r="F48" i="24" s="1"/>
  <c r="L47" i="24"/>
  <c r="K47" i="24"/>
  <c r="F47" i="24"/>
  <c r="L46" i="24"/>
  <c r="K46" i="24"/>
  <c r="F46" i="24"/>
  <c r="L45" i="24"/>
  <c r="K45" i="24"/>
  <c r="F45" i="24"/>
  <c r="L44" i="24"/>
  <c r="K44" i="24"/>
  <c r="F44" i="24"/>
  <c r="L43" i="24"/>
  <c r="K43" i="24"/>
  <c r="F43" i="24"/>
  <c r="L42" i="24"/>
  <c r="I42" i="24"/>
  <c r="K42" i="24" s="1"/>
  <c r="D42" i="24"/>
  <c r="F42" i="24" s="1"/>
  <c r="L41" i="24"/>
  <c r="K41" i="24"/>
  <c r="F41" i="24"/>
  <c r="L40" i="24"/>
  <c r="I40" i="24"/>
  <c r="K40" i="24" s="1"/>
  <c r="D40" i="24"/>
  <c r="F40" i="24" s="1"/>
  <c r="L39" i="24"/>
  <c r="I39" i="24"/>
  <c r="D39" i="24"/>
  <c r="L38" i="24"/>
  <c r="I38" i="24"/>
  <c r="K38" i="24" s="1"/>
  <c r="D38" i="24"/>
  <c r="F38" i="24" s="1"/>
  <c r="L37" i="24"/>
  <c r="K37" i="24"/>
  <c r="F37" i="24"/>
  <c r="L36" i="24"/>
  <c r="I36" i="24"/>
  <c r="K36" i="24" s="1"/>
  <c r="K34" i="24" s="1"/>
  <c r="D36" i="24"/>
  <c r="F36" i="24" s="1"/>
  <c r="L35" i="24"/>
  <c r="U34" i="24"/>
  <c r="T34" i="24"/>
  <c r="S34" i="24"/>
  <c r="R34" i="24"/>
  <c r="P34" i="24"/>
  <c r="O34" i="24"/>
  <c r="N34" i="24"/>
  <c r="M34" i="24"/>
  <c r="J34" i="24"/>
  <c r="I34" i="24"/>
  <c r="E34" i="24"/>
  <c r="L33" i="24"/>
  <c r="K33" i="24"/>
  <c r="F33" i="24"/>
  <c r="L32" i="24"/>
  <c r="K32" i="24"/>
  <c r="F32" i="24"/>
  <c r="L31" i="24"/>
  <c r="I31" i="24"/>
  <c r="K31" i="24" s="1"/>
  <c r="D31" i="24"/>
  <c r="F31" i="24" s="1"/>
  <c r="L30" i="24"/>
  <c r="K30" i="24"/>
  <c r="I30" i="24"/>
  <c r="F30" i="24"/>
  <c r="D30" i="24"/>
  <c r="U29" i="24"/>
  <c r="T29" i="24"/>
  <c r="L29" i="24"/>
  <c r="I29" i="24"/>
  <c r="K29" i="24" s="1"/>
  <c r="D29" i="24"/>
  <c r="F29" i="24" s="1"/>
  <c r="U28" i="24"/>
  <c r="K28" i="24"/>
  <c r="I28" i="24"/>
  <c r="F28" i="24"/>
  <c r="T28" i="24" s="1"/>
  <c r="L28" i="24" s="1"/>
  <c r="D28" i="24"/>
  <c r="U27" i="24"/>
  <c r="I27" i="24"/>
  <c r="K27" i="24" s="1"/>
  <c r="D27" i="24"/>
  <c r="F27" i="24" s="1"/>
  <c r="T27" i="24" s="1"/>
  <c r="L27" i="24" s="1"/>
  <c r="I26" i="24"/>
  <c r="K26" i="24" s="1"/>
  <c r="D26" i="24"/>
  <c r="F26" i="24" s="1"/>
  <c r="U25" i="24"/>
  <c r="L25" i="24"/>
  <c r="I25" i="24"/>
  <c r="K25" i="24" s="1"/>
  <c r="D25" i="24"/>
  <c r="F25" i="24" s="1"/>
  <c r="U24" i="24"/>
  <c r="L24" i="24"/>
  <c r="I24" i="24"/>
  <c r="K24" i="24" s="1"/>
  <c r="K21" i="24" s="1"/>
  <c r="D24" i="24"/>
  <c r="F24" i="24" s="1"/>
  <c r="U23" i="24"/>
  <c r="K23" i="24"/>
  <c r="I23" i="24"/>
  <c r="F23" i="24"/>
  <c r="S23" i="24" s="1"/>
  <c r="D23" i="24"/>
  <c r="U22" i="24"/>
  <c r="L22" i="24" s="1"/>
  <c r="K22" i="24"/>
  <c r="I22" i="24"/>
  <c r="F22" i="24"/>
  <c r="D22" i="24"/>
  <c r="R21" i="24"/>
  <c r="Q21" i="24"/>
  <c r="P21" i="24"/>
  <c r="O21" i="24"/>
  <c r="N21" i="24"/>
  <c r="M21" i="24"/>
  <c r="J21" i="24"/>
  <c r="I21" i="24"/>
  <c r="E21" i="24"/>
  <c r="L20" i="24"/>
  <c r="K20" i="24"/>
  <c r="F20" i="24"/>
  <c r="L19" i="24"/>
  <c r="K19" i="24"/>
  <c r="F19" i="24"/>
  <c r="L18" i="24"/>
  <c r="J18" i="24"/>
  <c r="I18" i="24"/>
  <c r="K18" i="24" s="1"/>
  <c r="D18" i="24"/>
  <c r="E18" i="24" s="1"/>
  <c r="L17" i="24"/>
  <c r="I17" i="24"/>
  <c r="J17" i="24" s="1"/>
  <c r="E17" i="24"/>
  <c r="D17" i="24"/>
  <c r="F17" i="24" s="1"/>
  <c r="L16" i="24"/>
  <c r="I16" i="24"/>
  <c r="K16" i="24" s="1"/>
  <c r="D16" i="24"/>
  <c r="F16" i="24" s="1"/>
  <c r="L15" i="24"/>
  <c r="I15" i="24"/>
  <c r="E15" i="24"/>
  <c r="D15" i="24"/>
  <c r="F15" i="24" s="1"/>
  <c r="L14" i="24"/>
  <c r="J14" i="24"/>
  <c r="K14" i="24" s="1"/>
  <c r="E14" i="24"/>
  <c r="L13" i="24"/>
  <c r="K13" i="24"/>
  <c r="J13" i="24"/>
  <c r="F13" i="24"/>
  <c r="E13" i="24"/>
  <c r="L12" i="24"/>
  <c r="I12" i="24"/>
  <c r="D12" i="24"/>
  <c r="F12" i="24" s="1"/>
  <c r="U11" i="24"/>
  <c r="T11" i="24"/>
  <c r="S11" i="24"/>
  <c r="R11" i="24"/>
  <c r="R10" i="24" s="1"/>
  <c r="Q11" i="24"/>
  <c r="P11" i="24"/>
  <c r="P10" i="24" s="1"/>
  <c r="O11" i="24"/>
  <c r="N11" i="24"/>
  <c r="N10" i="24" s="1"/>
  <c r="M11" i="24"/>
  <c r="L11" i="24"/>
  <c r="D11" i="24"/>
  <c r="O10" i="24"/>
  <c r="M10" i="24"/>
  <c r="E7" i="24"/>
  <c r="E5" i="24"/>
  <c r="C6" i="24" s="1"/>
  <c r="F12" i="14" l="1"/>
  <c r="J12" i="14"/>
  <c r="N12" i="14"/>
  <c r="F14" i="14"/>
  <c r="J14" i="14"/>
  <c r="N14" i="14"/>
  <c r="I21" i="14"/>
  <c r="O22" i="14"/>
  <c r="I25" i="14"/>
  <c r="O26" i="14"/>
  <c r="I31" i="14"/>
  <c r="I28" i="14" s="1"/>
  <c r="C15" i="14"/>
  <c r="F11" i="14"/>
  <c r="J11" i="14"/>
  <c r="N11" i="14"/>
  <c r="D12" i="14"/>
  <c r="H12" i="14"/>
  <c r="L12" i="14"/>
  <c r="F13" i="14"/>
  <c r="J13" i="14"/>
  <c r="N13" i="14"/>
  <c r="D14" i="14"/>
  <c r="H14" i="14"/>
  <c r="L14" i="14"/>
  <c r="E21" i="14"/>
  <c r="E25" i="14"/>
  <c r="E31" i="14"/>
  <c r="E28" i="14" s="1"/>
  <c r="E7" i="14"/>
  <c r="G7" i="14"/>
  <c r="I7" i="14"/>
  <c r="K7" i="14"/>
  <c r="M7" i="14"/>
  <c r="O7" i="14"/>
  <c r="E8" i="14"/>
  <c r="G8" i="14"/>
  <c r="I8" i="14"/>
  <c r="K8" i="14"/>
  <c r="M8" i="14"/>
  <c r="O8" i="14"/>
  <c r="E9" i="14"/>
  <c r="G9" i="14"/>
  <c r="I9" i="14"/>
  <c r="K9" i="14"/>
  <c r="M9" i="14"/>
  <c r="O9" i="14"/>
  <c r="E10" i="14"/>
  <c r="G10" i="14"/>
  <c r="I10" i="14"/>
  <c r="K10" i="14"/>
  <c r="M10" i="14"/>
  <c r="D7" i="14"/>
  <c r="F7" i="14"/>
  <c r="H7" i="14"/>
  <c r="J7" i="14"/>
  <c r="L7" i="14"/>
  <c r="N7" i="14"/>
  <c r="D8" i="14"/>
  <c r="F8" i="14"/>
  <c r="H8" i="14"/>
  <c r="J8" i="14"/>
  <c r="L8" i="14"/>
  <c r="D9" i="14"/>
  <c r="F9" i="14"/>
  <c r="H9" i="14"/>
  <c r="J9" i="14"/>
  <c r="L9" i="14"/>
  <c r="D10" i="14"/>
  <c r="F10" i="14"/>
  <c r="H10" i="14"/>
  <c r="J10" i="14"/>
  <c r="L10" i="14"/>
  <c r="N10" i="14"/>
  <c r="N18" i="14"/>
  <c r="N16" i="14" s="1"/>
  <c r="L18" i="14"/>
  <c r="L16" i="14" s="1"/>
  <c r="J18" i="14"/>
  <c r="J16" i="14" s="1"/>
  <c r="H18" i="14"/>
  <c r="H16" i="14" s="1"/>
  <c r="F18" i="14"/>
  <c r="F16" i="14" s="1"/>
  <c r="D18" i="14"/>
  <c r="C16" i="14"/>
  <c r="C19" i="14" s="1"/>
  <c r="G18" i="14"/>
  <c r="G16" i="14" s="1"/>
  <c r="K18" i="14"/>
  <c r="K16" i="14" s="1"/>
  <c r="O18" i="14"/>
  <c r="O16" i="14" s="1"/>
  <c r="N20" i="14"/>
  <c r="L20" i="14"/>
  <c r="J20" i="14"/>
  <c r="H20" i="14"/>
  <c r="F20" i="14"/>
  <c r="D20" i="14"/>
  <c r="C27" i="14"/>
  <c r="C32" i="14" s="1"/>
  <c r="M20" i="14"/>
  <c r="I20" i="14"/>
  <c r="E20" i="14"/>
  <c r="K20" i="14"/>
  <c r="N22" i="14"/>
  <c r="L22" i="14"/>
  <c r="J22" i="14"/>
  <c r="H22" i="14"/>
  <c r="F22" i="14"/>
  <c r="D22" i="14"/>
  <c r="M22" i="14"/>
  <c r="I22" i="14"/>
  <c r="E22" i="14"/>
  <c r="K22" i="14"/>
  <c r="N24" i="14"/>
  <c r="L24" i="14"/>
  <c r="J24" i="14"/>
  <c r="H24" i="14"/>
  <c r="F24" i="14"/>
  <c r="D24" i="14"/>
  <c r="M24" i="14"/>
  <c r="I24" i="14"/>
  <c r="E24" i="14"/>
  <c r="K24" i="14"/>
  <c r="N26" i="14"/>
  <c r="L26" i="14"/>
  <c r="J26" i="14"/>
  <c r="H26" i="14"/>
  <c r="F26" i="14"/>
  <c r="D26" i="14"/>
  <c r="M26" i="14"/>
  <c r="I26" i="14"/>
  <c r="E26" i="14"/>
  <c r="K26" i="14"/>
  <c r="E11" i="14"/>
  <c r="G11" i="14"/>
  <c r="I11" i="14"/>
  <c r="K11" i="14"/>
  <c r="M11" i="14"/>
  <c r="E12" i="14"/>
  <c r="G12" i="14"/>
  <c r="I12" i="14"/>
  <c r="K12" i="14"/>
  <c r="M12" i="14"/>
  <c r="E13" i="14"/>
  <c r="G13" i="14"/>
  <c r="I13" i="14"/>
  <c r="K13" i="14"/>
  <c r="M13" i="14"/>
  <c r="E14" i="14"/>
  <c r="G14" i="14"/>
  <c r="I14" i="14"/>
  <c r="K14" i="14"/>
  <c r="M14" i="14"/>
  <c r="N21" i="14"/>
  <c r="L21" i="14"/>
  <c r="J21" i="14"/>
  <c r="H21" i="14"/>
  <c r="F21" i="14"/>
  <c r="D21" i="14"/>
  <c r="G21" i="14"/>
  <c r="K21" i="14"/>
  <c r="O21" i="14"/>
  <c r="N23" i="14"/>
  <c r="L23" i="14"/>
  <c r="J23" i="14"/>
  <c r="H23" i="14"/>
  <c r="F23" i="14"/>
  <c r="D23" i="14"/>
  <c r="G23" i="14"/>
  <c r="K23" i="14"/>
  <c r="O23" i="14"/>
  <c r="N25" i="14"/>
  <c r="L25" i="14"/>
  <c r="J25" i="14"/>
  <c r="H25" i="14"/>
  <c r="F25" i="14"/>
  <c r="D25" i="14"/>
  <c r="G25" i="14"/>
  <c r="K25" i="14"/>
  <c r="O25" i="14"/>
  <c r="N31" i="14"/>
  <c r="N28" i="14" s="1"/>
  <c r="L31" i="14"/>
  <c r="L28" i="14" s="1"/>
  <c r="J31" i="14"/>
  <c r="J28" i="14" s="1"/>
  <c r="H31" i="14"/>
  <c r="H28" i="14" s="1"/>
  <c r="F31" i="14"/>
  <c r="F28" i="14" s="1"/>
  <c r="D31" i="14"/>
  <c r="G31" i="14"/>
  <c r="G28" i="14" s="1"/>
  <c r="K31" i="14"/>
  <c r="K28" i="14" s="1"/>
  <c r="O31" i="14"/>
  <c r="O28" i="14" s="1"/>
  <c r="E71" i="34"/>
  <c r="E78" i="34" s="1"/>
  <c r="G71" i="34"/>
  <c r="G78" i="34" s="1"/>
  <c r="C28" i="34"/>
  <c r="D116" i="34"/>
  <c r="C89" i="34"/>
  <c r="D71" i="34"/>
  <c r="C20" i="34"/>
  <c r="C115" i="34"/>
  <c r="C91" i="34"/>
  <c r="C111" i="34"/>
  <c r="C29" i="34"/>
  <c r="C20" i="35"/>
  <c r="F71" i="35"/>
  <c r="F78" i="35" s="1"/>
  <c r="H71" i="35"/>
  <c r="H78" i="35" s="1"/>
  <c r="D28" i="35"/>
  <c r="C28" i="35" s="1"/>
  <c r="D89" i="35"/>
  <c r="C29" i="35"/>
  <c r="C41" i="35"/>
  <c r="G33" i="9"/>
  <c r="G37" i="9" s="1"/>
  <c r="D33" i="9"/>
  <c r="D37" i="9" s="1"/>
  <c r="G31" i="9"/>
  <c r="G17" i="9"/>
  <c r="G18" i="9" s="1"/>
  <c r="C16" i="37"/>
  <c r="C26" i="37"/>
  <c r="C9" i="37"/>
  <c r="D43" i="37"/>
  <c r="C43" i="37" s="1"/>
  <c r="C18" i="37"/>
  <c r="C53" i="27"/>
  <c r="D50" i="27"/>
  <c r="G52" i="27"/>
  <c r="F52" i="27"/>
  <c r="H52" i="27" s="1"/>
  <c r="F51" i="27"/>
  <c r="H51" i="27" s="1"/>
  <c r="G51" i="27"/>
  <c r="F49" i="27"/>
  <c r="H49" i="27" s="1"/>
  <c r="D53" i="27"/>
  <c r="F53" i="27" s="1"/>
  <c r="F28" i="26"/>
  <c r="C20" i="36"/>
  <c r="F71" i="36"/>
  <c r="F78" i="36" s="1"/>
  <c r="H71" i="36"/>
  <c r="H78" i="36" s="1"/>
  <c r="D28" i="36"/>
  <c r="C28" i="36" s="1"/>
  <c r="C29" i="36"/>
  <c r="C41" i="36"/>
  <c r="K12" i="24"/>
  <c r="I11" i="24"/>
  <c r="J15" i="24"/>
  <c r="J11" i="24" s="1"/>
  <c r="J10" i="24" s="1"/>
  <c r="K15" i="24"/>
  <c r="L23" i="24"/>
  <c r="U26" i="24"/>
  <c r="U21" i="24" s="1"/>
  <c r="U10" i="24" s="1"/>
  <c r="S26" i="24"/>
  <c r="T26" i="24"/>
  <c r="T21" i="24" s="1"/>
  <c r="T10" i="24"/>
  <c r="F14" i="24"/>
  <c r="E11" i="24"/>
  <c r="E10" i="24" s="1"/>
  <c r="F21" i="24"/>
  <c r="F34" i="24"/>
  <c r="L51" i="24"/>
  <c r="Q34" i="24"/>
  <c r="Q10" i="24" s="1"/>
  <c r="K17" i="24"/>
  <c r="F18" i="24"/>
  <c r="D21" i="24"/>
  <c r="D34" i="24"/>
  <c r="D10" i="24" s="1"/>
  <c r="F51" i="24"/>
  <c r="I54" i="24"/>
  <c r="O27" i="14" l="1"/>
  <c r="O32" i="14" s="1"/>
  <c r="G27" i="14"/>
  <c r="G32" i="14" s="1"/>
  <c r="P14" i="14"/>
  <c r="P13" i="14"/>
  <c r="P11" i="14"/>
  <c r="P12" i="14"/>
  <c r="P31" i="14"/>
  <c r="D28" i="14"/>
  <c r="P28" i="14" s="1"/>
  <c r="P23" i="14"/>
  <c r="E27" i="14"/>
  <c r="E32" i="14" s="1"/>
  <c r="M27" i="14"/>
  <c r="M32" i="14" s="1"/>
  <c r="D27" i="14"/>
  <c r="P20" i="14"/>
  <c r="H27" i="14"/>
  <c r="H32" i="14" s="1"/>
  <c r="L27" i="14"/>
  <c r="L32" i="14" s="1"/>
  <c r="P18" i="14"/>
  <c r="D16" i="14"/>
  <c r="P16" i="14" s="1"/>
  <c r="P9" i="14"/>
  <c r="N15" i="14"/>
  <c r="N19" i="14" s="1"/>
  <c r="J15" i="14"/>
  <c r="J19" i="14" s="1"/>
  <c r="F15" i="14"/>
  <c r="F19" i="14" s="1"/>
  <c r="M15" i="14"/>
  <c r="M19" i="14" s="1"/>
  <c r="I15" i="14"/>
  <c r="I19" i="14" s="1"/>
  <c r="E15" i="14"/>
  <c r="E19" i="14" s="1"/>
  <c r="P25" i="14"/>
  <c r="P21" i="14"/>
  <c r="P26" i="14"/>
  <c r="P24" i="14"/>
  <c r="P22" i="14"/>
  <c r="K27" i="14"/>
  <c r="K32" i="14" s="1"/>
  <c r="I27" i="14"/>
  <c r="I32" i="14" s="1"/>
  <c r="F27" i="14"/>
  <c r="F32" i="14" s="1"/>
  <c r="J27" i="14"/>
  <c r="J32" i="14" s="1"/>
  <c r="N27" i="14"/>
  <c r="N32" i="14" s="1"/>
  <c r="P10" i="14"/>
  <c r="P8" i="14"/>
  <c r="L15" i="14"/>
  <c r="L19" i="14" s="1"/>
  <c r="H15" i="14"/>
  <c r="H19" i="14" s="1"/>
  <c r="D15" i="14"/>
  <c r="P7" i="14"/>
  <c r="O15" i="14"/>
  <c r="O19" i="14" s="1"/>
  <c r="K15" i="14"/>
  <c r="K19" i="14" s="1"/>
  <c r="G15" i="14"/>
  <c r="G19" i="14" s="1"/>
  <c r="D78" i="34"/>
  <c r="C78" i="34" s="1"/>
  <c r="C71" i="34"/>
  <c r="D121" i="34"/>
  <c r="C121" i="34" s="1"/>
  <c r="C116" i="34"/>
  <c r="D116" i="35"/>
  <c r="C89" i="35"/>
  <c r="D71" i="35"/>
  <c r="D44" i="37"/>
  <c r="G50" i="27"/>
  <c r="G53" i="27" s="1"/>
  <c r="F50" i="27"/>
  <c r="H50" i="27" s="1"/>
  <c r="H53" i="27" s="1"/>
  <c r="D71" i="36"/>
  <c r="I10" i="24"/>
  <c r="F11" i="24"/>
  <c r="F10" i="24" s="1"/>
  <c r="L34" i="24"/>
  <c r="L26" i="24"/>
  <c r="S21" i="24"/>
  <c r="K11" i="24"/>
  <c r="K10" i="24" s="1"/>
  <c r="D32" i="14" l="1"/>
  <c r="P32" i="14" s="1"/>
  <c r="P27" i="14"/>
  <c r="D19" i="14"/>
  <c r="P19" i="14" s="1"/>
  <c r="P15" i="14"/>
  <c r="D78" i="35"/>
  <c r="C78" i="35" s="1"/>
  <c r="C71" i="35"/>
  <c r="D121" i="35"/>
  <c r="C121" i="35" s="1"/>
  <c r="C116" i="35"/>
  <c r="C44" i="37"/>
  <c r="D49" i="37"/>
  <c r="C49" i="37" s="1"/>
  <c r="C52" i="37" s="1"/>
  <c r="D78" i="36"/>
  <c r="C78" i="36" s="1"/>
  <c r="C71" i="36"/>
  <c r="S10" i="24"/>
  <c r="L21" i="24"/>
  <c r="V10" i="24" l="1"/>
  <c r="L10" i="24"/>
  <c r="H47" i="39" l="1"/>
  <c r="H48" i="39" s="1"/>
  <c r="G47" i="39"/>
  <c r="G48" i="39" s="1"/>
  <c r="F47" i="39"/>
  <c r="F48" i="39" s="1"/>
  <c r="E47" i="39"/>
  <c r="E48" i="39" s="1"/>
  <c r="D46" i="39"/>
  <c r="C45" i="39"/>
  <c r="E43" i="39"/>
  <c r="C42" i="39"/>
  <c r="C41" i="39"/>
  <c r="C40" i="39"/>
  <c r="C39" i="39"/>
  <c r="H38" i="39"/>
  <c r="H43" i="39" s="1"/>
  <c r="G38" i="39"/>
  <c r="G43" i="39" s="1"/>
  <c r="F38" i="39"/>
  <c r="F43" i="39" s="1"/>
  <c r="E38" i="39"/>
  <c r="D38" i="39"/>
  <c r="D43" i="39" s="1"/>
  <c r="C43" i="39" s="1"/>
  <c r="H37" i="39"/>
  <c r="G37" i="39"/>
  <c r="F37" i="39"/>
  <c r="E37" i="39"/>
  <c r="D37" i="39"/>
  <c r="C36" i="39"/>
  <c r="C35" i="39"/>
  <c r="C34" i="39"/>
  <c r="C33" i="39"/>
  <c r="H32" i="39"/>
  <c r="G32" i="39"/>
  <c r="F32" i="39"/>
  <c r="E32" i="39"/>
  <c r="D32" i="39"/>
  <c r="C31" i="39"/>
  <c r="C30" i="39"/>
  <c r="C29" i="39"/>
  <c r="C28" i="39"/>
  <c r="C27" i="39"/>
  <c r="E26" i="39"/>
  <c r="C25" i="39"/>
  <c r="C24" i="39"/>
  <c r="C23" i="39"/>
  <c r="C22" i="39"/>
  <c r="C21" i="39"/>
  <c r="C20" i="39"/>
  <c r="C19" i="39"/>
  <c r="H18" i="39"/>
  <c r="H26" i="39" s="1"/>
  <c r="G18" i="39"/>
  <c r="G26" i="39" s="1"/>
  <c r="F18" i="39"/>
  <c r="F26" i="39" s="1"/>
  <c r="E18" i="39"/>
  <c r="D18" i="39"/>
  <c r="D26" i="39" s="1"/>
  <c r="C26" i="39" s="1"/>
  <c r="C17" i="39"/>
  <c r="C15" i="39"/>
  <c r="C14" i="39"/>
  <c r="H13" i="39"/>
  <c r="G13" i="39"/>
  <c r="F13" i="39"/>
  <c r="E13" i="39"/>
  <c r="C12" i="39"/>
  <c r="H11" i="39"/>
  <c r="G11" i="39"/>
  <c r="F11" i="39"/>
  <c r="E11" i="39"/>
  <c r="D11" i="39"/>
  <c r="C11" i="39"/>
  <c r="C10" i="39"/>
  <c r="H9" i="39"/>
  <c r="H16" i="39" s="1"/>
  <c r="G9" i="39"/>
  <c r="F9" i="39"/>
  <c r="F16" i="39" s="1"/>
  <c r="F44" i="39" s="1"/>
  <c r="E9" i="39"/>
  <c r="D9" i="39"/>
  <c r="D16" i="39" s="1"/>
  <c r="C8" i="39"/>
  <c r="C7" i="39"/>
  <c r="C6" i="39"/>
  <c r="G77" i="38"/>
  <c r="H76" i="38"/>
  <c r="H77" i="38" s="1"/>
  <c r="G76" i="38"/>
  <c r="F76" i="38"/>
  <c r="F77" i="38" s="1"/>
  <c r="E76" i="38"/>
  <c r="E77" i="38" s="1"/>
  <c r="D76" i="38"/>
  <c r="D77" i="38" s="1"/>
  <c r="C75" i="38"/>
  <c r="C74" i="38"/>
  <c r="C73" i="38"/>
  <c r="C72" i="38"/>
  <c r="H70" i="38"/>
  <c r="G70" i="38"/>
  <c r="F70" i="38"/>
  <c r="E70" i="38"/>
  <c r="C70" i="38" s="1"/>
  <c r="D70" i="38"/>
  <c r="C69" i="38"/>
  <c r="C68" i="38"/>
  <c r="C67" i="38"/>
  <c r="H66" i="38"/>
  <c r="G66" i="38"/>
  <c r="F66" i="38"/>
  <c r="E66" i="38"/>
  <c r="D66" i="38"/>
  <c r="C65" i="38"/>
  <c r="H64" i="38"/>
  <c r="G64" i="38"/>
  <c r="F64" i="38"/>
  <c r="E64" i="38"/>
  <c r="C64" i="38" s="1"/>
  <c r="D64" i="38"/>
  <c r="C63" i="38"/>
  <c r="C62" i="38"/>
  <c r="C60" i="38"/>
  <c r="C59" i="38"/>
  <c r="C58" i="38"/>
  <c r="C57" i="38"/>
  <c r="C56" i="38"/>
  <c r="C55" i="38"/>
  <c r="C54" i="38"/>
  <c r="C53" i="38"/>
  <c r="C52" i="38"/>
  <c r="C51" i="38"/>
  <c r="C50" i="38"/>
  <c r="H49" i="38"/>
  <c r="G49" i="38"/>
  <c r="F49" i="38"/>
  <c r="E49" i="38"/>
  <c r="C48" i="38"/>
  <c r="C47" i="38"/>
  <c r="H46" i="38"/>
  <c r="H61" i="38" s="1"/>
  <c r="G46" i="38"/>
  <c r="G61" i="38" s="1"/>
  <c r="F46" i="38"/>
  <c r="F61" i="38" s="1"/>
  <c r="E46" i="38"/>
  <c r="C46" i="38" s="1"/>
  <c r="D46" i="38"/>
  <c r="C45" i="38"/>
  <c r="C44" i="38"/>
  <c r="C43" i="38"/>
  <c r="C42" i="38"/>
  <c r="D41" i="38"/>
  <c r="D61" i="38" s="1"/>
  <c r="C40" i="38"/>
  <c r="C38" i="38"/>
  <c r="C37" i="38"/>
  <c r="H36" i="38"/>
  <c r="G36" i="38"/>
  <c r="F36" i="38"/>
  <c r="H35" i="38"/>
  <c r="G35" i="38"/>
  <c r="F35" i="38"/>
  <c r="E35" i="38"/>
  <c r="D35" i="38"/>
  <c r="C34" i="38"/>
  <c r="C33" i="38"/>
  <c r="C32" i="38"/>
  <c r="C31" i="38"/>
  <c r="C30" i="38"/>
  <c r="H29" i="38"/>
  <c r="H39" i="38" s="1"/>
  <c r="G29" i="38"/>
  <c r="F29" i="38"/>
  <c r="E29" i="38"/>
  <c r="E39" i="38" s="1"/>
  <c r="D29" i="38"/>
  <c r="D39" i="38" s="1"/>
  <c r="C27" i="38"/>
  <c r="C26" i="38"/>
  <c r="C25" i="38"/>
  <c r="C24" i="38"/>
  <c r="H23" i="38"/>
  <c r="G23" i="38"/>
  <c r="F23" i="38"/>
  <c r="E23" i="38"/>
  <c r="D23" i="38"/>
  <c r="C23" i="38" s="1"/>
  <c r="C22" i="38"/>
  <c r="H21" i="38"/>
  <c r="H28" i="38" s="1"/>
  <c r="G21" i="38"/>
  <c r="G28" i="38" s="1"/>
  <c r="F21" i="38"/>
  <c r="F28" i="38" s="1"/>
  <c r="E21" i="38"/>
  <c r="E28" i="38" s="1"/>
  <c r="D21" i="38"/>
  <c r="C21" i="38" s="1"/>
  <c r="C19" i="38"/>
  <c r="C18" i="38"/>
  <c r="C17" i="38"/>
  <c r="C16" i="38"/>
  <c r="C15" i="38"/>
  <c r="H14" i="38"/>
  <c r="G14" i="38"/>
  <c r="F14" i="38"/>
  <c r="E14" i="38"/>
  <c r="D14" i="38"/>
  <c r="C14" i="38" s="1"/>
  <c r="C13" i="38"/>
  <c r="H12" i="38"/>
  <c r="H20" i="38" s="1"/>
  <c r="H71" i="38" s="1"/>
  <c r="G12" i="38"/>
  <c r="G20" i="38" s="1"/>
  <c r="F12" i="38"/>
  <c r="F20" i="38" s="1"/>
  <c r="E12" i="38"/>
  <c r="E20" i="38" s="1"/>
  <c r="D12" i="38"/>
  <c r="C12" i="38" s="1"/>
  <c r="C11" i="38"/>
  <c r="C10" i="38"/>
  <c r="C9" i="38"/>
  <c r="C8" i="38"/>
  <c r="C7" i="38"/>
  <c r="C6" i="38"/>
  <c r="F39" i="38" l="1"/>
  <c r="H44" i="39"/>
  <c r="H49" i="39" s="1"/>
  <c r="C32" i="39"/>
  <c r="H78" i="38"/>
  <c r="G39" i="38"/>
  <c r="C39" i="38" s="1"/>
  <c r="C36" i="38"/>
  <c r="C41" i="38"/>
  <c r="C49" i="38"/>
  <c r="C66" i="38"/>
  <c r="C77" i="38"/>
  <c r="G16" i="39"/>
  <c r="G44" i="39" s="1"/>
  <c r="G49" i="39" s="1"/>
  <c r="C13" i="39"/>
  <c r="C37" i="39"/>
  <c r="D47" i="39"/>
  <c r="C46" i="39"/>
  <c r="D44" i="39"/>
  <c r="F49" i="39"/>
  <c r="C47" i="39"/>
  <c r="D48" i="39"/>
  <c r="C48" i="39" s="1"/>
  <c r="E16" i="39"/>
  <c r="E44" i="39" s="1"/>
  <c r="E49" i="39" s="1"/>
  <c r="C9" i="39"/>
  <c r="C18" i="39"/>
  <c r="C38" i="39"/>
  <c r="F71" i="38"/>
  <c r="F78" i="38" s="1"/>
  <c r="G71" i="38"/>
  <c r="G78" i="38" s="1"/>
  <c r="E61" i="38"/>
  <c r="C61" i="38" s="1"/>
  <c r="D28" i="38"/>
  <c r="C28" i="38" s="1"/>
  <c r="C35" i="38"/>
  <c r="D20" i="38"/>
  <c r="C29" i="38"/>
  <c r="C76" i="38"/>
  <c r="E71" i="38" l="1"/>
  <c r="E78" i="38" s="1"/>
  <c r="C16" i="39"/>
  <c r="D49" i="39"/>
  <c r="C49" i="39" s="1"/>
  <c r="C44" i="39"/>
  <c r="D71" i="38"/>
  <c r="C20" i="38"/>
  <c r="D78" i="38" l="1"/>
  <c r="C78" i="38" s="1"/>
  <c r="C71" i="38"/>
  <c r="D14" i="10" l="1"/>
  <c r="C14" i="10"/>
  <c r="H12" i="15" l="1"/>
  <c r="F8" i="15"/>
  <c r="F9" i="15"/>
  <c r="F10" i="15"/>
  <c r="F11" i="15"/>
  <c r="I12" i="15"/>
  <c r="J12" i="15"/>
  <c r="G12" i="15"/>
  <c r="H46" i="30"/>
  <c r="H47" i="30" s="1"/>
  <c r="G46" i="30"/>
  <c r="G47" i="30" s="1"/>
  <c r="F46" i="30"/>
  <c r="F47" i="30" s="1"/>
  <c r="E46" i="30"/>
  <c r="E47" i="30" s="1"/>
  <c r="D45" i="30"/>
  <c r="D46" i="30" s="1"/>
  <c r="C44" i="30"/>
  <c r="C41" i="30"/>
  <c r="C40" i="30"/>
  <c r="C39" i="30"/>
  <c r="H38" i="30"/>
  <c r="H42" i="30" s="1"/>
  <c r="G38" i="30"/>
  <c r="G42" i="30" s="1"/>
  <c r="F38" i="30"/>
  <c r="F42" i="30" s="1"/>
  <c r="E38" i="30"/>
  <c r="E42" i="30" s="1"/>
  <c r="D38" i="30"/>
  <c r="D42" i="30" s="1"/>
  <c r="H37" i="30"/>
  <c r="F37" i="30"/>
  <c r="E37" i="30"/>
  <c r="D37" i="30"/>
  <c r="G36" i="30"/>
  <c r="C36" i="30" s="1"/>
  <c r="C35" i="30"/>
  <c r="C34" i="30"/>
  <c r="C33" i="30"/>
  <c r="H32" i="30"/>
  <c r="G32" i="30"/>
  <c r="E32" i="30"/>
  <c r="D32" i="30"/>
  <c r="F31" i="30"/>
  <c r="F32" i="30" s="1"/>
  <c r="C30" i="30"/>
  <c r="C29" i="30"/>
  <c r="C28" i="30"/>
  <c r="C27" i="30"/>
  <c r="C25" i="30"/>
  <c r="C24" i="30"/>
  <c r="C23" i="30"/>
  <c r="C22" i="30"/>
  <c r="C21" i="30"/>
  <c r="C20" i="30"/>
  <c r="H19" i="30"/>
  <c r="H26" i="30" s="1"/>
  <c r="G19" i="30"/>
  <c r="G26" i="30" s="1"/>
  <c r="F19" i="30"/>
  <c r="F26" i="30" s="1"/>
  <c r="E19" i="30"/>
  <c r="E26" i="30" s="1"/>
  <c r="D19" i="30"/>
  <c r="D26" i="30" s="1"/>
  <c r="C18" i="30"/>
  <c r="C16" i="30"/>
  <c r="C15" i="30"/>
  <c r="C14" i="30"/>
  <c r="H13" i="30"/>
  <c r="G13" i="30"/>
  <c r="F13" i="30"/>
  <c r="E13" i="30"/>
  <c r="D13" i="30"/>
  <c r="C12" i="30"/>
  <c r="H11" i="30"/>
  <c r="G11" i="30"/>
  <c r="F11" i="30"/>
  <c r="E11" i="30"/>
  <c r="D11" i="30"/>
  <c r="C10" i="30"/>
  <c r="H9" i="30"/>
  <c r="H17" i="30" s="1"/>
  <c r="G9" i="30"/>
  <c r="G17" i="30" s="1"/>
  <c r="F9" i="30"/>
  <c r="E9" i="30"/>
  <c r="D9" i="30"/>
  <c r="D17" i="30" s="1"/>
  <c r="C8" i="30"/>
  <c r="C7" i="30"/>
  <c r="C6" i="30"/>
  <c r="H70" i="29"/>
  <c r="H71" i="29" s="1"/>
  <c r="G70" i="29"/>
  <c r="G71" i="29" s="1"/>
  <c r="F70" i="29"/>
  <c r="F71" i="29" s="1"/>
  <c r="E70" i="29"/>
  <c r="E71" i="29" s="1"/>
  <c r="D70" i="29"/>
  <c r="C70" i="29" s="1"/>
  <c r="C69" i="29"/>
  <c r="C68" i="29"/>
  <c r="C67" i="29"/>
  <c r="H65" i="29"/>
  <c r="G65" i="29"/>
  <c r="F65" i="29"/>
  <c r="E65" i="29"/>
  <c r="D65" i="29"/>
  <c r="C65" i="29" s="1"/>
  <c r="C64" i="29"/>
  <c r="C63" i="29"/>
  <c r="C62" i="29"/>
  <c r="H61" i="29"/>
  <c r="G61" i="29"/>
  <c r="F61" i="29"/>
  <c r="E61" i="29"/>
  <c r="D61" i="29"/>
  <c r="C60" i="29"/>
  <c r="C58" i="29"/>
  <c r="C57" i="29"/>
  <c r="C56" i="29"/>
  <c r="C55" i="29"/>
  <c r="C54" i="29"/>
  <c r="C53" i="29"/>
  <c r="C52" i="29"/>
  <c r="C50" i="29"/>
  <c r="C49" i="29"/>
  <c r="C48" i="29"/>
  <c r="C47" i="29"/>
  <c r="C46" i="29"/>
  <c r="C45" i="29"/>
  <c r="H44" i="29"/>
  <c r="G44" i="29"/>
  <c r="F44" i="29"/>
  <c r="E44" i="29"/>
  <c r="D44" i="29"/>
  <c r="C43" i="29"/>
  <c r="C42" i="29"/>
  <c r="H41" i="29"/>
  <c r="G41" i="29"/>
  <c r="F41" i="29"/>
  <c r="E41" i="29"/>
  <c r="D41" i="29"/>
  <c r="C41" i="29" s="1"/>
  <c r="C40" i="29"/>
  <c r="C39" i="29"/>
  <c r="C38" i="29"/>
  <c r="H37" i="29"/>
  <c r="H59" i="29" s="1"/>
  <c r="G37" i="29"/>
  <c r="F37" i="29"/>
  <c r="F51" i="29" s="1"/>
  <c r="E37" i="29"/>
  <c r="D37" i="29"/>
  <c r="D59" i="29" s="1"/>
  <c r="C35" i="29"/>
  <c r="C34" i="29"/>
  <c r="C33" i="29"/>
  <c r="H32" i="29"/>
  <c r="G32" i="29"/>
  <c r="F32" i="29"/>
  <c r="E32" i="29"/>
  <c r="D32" i="29"/>
  <c r="C32" i="29" s="1"/>
  <c r="H31" i="29"/>
  <c r="G31" i="29"/>
  <c r="F31" i="29"/>
  <c r="E31" i="29"/>
  <c r="D31" i="29"/>
  <c r="C31" i="29"/>
  <c r="C30" i="29"/>
  <c r="C29" i="29"/>
  <c r="C28" i="29"/>
  <c r="C27" i="29"/>
  <c r="C26" i="29"/>
  <c r="H25" i="29"/>
  <c r="H36" i="29" s="1"/>
  <c r="G25" i="29"/>
  <c r="F25" i="29"/>
  <c r="F36" i="29" s="1"/>
  <c r="E25" i="29"/>
  <c r="D25" i="29"/>
  <c r="D36" i="29" s="1"/>
  <c r="C23" i="29"/>
  <c r="C22" i="29"/>
  <c r="C21" i="29"/>
  <c r="C20" i="29"/>
  <c r="H19" i="29"/>
  <c r="H24" i="29" s="1"/>
  <c r="G19" i="29"/>
  <c r="G24" i="29" s="1"/>
  <c r="F19" i="29"/>
  <c r="F24" i="29" s="1"/>
  <c r="E19" i="29"/>
  <c r="E24" i="29" s="1"/>
  <c r="D19" i="29"/>
  <c r="D24" i="29" s="1"/>
  <c r="C17" i="29"/>
  <c r="C16" i="29"/>
  <c r="C15" i="29"/>
  <c r="C14" i="29"/>
  <c r="H13" i="29"/>
  <c r="G13" i="29"/>
  <c r="F13" i="29"/>
  <c r="E13" i="29"/>
  <c r="D13" i="29"/>
  <c r="H12" i="29"/>
  <c r="G12" i="29"/>
  <c r="F12" i="29"/>
  <c r="E12" i="29"/>
  <c r="D12" i="29"/>
  <c r="C11" i="29"/>
  <c r="C10" i="29"/>
  <c r="C9" i="29"/>
  <c r="C8" i="29"/>
  <c r="C7" i="29"/>
  <c r="D15" i="13"/>
  <c r="D13" i="13"/>
  <c r="F15" i="28"/>
  <c r="H9" i="28"/>
  <c r="G9" i="28"/>
  <c r="F9" i="28"/>
  <c r="E9" i="28"/>
  <c r="D9" i="28"/>
  <c r="C9" i="28"/>
  <c r="I8" i="28"/>
  <c r="I7" i="28"/>
  <c r="C12" i="29" l="1"/>
  <c r="F18" i="29"/>
  <c r="H18" i="29"/>
  <c r="G59" i="29"/>
  <c r="C24" i="29"/>
  <c r="C11" i="30"/>
  <c r="C31" i="30"/>
  <c r="C42" i="30"/>
  <c r="H66" i="29"/>
  <c r="H72" i="29" s="1"/>
  <c r="F17" i="30"/>
  <c r="F43" i="30" s="1"/>
  <c r="F48" i="30" s="1"/>
  <c r="E18" i="29"/>
  <c r="G18" i="29"/>
  <c r="C13" i="29"/>
  <c r="G36" i="29"/>
  <c r="C36" i="29" s="1"/>
  <c r="E36" i="29"/>
  <c r="E51" i="29"/>
  <c r="C51" i="29" s="1"/>
  <c r="C44" i="29"/>
  <c r="C61" i="29"/>
  <c r="C9" i="30"/>
  <c r="C13" i="30"/>
  <c r="C32" i="30"/>
  <c r="F12" i="15"/>
  <c r="D43" i="30"/>
  <c r="H43" i="30"/>
  <c r="H48" i="30" s="1"/>
  <c r="D47" i="30"/>
  <c r="C47" i="30" s="1"/>
  <c r="C46" i="30"/>
  <c r="C26" i="30"/>
  <c r="E17" i="30"/>
  <c r="E43" i="30" s="1"/>
  <c r="E48" i="30" s="1"/>
  <c r="G37" i="30"/>
  <c r="C37" i="30" s="1"/>
  <c r="C45" i="30"/>
  <c r="C19" i="30"/>
  <c r="C38" i="30"/>
  <c r="C19" i="29"/>
  <c r="C25" i="29"/>
  <c r="C37" i="29"/>
  <c r="D71" i="29"/>
  <c r="C71" i="29" s="1"/>
  <c r="D18" i="29"/>
  <c r="F59" i="29"/>
  <c r="F66" i="29" s="1"/>
  <c r="F72" i="29" s="1"/>
  <c r="I9" i="28"/>
  <c r="E59" i="29" l="1"/>
  <c r="E66" i="29" s="1"/>
  <c r="E72" i="29" s="1"/>
  <c r="G66" i="29"/>
  <c r="G72" i="29" s="1"/>
  <c r="D48" i="30"/>
  <c r="C17" i="30"/>
  <c r="G43" i="30"/>
  <c r="G48" i="30" s="1"/>
  <c r="D66" i="29"/>
  <c r="C18" i="29"/>
  <c r="C59" i="29"/>
  <c r="C43" i="30" l="1"/>
  <c r="C48" i="30"/>
  <c r="D72" i="29"/>
  <c r="C72" i="29" s="1"/>
  <c r="C66" i="29"/>
  <c r="C46" i="8" l="1"/>
  <c r="C45" i="8"/>
  <c r="B36" i="8"/>
  <c r="H46" i="25"/>
  <c r="G46" i="25"/>
  <c r="F46" i="25"/>
  <c r="E46" i="25"/>
  <c r="D46" i="25"/>
  <c r="C45" i="25"/>
  <c r="C44" i="25"/>
  <c r="C41" i="25"/>
  <c r="C40" i="25"/>
  <c r="C39" i="25"/>
  <c r="H38" i="25"/>
  <c r="G38" i="25"/>
  <c r="F38" i="25"/>
  <c r="E38" i="25"/>
  <c r="D38" i="25"/>
  <c r="H37" i="25"/>
  <c r="G37" i="25"/>
  <c r="F37" i="25"/>
  <c r="E37" i="25"/>
  <c r="D37" i="25"/>
  <c r="C36" i="25"/>
  <c r="C35" i="25"/>
  <c r="C34" i="25"/>
  <c r="C33" i="25"/>
  <c r="H32" i="25"/>
  <c r="G32" i="25"/>
  <c r="F32" i="25"/>
  <c r="E32" i="25"/>
  <c r="D32" i="25"/>
  <c r="C31" i="25"/>
  <c r="C30" i="25"/>
  <c r="C29" i="25"/>
  <c r="C28" i="25"/>
  <c r="C27" i="25"/>
  <c r="C25" i="25"/>
  <c r="C24" i="25"/>
  <c r="C23" i="25"/>
  <c r="C22" i="25"/>
  <c r="C21" i="25"/>
  <c r="C20" i="25"/>
  <c r="C19" i="25"/>
  <c r="H18" i="25"/>
  <c r="G18" i="25"/>
  <c r="F18" i="25"/>
  <c r="E18" i="25"/>
  <c r="E26" i="25" s="1"/>
  <c r="D18" i="25"/>
  <c r="C17" i="25"/>
  <c r="C15" i="25"/>
  <c r="C14" i="25"/>
  <c r="H13" i="25"/>
  <c r="G13" i="25"/>
  <c r="F13" i="25"/>
  <c r="E13" i="25"/>
  <c r="D13" i="25"/>
  <c r="C12" i="25"/>
  <c r="H11" i="25"/>
  <c r="G11" i="25"/>
  <c r="F11" i="25"/>
  <c r="E11" i="25"/>
  <c r="D11" i="25"/>
  <c r="C10" i="25"/>
  <c r="H9" i="25"/>
  <c r="G9" i="25"/>
  <c r="F9" i="25"/>
  <c r="E9" i="25"/>
  <c r="D9" i="25"/>
  <c r="C8" i="25"/>
  <c r="C7" i="25"/>
  <c r="C6" i="25"/>
  <c r="H76" i="23"/>
  <c r="G76" i="23"/>
  <c r="F76" i="23"/>
  <c r="E76" i="23"/>
  <c r="D76" i="23"/>
  <c r="C75" i="23"/>
  <c r="C74" i="23"/>
  <c r="C73" i="23"/>
  <c r="C72" i="23"/>
  <c r="H70" i="23"/>
  <c r="G70" i="23"/>
  <c r="F70" i="23"/>
  <c r="E70" i="23"/>
  <c r="D70" i="23"/>
  <c r="C69" i="23"/>
  <c r="C68" i="23"/>
  <c r="C67" i="23"/>
  <c r="H66" i="23"/>
  <c r="G66" i="23"/>
  <c r="F66" i="23"/>
  <c r="E66" i="23"/>
  <c r="D66" i="23"/>
  <c r="C65" i="23"/>
  <c r="H64" i="23"/>
  <c r="G64" i="23"/>
  <c r="F64" i="23"/>
  <c r="E64" i="23"/>
  <c r="D64" i="23"/>
  <c r="C63" i="23"/>
  <c r="C62" i="23"/>
  <c r="C60" i="23"/>
  <c r="C59" i="23"/>
  <c r="C58" i="23"/>
  <c r="C57" i="23"/>
  <c r="C56" i="23"/>
  <c r="C55" i="23"/>
  <c r="C54" i="23"/>
  <c r="C53" i="23"/>
  <c r="C52" i="23"/>
  <c r="C51" i="23"/>
  <c r="C50" i="23"/>
  <c r="H49" i="23"/>
  <c r="G49" i="23"/>
  <c r="F49" i="23"/>
  <c r="E49" i="23"/>
  <c r="D49" i="23"/>
  <c r="C48" i="23"/>
  <c r="C47" i="23"/>
  <c r="H46" i="23"/>
  <c r="G46" i="23"/>
  <c r="F46" i="23"/>
  <c r="E46" i="23"/>
  <c r="D46" i="23"/>
  <c r="C45" i="23"/>
  <c r="C44" i="23"/>
  <c r="C43" i="23"/>
  <c r="C42" i="23"/>
  <c r="H41" i="23"/>
  <c r="G41" i="23"/>
  <c r="F41" i="23"/>
  <c r="E41" i="23"/>
  <c r="D41" i="23"/>
  <c r="C40" i="23"/>
  <c r="C38" i="23"/>
  <c r="C37" i="23"/>
  <c r="H36" i="23"/>
  <c r="G36" i="23"/>
  <c r="F36" i="23"/>
  <c r="E36" i="23"/>
  <c r="D36" i="23"/>
  <c r="C36" i="23"/>
  <c r="H35" i="23"/>
  <c r="G35" i="23"/>
  <c r="F35" i="23"/>
  <c r="E35" i="23"/>
  <c r="D35" i="23"/>
  <c r="C34" i="23"/>
  <c r="C33" i="23"/>
  <c r="C32" i="23"/>
  <c r="C31" i="23"/>
  <c r="C30" i="23"/>
  <c r="H29" i="23"/>
  <c r="G29" i="23"/>
  <c r="F29" i="23"/>
  <c r="E29" i="23"/>
  <c r="D29" i="23"/>
  <c r="C27" i="23"/>
  <c r="C26" i="23"/>
  <c r="C25" i="23"/>
  <c r="C24" i="23"/>
  <c r="H23" i="23"/>
  <c r="G23" i="23"/>
  <c r="F23" i="23"/>
  <c r="E23" i="23"/>
  <c r="D23" i="23"/>
  <c r="C22" i="23"/>
  <c r="H21" i="23"/>
  <c r="G21" i="23"/>
  <c r="F21" i="23"/>
  <c r="F28" i="23" s="1"/>
  <c r="E21" i="23"/>
  <c r="D21" i="23"/>
  <c r="C21" i="23"/>
  <c r="C19" i="23"/>
  <c r="C18" i="23"/>
  <c r="C17" i="23"/>
  <c r="C16" i="23"/>
  <c r="C15" i="23"/>
  <c r="H14" i="23"/>
  <c r="G14" i="23"/>
  <c r="F14" i="23"/>
  <c r="E14" i="23"/>
  <c r="D14" i="23"/>
  <c r="C13" i="23"/>
  <c r="H12" i="23"/>
  <c r="G12" i="23"/>
  <c r="F12" i="23"/>
  <c r="E12" i="23"/>
  <c r="E20" i="23" s="1"/>
  <c r="D12" i="23"/>
  <c r="C11" i="23"/>
  <c r="C10" i="23"/>
  <c r="C9" i="23"/>
  <c r="C8" i="23"/>
  <c r="C7" i="23"/>
  <c r="C6" i="23"/>
  <c r="D20" i="23" l="1"/>
  <c r="H20" i="23"/>
  <c r="C14" i="23"/>
  <c r="E28" i="23"/>
  <c r="G28" i="23"/>
  <c r="E39" i="23"/>
  <c r="C13" i="13"/>
  <c r="C15" i="13"/>
  <c r="C35" i="23"/>
  <c r="G39" i="23"/>
  <c r="F61" i="23"/>
  <c r="C64" i="23"/>
  <c r="C66" i="23"/>
  <c r="C70" i="23"/>
  <c r="E77" i="23"/>
  <c r="G77" i="23"/>
  <c r="D16" i="25"/>
  <c r="F16" i="25"/>
  <c r="H16" i="25"/>
  <c r="C11" i="25"/>
  <c r="C18" i="25"/>
  <c r="F26" i="25"/>
  <c r="H26" i="25"/>
  <c r="C37" i="25"/>
  <c r="G42" i="25"/>
  <c r="G47" i="25"/>
  <c r="E47" i="25"/>
  <c r="C12" i="23"/>
  <c r="G20" i="23"/>
  <c r="F20" i="23"/>
  <c r="D28" i="23"/>
  <c r="H28" i="23"/>
  <c r="C23" i="23"/>
  <c r="C29" i="23"/>
  <c r="F39" i="23"/>
  <c r="H39" i="23"/>
  <c r="D61" i="23"/>
  <c r="H61" i="23"/>
  <c r="G61" i="23"/>
  <c r="C49" i="23"/>
  <c r="E61" i="23"/>
  <c r="C76" i="23"/>
  <c r="F77" i="23"/>
  <c r="H77" i="23"/>
  <c r="C9" i="25"/>
  <c r="G16" i="25"/>
  <c r="C13" i="25"/>
  <c r="G26" i="25"/>
  <c r="C32" i="25"/>
  <c r="C38" i="25"/>
  <c r="F42" i="25"/>
  <c r="F43" i="25" s="1"/>
  <c r="H42" i="25"/>
  <c r="E42" i="25"/>
  <c r="D47" i="25"/>
  <c r="F47" i="25"/>
  <c r="H47" i="25"/>
  <c r="D77" i="23"/>
  <c r="E16" i="25"/>
  <c r="D26" i="25"/>
  <c r="D42" i="25"/>
  <c r="C46" i="25"/>
  <c r="C61" i="23"/>
  <c r="H71" i="23"/>
  <c r="D39" i="23"/>
  <c r="C46" i="23"/>
  <c r="C41" i="23"/>
  <c r="C20" i="23" l="1"/>
  <c r="G71" i="23"/>
  <c r="C39" i="23"/>
  <c r="H78" i="23"/>
  <c r="G78" i="23"/>
  <c r="C26" i="25"/>
  <c r="F48" i="25"/>
  <c r="C77" i="23"/>
  <c r="C47" i="25"/>
  <c r="G43" i="25"/>
  <c r="C28" i="23"/>
  <c r="C42" i="25"/>
  <c r="E43" i="25"/>
  <c r="H43" i="25"/>
  <c r="F71" i="23"/>
  <c r="E71" i="23"/>
  <c r="D43" i="25"/>
  <c r="C16" i="25"/>
  <c r="D71" i="23"/>
  <c r="E78" i="23" l="1"/>
  <c r="F78" i="23"/>
  <c r="H48" i="25"/>
  <c r="E48" i="25"/>
  <c r="G48" i="25"/>
  <c r="D48" i="25"/>
  <c r="C43" i="25"/>
  <c r="D78" i="23"/>
  <c r="C71" i="23"/>
  <c r="E22" i="13"/>
  <c r="F22" i="13"/>
  <c r="D22" i="13"/>
  <c r="D12" i="15"/>
  <c r="C12" i="15"/>
  <c r="E11" i="15"/>
  <c r="E10" i="15"/>
  <c r="E9" i="15"/>
  <c r="E8" i="15"/>
  <c r="I24" i="12"/>
  <c r="H24" i="12"/>
  <c r="G24" i="12"/>
  <c r="F24" i="12"/>
  <c r="E24" i="12"/>
  <c r="J23" i="12"/>
  <c r="J20" i="12"/>
  <c r="D19" i="11"/>
  <c r="C19" i="11"/>
  <c r="B8" i="8"/>
  <c r="B9" i="8"/>
  <c r="B10" i="8"/>
  <c r="B11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12" i="8"/>
  <c r="B27" i="8"/>
  <c r="B28" i="8"/>
  <c r="B29" i="8"/>
  <c r="B30" i="8"/>
  <c r="B31" i="8"/>
  <c r="B32" i="8"/>
  <c r="B33" i="8"/>
  <c r="B34" i="8"/>
  <c r="B35" i="8"/>
  <c r="B37" i="8"/>
  <c r="B38" i="8"/>
  <c r="B39" i="8"/>
  <c r="B40" i="8"/>
  <c r="B41" i="8"/>
  <c r="B7" i="8"/>
  <c r="I44" i="8"/>
  <c r="I45" i="8" s="1"/>
  <c r="I48" i="8" s="1"/>
  <c r="J44" i="8"/>
  <c r="J45" i="8" s="1"/>
  <c r="J48" i="8" s="1"/>
  <c r="H44" i="8"/>
  <c r="H47" i="8" s="1"/>
  <c r="G44" i="8"/>
  <c r="G45" i="8" s="1"/>
  <c r="G48" i="8" s="1"/>
  <c r="F44" i="8"/>
  <c r="F46" i="8" s="1"/>
  <c r="F48" i="8" s="1"/>
  <c r="E44" i="8"/>
  <c r="E46" i="8" s="1"/>
  <c r="D44" i="8"/>
  <c r="D45" i="8" s="1"/>
  <c r="C44" i="8"/>
  <c r="C22" i="13"/>
  <c r="C78" i="23" l="1"/>
  <c r="C48" i="25"/>
  <c r="C48" i="8"/>
  <c r="H48" i="8"/>
  <c r="B47" i="8"/>
  <c r="D48" i="8"/>
  <c r="B45" i="8"/>
  <c r="B46" i="8"/>
  <c r="E48" i="8"/>
  <c r="B44" i="8"/>
  <c r="J24" i="12"/>
  <c r="E12" i="15"/>
  <c r="B48" i="8" l="1"/>
</calcChain>
</file>

<file path=xl/sharedStrings.xml><?xml version="1.0" encoding="utf-8"?>
<sst xmlns="http://schemas.openxmlformats.org/spreadsheetml/2006/main" count="1583" uniqueCount="622">
  <si>
    <t>Berhida Város Önkormányzata</t>
  </si>
  <si>
    <t>Sor-
szám</t>
  </si>
  <si>
    <t>Rovat megnevezése</t>
  </si>
  <si>
    <t>Eredeti előirányzat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</si>
  <si>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</si>
  <si>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</si>
  <si>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</si>
  <si>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</si>
  <si>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</si>
  <si>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</si>
  <si>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</si>
  <si>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</si>
  <si>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</si>
  <si>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</si>
  <si>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ebből: önkorm. Saját hatáskörben adott (K48139)</t>
  </si>
  <si>
    <t>Ellátottak pénzbeli juttatásai (K4)</t>
  </si>
  <si>
    <t>Elvonások és befizetések  (K5023)</t>
  </si>
  <si>
    <t>Egyéb működési célú támogatások államháztartáson belülre (K506)</t>
  </si>
  <si>
    <t>ebből: egyéb fejezeti kezelésű előirányzatok (K506132)</t>
  </si>
  <si>
    <t>ebből: elkülönített állami pénzalap   (K50615)</t>
  </si>
  <si>
    <t>ebből: önkormányzatok és költségv-i szerveik K50616)</t>
  </si>
  <si>
    <t>ebből: társulások és költségvetési szerveik (K50617)</t>
  </si>
  <si>
    <t>Egyéb működési célú támogatások államháztartáson kívülre non-profit szervezet (K512142)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</si>
  <si>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</si>
  <si>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</si>
  <si>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</si>
  <si>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</si>
  <si>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</si>
  <si>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</si>
  <si>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</si>
  <si>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</si>
  <si>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</si>
  <si>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Informatikai eszköz felújítása (K7211)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</si>
  <si>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</si>
  <si>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</si>
  <si>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</si>
  <si>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támogatások államháztartáson kívülre (K89)</t>
  </si>
  <si>
    <t>ebből: egyházi jogi személyek (K89)</t>
  </si>
  <si>
    <t>ebből: nonprofit gazdasági társaságok (K89)</t>
  </si>
  <si>
    <t>ebből:önkormányzati többségi tulajdonú nem pénzügyi vállalkozások (K89)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</si>
  <si>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</si>
  <si>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</si>
  <si>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</si>
  <si>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</si>
  <si>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</si>
  <si>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</si>
  <si>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</si>
  <si>
    <t>Összesen</t>
  </si>
  <si>
    <t>Önkormányzat</t>
  </si>
  <si>
    <t>Hivatal</t>
  </si>
  <si>
    <t>TESZ</t>
  </si>
  <si>
    <t>Kultúr</t>
  </si>
  <si>
    <t>Süni</t>
  </si>
  <si>
    <t>Helyi önkormányzatok működésének általános támogatása (B1111)</t>
  </si>
  <si>
    <t>Települési önkormányzatok egyes köznevelési feladatainak támogatása (B1121)</t>
  </si>
  <si>
    <t>Települési önkormányzatok szociális, gyermekjóléti  és gyermekétkeztetési feladatainak támogatása (B1131)</t>
  </si>
  <si>
    <t>Települési önkormányzatok kulturális feladatainak támogatása (B1141)</t>
  </si>
  <si>
    <t>Működési célú költségvetési támogatások és kiegészítő támogatások (B1151)</t>
  </si>
  <si>
    <t>Önkormányzatok működési támogatásai (B11)</t>
  </si>
  <si>
    <t>Egyéb működési célú támogatások bevételei államháztartáson belülről (B16)</t>
  </si>
  <si>
    <t>ebből: egyéb fejezeti kezelésű előirányzatok (B16132)</t>
  </si>
  <si>
    <t>ebből: társadalombiztosítás pénzügyi alapjai (B1614)</t>
  </si>
  <si>
    <t>ebből: elkülönített állami pénzal (B1615)</t>
  </si>
  <si>
    <t>ebből: önkormányzat és kv-i szerveik (B 1616)</t>
  </si>
  <si>
    <t>Működési célú támogatások államháztartáson belülről (B1)</t>
  </si>
  <si>
    <t>Felhalmozási célú önkormányzati támogatások (B21)</t>
  </si>
  <si>
    <t>ebből egyéb központi fc tám (B2119)</t>
  </si>
  <si>
    <t>ebből: egyéb fejezeti kezelésű előirányzatok fc (B2513)</t>
  </si>
  <si>
    <t>ebből: elkülönített állami pénzal fc (B2515)</t>
  </si>
  <si>
    <t>ebből: önkorm és kv-i szervek fc tám (B2516)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</si>
  <si>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</si>
  <si>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</si>
  <si>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</si>
  <si>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</si>
  <si>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</si>
  <si>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Gépjárműadó (B354121)</t>
  </si>
  <si>
    <t>Egyéb áruhasználati és szolgáltatási adók, környezetterh díj (B355122)</t>
  </si>
  <si>
    <t>Termékek és szolgáltatások adói  (B35)</t>
  </si>
  <si>
    <t>Egyéb közhatalmi bevételek (B36)</t>
  </si>
  <si>
    <t>ebből: szabálysértési pénz- és helyszíni bírság és a közlekedési szabályszegések után kiszabott közigazgatási bírság helyi önkormányzatot megillető része (B361225)</t>
  </si>
  <si>
    <t>ebből: egyéb bírság (B361229)</t>
  </si>
  <si>
    <t>ebből: egyéb települési adók (B36128)</t>
  </si>
  <si>
    <t>Közhatalmi bevételek (B3)</t>
  </si>
  <si>
    <t>Szolgáltatások (B4021)</t>
  </si>
  <si>
    <t>ebből: alkalmazottak térítési díj (B40211)</t>
  </si>
  <si>
    <t>ebből: bérleti díj bev (B40212)</t>
  </si>
  <si>
    <t>ebből: egyéb szolgáltatás (40214)</t>
  </si>
  <si>
    <t>Közvetített szolgáltatások ellenértéke  (B403)</t>
  </si>
  <si>
    <t>ebből: államháztartáson belül (B40311)</t>
  </si>
  <si>
    <t>ebből: államháztartáson kívül (B40312)</t>
  </si>
  <si>
    <t>Tulajdonosi bevételek (B404)</t>
  </si>
  <si>
    <t>ebből: önkormányzati vagyon üzemeltetéséből, koncesszióból származó bevétel (B404131)</t>
  </si>
  <si>
    <t>ebből: önkormányzati vagyon vagyonkezelésbe adásából származó bevétel (B404133)</t>
  </si>
  <si>
    <t>ebből: egy önk-i vagyon bérbeadásából (404134)</t>
  </si>
  <si>
    <t>ebből egyéb önkorm vagyon haszonbérbeadásából (B404135)</t>
  </si>
  <si>
    <t>ebből: egy önk tulajdonosi bevétel (B404139)</t>
  </si>
  <si>
    <t>Ellátási díjak (B40511)</t>
  </si>
  <si>
    <t>Kiszámlázott általános forgalmi adó (B40611)</t>
  </si>
  <si>
    <t>Általános forgalmi adó visszatérítése (B4071)</t>
  </si>
  <si>
    <t>Egyéb kapott (járó) kamatok és kamatjellegű bevételek ÁHK(B408129)</t>
  </si>
  <si>
    <t>Más egyéb pénzügyi műveletek bevételei (B4092)</t>
  </si>
  <si>
    <t>ebből: valuta és deviza eszközök realizált árfolyamnyeresége (B4092)</t>
  </si>
  <si>
    <t>Egyéb pénzügyi műveletek bevételei B409199)</t>
  </si>
  <si>
    <t>Biztosító által fizetett kártérítés (B4101)</t>
  </si>
  <si>
    <t>Egyéb működési bevételek (B411199)</t>
  </si>
  <si>
    <t>Működési bevételek (B4)</t>
  </si>
  <si>
    <t>Ingatlanok értékesítése (B52)</t>
  </si>
  <si>
    <t>Felhalmozási bevételek (B5)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</si>
  <si>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</si>
  <si>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</si>
  <si>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</si>
  <si>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</si>
  <si>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</si>
  <si>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Előző év költségvetési maradványának igénybevétele (B8131)</t>
  </si>
  <si>
    <t>Államháztartáson belüli megelőlegezések (B814)</t>
  </si>
  <si>
    <t>Belföldi finanszírozás bevételei (B81)</t>
  </si>
  <si>
    <t>Finanszírozási bevételek  (B8)</t>
  </si>
  <si>
    <t xml:space="preserve">állami támogatások részletezése </t>
  </si>
  <si>
    <t>Bevételek</t>
  </si>
  <si>
    <t>Kiadások</t>
  </si>
  <si>
    <t>Ft-ban</t>
  </si>
  <si>
    <t>Irányító szervi támogatás B816</t>
  </si>
  <si>
    <t>1.a melléklet</t>
  </si>
  <si>
    <t>IPA alap</t>
  </si>
  <si>
    <t>elvonás</t>
  </si>
  <si>
    <t>0,55 %-nak</t>
  </si>
  <si>
    <t>1 lakosra jutó adóerőképesség</t>
  </si>
  <si>
    <t>Önkorm</t>
  </si>
  <si>
    <t>fő</t>
  </si>
  <si>
    <t>beszámítás</t>
  </si>
  <si>
    <t>Forint</t>
  </si>
  <si>
    <t xml:space="preserve">Önkormányzatok működési támogatásai      </t>
  </si>
  <si>
    <t>1.)Helyi önkormányzatok működésének általános támogatása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</si>
  <si>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</si>
  <si>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</si>
  <si>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</si>
  <si>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</si>
  <si>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</si>
  <si>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</si>
  <si>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</si>
  <si>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2.)Települési önkorm. Egyes köznevelési feladatainak támoga</t>
  </si>
  <si>
    <t>óvodapedagógusok bértámogatása  8 hó</t>
  </si>
  <si>
    <t>óvodaped munkáját közvetlenül segítők bértámogatása  8 hó</t>
  </si>
  <si>
    <t>óvodapedagógusok bértámogatása  4 hó</t>
  </si>
  <si>
    <t>óvodaped munkáját közvetlenül segítők bértámogatása  4 hó</t>
  </si>
  <si>
    <t>óvodapedagógusok bértámog KIEGÉSZÍTÉS  3 hó</t>
  </si>
  <si>
    <t>Óvoda működtetési támogatás 8 hó</t>
  </si>
  <si>
    <t>Óvoda működtetési támogatás 4 hó</t>
  </si>
  <si>
    <t xml:space="preserve">                                                        Mesterped kategóriába sorolt</t>
  </si>
  <si>
    <t>3.) Tel önk szociális, gyermekjóléti és gyermekétk fel tám</t>
  </si>
  <si>
    <t>gyermekétkeztetés szempontjából elismert dolgozók bértámog</t>
  </si>
  <si>
    <t xml:space="preserve">gyermekétkeztetés üzemeltetési támogatása  </t>
  </si>
  <si>
    <t>szünidei gyermekétkeztetés</t>
  </si>
  <si>
    <t xml:space="preserve">Hozzájárulás pénzbeli szociális ellátásokhoz </t>
  </si>
  <si>
    <t>Családsegítés  B: 6118   Vi: 662 = 6780 fő           (6072,671)</t>
  </si>
  <si>
    <t>gyermekjóléti szolgálat</t>
  </si>
  <si>
    <t>Családsegítés  Kiegészítő  támog.</t>
  </si>
  <si>
    <t xml:space="preserve">gyermekjóléti szolg. Kiegészítő  támog. 0-17 B: 1292   Vi: 128 </t>
  </si>
  <si>
    <t>Családsegítés és gyermekjóléti szolgáltatás</t>
  </si>
  <si>
    <t>szociális étkeztetés</t>
  </si>
  <si>
    <t>időskorúak nappali ellátása</t>
  </si>
  <si>
    <t>4.) Tel önk kulturális feladatainak támogatása</t>
  </si>
  <si>
    <t>3.  melléklet</t>
  </si>
  <si>
    <t xml:space="preserve">Költségvetési szervek engedélyezett létszám kerete </t>
  </si>
  <si>
    <t>2017. évi költségvetés</t>
  </si>
  <si>
    <t>A</t>
  </si>
  <si>
    <t>B</t>
  </si>
  <si>
    <t>C</t>
  </si>
  <si>
    <t>D</t>
  </si>
  <si>
    <t>E</t>
  </si>
  <si>
    <t>F</t>
  </si>
  <si>
    <t>G</t>
  </si>
  <si>
    <t>H</t>
  </si>
  <si>
    <t>BEVÉTELI JOGCÍMEK</t>
  </si>
  <si>
    <t>Kultúrház</t>
  </si>
  <si>
    <t>Műv.ház</t>
  </si>
  <si>
    <t>TESZ, közf.</t>
  </si>
  <si>
    <t>Köz Önk.Hiv.</t>
  </si>
  <si>
    <t>ÖSSZESEN</t>
  </si>
  <si>
    <t>Intézm.létszámkeret  fő:</t>
  </si>
  <si>
    <t xml:space="preserve"> + 6-8 órás közfoglalk létsz</t>
  </si>
  <si>
    <t>LÉTSZÁMKERET összesen:</t>
  </si>
  <si>
    <t xml:space="preserve">Önkormányzati létszámkeret </t>
  </si>
  <si>
    <t>a.) polgármester</t>
  </si>
  <si>
    <t>b.) alpolgármester</t>
  </si>
  <si>
    <t>c.) önkormányzati képviselők</t>
  </si>
  <si>
    <t>d.) védőnők</t>
  </si>
  <si>
    <t>Összesen:</t>
  </si>
  <si>
    <t>2/a. melléklet</t>
  </si>
  <si>
    <t>Felújítások</t>
  </si>
  <si>
    <t>Eredeti előir</t>
  </si>
  <si>
    <t>TESZ jármű felújítás</t>
  </si>
  <si>
    <t>ÖH informatikai eszköz felújítás</t>
  </si>
  <si>
    <t>2/b. melléklet</t>
  </si>
  <si>
    <t>Beruházások</t>
  </si>
  <si>
    <t>ÖH imm javak + áfa</t>
  </si>
  <si>
    <t>TESZ imm javak +áfa</t>
  </si>
  <si>
    <t>Kultúrház könyv beszerzés (éven túli)</t>
  </si>
  <si>
    <t>TESZ informatikai eszközök+áfa</t>
  </si>
  <si>
    <t>ÖH informatikai eszközök + áfa</t>
  </si>
  <si>
    <t>ÖH egyéb gép, berend + áfa</t>
  </si>
  <si>
    <t>TESZ hosszú közfoglalkoztatás eszközbeszerzés</t>
  </si>
  <si>
    <t>adatok Ft-ban</t>
  </si>
  <si>
    <t>Kultúrház egyéb tárgyi eszköz  pály-hoz önrész</t>
  </si>
  <si>
    <t xml:space="preserve">TESZ egyéb tárgyi eszközök beszerz út-híd </t>
  </si>
  <si>
    <t>ellátottak pénzbeli juttatásai</t>
  </si>
  <si>
    <t>6. melléklet</t>
  </si>
  <si>
    <t>adatok ezer Ft-ban</t>
  </si>
  <si>
    <t xml:space="preserve">B 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</si>
  <si>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</si>
  <si>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</si>
  <si>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</si>
  <si>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</si>
  <si>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</si>
  <si>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</si>
  <si>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</si>
  <si>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</si>
  <si>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</si>
  <si>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Települési támogatás</t>
  </si>
  <si>
    <t>Nem intézményi ell. Ebből</t>
  </si>
  <si>
    <t>Gyermekvéd.támog.</t>
  </si>
  <si>
    <t>Lakhatási támog</t>
  </si>
  <si>
    <t>Temetési segély</t>
  </si>
  <si>
    <t>Köztemetés</t>
  </si>
  <si>
    <t>Intézményi ell., oktatásban részt  vevők</t>
  </si>
  <si>
    <t>Arany János ösztöndíj</t>
  </si>
  <si>
    <t>1. melléklet</t>
  </si>
  <si>
    <t>2. melléklet</t>
  </si>
  <si>
    <t xml:space="preserve">                                                                            BERHIDA VÁROS ÖNKORMÁNYZATA</t>
  </si>
  <si>
    <t>2/c melléklet</t>
  </si>
  <si>
    <t>I</t>
  </si>
  <si>
    <t>J</t>
  </si>
  <si>
    <t xml:space="preserve">személyi </t>
  </si>
  <si>
    <t>járulék</t>
  </si>
  <si>
    <t xml:space="preserve">A </t>
  </si>
  <si>
    <t xml:space="preserve">D </t>
  </si>
  <si>
    <t xml:space="preserve">E </t>
  </si>
  <si>
    <t>Személyi juttatások</t>
  </si>
  <si>
    <t>Közhatalmi bevételek</t>
  </si>
  <si>
    <t>Működési bevételek</t>
  </si>
  <si>
    <t>Felhalmozási bevételek</t>
  </si>
  <si>
    <t>5. melléklet</t>
  </si>
  <si>
    <t xml:space="preserve">               Közösségi szolgáltatások támogatása </t>
  </si>
  <si>
    <t>I.)   Sporttámogatás működési célú</t>
  </si>
  <si>
    <t>Sporttámogatás összesen működési célú:</t>
  </si>
  <si>
    <t>II.)  Egyéb támogatás összesen működési célú</t>
  </si>
  <si>
    <t>III.) Polgárőrség Berhida</t>
  </si>
  <si>
    <t xml:space="preserve">Támogatások összesen működési célú: </t>
  </si>
  <si>
    <t>A támogatások összege a megállapodásokban foglaltak szerint használhatók fel.</t>
  </si>
  <si>
    <t>adatok  Ft-ban</t>
  </si>
  <si>
    <t>kv-i maradvány</t>
  </si>
  <si>
    <t>céltart</t>
  </si>
  <si>
    <t>Felújítás</t>
  </si>
  <si>
    <t>Felhalm</t>
  </si>
  <si>
    <t>dologi</t>
  </si>
  <si>
    <t>állami megel</t>
  </si>
  <si>
    <t>HKA</t>
  </si>
  <si>
    <t>TOPOS pályázat Megyei önk díj</t>
  </si>
  <si>
    <t>Mindösszesen</t>
  </si>
  <si>
    <t>TESZ közfoglak</t>
  </si>
  <si>
    <t>Berhida Város Önkormányzatának</t>
  </si>
  <si>
    <t>Az önkormányzat által adott közvetett támogatások, kedvezmények</t>
  </si>
  <si>
    <t>7.  melléklet</t>
  </si>
  <si>
    <t>Sorszám</t>
  </si>
  <si>
    <t xml:space="preserve">Bevételi jogcím </t>
  </si>
  <si>
    <t xml:space="preserve">Kedvezmény nélkül </t>
  </si>
  <si>
    <t xml:space="preserve">Kedvezmények </t>
  </si>
  <si>
    <t>elérhető</t>
  </si>
  <si>
    <t>összege</t>
  </si>
  <si>
    <t>1.</t>
  </si>
  <si>
    <t>2.</t>
  </si>
  <si>
    <t>3.</t>
  </si>
  <si>
    <t>4.</t>
  </si>
  <si>
    <t>házi gondozás térítési díj</t>
  </si>
  <si>
    <t>idősek nappali ell térítési díj</t>
  </si>
  <si>
    <t>szoc. étkeztetés térítési díj</t>
  </si>
  <si>
    <t>5.</t>
  </si>
  <si>
    <t>6.</t>
  </si>
  <si>
    <t>7.</t>
  </si>
  <si>
    <t>8.</t>
  </si>
  <si>
    <t>9.</t>
  </si>
  <si>
    <t>8.  melléklet</t>
  </si>
  <si>
    <t>Több éves kihatással járó döntésekből származó kötelezettségek célok szerint, évenkénti bontásban</t>
  </si>
  <si>
    <t>Lejárat és eszközök szerinti bontásban (e/Ft-ban)</t>
  </si>
  <si>
    <t>Kötelezett-</t>
  </si>
  <si>
    <t xml:space="preserve">Lejárat </t>
  </si>
  <si>
    <t xml:space="preserve">Hitel jellege </t>
  </si>
  <si>
    <t>ségváll.</t>
  </si>
  <si>
    <t>éve</t>
  </si>
  <si>
    <t xml:space="preserve">előtti </t>
  </si>
  <si>
    <t>2019.</t>
  </si>
  <si>
    <t>kifizetés</t>
  </si>
  <si>
    <t>Működési célú</t>
  </si>
  <si>
    <t xml:space="preserve">Felhalmozási célú </t>
  </si>
  <si>
    <t>10.</t>
  </si>
  <si>
    <t>11.</t>
  </si>
  <si>
    <t>Összesen: (1+6)</t>
  </si>
  <si>
    <t xml:space="preserve">Az Önkormányzat saját bevételének alakulásáról </t>
  </si>
  <si>
    <t>10.  melléklet</t>
  </si>
  <si>
    <t xml:space="preserve">F </t>
  </si>
  <si>
    <t>2019 év</t>
  </si>
  <si>
    <t xml:space="preserve">bevételi </t>
  </si>
  <si>
    <t>építmény adó</t>
  </si>
  <si>
    <t>magánszemélyek kommunális adója</t>
  </si>
  <si>
    <t>iparűzési adó</t>
  </si>
  <si>
    <t>önk-i vagyon értékesítésből sz bev</t>
  </si>
  <si>
    <t>osztalék, hozam bevétel</t>
  </si>
  <si>
    <t>tárgyi eszköz és imm jószág értékes sz bev</t>
  </si>
  <si>
    <t>bírság, pótlék és díj bevétel</t>
  </si>
  <si>
    <t>kezességvállalással kapcsolatos megtérülés</t>
  </si>
  <si>
    <t>13. melléklet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</si>
  <si>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</si>
  <si>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</si>
  <si>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</si>
  <si>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</si>
  <si>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</si>
  <si>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</si>
  <si>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</si>
  <si>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</si>
  <si>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</si>
  <si>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</si>
  <si>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</si>
  <si>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</si>
  <si>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</si>
  <si>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</si>
  <si>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</si>
  <si>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</si>
  <si>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 xml:space="preserve">Dologi kiadások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</si>
  <si>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</si>
  <si>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</si>
  <si>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</si>
  <si>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</si>
  <si>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Költségvetési kiadások</t>
  </si>
  <si>
    <t xml:space="preserve">Finanszírozási kiadások 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</si>
  <si>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</si>
  <si>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</si>
  <si>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</si>
  <si>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</si>
  <si>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</si>
  <si>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</si>
  <si>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</si>
  <si>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</si>
  <si>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</si>
  <si>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</si>
  <si>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BEVÉTELEK ÖSSZESEN:</t>
  </si>
  <si>
    <t>14.  melléklet</t>
  </si>
  <si>
    <t xml:space="preserve">Az Önkormányzat és az önkormányzati költségvetési szervek európai uniós forrásból megvalósítás alatt lévő projektjei  </t>
  </si>
  <si>
    <t>Sorsz</t>
  </si>
  <si>
    <t>Uniós projekt megnevezése</t>
  </si>
  <si>
    <t>Uniós támogatás</t>
  </si>
  <si>
    <t>Önkormányzati forrás</t>
  </si>
  <si>
    <t>Összes bevétel</t>
  </si>
  <si>
    <t>2020 év</t>
  </si>
  <si>
    <t>2020.</t>
  </si>
  <si>
    <t>11. melléklet</t>
  </si>
  <si>
    <t>12. melléklet</t>
  </si>
  <si>
    <t>Felhalmozási célú</t>
  </si>
  <si>
    <t>Műk célú Tám</t>
  </si>
  <si>
    <t>finanszírozási célú</t>
  </si>
  <si>
    <t>Müködési célú</t>
  </si>
  <si>
    <t xml:space="preserve">Berhida Város Önkormányzata </t>
  </si>
  <si>
    <t>2018. évi eredeti költségvetés</t>
  </si>
  <si>
    <t>Eredeti előirányzat összesen</t>
  </si>
  <si>
    <t>Közös Hivatal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</si>
  <si>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</si>
  <si>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</si>
  <si>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</si>
  <si>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</si>
  <si>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</si>
  <si>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Elvonások és befizetések bevételei B12</t>
  </si>
  <si>
    <t>ebből: egyéb központi kezelésű előirányzatok (B1612</t>
  </si>
  <si>
    <t>ebből: fejezeti kezelésű EU B16</t>
  </si>
  <si>
    <t>ebből: társadalombiztosítás pénzügyi alapjai (B1614</t>
  </si>
  <si>
    <t>ebből: elkülönített állami pénzal (B1615</t>
  </si>
  <si>
    <t>ebből: önkormányzat és kv-i szerveik (B 1616</t>
  </si>
  <si>
    <t>ebből: egyéb központi felhalmozási c tám B 2119</t>
  </si>
  <si>
    <t>Egyéb felhalmozási célú tám áht belülről B 25</t>
  </si>
  <si>
    <t>ebből egyéb központi fc tám (B2512</t>
  </si>
  <si>
    <t>ebből: egyéb fejezeti kez EU fc (B25</t>
  </si>
  <si>
    <t>ebből: elkülönített állami pénzal fc (B2515</t>
  </si>
  <si>
    <t>ebből: önkorm és kv-i szervek fc tám (B2516</t>
  </si>
  <si>
    <t>Gépjárműadó (B3541)</t>
  </si>
  <si>
    <t>Egyéb áruhasználati és szolgáltatási adók, környezetterh díj, talajterhelési díj (B355)</t>
  </si>
  <si>
    <t>ebből: szabálysértési pénz- és helyszíni bírság és a közlekedési szabályszegések után kiszabott közigazgatási bírság helyi önkormányzatot megillető része (B361225 köv)</t>
  </si>
  <si>
    <t>ebből: egyéb bírság (B361229 köv)</t>
  </si>
  <si>
    <t>Készlet értékesítés előirányzata B 40111</t>
  </si>
  <si>
    <t>ebből étkeztetés - kivéve ell, hallgatók térítési díj B40211</t>
  </si>
  <si>
    <t>ebből: alkalmazottak térítési díj (B40213)</t>
  </si>
  <si>
    <t>ebből: egyéb szolgáltatás (40215)</t>
  </si>
  <si>
    <t>Tulajdonosi bevételek (B4041)</t>
  </si>
  <si>
    <t>ebből: önkormányzati vagyon üzemeltetéséből származó bevétel (B404131)</t>
  </si>
  <si>
    <t>ebből: egy önk-i bérleti- és lízing díj bevételek (404134)</t>
  </si>
  <si>
    <t>Ellátási díjak (B4051)</t>
  </si>
  <si>
    <t>Kiszámlázott általános forgalmi adó (B4061)</t>
  </si>
  <si>
    <t>Egyéb kapott (járó) kamatok és kamatjellegű bevételek ÁHK(B40811)</t>
  </si>
  <si>
    <t>Egyéb pénzügyi műveletek bevételei (B4091)</t>
  </si>
  <si>
    <t>Egyéb működési bevételek (B4111)</t>
  </si>
  <si>
    <t>Ingatlanok értékesítése (B521)</t>
  </si>
  <si>
    <t>Egyéb tárgyi eszközök értékesítése B531</t>
  </si>
  <si>
    <t>Egyéb működési célú átvett pénzeszközök (65)</t>
  </si>
  <si>
    <t>Működési célú átvett pénzeszközök (B6)</t>
  </si>
  <si>
    <t>Befektetési célú belföldi egyéb hitelviszonyt megtestesítő értékpapír beváltása, értékesítése (B 81231</t>
  </si>
  <si>
    <t>Előző év költségvetési maradványának igénybevétele (B813)</t>
  </si>
  <si>
    <t>Irányító szervi támogatás (B816</t>
  </si>
  <si>
    <t>2018. évi költségvetés</t>
  </si>
  <si>
    <t>2018 tényl</t>
  </si>
  <si>
    <t>Családs Berh</t>
  </si>
  <si>
    <t>Családs Vi</t>
  </si>
  <si>
    <t>Hétszínvirág</t>
  </si>
  <si>
    <t>Vi Óvoda</t>
  </si>
  <si>
    <t>2017. évről áthúzódó bérkompenzáció</t>
  </si>
  <si>
    <t>Polgármesterek illetményének támogatása</t>
  </si>
  <si>
    <t>Kieg tám. Óv pedag minősítéséhez II. kategóriába sorolt 2015-ben</t>
  </si>
  <si>
    <t>Kieg tám. Óv pedag minősítéséhez II. kategóriába sorolt 2016-ben min</t>
  </si>
  <si>
    <t>Óvodapedagógus munkát közvetlenül segítők kiegészítő támog</t>
  </si>
  <si>
    <t>Köznevelési intézmények működt kapcs támogatás</t>
  </si>
  <si>
    <t>Bölcsődei ellátás bértámogatás</t>
  </si>
  <si>
    <t>Bölcsődei működtetési tám</t>
  </si>
  <si>
    <t>házi segítségnyújtás szem élyi gondozás</t>
  </si>
  <si>
    <t>házi segítségnyújtás - szociális segítés</t>
  </si>
  <si>
    <t>ágazati pótlék</t>
  </si>
  <si>
    <t xml:space="preserve">könyvtári és közművelődési feladat tám Berhida: </t>
  </si>
  <si>
    <t>Kulturális pótlék</t>
  </si>
  <si>
    <t>5.)Helyi önkorm. Kiegészítő támogatásai</t>
  </si>
  <si>
    <t>2018. évi bérkompenzáció</t>
  </si>
  <si>
    <t xml:space="preserve">Rovat megnevezése </t>
  </si>
  <si>
    <t>ebből: egyéb központi kezelésű előir (K50612)</t>
  </si>
  <si>
    <t>Egyéb működési célú támogatások államháztartáson kívülre non-profit szervezet (K51215)</t>
  </si>
  <si>
    <t>Egyházi jogi személy egyé műk célú tám( K51216</t>
  </si>
  <si>
    <t>Informatikai eszközök felújítása (K723)</t>
  </si>
  <si>
    <t>ebből:önkormányzati többségi tulajdonú nem pénzügyi vállalkozások (K89122)</t>
  </si>
  <si>
    <t>ebből: nonprofit gazdasági társaságok (K8915)</t>
  </si>
  <si>
    <t>ebből: egyéb civil szervezeteknek</t>
  </si>
  <si>
    <t>ÖNK közvilágítás korszerűsítés kiviteli terv  maradv</t>
  </si>
  <si>
    <t>ÖNK külterületi utak pályázat tervek maradv</t>
  </si>
  <si>
    <t>ÖNK. Erkel F. u. forg.rend. terv. Kivitelezés   maradv</t>
  </si>
  <si>
    <t>ÖNK Ibolya-Rezeda-Orgona szennyvíz csatorna felúj HKA</t>
  </si>
  <si>
    <t>ÖNK Orgona u. ABC közl.baleset miatti felúj    maradv</t>
  </si>
  <si>
    <t>TESZ zöldterület egyéb gép- berendezés+áfa</t>
  </si>
  <si>
    <t>TESZ padok köztemető egyéb gép, berendezés+áfa maradv</t>
  </si>
  <si>
    <t>TESZ egyéb gép, berendezés + áfa</t>
  </si>
  <si>
    <t>Süni egyéb tárgyi eszköz + áfa</t>
  </si>
  <si>
    <t xml:space="preserve">ÖNK védőnői szolg. Egyéb eszközbeszerzés  </t>
  </si>
  <si>
    <t>ÖNK Péti uton buszmegálló beszerzés+ alépítmény maradv</t>
  </si>
  <si>
    <t>ÖNK Rezeda u. 19. redőny, szunyogháló beszerz maradv</t>
  </si>
  <si>
    <t>ÖNK telephely vásárlás TESZ</t>
  </si>
  <si>
    <t>ÖNK kerékpárút kialakítás TOP 3.1.1-16 pályázat</t>
  </si>
  <si>
    <t>ÖNK szennyvíz tisztítótelep, csatornahál fejl. KEHOP pályázat</t>
  </si>
  <si>
    <t>ÖNK külterületi utak önrész céltartba</t>
  </si>
  <si>
    <t>ÖNK pályázati tartalék (óvoda konyha pály önrész is)</t>
  </si>
  <si>
    <t>ÖNK állami támogatás elszám. Étkeztetés</t>
  </si>
  <si>
    <t>ÖNK ingatlan havaria céltartalékba</t>
  </si>
  <si>
    <t>BEVÉTELEK</t>
  </si>
  <si>
    <t>KIADÁSOK</t>
  </si>
  <si>
    <t>Állami megelőlegezés visszafizetése</t>
  </si>
  <si>
    <t>Város üzemeltetési feladat</t>
  </si>
  <si>
    <t>2018 évi költségvetés</t>
  </si>
  <si>
    <t>érettségire jelentkezők regisztrációs díja</t>
  </si>
  <si>
    <t>Dologi kiadás</t>
  </si>
  <si>
    <t>szociális tüzifa juttatás</t>
  </si>
  <si>
    <t>Egyéb központi kezelésű tám</t>
  </si>
  <si>
    <t>Bursa hungarica felsőoktatási pály tám</t>
  </si>
  <si>
    <t>MMINDÖSSZESEN</t>
  </si>
  <si>
    <t>2018. Évi költségvetéséhez</t>
  </si>
  <si>
    <t>bevétel  Ft</t>
  </si>
  <si>
    <t>Ft</t>
  </si>
  <si>
    <t>2021.</t>
  </si>
  <si>
    <t>2021. után</t>
  </si>
  <si>
    <t>2018. év</t>
  </si>
  <si>
    <t>2021 év</t>
  </si>
  <si>
    <t>TOP 3.1.1-16 közlekedésfejlesztés (kerékpárút)pály</t>
  </si>
  <si>
    <t>Kiadás összesen</t>
  </si>
  <si>
    <t>személyi jutt</t>
  </si>
  <si>
    <t>Beruházás</t>
  </si>
  <si>
    <t>KEHOP 2.2.1-15-00005 szennyvíztisztítótelep pály</t>
  </si>
  <si>
    <t>KÖFOP-1.2.1-VEKOP-16 ASP rendszer bevezetése</t>
  </si>
  <si>
    <t>ASP bevezetése ÖNK</t>
  </si>
  <si>
    <t>ASP bevezetése ÖH</t>
  </si>
  <si>
    <t>9.c. melléklet</t>
  </si>
  <si>
    <t>ÁLLAMIGAZGATÁSI FELADATOK</t>
  </si>
  <si>
    <t>ÖNKÉNT VÁLLALT FELADATOK</t>
  </si>
  <si>
    <t>KÖTELEZŐ FELADATOK</t>
  </si>
  <si>
    <t xml:space="preserve">                               2018. évi költségvetési tervben a 2017. évi költségvetési maradvány igénybevétel részletezése</t>
  </si>
  <si>
    <t>Módosított előirányzat összesen</t>
  </si>
  <si>
    <t>2/2018.(II.23. ) önkormányzati rendelethez</t>
  </si>
  <si>
    <t>2/2018.(II.23.  ) önkormányzati rendelethez</t>
  </si>
  <si>
    <t>a 2/2018. (II.23 .) önkormányzati rendelethez</t>
  </si>
  <si>
    <t>a 2/2018. (II. 23 .) önkormányzati rendelethez</t>
  </si>
  <si>
    <t>a 2/2018. (II.23.) önkormányzati rendelethez</t>
  </si>
  <si>
    <t>változás</t>
  </si>
  <si>
    <t>Mód. Előirányzat</t>
  </si>
  <si>
    <t xml:space="preserve">ÖNK tervek </t>
  </si>
  <si>
    <t xml:space="preserve">ÖNK Süni óvoda fejlesztési pályázat önrész </t>
  </si>
  <si>
    <t>ÖNK Első világháborús Kisfalúdy emlékmű pályázat önrész</t>
  </si>
  <si>
    <t>ÖNK Jázmin u. 1/11. bejárati ajtó csere</t>
  </si>
  <si>
    <t>ÖNK Ady E Ált Isk nyílászáró csere</t>
  </si>
  <si>
    <t xml:space="preserve">ÖNK Süni konyhai épületrész felújítás (NÉMIH JKV szerint) </t>
  </si>
  <si>
    <t>TESZ vagyongazdálkodás egyéb eszköz beszerz + áfa</t>
  </si>
  <si>
    <t>ÖNK tervek</t>
  </si>
  <si>
    <t>ÖNK ingatlan vásárlás 1755/2 (régi forfa)</t>
  </si>
  <si>
    <t>ÖNK 181/2 hrsz-ú közút közvilágítási hálózatra csatlakozás</t>
  </si>
  <si>
    <t>ÖNK Kiskovácsi temető ravatalozó bővítés Korm. Hiv hatós. Előir</t>
  </si>
  <si>
    <t xml:space="preserve">ÖNK urnahely temetkezési hely kialakítás </t>
  </si>
  <si>
    <t>2018. Év eredeti elői</t>
  </si>
  <si>
    <t>2018. Év mód előir</t>
  </si>
  <si>
    <t>IV. Egyháznak támogatás</t>
  </si>
  <si>
    <t>Felhalmozási célú Polgárőrség pályázat</t>
  </si>
  <si>
    <t>9a. melléklet</t>
  </si>
  <si>
    <t>9.b. melléklet</t>
  </si>
  <si>
    <t>1/b. melléklet</t>
  </si>
  <si>
    <t>1/c. melléklet</t>
  </si>
  <si>
    <t>Mód. javaslat Ei</t>
  </si>
  <si>
    <t>ÖNK Gyermekorvosi és védőnői szolg. Épület felúj pályázat 64 m</t>
  </si>
  <si>
    <t>2/d. melléklet</t>
  </si>
  <si>
    <t>2/e. melléklet</t>
  </si>
  <si>
    <t>2017. évi állami tám. elszámolásból adódó bevétel</t>
  </si>
  <si>
    <t>Természetbeni ellátások, Erzsébet utalvány</t>
  </si>
  <si>
    <t>2018. évi  költségvetés</t>
  </si>
  <si>
    <t>ÖNK Veszprémi úti zsidó temető kerítés felúj pály</t>
  </si>
  <si>
    <t>ÖNK Pgytp sportöltöző villamosszekrény felúj</t>
  </si>
  <si>
    <t xml:space="preserve">ÖNK villámhárító </t>
  </si>
  <si>
    <t xml:space="preserve">Kultúrház egyéb tárgyi eszköz  pály közműv érd növ </t>
  </si>
  <si>
    <t>TESZ fűníró traktor vásárlás</t>
  </si>
  <si>
    <t>Kultúr kisértékű tárgyi eszköz szakkörök</t>
  </si>
  <si>
    <t>Felhalmozási célú támogatások Áht belülre Önk-nak K8</t>
  </si>
  <si>
    <t xml:space="preserve">ÁHT belüli megelőlegezések </t>
  </si>
  <si>
    <t>2018 módosított</t>
  </si>
  <si>
    <t>Módosított összesen</t>
  </si>
  <si>
    <t>Intézményi összesen</t>
  </si>
  <si>
    <t>könyvtári érdekeltségnövelő tám</t>
  </si>
  <si>
    <t>ASP bevezetésében aktívan közreműködők tám</t>
  </si>
  <si>
    <t>Teljesítés 09.30</t>
  </si>
  <si>
    <t>ebből: fejezeti kezelésű  B16</t>
  </si>
  <si>
    <t>2/2018.(II. 23.) önkormányzati rendelethez</t>
  </si>
  <si>
    <t>ÖNK Petőfi Műv Ház mellékbejárat ajtócsere</t>
  </si>
  <si>
    <t>ÖNK Üzletsor virág-zöldség-vegyesker. ablakcsere</t>
  </si>
  <si>
    <t>ÖNK Sportöltöző Pgytp. fűtéshez szivattyú felújítás</t>
  </si>
  <si>
    <t xml:space="preserve">Kultúr kisértékű te. Népviseleti ruha, cipő pályázat </t>
  </si>
  <si>
    <t xml:space="preserve"> </t>
  </si>
  <si>
    <t>ÖNK szennyvíztisztító telep KEHOP pályázat ingatlan vás</t>
  </si>
  <si>
    <t>ÖNK sportparkok kialakítása térburkolat</t>
  </si>
  <si>
    <t>ÖNK sportpark napelemes lámpa</t>
  </si>
  <si>
    <t xml:space="preserve">ÖNK VP6-7.2.1.4.1.3-17 közétkeztetés fejl. Süni eszközfejl.pály.  </t>
  </si>
  <si>
    <t>ÖNK BM étkeztetés fejl. pály. Süni konyha felújítás</t>
  </si>
  <si>
    <t>ÖNK Péti uton buszmegálló beszerzés+ alépítmény</t>
  </si>
  <si>
    <t>Egyéb működési célú támogatások államháztartáson kívülre  (K512)</t>
  </si>
  <si>
    <t xml:space="preserve">                                    BERHIDA VÁROS ÖNKORMÁNYZATA</t>
  </si>
  <si>
    <t>4. melléklet</t>
  </si>
  <si>
    <t>2018.évi MÉRLEGTERV</t>
  </si>
  <si>
    <t>a működési és felhalmozási célú bevételi és kiadási előirányzatokról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</si>
  <si>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</si>
  <si>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</si>
  <si>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</si>
  <si>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</si>
  <si>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</si>
  <si>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</si>
  <si>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</si>
  <si>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b.)</t>
  </si>
  <si>
    <t>Munkaadókat t járulékok</t>
  </si>
  <si>
    <t>c.)</t>
  </si>
  <si>
    <t>Dologi kiadások</t>
  </si>
  <si>
    <t>d.)</t>
  </si>
  <si>
    <t>Működési átvett pénzeszközök</t>
  </si>
  <si>
    <t>Ellátottak pénzbeli jutt</t>
  </si>
  <si>
    <t>e.)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</si>
  <si>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</si>
  <si>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</si>
  <si>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</si>
  <si>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</si>
  <si>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</si>
  <si>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</si>
  <si>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</si>
  <si>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</si>
  <si>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</si>
  <si>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</si>
  <si>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</si>
  <si>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</si>
  <si>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</si>
  <si>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3.)</t>
  </si>
  <si>
    <t>Egyéb felhalmozási c átvett pe</t>
  </si>
  <si>
    <t>Egyéb felhalm c kiadások</t>
  </si>
  <si>
    <t>4.)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</si>
  <si>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</si>
  <si>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</si>
  <si>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</si>
  <si>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</si>
  <si>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</si>
  <si>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</si>
  <si>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</si>
  <si>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</si>
  <si>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Bevételek összesen (I+II):</t>
  </si>
  <si>
    <t>Kiadások összesen (I+II):</t>
  </si>
  <si>
    <t>iránytószervi támogatás</t>
  </si>
  <si>
    <t>iránítószervi támogatás</t>
  </si>
  <si>
    <t xml:space="preserve">Áht megelőleg </t>
  </si>
  <si>
    <t>kv-i mararvány</t>
  </si>
  <si>
    <t>Áht megelőleg visszafiz</t>
  </si>
  <si>
    <t>Össz bevétel</t>
  </si>
  <si>
    <t>Össz Kiadás</t>
  </si>
  <si>
    <t>Téli rezsicsökkentés</t>
  </si>
  <si>
    <t>2/2018.(II.23) rendelethez</t>
  </si>
  <si>
    <t>2/2018.(II.23.) rendelethez</t>
  </si>
  <si>
    <t>ÖNK Rezeda u. 19. redőny, szunyogháló beszerz maradv e gép</t>
  </si>
  <si>
    <t>ÖNK Rezeda u. 21. szolg. Lakás redőny, szunyogháló e.gép</t>
  </si>
  <si>
    <t xml:space="preserve">ÖNK védőnői szolg. informatikai eszközbeszerzés  </t>
  </si>
  <si>
    <t>ÖNK ivóvíz bekötés felújítások Viziközmű szl-.ról</t>
  </si>
  <si>
    <t>ÖNK viziközmű alapból tervek</t>
  </si>
  <si>
    <t>ÖNK viziközmű alapból keretszerződés</t>
  </si>
  <si>
    <t>bruttó</t>
  </si>
  <si>
    <t>nettó</t>
  </si>
  <si>
    <t>Nettó össz</t>
  </si>
  <si>
    <t>áfa</t>
  </si>
  <si>
    <t>ÖNK.</t>
  </si>
  <si>
    <t>imm jav</t>
  </si>
  <si>
    <t>ingatlan</t>
  </si>
  <si>
    <t>informatikai eszk</t>
  </si>
  <si>
    <t>egyéb eszköz</t>
  </si>
  <si>
    <t>2/2019.(II.23.) rendelethez</t>
  </si>
  <si>
    <t>gyógyszertámogatás</t>
  </si>
  <si>
    <t>Átmeneti célú támog</t>
  </si>
  <si>
    <t>téli rezsi csökkentés támogatás</t>
  </si>
  <si>
    <t>Családtámogatás (gyermekvédelmi norm.kedv)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</si>
</sst>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F_t_-;\-* #,##0.00\ _F_t_-;_-* &quot;-&quot;??\ _F_t_-;_-@_-"/>
    <numFmt numFmtId="164" formatCode="00"/>
    <numFmt numFmtId="165" formatCode="_-* #,##0\ _F_t_-;\-* #,##0\ _F_t_-;_-* &quot;-&quot;??\ _F_t_-;_-@_-"/>
    <numFmt numFmtId="166" formatCode="_-* #,##0.0\ _F_t_-;\-* #,##0.0\ _F_t_-;_-* &quot;-&quot;??\ _F_t_-;_-@_-"/>
    <numFmt numFmtId="167" formatCode="0__"/>
    <numFmt numFmtId="168" formatCode="0.0"/>
  </numFmts>
  <fonts count="5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name val="Arial CE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color indexed="8"/>
      <name val="Calibri"/>
      <family val="2"/>
      <charset val="238"/>
    </font>
    <font>
      <sz val="11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7"/>
      <color indexed="8"/>
      <name val="Calibri"/>
      <family val="2"/>
      <charset val="238"/>
    </font>
    <font>
      <sz val="8"/>
      <name val="Arial"/>
      <family val="2"/>
      <charset val="238"/>
    </font>
    <font>
      <sz val="8"/>
      <color indexed="8"/>
      <name val="Calibri"/>
      <family val="2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sz val="10"/>
      <color indexed="14"/>
      <name val="Arial CE"/>
      <family val="2"/>
      <charset val="238"/>
    </font>
    <font>
      <b/>
      <sz val="11"/>
      <name val="Arial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53"/>
      <name val="Arial CE"/>
      <family val="2"/>
      <charset val="238"/>
    </font>
    <font>
      <sz val="10"/>
      <color indexed="53"/>
      <name val="Arial"/>
      <family val="2"/>
      <charset val="238"/>
    </font>
    <font>
      <sz val="10"/>
      <name val="Times New Roman CE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name val="MS Sans Serif"/>
      <family val="2"/>
      <charset val="238"/>
    </font>
    <font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ck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/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34">
    <xf numFmtId="0" fontId="0" fillId="0" borderId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13" fillId="0" borderId="0"/>
    <xf numFmtId="0" fontId="51" fillId="0" borderId="0"/>
    <xf numFmtId="0" fontId="11" fillId="0" borderId="0"/>
    <xf numFmtId="0" fontId="51" fillId="0" borderId="0"/>
    <xf numFmtId="0" fontId="51" fillId="0" borderId="0"/>
    <xf numFmtId="0" fontId="5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7" fillId="0" borderId="0"/>
    <xf numFmtId="0" fontId="47" fillId="0" borderId="0"/>
    <xf numFmtId="0" fontId="17" fillId="0" borderId="0"/>
    <xf numFmtId="0" fontId="6" fillId="0" borderId="0"/>
    <xf numFmtId="0" fontId="6" fillId="0" borderId="0"/>
    <xf numFmtId="43" fontId="7" fillId="0" borderId="0" applyFont="0" applyFill="0" applyBorder="0" applyAlignment="0" applyProtection="0"/>
    <xf numFmtId="0" fontId="13" fillId="0" borderId="0"/>
    <xf numFmtId="0" fontId="6" fillId="0" borderId="0"/>
    <xf numFmtId="43" fontId="7" fillId="0" borderId="0" applyFont="0" applyFill="0" applyBorder="0" applyAlignment="0" applyProtection="0"/>
    <xf numFmtId="0" fontId="17" fillId="0" borderId="0"/>
    <xf numFmtId="0" fontId="6" fillId="0" borderId="0"/>
    <xf numFmtId="0" fontId="5" fillId="0" borderId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" fillId="0" borderId="0"/>
    <xf numFmtId="0" fontId="54" fillId="0" borderId="0"/>
    <xf numFmtId="0" fontId="11" fillId="0" borderId="0"/>
    <xf numFmtId="43" fontId="4" fillId="0" borderId="0" applyFont="0" applyFill="0" applyBorder="0" applyAlignment="0" applyProtection="0"/>
    <xf numFmtId="0" fontId="4" fillId="0" borderId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0" borderId="0"/>
    <xf numFmtId="43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0" fontId="3" fillId="0" borderId="0"/>
    <xf numFmtId="43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0" fontId="3" fillId="0" borderId="0"/>
    <xf numFmtId="0" fontId="3" fillId="0" borderId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0" fontId="11" fillId="0" borderId="0"/>
    <xf numFmtId="43" fontId="3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0" fontId="3" fillId="0" borderId="0"/>
    <xf numFmtId="43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748">
    <xf numFmtId="0" fontId="0" fillId="0" borderId="0" xfId="0"/>
    <xf numFmtId="0" fontId="0" fillId="0" borderId="1" xfId="0" applyBorder="1"/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right" vertical="top" wrapText="1"/>
    </xf>
    <xf numFmtId="0" fontId="11" fillId="0" borderId="1" xfId="0" applyFont="1" applyBorder="1" applyAlignment="1">
      <alignment horizontal="center" vertical="top" wrapText="1"/>
    </xf>
    <xf numFmtId="3" fontId="11" fillId="0" borderId="1" xfId="0" applyNumberFormat="1" applyFont="1" applyBorder="1" applyAlignment="1">
      <alignment horizontal="right" vertical="top" wrapText="1"/>
    </xf>
    <xf numFmtId="3" fontId="11" fillId="2" borderId="1" xfId="0" applyNumberFormat="1" applyFont="1" applyFill="1" applyBorder="1" applyAlignment="1">
      <alignment horizontal="right" vertical="top" wrapText="1"/>
    </xf>
    <xf numFmtId="3" fontId="11" fillId="3" borderId="1" xfId="0" applyNumberFormat="1" applyFont="1" applyFill="1" applyBorder="1" applyAlignment="1">
      <alignment horizontal="right" vertical="top" wrapText="1"/>
    </xf>
    <xf numFmtId="3" fontId="11" fillId="4" borderId="1" xfId="0" applyNumberFormat="1" applyFont="1" applyFill="1" applyBorder="1" applyAlignment="1">
      <alignment horizontal="right" vertical="top" wrapText="1"/>
    </xf>
    <xf numFmtId="3" fontId="10" fillId="5" borderId="1" xfId="0" applyNumberFormat="1" applyFont="1" applyFill="1" applyBorder="1" applyAlignment="1">
      <alignment horizontal="right" vertical="top" wrapText="1"/>
    </xf>
    <xf numFmtId="3" fontId="10" fillId="6" borderId="1" xfId="0" applyNumberFormat="1" applyFont="1" applyFill="1" applyBorder="1" applyAlignment="1">
      <alignment horizontal="right" vertical="top" wrapText="1"/>
    </xf>
    <xf numFmtId="3" fontId="10" fillId="6" borderId="2" xfId="0" applyNumberFormat="1" applyFont="1" applyFill="1" applyBorder="1" applyAlignment="1">
      <alignment horizontal="right" vertical="top" wrapText="1"/>
    </xf>
    <xf numFmtId="3" fontId="0" fillId="0" borderId="3" xfId="0" applyNumberFormat="1" applyBorder="1"/>
    <xf numFmtId="0" fontId="0" fillId="3" borderId="1" xfId="0" applyFill="1" applyBorder="1"/>
    <xf numFmtId="0" fontId="0" fillId="3" borderId="0" xfId="0" applyFill="1"/>
    <xf numFmtId="0" fontId="8" fillId="3" borderId="1" xfId="0" applyFont="1" applyFill="1" applyBorder="1"/>
    <xf numFmtId="3" fontId="11" fillId="7" borderId="1" xfId="0" applyNumberFormat="1" applyFont="1" applyFill="1" applyBorder="1" applyAlignment="1">
      <alignment horizontal="right" vertical="top" wrapText="1"/>
    </xf>
    <xf numFmtId="3" fontId="10" fillId="7" borderId="1" xfId="0" applyNumberFormat="1" applyFont="1" applyFill="1" applyBorder="1" applyAlignment="1">
      <alignment horizontal="right" vertical="top" wrapText="1"/>
    </xf>
    <xf numFmtId="3" fontId="11" fillId="8" borderId="1" xfId="0" applyNumberFormat="1" applyFont="1" applyFill="1" applyBorder="1" applyAlignment="1">
      <alignment horizontal="right" vertical="top" wrapText="1"/>
    </xf>
    <xf numFmtId="3" fontId="10" fillId="2" borderId="1" xfId="0" applyNumberFormat="1" applyFont="1" applyFill="1" applyBorder="1" applyAlignment="1">
      <alignment horizontal="right" vertical="top" wrapText="1"/>
    </xf>
    <xf numFmtId="3" fontId="11" fillId="6" borderId="1" xfId="0" applyNumberFormat="1" applyFont="1" applyFill="1" applyBorder="1" applyAlignment="1">
      <alignment horizontal="right" vertical="top" wrapText="1"/>
    </xf>
    <xf numFmtId="3" fontId="0" fillId="6" borderId="2" xfId="0" applyNumberFormat="1" applyFill="1" applyBorder="1"/>
    <xf numFmtId="3" fontId="0" fillId="0" borderId="4" xfId="0" applyNumberFormat="1" applyBorder="1"/>
    <xf numFmtId="0" fontId="12" fillId="3" borderId="1" xfId="0" applyFont="1" applyFill="1" applyBorder="1"/>
    <xf numFmtId="0" fontId="9" fillId="0" borderId="2" xfId="0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right" vertical="top" wrapText="1"/>
    </xf>
    <xf numFmtId="3" fontId="10" fillId="5" borderId="5" xfId="0" applyNumberFormat="1" applyFont="1" applyFill="1" applyBorder="1" applyAlignment="1">
      <alignment horizontal="right" vertical="top" wrapText="1"/>
    </xf>
    <xf numFmtId="0" fontId="14" fillId="0" borderId="0" xfId="8" applyFont="1"/>
    <xf numFmtId="0" fontId="15" fillId="3" borderId="6" xfId="0" applyFont="1" applyFill="1" applyBorder="1"/>
    <xf numFmtId="0" fontId="16" fillId="0" borderId="0" xfId="0" applyFont="1"/>
    <xf numFmtId="0" fontId="0" fillId="8" borderId="1" xfId="0" applyFill="1" applyBorder="1"/>
    <xf numFmtId="0" fontId="11" fillId="0" borderId="7" xfId="0" applyFont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3" borderId="7" xfId="0" applyFont="1" applyFill="1" applyBorder="1" applyAlignment="1">
      <alignment horizontal="left" vertical="top" wrapText="1"/>
    </xf>
    <xf numFmtId="0" fontId="10" fillId="6" borderId="7" xfId="0" applyFont="1" applyFill="1" applyBorder="1" applyAlignment="1">
      <alignment horizontal="left" vertical="top" wrapText="1"/>
    </xf>
    <xf numFmtId="0" fontId="10" fillId="6" borderId="9" xfId="0" applyFont="1" applyFill="1" applyBorder="1" applyAlignment="1">
      <alignment horizontal="left" vertical="top" wrapText="1"/>
    </xf>
    <xf numFmtId="0" fontId="0" fillId="0" borderId="10" xfId="0" applyBorder="1"/>
    <xf numFmtId="3" fontId="11" fillId="0" borderId="11" xfId="0" applyNumberFormat="1" applyFont="1" applyBorder="1" applyAlignment="1">
      <alignment horizontal="right" vertical="top" wrapText="1"/>
    </xf>
    <xf numFmtId="3" fontId="11" fillId="7" borderId="11" xfId="0" applyNumberFormat="1" applyFont="1" applyFill="1" applyBorder="1" applyAlignment="1">
      <alignment horizontal="right" vertical="top" wrapText="1"/>
    </xf>
    <xf numFmtId="3" fontId="11" fillId="2" borderId="11" xfId="0" applyNumberFormat="1" applyFont="1" applyFill="1" applyBorder="1" applyAlignment="1">
      <alignment horizontal="right" vertical="top" wrapText="1"/>
    </xf>
    <xf numFmtId="3" fontId="10" fillId="7" borderId="11" xfId="0" applyNumberFormat="1" applyFont="1" applyFill="1" applyBorder="1" applyAlignment="1">
      <alignment horizontal="right" vertical="top" wrapText="1"/>
    </xf>
    <xf numFmtId="3" fontId="10" fillId="0" borderId="11" xfId="0" applyNumberFormat="1" applyFont="1" applyBorder="1" applyAlignment="1">
      <alignment horizontal="right" vertical="top" wrapText="1"/>
    </xf>
    <xf numFmtId="3" fontId="11" fillId="8" borderId="11" xfId="0" applyNumberFormat="1" applyFont="1" applyFill="1" applyBorder="1" applyAlignment="1">
      <alignment horizontal="right" vertical="top" wrapText="1"/>
    </xf>
    <xf numFmtId="3" fontId="11" fillId="3" borderId="11" xfId="0" applyNumberFormat="1" applyFont="1" applyFill="1" applyBorder="1" applyAlignment="1">
      <alignment horizontal="right" vertical="top" wrapText="1"/>
    </xf>
    <xf numFmtId="3" fontId="11" fillId="4" borderId="11" xfId="0" applyNumberFormat="1" applyFont="1" applyFill="1" applyBorder="1" applyAlignment="1">
      <alignment horizontal="right" vertical="top" wrapText="1"/>
    </xf>
    <xf numFmtId="3" fontId="10" fillId="2" borderId="11" xfId="0" applyNumberFormat="1" applyFont="1" applyFill="1" applyBorder="1" applyAlignment="1">
      <alignment horizontal="right" vertical="top" wrapText="1"/>
    </xf>
    <xf numFmtId="3" fontId="11" fillId="6" borderId="11" xfId="0" applyNumberFormat="1" applyFont="1" applyFill="1" applyBorder="1" applyAlignment="1">
      <alignment horizontal="right" vertical="top" wrapText="1"/>
    </xf>
    <xf numFmtId="3" fontId="0" fillId="6" borderId="12" xfId="0" applyNumberFormat="1" applyFill="1" applyBorder="1"/>
    <xf numFmtId="0" fontId="10" fillId="5" borderId="7" xfId="0" applyFont="1" applyFill="1" applyBorder="1" applyAlignment="1">
      <alignment horizontal="left" vertical="top" wrapText="1"/>
    </xf>
    <xf numFmtId="0" fontId="10" fillId="5" borderId="13" xfId="0" applyFont="1" applyFill="1" applyBorder="1" applyAlignment="1">
      <alignment horizontal="left" vertical="top" wrapText="1"/>
    </xf>
    <xf numFmtId="0" fontId="0" fillId="0" borderId="14" xfId="0" applyBorder="1"/>
    <xf numFmtId="3" fontId="10" fillId="5" borderId="11" xfId="0" applyNumberFormat="1" applyFont="1" applyFill="1" applyBorder="1" applyAlignment="1">
      <alignment horizontal="right" vertical="top" wrapText="1"/>
    </xf>
    <xf numFmtId="3" fontId="10" fillId="6" borderId="11" xfId="0" applyNumberFormat="1" applyFont="1" applyFill="1" applyBorder="1" applyAlignment="1">
      <alignment horizontal="right" vertical="top" wrapText="1"/>
    </xf>
    <xf numFmtId="3" fontId="10" fillId="6" borderId="12" xfId="0" applyNumberFormat="1" applyFont="1" applyFill="1" applyBorder="1" applyAlignment="1">
      <alignment horizontal="right" vertical="top" wrapText="1"/>
    </xf>
    <xf numFmtId="3" fontId="10" fillId="8" borderId="16" xfId="0" applyNumberFormat="1" applyFont="1" applyFill="1" applyBorder="1" applyAlignment="1">
      <alignment horizontal="right" vertical="top" wrapText="1"/>
    </xf>
    <xf numFmtId="3" fontId="10" fillId="8" borderId="17" xfId="0" applyNumberFormat="1" applyFont="1" applyFill="1" applyBorder="1" applyAlignment="1">
      <alignment horizontal="right" vertical="top" wrapText="1"/>
    </xf>
    <xf numFmtId="3" fontId="10" fillId="8" borderId="18" xfId="0" applyNumberFormat="1" applyFont="1" applyFill="1" applyBorder="1" applyAlignment="1">
      <alignment horizontal="right" vertical="top" wrapText="1"/>
    </xf>
    <xf numFmtId="3" fontId="11" fillId="8" borderId="17" xfId="0" applyNumberFormat="1" applyFont="1" applyFill="1" applyBorder="1" applyAlignment="1">
      <alignment horizontal="right" vertical="top" wrapText="1"/>
    </xf>
    <xf numFmtId="0" fontId="34" fillId="0" borderId="0" xfId="10" applyFont="1"/>
    <xf numFmtId="0" fontId="22" fillId="0" borderId="0" xfId="10" applyFont="1"/>
    <xf numFmtId="0" fontId="35" fillId="0" borderId="0" xfId="10" applyFont="1"/>
    <xf numFmtId="0" fontId="11" fillId="0" borderId="0" xfId="17"/>
    <xf numFmtId="0" fontId="36" fillId="0" borderId="0" xfId="10" applyFont="1"/>
    <xf numFmtId="0" fontId="11" fillId="0" borderId="0" xfId="10" applyAlignment="1">
      <alignment horizontal="left"/>
    </xf>
    <xf numFmtId="0" fontId="34" fillId="0" borderId="0" xfId="17" applyFont="1"/>
    <xf numFmtId="0" fontId="36" fillId="10" borderId="1" xfId="10" applyFont="1" applyFill="1" applyBorder="1"/>
    <xf numFmtId="0" fontId="36" fillId="0" borderId="47" xfId="10" applyFont="1" applyBorder="1"/>
    <xf numFmtId="0" fontId="36" fillId="0" borderId="33" xfId="10" applyFont="1" applyBorder="1"/>
    <xf numFmtId="0" fontId="36" fillId="0" borderId="41" xfId="10" applyFont="1" applyBorder="1"/>
    <xf numFmtId="0" fontId="36" fillId="10" borderId="49" xfId="10" applyFont="1" applyFill="1" applyBorder="1"/>
    <xf numFmtId="0" fontId="36" fillId="10" borderId="29" xfId="10" applyFont="1" applyFill="1" applyBorder="1"/>
    <xf numFmtId="0" fontId="11" fillId="0" borderId="0" xfId="10"/>
    <xf numFmtId="0" fontId="26" fillId="0" borderId="0" xfId="18" applyFont="1"/>
    <xf numFmtId="0" fontId="17" fillId="0" borderId="0" xfId="22"/>
    <xf numFmtId="0" fontId="12" fillId="0" borderId="0" xfId="22" applyFont="1"/>
    <xf numFmtId="0" fontId="12" fillId="0" borderId="0" xfId="22" applyFont="1" applyAlignment="1">
      <alignment horizontal="left"/>
    </xf>
    <xf numFmtId="0" fontId="12" fillId="10" borderId="5" xfId="22" applyFont="1" applyFill="1" applyBorder="1"/>
    <xf numFmtId="0" fontId="39" fillId="0" borderId="0" xfId="22" applyFont="1"/>
    <xf numFmtId="0" fontId="44" fillId="10" borderId="12" xfId="10" applyFont="1" applyFill="1" applyBorder="1" applyAlignment="1">
      <alignment horizontal="center"/>
    </xf>
    <xf numFmtId="0" fontId="17" fillId="0" borderId="8" xfId="22" applyBorder="1"/>
    <xf numFmtId="0" fontId="33" fillId="0" borderId="0" xfId="10" applyFont="1" applyAlignment="1">
      <alignment horizontal="left"/>
    </xf>
    <xf numFmtId="0" fontId="10" fillId="0" borderId="0" xfId="10" applyFont="1" applyAlignment="1">
      <alignment horizontal="left"/>
    </xf>
    <xf numFmtId="0" fontId="10" fillId="0" borderId="0" xfId="10" applyFont="1"/>
    <xf numFmtId="0" fontId="34" fillId="0" borderId="0" xfId="18" applyFont="1"/>
    <xf numFmtId="0" fontId="11" fillId="0" borderId="0" xfId="14"/>
    <xf numFmtId="0" fontId="10" fillId="0" borderId="0" xfId="14" applyFont="1" applyAlignment="1">
      <alignment horizontal="center"/>
    </xf>
    <xf numFmtId="0" fontId="11" fillId="0" borderId="0" xfId="19"/>
    <xf numFmtId="0" fontId="34" fillId="0" borderId="0" xfId="19" applyFont="1"/>
    <xf numFmtId="0" fontId="11" fillId="10" borderId="1" xfId="14" applyFill="1" applyBorder="1"/>
    <xf numFmtId="0" fontId="10" fillId="10" borderId="50" xfId="14" applyFont="1" applyFill="1" applyBorder="1"/>
    <xf numFmtId="0" fontId="10" fillId="8" borderId="5" xfId="14" applyFont="1" applyFill="1" applyBorder="1"/>
    <xf numFmtId="0" fontId="10" fillId="0" borderId="29" xfId="14" applyFont="1" applyBorder="1"/>
    <xf numFmtId="0" fontId="11" fillId="14" borderId="29" xfId="14" applyFill="1" applyBorder="1"/>
    <xf numFmtId="165" fontId="17" fillId="0" borderId="5" xfId="1" applyNumberFormat="1" applyBorder="1"/>
    <xf numFmtId="165" fontId="10" fillId="10" borderId="50" xfId="1" applyNumberFormat="1" applyFont="1" applyFill="1" applyBorder="1"/>
    <xf numFmtId="165" fontId="10" fillId="8" borderId="5" xfId="1" applyNumberFormat="1" applyFont="1" applyFill="1" applyBorder="1"/>
    <xf numFmtId="165" fontId="10" fillId="0" borderId="29" xfId="1" applyNumberFormat="1" applyFont="1" applyBorder="1"/>
    <xf numFmtId="165" fontId="11" fillId="14" borderId="29" xfId="1" applyNumberFormat="1" applyFont="1" applyFill="1" applyBorder="1"/>
    <xf numFmtId="165" fontId="11" fillId="0" borderId="0" xfId="1" applyNumberFormat="1" applyFont="1"/>
    <xf numFmtId="0" fontId="13" fillId="0" borderId="1" xfId="9" applyFont="1" applyBorder="1"/>
    <xf numFmtId="0" fontId="13" fillId="0" borderId="1" xfId="0" applyFont="1" applyBorder="1"/>
    <xf numFmtId="165" fontId="29" fillId="0" borderId="1" xfId="1" applyNumberFormat="1" applyFont="1" applyBorder="1"/>
    <xf numFmtId="0" fontId="13" fillId="0" borderId="0" xfId="0" applyFont="1"/>
    <xf numFmtId="0" fontId="13" fillId="0" borderId="5" xfId="0" applyFont="1" applyBorder="1"/>
    <xf numFmtId="165" fontId="24" fillId="0" borderId="5" xfId="1" applyNumberFormat="1" applyFont="1" applyBorder="1"/>
    <xf numFmtId="0" fontId="13" fillId="0" borderId="2" xfId="0" applyFont="1" applyBorder="1"/>
    <xf numFmtId="0" fontId="11" fillId="0" borderId="1" xfId="10" applyBorder="1"/>
    <xf numFmtId="0" fontId="11" fillId="0" borderId="5" xfId="10" applyBorder="1"/>
    <xf numFmtId="0" fontId="11" fillId="0" borderId="2" xfId="10" applyBorder="1"/>
    <xf numFmtId="0" fontId="24" fillId="8" borderId="49" xfId="0" applyFont="1" applyFill="1" applyBorder="1"/>
    <xf numFmtId="0" fontId="24" fillId="8" borderId="29" xfId="0" applyFont="1" applyFill="1" applyBorder="1"/>
    <xf numFmtId="0" fontId="24" fillId="8" borderId="31" xfId="0" applyFont="1" applyFill="1" applyBorder="1"/>
    <xf numFmtId="0" fontId="10" fillId="8" borderId="49" xfId="10" applyFont="1" applyFill="1" applyBorder="1"/>
    <xf numFmtId="0" fontId="10" fillId="8" borderId="38" xfId="10" applyFont="1" applyFill="1" applyBorder="1"/>
    <xf numFmtId="0" fontId="13" fillId="8" borderId="49" xfId="0" applyFont="1" applyFill="1" applyBorder="1"/>
    <xf numFmtId="165" fontId="13" fillId="0" borderId="5" xfId="1" applyNumberFormat="1" applyFont="1" applyBorder="1"/>
    <xf numFmtId="165" fontId="13" fillId="0" borderId="13" xfId="1" applyNumberFormat="1" applyFont="1" applyBorder="1"/>
    <xf numFmtId="165" fontId="11" fillId="0" borderId="5" xfId="1" applyNumberFormat="1" applyFont="1" applyBorder="1"/>
    <xf numFmtId="165" fontId="13" fillId="0" borderId="1" xfId="1" applyNumberFormat="1" applyFont="1" applyBorder="1"/>
    <xf numFmtId="165" fontId="13" fillId="0" borderId="7" xfId="1" applyNumberFormat="1" applyFont="1" applyBorder="1"/>
    <xf numFmtId="165" fontId="11" fillId="0" borderId="1" xfId="1" applyNumberFormat="1" applyFont="1" applyBorder="1"/>
    <xf numFmtId="165" fontId="29" fillId="0" borderId="7" xfId="1" applyNumberFormat="1" applyFont="1" applyBorder="1"/>
    <xf numFmtId="0" fontId="11" fillId="0" borderId="0" xfId="15"/>
    <xf numFmtId="0" fontId="10" fillId="0" borderId="0" xfId="15" applyFont="1"/>
    <xf numFmtId="0" fontId="11" fillId="0" borderId="0" xfId="15" applyAlignment="1">
      <alignment horizontal="center"/>
    </xf>
    <xf numFmtId="0" fontId="11" fillId="0" borderId="0" xfId="15" applyAlignment="1">
      <alignment horizontal="left"/>
    </xf>
    <xf numFmtId="0" fontId="34" fillId="0" borderId="0" xfId="20" applyFont="1"/>
    <xf numFmtId="0" fontId="34" fillId="0" borderId="0" xfId="15" applyFont="1"/>
    <xf numFmtId="0" fontId="41" fillId="10" borderId="2" xfId="15" applyFont="1" applyFill="1" applyBorder="1" applyAlignment="1">
      <alignment horizontal="center"/>
    </xf>
    <xf numFmtId="0" fontId="41" fillId="10" borderId="12" xfId="15" applyFont="1" applyFill="1" applyBorder="1" applyAlignment="1">
      <alignment horizontal="center"/>
    </xf>
    <xf numFmtId="0" fontId="42" fillId="10" borderId="33" xfId="15" applyFont="1" applyFill="1" applyBorder="1"/>
    <xf numFmtId="0" fontId="42" fillId="10" borderId="35" xfId="15" applyFont="1" applyFill="1" applyBorder="1"/>
    <xf numFmtId="0" fontId="41" fillId="10" borderId="35" xfId="15" applyFont="1" applyFill="1" applyBorder="1" applyAlignment="1">
      <alignment horizontal="center"/>
    </xf>
    <xf numFmtId="0" fontId="41" fillId="10" borderId="5" xfId="15" applyFont="1" applyFill="1" applyBorder="1" applyAlignment="1">
      <alignment horizontal="center"/>
    </xf>
    <xf numFmtId="0" fontId="41" fillId="10" borderId="15" xfId="15" applyFont="1" applyFill="1" applyBorder="1" applyAlignment="1">
      <alignment horizontal="center"/>
    </xf>
    <xf numFmtId="0" fontId="43" fillId="0" borderId="1" xfId="15" applyFont="1" applyBorder="1" applyAlignment="1">
      <alignment horizontal="center"/>
    </xf>
    <xf numFmtId="0" fontId="43" fillId="0" borderId="11" xfId="15" applyFont="1" applyBorder="1"/>
    <xf numFmtId="165" fontId="43" fillId="3" borderId="11" xfId="4" applyNumberFormat="1" applyFont="1" applyFill="1" applyBorder="1" applyAlignment="1">
      <alignment horizontal="right"/>
    </xf>
    <xf numFmtId="165" fontId="43" fillId="3" borderId="1" xfId="5" applyNumberFormat="1" applyFont="1" applyFill="1" applyBorder="1" applyAlignment="1">
      <alignment horizontal="right"/>
    </xf>
    <xf numFmtId="165" fontId="43" fillId="3" borderId="11" xfId="5" applyNumberFormat="1" applyFont="1" applyFill="1" applyBorder="1" applyAlignment="1">
      <alignment horizontal="right"/>
    </xf>
    <xf numFmtId="165" fontId="43" fillId="0" borderId="11" xfId="5" applyNumberFormat="1" applyFont="1" applyBorder="1" applyAlignment="1">
      <alignment horizontal="right"/>
    </xf>
    <xf numFmtId="165" fontId="43" fillId="0" borderId="1" xfId="5" applyNumberFormat="1" applyFont="1" applyBorder="1" applyAlignment="1">
      <alignment horizontal="right"/>
    </xf>
    <xf numFmtId="0" fontId="44" fillId="10" borderId="1" xfId="15" applyFont="1" applyFill="1" applyBorder="1" applyAlignment="1">
      <alignment horizontal="center"/>
    </xf>
    <xf numFmtId="0" fontId="44" fillId="10" borderId="1" xfId="15" applyFont="1" applyFill="1" applyBorder="1"/>
    <xf numFmtId="165" fontId="44" fillId="10" borderId="1" xfId="5" applyNumberFormat="1" applyFont="1" applyFill="1" applyBorder="1" applyAlignment="1">
      <alignment horizontal="right"/>
    </xf>
    <xf numFmtId="0" fontId="35" fillId="0" borderId="0" xfId="10" applyFont="1" applyAlignment="1">
      <alignment horizontal="center"/>
    </xf>
    <xf numFmtId="0" fontId="44" fillId="0" borderId="2" xfId="10" applyFont="1" applyBorder="1" applyAlignment="1">
      <alignment horizontal="center"/>
    </xf>
    <xf numFmtId="0" fontId="44" fillId="10" borderId="2" xfId="10" applyFont="1" applyFill="1" applyBorder="1" applyAlignment="1">
      <alignment horizontal="center"/>
    </xf>
    <xf numFmtId="0" fontId="44" fillId="10" borderId="9" xfId="10" applyFont="1" applyFill="1" applyBorder="1" applyAlignment="1">
      <alignment horizontal="center"/>
    </xf>
    <xf numFmtId="0" fontId="43" fillId="0" borderId="33" xfId="10" applyFont="1" applyBorder="1" applyAlignment="1">
      <alignment horizontal="center"/>
    </xf>
    <xf numFmtId="0" fontId="44" fillId="10" borderId="33" xfId="10" applyFont="1" applyFill="1" applyBorder="1" applyAlignment="1">
      <alignment horizontal="center"/>
    </xf>
    <xf numFmtId="0" fontId="44" fillId="10" borderId="35" xfId="10" applyFont="1" applyFill="1" applyBorder="1" applyAlignment="1">
      <alignment horizontal="center"/>
    </xf>
    <xf numFmtId="0" fontId="44" fillId="10" borderId="0" xfId="10" applyFont="1" applyFill="1" applyAlignment="1">
      <alignment horizontal="center"/>
    </xf>
    <xf numFmtId="0" fontId="11" fillId="10" borderId="33" xfId="10" applyFill="1" applyBorder="1"/>
    <xf numFmtId="0" fontId="43" fillId="0" borderId="5" xfId="10" applyFont="1" applyBorder="1" applyAlignment="1">
      <alignment horizontal="center"/>
    </xf>
    <xf numFmtId="0" fontId="43" fillId="10" borderId="5" xfId="10" applyFont="1" applyFill="1" applyBorder="1" applyAlignment="1">
      <alignment horizontal="center"/>
    </xf>
    <xf numFmtId="0" fontId="44" fillId="10" borderId="15" xfId="10" applyFont="1" applyFill="1" applyBorder="1" applyAlignment="1">
      <alignment horizontal="center"/>
    </xf>
    <xf numFmtId="0" fontId="43" fillId="10" borderId="15" xfId="10" applyFont="1" applyFill="1" applyBorder="1" applyAlignment="1">
      <alignment horizontal="center"/>
    </xf>
    <xf numFmtId="0" fontId="43" fillId="10" borderId="13" xfId="10" applyFont="1" applyFill="1" applyBorder="1" applyAlignment="1">
      <alignment horizontal="center"/>
    </xf>
    <xf numFmtId="0" fontId="11" fillId="10" borderId="5" xfId="10" applyFill="1" applyBorder="1"/>
    <xf numFmtId="0" fontId="44" fillId="0" borderId="51" xfId="10" applyFont="1" applyBorder="1" applyAlignment="1">
      <alignment horizontal="center"/>
    </xf>
    <xf numFmtId="0" fontId="44" fillId="0" borderId="41" xfId="10" applyFont="1" applyBorder="1" applyAlignment="1">
      <alignment horizontal="center"/>
    </xf>
    <xf numFmtId="0" fontId="44" fillId="0" borderId="52" xfId="10" applyFont="1" applyBorder="1" applyAlignment="1">
      <alignment horizontal="center"/>
    </xf>
    <xf numFmtId="0" fontId="44" fillId="0" borderId="0" xfId="10" applyFont="1" applyAlignment="1">
      <alignment horizontal="center"/>
    </xf>
    <xf numFmtId="0" fontId="44" fillId="0" borderId="53" xfId="10" applyFont="1" applyBorder="1" applyAlignment="1">
      <alignment horizontal="center"/>
    </xf>
    <xf numFmtId="0" fontId="44" fillId="0" borderId="53" xfId="10" applyFont="1" applyBorder="1"/>
    <xf numFmtId="0" fontId="43" fillId="0" borderId="53" xfId="10" applyFont="1" applyBorder="1"/>
    <xf numFmtId="0" fontId="43" fillId="0" borderId="32" xfId="10" applyFont="1" applyBorder="1"/>
    <xf numFmtId="0" fontId="11" fillId="0" borderId="29" xfId="10" applyBorder="1"/>
    <xf numFmtId="0" fontId="44" fillId="0" borderId="5" xfId="10" applyFont="1" applyBorder="1" applyAlignment="1">
      <alignment horizontal="center"/>
    </xf>
    <xf numFmtId="0" fontId="43" fillId="0" borderId="5" xfId="10" applyFont="1" applyBorder="1"/>
    <xf numFmtId="0" fontId="43" fillId="0" borderId="13" xfId="10" applyFont="1" applyBorder="1"/>
    <xf numFmtId="0" fontId="44" fillId="0" borderId="1" xfId="10" applyFont="1" applyBorder="1" applyAlignment="1">
      <alignment horizontal="center"/>
    </xf>
    <xf numFmtId="0" fontId="43" fillId="0" borderId="1" xfId="10" applyFont="1" applyBorder="1"/>
    <xf numFmtId="0" fontId="43" fillId="0" borderId="7" xfId="10" applyFont="1" applyBorder="1"/>
    <xf numFmtId="0" fontId="43" fillId="0" borderId="2" xfId="10" applyFont="1" applyBorder="1"/>
    <xf numFmtId="0" fontId="43" fillId="0" borderId="9" xfId="10" applyFont="1" applyBorder="1"/>
    <xf numFmtId="3" fontId="44" fillId="0" borderId="53" xfId="10" applyNumberFormat="1" applyFont="1" applyBorder="1"/>
    <xf numFmtId="3" fontId="44" fillId="0" borderId="32" xfId="10" applyNumberFormat="1" applyFont="1" applyBorder="1"/>
    <xf numFmtId="3" fontId="43" fillId="0" borderId="5" xfId="10" applyNumberFormat="1" applyFont="1" applyBorder="1"/>
    <xf numFmtId="3" fontId="43" fillId="0" borderId="13" xfId="10" applyNumberFormat="1" applyFont="1" applyBorder="1"/>
    <xf numFmtId="165" fontId="11" fillId="0" borderId="5" xfId="4" applyNumberFormat="1" applyBorder="1"/>
    <xf numFmtId="3" fontId="45" fillId="0" borderId="1" xfId="10" applyNumberFormat="1" applyFont="1" applyBorder="1"/>
    <xf numFmtId="3" fontId="45" fillId="0" borderId="7" xfId="10" applyNumberFormat="1" applyFont="1" applyBorder="1"/>
    <xf numFmtId="165" fontId="46" fillId="0" borderId="5" xfId="4" applyNumberFormat="1" applyFont="1" applyBorder="1"/>
    <xf numFmtId="0" fontId="46" fillId="0" borderId="0" xfId="10" applyFont="1"/>
    <xf numFmtId="3" fontId="45" fillId="0" borderId="2" xfId="10" applyNumberFormat="1" applyFont="1" applyBorder="1"/>
    <xf numFmtId="3" fontId="45" fillId="0" borderId="9" xfId="10" applyNumberFormat="1" applyFont="1" applyBorder="1"/>
    <xf numFmtId="0" fontId="44" fillId="10" borderId="53" xfId="10" applyFont="1" applyFill="1" applyBorder="1"/>
    <xf numFmtId="0" fontId="43" fillId="10" borderId="53" xfId="10" applyFont="1" applyFill="1" applyBorder="1"/>
    <xf numFmtId="3" fontId="44" fillId="10" borderId="53" xfId="10" applyNumberFormat="1" applyFont="1" applyFill="1" applyBorder="1"/>
    <xf numFmtId="3" fontId="44" fillId="10" borderId="32" xfId="10" applyNumberFormat="1" applyFont="1" applyFill="1" applyBorder="1"/>
    <xf numFmtId="165" fontId="11" fillId="10" borderId="29" xfId="4" applyNumberFormat="1" applyFill="1" applyBorder="1"/>
    <xf numFmtId="165" fontId="11" fillId="0" borderId="0" xfId="4" applyNumberFormat="1"/>
    <xf numFmtId="0" fontId="11" fillId="0" borderId="0" xfId="10" applyAlignment="1">
      <alignment horizontal="center"/>
    </xf>
    <xf numFmtId="0" fontId="41" fillId="10" borderId="2" xfId="10" applyFont="1" applyFill="1" applyBorder="1" applyAlignment="1">
      <alignment horizontal="center"/>
    </xf>
    <xf numFmtId="0" fontId="41" fillId="10" borderId="12" xfId="10" applyFont="1" applyFill="1" applyBorder="1" applyAlignment="1">
      <alignment horizontal="center"/>
    </xf>
    <xf numFmtId="0" fontId="42" fillId="10" borderId="33" xfId="10" applyFont="1" applyFill="1" applyBorder="1"/>
    <xf numFmtId="0" fontId="42" fillId="10" borderId="35" xfId="10" applyFont="1" applyFill="1" applyBorder="1"/>
    <xf numFmtId="0" fontId="41" fillId="10" borderId="35" xfId="10" applyFont="1" applyFill="1" applyBorder="1" applyAlignment="1">
      <alignment horizontal="center"/>
    </xf>
    <xf numFmtId="0" fontId="41" fillId="10" borderId="5" xfId="10" applyFont="1" applyFill="1" applyBorder="1" applyAlignment="1">
      <alignment horizontal="center"/>
    </xf>
    <xf numFmtId="0" fontId="41" fillId="10" borderId="15" xfId="10" applyFont="1" applyFill="1" applyBorder="1" applyAlignment="1">
      <alignment horizontal="center"/>
    </xf>
    <xf numFmtId="0" fontId="43" fillId="0" borderId="1" xfId="10" applyFont="1" applyBorder="1" applyAlignment="1">
      <alignment horizontal="center"/>
    </xf>
    <xf numFmtId="0" fontId="43" fillId="0" borderId="11" xfId="10" applyFont="1" applyBorder="1"/>
    <xf numFmtId="165" fontId="43" fillId="0" borderId="11" xfId="4" applyNumberFormat="1" applyFont="1" applyBorder="1" applyAlignment="1">
      <alignment horizontal="right"/>
    </xf>
    <xf numFmtId="0" fontId="44" fillId="10" borderId="1" xfId="10" applyFont="1" applyFill="1" applyBorder="1" applyAlignment="1">
      <alignment horizontal="center"/>
    </xf>
    <xf numFmtId="0" fontId="44" fillId="10" borderId="1" xfId="10" applyFont="1" applyFill="1" applyBorder="1"/>
    <xf numFmtId="165" fontId="44" fillId="10" borderId="1" xfId="4" applyNumberFormat="1" applyFont="1" applyFill="1" applyBorder="1" applyAlignment="1">
      <alignment horizontal="right"/>
    </xf>
    <xf numFmtId="0" fontId="11" fillId="3" borderId="0" xfId="10" applyFill="1"/>
    <xf numFmtId="0" fontId="41" fillId="10" borderId="1" xfId="10" applyFont="1" applyFill="1" applyBorder="1" applyAlignment="1">
      <alignment horizontal="center" wrapText="1"/>
    </xf>
    <xf numFmtId="0" fontId="41" fillId="10" borderId="11" xfId="10" applyFont="1" applyFill="1" applyBorder="1" applyAlignment="1">
      <alignment horizontal="center" wrapText="1"/>
    </xf>
    <xf numFmtId="0" fontId="43" fillId="0" borderId="11" xfId="10" applyFont="1" applyBorder="1" applyAlignment="1">
      <alignment wrapText="1"/>
    </xf>
    <xf numFmtId="165" fontId="13" fillId="0" borderId="0" xfId="0" applyNumberFormat="1" applyFont="1"/>
    <xf numFmtId="0" fontId="13" fillId="0" borderId="0" xfId="10" applyFont="1"/>
    <xf numFmtId="165" fontId="13" fillId="0" borderId="0" xfId="10" applyNumberFormat="1" applyFont="1"/>
    <xf numFmtId="3" fontId="0" fillId="0" borderId="0" xfId="0" applyNumberFormat="1"/>
    <xf numFmtId="3" fontId="11" fillId="15" borderId="1" xfId="0" applyNumberFormat="1" applyFont="1" applyFill="1" applyBorder="1" applyAlignment="1">
      <alignment horizontal="right" vertical="top" wrapText="1"/>
    </xf>
    <xf numFmtId="0" fontId="12" fillId="0" borderId="0" xfId="0" applyFont="1"/>
    <xf numFmtId="0" fontId="12" fillId="3" borderId="0" xfId="0" applyFont="1" applyFill="1"/>
    <xf numFmtId="0" fontId="11" fillId="0" borderId="1" xfId="0" applyFont="1" applyBorder="1" applyAlignment="1">
      <alignment horizontal="left" vertical="top" wrapText="1"/>
    </xf>
    <xf numFmtId="3" fontId="11" fillId="16" borderId="1" xfId="0" applyNumberFormat="1" applyFont="1" applyFill="1" applyBorder="1" applyAlignment="1">
      <alignment horizontal="right" vertical="top" wrapText="1"/>
    </xf>
    <xf numFmtId="0" fontId="11" fillId="15" borderId="1" xfId="0" applyFont="1" applyFill="1" applyBorder="1" applyAlignment="1">
      <alignment horizontal="left" vertical="top" wrapText="1"/>
    </xf>
    <xf numFmtId="3" fontId="11" fillId="17" borderId="1" xfId="0" applyNumberFormat="1" applyFont="1" applyFill="1" applyBorder="1" applyAlignment="1">
      <alignment horizontal="right" vertical="top" wrapText="1"/>
    </xf>
    <xf numFmtId="0" fontId="0" fillId="15" borderId="0" xfId="0" applyFill="1"/>
    <xf numFmtId="0" fontId="10" fillId="2" borderId="1" xfId="0" applyFont="1" applyFill="1" applyBorder="1" applyAlignment="1">
      <alignment horizontal="left" vertical="top" wrapText="1"/>
    </xf>
    <xf numFmtId="3" fontId="10" fillId="15" borderId="1" xfId="0" applyNumberFormat="1" applyFont="1" applyFill="1" applyBorder="1" applyAlignment="1">
      <alignment horizontal="right" vertical="top" wrapText="1"/>
    </xf>
    <xf numFmtId="0" fontId="11" fillId="0" borderId="33" xfId="0" applyFont="1" applyBorder="1" applyAlignment="1">
      <alignment horizontal="left" vertical="top" wrapText="1"/>
    </xf>
    <xf numFmtId="3" fontId="11" fillId="18" borderId="1" xfId="0" applyNumberFormat="1" applyFont="1" applyFill="1" applyBorder="1" applyAlignment="1">
      <alignment horizontal="righ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15" borderId="7" xfId="25" applyFont="1" applyFill="1" applyBorder="1" applyAlignment="1">
      <alignment horizontal="left" vertical="center" wrapText="1"/>
    </xf>
    <xf numFmtId="0" fontId="9" fillId="19" borderId="7" xfId="25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top" wrapText="1"/>
    </xf>
    <xf numFmtId="0" fontId="10" fillId="6" borderId="2" xfId="0" applyFont="1" applyFill="1" applyBorder="1" applyAlignment="1">
      <alignment horizontal="left" vertical="top" wrapText="1"/>
    </xf>
    <xf numFmtId="0" fontId="0" fillId="18" borderId="55" xfId="0" applyFill="1" applyBorder="1"/>
    <xf numFmtId="3" fontId="0" fillId="18" borderId="4" xfId="0" applyNumberFormat="1" applyFill="1" applyBorder="1"/>
    <xf numFmtId="164" fontId="9" fillId="0" borderId="56" xfId="0" applyNumberFormat="1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/>
    </xf>
    <xf numFmtId="3" fontId="10" fillId="16" borderId="63" xfId="0" applyNumberFormat="1" applyFont="1" applyFill="1" applyBorder="1" applyAlignment="1">
      <alignment horizontal="right" vertical="top" wrapText="1"/>
    </xf>
    <xf numFmtId="3" fontId="10" fillId="0" borderId="60" xfId="0" applyNumberFormat="1" applyFont="1" applyBorder="1" applyAlignment="1">
      <alignment horizontal="right" vertical="top" wrapText="1"/>
    </xf>
    <xf numFmtId="3" fontId="10" fillId="0" borderId="59" xfId="0" applyNumberFormat="1" applyFont="1" applyBorder="1" applyAlignment="1">
      <alignment horizontal="right" vertical="top" wrapText="1"/>
    </xf>
    <xf numFmtId="0" fontId="11" fillId="0" borderId="56" xfId="0" applyFont="1" applyBorder="1" applyAlignment="1">
      <alignment horizontal="center" vertical="top" wrapText="1"/>
    </xf>
    <xf numFmtId="0" fontId="10" fillId="5" borderId="56" xfId="0" applyFont="1" applyFill="1" applyBorder="1" applyAlignment="1">
      <alignment horizontal="left" vertical="top" wrapText="1"/>
    </xf>
    <xf numFmtId="3" fontId="11" fillId="16" borderId="56" xfId="0" applyNumberFormat="1" applyFont="1" applyFill="1" applyBorder="1" applyAlignment="1">
      <alignment horizontal="right" vertical="top" wrapText="1"/>
    </xf>
    <xf numFmtId="3" fontId="11" fillId="5" borderId="56" xfId="0" applyNumberFormat="1" applyFont="1" applyFill="1" applyBorder="1" applyAlignment="1">
      <alignment horizontal="right" vertical="top" wrapText="1"/>
    </xf>
    <xf numFmtId="0" fontId="11" fillId="0" borderId="64" xfId="0" applyFont="1" applyBorder="1" applyAlignment="1">
      <alignment horizontal="left" vertical="top" wrapText="1"/>
    </xf>
    <xf numFmtId="3" fontId="11" fillId="16" borderId="17" xfId="0" applyNumberFormat="1" applyFont="1" applyFill="1" applyBorder="1" applyAlignment="1">
      <alignment horizontal="right" vertical="top" wrapText="1"/>
    </xf>
    <xf numFmtId="3" fontId="11" fillId="3" borderId="65" xfId="0" applyNumberFormat="1" applyFont="1" applyFill="1" applyBorder="1" applyAlignment="1">
      <alignment horizontal="right" vertical="top" wrapText="1"/>
    </xf>
    <xf numFmtId="3" fontId="11" fillId="3" borderId="56" xfId="0" applyNumberFormat="1" applyFont="1" applyFill="1" applyBorder="1" applyAlignment="1">
      <alignment horizontal="right" vertical="top" wrapText="1"/>
    </xf>
    <xf numFmtId="3" fontId="11" fillId="0" borderId="65" xfId="0" applyNumberFormat="1" applyFont="1" applyBorder="1" applyAlignment="1">
      <alignment horizontal="right" vertical="top" wrapText="1"/>
    </xf>
    <xf numFmtId="3" fontId="11" fillId="0" borderId="56" xfId="0" applyNumberFormat="1" applyFont="1" applyBorder="1" applyAlignment="1">
      <alignment horizontal="right" vertical="top" wrapText="1"/>
    </xf>
    <xf numFmtId="0" fontId="10" fillId="5" borderId="64" xfId="0" applyFont="1" applyFill="1" applyBorder="1" applyAlignment="1">
      <alignment horizontal="left" vertical="top" wrapText="1"/>
    </xf>
    <xf numFmtId="3" fontId="10" fillId="5" borderId="65" xfId="0" applyNumberFormat="1" applyFont="1" applyFill="1" applyBorder="1" applyAlignment="1">
      <alignment horizontal="right" vertical="top" wrapText="1"/>
    </xf>
    <xf numFmtId="3" fontId="10" fillId="5" borderId="56" xfId="0" applyNumberFormat="1" applyFont="1" applyFill="1" applyBorder="1" applyAlignment="1">
      <alignment horizontal="right" vertical="top" wrapText="1"/>
    </xf>
    <xf numFmtId="3" fontId="11" fillId="2" borderId="65" xfId="0" applyNumberFormat="1" applyFont="1" applyFill="1" applyBorder="1" applyAlignment="1">
      <alignment horizontal="right" vertical="top" wrapText="1"/>
    </xf>
    <xf numFmtId="3" fontId="11" fillId="2" borderId="56" xfId="0" applyNumberFormat="1" applyFont="1" applyFill="1" applyBorder="1" applyAlignment="1">
      <alignment horizontal="right" vertical="top" wrapText="1"/>
    </xf>
    <xf numFmtId="0" fontId="10" fillId="6" borderId="64" xfId="0" applyFont="1" applyFill="1" applyBorder="1" applyAlignment="1">
      <alignment horizontal="left" vertical="top" wrapText="1"/>
    </xf>
    <xf numFmtId="3" fontId="10" fillId="6" borderId="65" xfId="0" applyNumberFormat="1" applyFont="1" applyFill="1" applyBorder="1" applyAlignment="1">
      <alignment horizontal="right" vertical="top" wrapText="1"/>
    </xf>
    <xf numFmtId="3" fontId="10" fillId="6" borderId="56" xfId="0" applyNumberFormat="1" applyFont="1" applyFill="1" applyBorder="1" applyAlignment="1">
      <alignment horizontal="right" vertical="top" wrapText="1"/>
    </xf>
    <xf numFmtId="0" fontId="10" fillId="6" borderId="61" xfId="0" applyFont="1" applyFill="1" applyBorder="1" applyAlignment="1">
      <alignment horizontal="left" vertical="top" wrapText="1"/>
    </xf>
    <xf numFmtId="3" fontId="10" fillId="6" borderId="60" xfId="0" applyNumberFormat="1" applyFont="1" applyFill="1" applyBorder="1" applyAlignment="1">
      <alignment horizontal="right" vertical="top" wrapText="1"/>
    </xf>
    <xf numFmtId="3" fontId="10" fillId="6" borderId="59" xfId="0" applyNumberFormat="1" applyFont="1" applyFill="1" applyBorder="1" applyAlignment="1">
      <alignment horizontal="right" vertical="top" wrapText="1"/>
    </xf>
    <xf numFmtId="0" fontId="13" fillId="0" borderId="56" xfId="29" applyFont="1" applyBorder="1"/>
    <xf numFmtId="165" fontId="13" fillId="0" borderId="56" xfId="30" applyNumberFormat="1" applyFont="1" applyBorder="1"/>
    <xf numFmtId="0" fontId="13" fillId="0" borderId="56" xfId="0" applyFont="1" applyBorder="1"/>
    <xf numFmtId="0" fontId="13" fillId="0" borderId="56" xfId="21" applyBorder="1"/>
    <xf numFmtId="0" fontId="13" fillId="0" borderId="66" xfId="31" applyFont="1" applyBorder="1"/>
    <xf numFmtId="165" fontId="13" fillId="0" borderId="1" xfId="30" applyNumberFormat="1" applyFont="1" applyBorder="1"/>
    <xf numFmtId="0" fontId="13" fillId="0" borderId="1" xfId="0" applyFont="1" applyBorder="1" applyAlignment="1">
      <alignment wrapText="1"/>
    </xf>
    <xf numFmtId="165" fontId="13" fillId="0" borderId="2" xfId="1" applyNumberFormat="1" applyFont="1" applyBorder="1"/>
    <xf numFmtId="165" fontId="13" fillId="0" borderId="9" xfId="1" applyNumberFormat="1" applyFont="1" applyBorder="1"/>
    <xf numFmtId="165" fontId="24" fillId="8" borderId="29" xfId="1" applyNumberFormat="1" applyFont="1" applyFill="1" applyBorder="1"/>
    <xf numFmtId="165" fontId="13" fillId="8" borderId="29" xfId="1" applyNumberFormat="1" applyFont="1" applyFill="1" applyBorder="1"/>
    <xf numFmtId="165" fontId="13" fillId="8" borderId="31" xfId="1" applyNumberFormat="1" applyFont="1" applyFill="1" applyBorder="1"/>
    <xf numFmtId="0" fontId="12" fillId="0" borderId="54" xfId="0" applyFont="1" applyBorder="1"/>
    <xf numFmtId="0" fontId="11" fillId="0" borderId="0" xfId="26" applyFont="1" applyAlignment="1">
      <alignment horizontal="left"/>
    </xf>
    <xf numFmtId="0" fontId="15" fillId="3" borderId="6" xfId="32" applyFont="1" applyFill="1" applyBorder="1"/>
    <xf numFmtId="0" fontId="0" fillId="0" borderId="5" xfId="22" applyFont="1" applyBorder="1"/>
    <xf numFmtId="165" fontId="17" fillId="0" borderId="0" xfId="1" applyNumberFormat="1"/>
    <xf numFmtId="0" fontId="17" fillId="0" borderId="67" xfId="22" applyBorder="1"/>
    <xf numFmtId="0" fontId="0" fillId="0" borderId="13" xfId="22" applyFont="1" applyBorder="1"/>
    <xf numFmtId="165" fontId="12" fillId="0" borderId="68" xfId="1" applyNumberFormat="1" applyFont="1" applyBorder="1"/>
    <xf numFmtId="0" fontId="12" fillId="22" borderId="0" xfId="22" applyFont="1" applyFill="1"/>
    <xf numFmtId="165" fontId="12" fillId="22" borderId="0" xfId="1" applyNumberFormat="1" applyFont="1" applyFill="1"/>
    <xf numFmtId="0" fontId="37" fillId="0" borderId="0" xfId="32" applyFont="1"/>
    <xf numFmtId="0" fontId="14" fillId="3" borderId="0" xfId="32" applyFont="1" applyFill="1"/>
    <xf numFmtId="0" fontId="11" fillId="0" borderId="0" xfId="32" applyFont="1" applyAlignment="1">
      <alignment horizontal="left"/>
    </xf>
    <xf numFmtId="0" fontId="15" fillId="3" borderId="69" xfId="0" applyFont="1" applyFill="1" applyBorder="1"/>
    <xf numFmtId="3" fontId="10" fillId="5" borderId="68" xfId="0" applyNumberFormat="1" applyFont="1" applyFill="1" applyBorder="1" applyAlignment="1">
      <alignment horizontal="right" vertical="top" wrapText="1"/>
    </xf>
    <xf numFmtId="165" fontId="43" fillId="21" borderId="11" xfId="4" applyNumberFormat="1" applyFont="1" applyFill="1" applyBorder="1" applyAlignment="1">
      <alignment horizontal="right"/>
    </xf>
    <xf numFmtId="165" fontId="44" fillId="21" borderId="1" xfId="4" applyNumberFormat="1" applyFont="1" applyFill="1" applyBorder="1" applyAlignment="1">
      <alignment horizontal="right"/>
    </xf>
    <xf numFmtId="0" fontId="41" fillId="21" borderId="11" xfId="10" applyFont="1" applyFill="1" applyBorder="1" applyAlignment="1">
      <alignment horizontal="center" wrapText="1"/>
    </xf>
    <xf numFmtId="0" fontId="41" fillId="21" borderId="11" xfId="10" applyFont="1" applyFill="1" applyBorder="1" applyAlignment="1">
      <alignment horizontal="center"/>
    </xf>
    <xf numFmtId="0" fontId="11" fillId="23" borderId="1" xfId="10" applyFill="1" applyBorder="1" applyAlignment="1">
      <alignment wrapText="1"/>
    </xf>
    <xf numFmtId="0" fontId="11" fillId="23" borderId="1" xfId="10" applyFill="1" applyBorder="1"/>
    <xf numFmtId="165" fontId="11" fillId="23" borderId="1" xfId="1" applyNumberFormat="1" applyFont="1" applyFill="1" applyBorder="1"/>
    <xf numFmtId="0" fontId="11" fillId="0" borderId="0" xfId="14" applyAlignment="1">
      <alignment horizontal="left"/>
    </xf>
    <xf numFmtId="0" fontId="10" fillId="0" borderId="0" xfId="14" applyFont="1"/>
    <xf numFmtId="0" fontId="11" fillId="0" borderId="75" xfId="14" applyBorder="1"/>
    <xf numFmtId="165" fontId="11" fillId="0" borderId="75" xfId="1" applyNumberFormat="1" applyFont="1" applyBorder="1"/>
    <xf numFmtId="0" fontId="13" fillId="6" borderId="22" xfId="8" applyFill="1" applyBorder="1"/>
    <xf numFmtId="0" fontId="13" fillId="6" borderId="24" xfId="8" applyFill="1" applyBorder="1"/>
    <xf numFmtId="0" fontId="24" fillId="6" borderId="0" xfId="8" applyFont="1" applyFill="1"/>
    <xf numFmtId="0" fontId="25" fillId="6" borderId="0" xfId="8" applyFont="1" applyFill="1"/>
    <xf numFmtId="0" fontId="26" fillId="0" borderId="0" xfId="8" applyFont="1" applyAlignment="1">
      <alignment horizontal="center"/>
    </xf>
    <xf numFmtId="0" fontId="12" fillId="0" borderId="26" xfId="24" applyFont="1" applyBorder="1"/>
    <xf numFmtId="0" fontId="12" fillId="0" borderId="0" xfId="24" applyFont="1"/>
    <xf numFmtId="0" fontId="24" fillId="0" borderId="0" xfId="8" applyFont="1"/>
    <xf numFmtId="0" fontId="24" fillId="0" borderId="28" xfId="8" applyFont="1" applyBorder="1"/>
    <xf numFmtId="0" fontId="13" fillId="0" borderId="30" xfId="8" applyBorder="1"/>
    <xf numFmtId="0" fontId="13" fillId="0" borderId="28" xfId="8" applyBorder="1"/>
    <xf numFmtId="0" fontId="24" fillId="0" borderId="32" xfId="8" applyFont="1" applyBorder="1"/>
    <xf numFmtId="0" fontId="29" fillId="3" borderId="37" xfId="8" applyFont="1" applyFill="1" applyBorder="1"/>
    <xf numFmtId="0" fontId="29" fillId="0" borderId="37" xfId="8" applyFont="1" applyBorder="1"/>
    <xf numFmtId="0" fontId="13" fillId="0" borderId="22" xfId="8" applyBorder="1"/>
    <xf numFmtId="0" fontId="13" fillId="0" borderId="39" xfId="8" applyBorder="1"/>
    <xf numFmtId="0" fontId="13" fillId="0" borderId="43" xfId="8" applyBorder="1"/>
    <xf numFmtId="0" fontId="13" fillId="0" borderId="45" xfId="8" applyBorder="1"/>
    <xf numFmtId="0" fontId="13" fillId="3" borderId="45" xfId="8" applyFill="1" applyBorder="1"/>
    <xf numFmtId="0" fontId="24" fillId="0" borderId="19" xfId="8" applyFont="1" applyBorder="1"/>
    <xf numFmtId="0" fontId="24" fillId="0" borderId="49" xfId="28" applyFont="1" applyBorder="1"/>
    <xf numFmtId="0" fontId="13" fillId="0" borderId="50" xfId="8" applyBorder="1"/>
    <xf numFmtId="0" fontId="13" fillId="20" borderId="39" xfId="8" applyFill="1" applyBorder="1"/>
    <xf numFmtId="0" fontId="13" fillId="20" borderId="45" xfId="8" applyFill="1" applyBorder="1"/>
    <xf numFmtId="0" fontId="26" fillId="0" borderId="0" xfId="0" applyFont="1" applyAlignment="1">
      <alignment wrapText="1"/>
    </xf>
    <xf numFmtId="10" fontId="19" fillId="4" borderId="24" xfId="8" applyNumberFormat="1" applyFont="1" applyFill="1" applyBorder="1"/>
    <xf numFmtId="0" fontId="29" fillId="0" borderId="8" xfId="16" applyFont="1" applyBorder="1"/>
    <xf numFmtId="0" fontId="29" fillId="3" borderId="8" xfId="16" applyFont="1" applyFill="1" applyBorder="1"/>
    <xf numFmtId="0" fontId="29" fillId="15" borderId="37" xfId="8" applyFont="1" applyFill="1" applyBorder="1"/>
    <xf numFmtId="0" fontId="26" fillId="0" borderId="5" xfId="31" applyFont="1" applyBorder="1"/>
    <xf numFmtId="168" fontId="0" fillId="0" borderId="0" xfId="0" applyNumberFormat="1"/>
    <xf numFmtId="3" fontId="11" fillId="16" borderId="74" xfId="0" applyNumberFormat="1" applyFont="1" applyFill="1" applyBorder="1" applyAlignment="1">
      <alignment horizontal="right" vertical="top" wrapText="1"/>
    </xf>
    <xf numFmtId="0" fontId="12" fillId="0" borderId="76" xfId="0" applyFont="1" applyBorder="1"/>
    <xf numFmtId="0" fontId="11" fillId="0" borderId="75" xfId="0" applyFont="1" applyBorder="1" applyAlignment="1">
      <alignment horizontal="left" vertical="top" wrapText="1"/>
    </xf>
    <xf numFmtId="0" fontId="0" fillId="18" borderId="71" xfId="0" applyFill="1" applyBorder="1"/>
    <xf numFmtId="0" fontId="10" fillId="5" borderId="5" xfId="0" applyFont="1" applyFill="1" applyBorder="1" applyAlignment="1">
      <alignment horizontal="left" vertical="top" wrapText="1"/>
    </xf>
    <xf numFmtId="3" fontId="11" fillId="16" borderId="5" xfId="0" applyNumberFormat="1" applyFont="1" applyFill="1" applyBorder="1" applyAlignment="1">
      <alignment horizontal="right" vertical="top" wrapText="1"/>
    </xf>
    <xf numFmtId="3" fontId="11" fillId="16" borderId="72" xfId="0" applyNumberFormat="1" applyFont="1" applyFill="1" applyBorder="1" applyAlignment="1">
      <alignment horizontal="right" vertical="top" wrapText="1"/>
    </xf>
    <xf numFmtId="3" fontId="0" fillId="18" borderId="70" xfId="0" applyNumberFormat="1" applyFill="1" applyBorder="1"/>
    <xf numFmtId="3" fontId="0" fillId="18" borderId="73" xfId="0" applyNumberFormat="1" applyFill="1" applyBorder="1"/>
    <xf numFmtId="3" fontId="11" fillId="5" borderId="5" xfId="0" applyNumberFormat="1" applyFont="1" applyFill="1" applyBorder="1" applyAlignment="1">
      <alignment horizontal="right" vertical="top" wrapText="1"/>
    </xf>
    <xf numFmtId="0" fontId="30" fillId="0" borderId="0" xfId="10" applyFont="1"/>
    <xf numFmtId="0" fontId="33" fillId="0" borderId="0" xfId="10" applyFont="1"/>
    <xf numFmtId="0" fontId="30" fillId="11" borderId="75" xfId="10" applyFont="1" applyFill="1" applyBorder="1"/>
    <xf numFmtId="1" fontId="11" fillId="0" borderId="0" xfId="10" applyNumberFormat="1"/>
    <xf numFmtId="0" fontId="17" fillId="3" borderId="0" xfId="22" applyFill="1"/>
    <xf numFmtId="1" fontId="10" fillId="0" borderId="0" xfId="10" applyNumberFormat="1" applyFont="1"/>
    <xf numFmtId="0" fontId="4" fillId="0" borderId="0" xfId="73"/>
    <xf numFmtId="0" fontId="21" fillId="0" borderId="0" xfId="73" applyFont="1"/>
    <xf numFmtId="0" fontId="11" fillId="6" borderId="19" xfId="73" applyFont="1" applyFill="1" applyBorder="1" applyAlignment="1">
      <alignment horizontal="left"/>
    </xf>
    <xf numFmtId="0" fontId="4" fillId="6" borderId="20" xfId="73" applyFill="1" applyBorder="1"/>
    <xf numFmtId="165" fontId="23" fillId="6" borderId="20" xfId="2" applyNumberFormat="1" applyFont="1" applyFill="1" applyBorder="1"/>
    <xf numFmtId="9" fontId="11" fillId="6" borderId="0" xfId="73" applyNumberFormat="1" applyFont="1" applyFill="1" applyAlignment="1">
      <alignment horizontal="left"/>
    </xf>
    <xf numFmtId="0" fontId="4" fillId="6" borderId="0" xfId="73" applyFill="1"/>
    <xf numFmtId="165" fontId="23" fillId="6" borderId="0" xfId="2" applyNumberFormat="1" applyFont="1" applyFill="1"/>
    <xf numFmtId="0" fontId="11" fillId="6" borderId="24" xfId="73" applyFont="1" applyFill="1" applyBorder="1" applyAlignment="1">
      <alignment horizontal="left"/>
    </xf>
    <xf numFmtId="165" fontId="23" fillId="6" borderId="24" xfId="2" applyNumberFormat="1" applyFont="1" applyFill="1" applyBorder="1"/>
    <xf numFmtId="0" fontId="15" fillId="3" borderId="0" xfId="73" applyFont="1" applyFill="1"/>
    <xf numFmtId="165" fontId="18" fillId="4" borderId="0" xfId="73" applyNumberFormat="1" applyFont="1" applyFill="1"/>
    <xf numFmtId="0" fontId="18" fillId="9" borderId="0" xfId="73" applyFont="1" applyFill="1"/>
    <xf numFmtId="0" fontId="27" fillId="0" borderId="0" xfId="73" applyFont="1"/>
    <xf numFmtId="3" fontId="24" fillId="11" borderId="31" xfId="3" applyNumberFormat="1" applyFont="1" applyFill="1" applyBorder="1"/>
    <xf numFmtId="3" fontId="4" fillId="0" borderId="0" xfId="73" applyNumberFormat="1"/>
    <xf numFmtId="3" fontId="24" fillId="5" borderId="31" xfId="3" applyNumberFormat="1" applyFont="1" applyFill="1" applyBorder="1"/>
    <xf numFmtId="165" fontId="30" fillId="0" borderId="34" xfId="3" applyNumberFormat="1" applyFont="1" applyBorder="1"/>
    <xf numFmtId="43" fontId="30" fillId="3" borderId="35" xfId="3" applyFont="1" applyFill="1" applyBorder="1"/>
    <xf numFmtId="3" fontId="13" fillId="4" borderId="36" xfId="3" applyNumberFormat="1" applyFill="1" applyBorder="1"/>
    <xf numFmtId="165" fontId="32" fillId="0" borderId="0" xfId="27" applyNumberFormat="1" applyFont="1"/>
    <xf numFmtId="165" fontId="30" fillId="3" borderId="35" xfId="3" applyNumberFormat="1" applyFont="1" applyFill="1" applyBorder="1"/>
    <xf numFmtId="165" fontId="30" fillId="3" borderId="0" xfId="27" applyNumberFormat="1" applyFont="1" applyFill="1"/>
    <xf numFmtId="166" fontId="30" fillId="3" borderId="35" xfId="3" applyNumberFormat="1" applyFont="1" applyFill="1" applyBorder="1"/>
    <xf numFmtId="165" fontId="30" fillId="3" borderId="34" xfId="3" applyNumberFormat="1" applyFont="1" applyFill="1" applyBorder="1"/>
    <xf numFmtId="165" fontId="30" fillId="0" borderId="35" xfId="3" applyNumberFormat="1" applyFont="1" applyBorder="1"/>
    <xf numFmtId="165" fontId="13" fillId="0" borderId="26" xfId="3" applyNumberFormat="1" applyBorder="1"/>
    <xf numFmtId="165" fontId="13" fillId="0" borderId="0" xfId="3" applyNumberFormat="1"/>
    <xf numFmtId="3" fontId="29" fillId="4" borderId="77" xfId="3" applyNumberFormat="1" applyFont="1" applyFill="1" applyBorder="1"/>
    <xf numFmtId="3" fontId="29" fillId="20" borderId="77" xfId="3" applyNumberFormat="1" applyFont="1" applyFill="1" applyBorder="1"/>
    <xf numFmtId="165" fontId="24" fillId="0" borderId="30" xfId="3" applyNumberFormat="1" applyFont="1" applyBorder="1"/>
    <xf numFmtId="165" fontId="24" fillId="0" borderId="28" xfId="3" applyNumberFormat="1" applyFont="1" applyBorder="1"/>
    <xf numFmtId="3" fontId="24" fillId="11" borderId="38" xfId="3" applyNumberFormat="1" applyFont="1" applyFill="1" applyBorder="1"/>
    <xf numFmtId="165" fontId="28" fillId="5" borderId="31" xfId="1" applyNumberFormat="1" applyFont="1" applyFill="1" applyBorder="1"/>
    <xf numFmtId="165" fontId="33" fillId="3" borderId="34" xfId="3" applyNumberFormat="1" applyFont="1" applyFill="1" applyBorder="1"/>
    <xf numFmtId="166" fontId="30" fillId="20" borderId="35" xfId="3" applyNumberFormat="1" applyFont="1" applyFill="1" applyBorder="1"/>
    <xf numFmtId="165" fontId="30" fillId="20" borderId="36" xfId="3" applyNumberFormat="1" applyFont="1" applyFill="1" applyBorder="1"/>
    <xf numFmtId="165" fontId="4" fillId="0" borderId="0" xfId="73" applyNumberFormat="1"/>
    <xf numFmtId="165" fontId="30" fillId="3" borderId="40" xfId="3" applyNumberFormat="1" applyFont="1" applyFill="1" applyBorder="1"/>
    <xf numFmtId="166" fontId="30" fillId="21" borderId="35" xfId="3" applyNumberFormat="1" applyFont="1" applyFill="1" applyBorder="1"/>
    <xf numFmtId="165" fontId="33" fillId="3" borderId="40" xfId="3" applyNumberFormat="1" applyFont="1" applyFill="1" applyBorder="1"/>
    <xf numFmtId="165" fontId="30" fillId="20" borderId="75" xfId="3" applyNumberFormat="1" applyFont="1" applyFill="1" applyBorder="1"/>
    <xf numFmtId="165" fontId="30" fillId="4" borderId="41" xfId="3" applyNumberFormat="1" applyFont="1" applyFill="1" applyBorder="1"/>
    <xf numFmtId="165" fontId="33" fillId="0" borderId="42" xfId="3" applyNumberFormat="1" applyFont="1" applyBorder="1"/>
    <xf numFmtId="165" fontId="33" fillId="0" borderId="28" xfId="3" applyNumberFormat="1" applyFont="1" applyBorder="1"/>
    <xf numFmtId="165" fontId="24" fillId="11" borderId="38" xfId="3" applyNumberFormat="1" applyFont="1" applyFill="1" applyBorder="1"/>
    <xf numFmtId="165" fontId="24" fillId="5" borderId="31" xfId="3" applyNumberFormat="1" applyFont="1" applyFill="1" applyBorder="1"/>
    <xf numFmtId="165" fontId="30" fillId="0" borderId="44" xfId="3" applyNumberFormat="1" applyFont="1" applyBorder="1"/>
    <xf numFmtId="165" fontId="30" fillId="4" borderId="75" xfId="3" applyNumberFormat="1" applyFont="1" applyFill="1" applyBorder="1"/>
    <xf numFmtId="165" fontId="30" fillId="0" borderId="46" xfId="3" applyNumberFormat="1" applyFont="1" applyBorder="1"/>
    <xf numFmtId="43" fontId="30" fillId="21" borderId="35" xfId="3" applyFont="1" applyFill="1" applyBorder="1"/>
    <xf numFmtId="165" fontId="30" fillId="21" borderId="0" xfId="3" applyNumberFormat="1" applyFont="1" applyFill="1"/>
    <xf numFmtId="165" fontId="30" fillId="0" borderId="0" xfId="3" applyNumberFormat="1" applyFont="1"/>
    <xf numFmtId="165" fontId="53" fillId="12" borderId="0" xfId="1" applyNumberFormat="1" applyFont="1" applyFill="1"/>
    <xf numFmtId="165" fontId="30" fillId="21" borderId="35" xfId="3" applyNumberFormat="1" applyFont="1" applyFill="1" applyBorder="1"/>
    <xf numFmtId="165" fontId="30" fillId="20" borderId="35" xfId="3" applyNumberFormat="1" applyFont="1" applyFill="1" applyBorder="1"/>
    <xf numFmtId="165" fontId="30" fillId="6" borderId="46" xfId="3" applyNumberFormat="1" applyFont="1" applyFill="1" applyBorder="1"/>
    <xf numFmtId="165" fontId="30" fillId="15" borderId="40" xfId="3" applyNumberFormat="1" applyFont="1" applyFill="1" applyBorder="1"/>
    <xf numFmtId="165" fontId="30" fillId="0" borderId="40" xfId="3" applyNumberFormat="1" applyFont="1" applyBorder="1"/>
    <xf numFmtId="165" fontId="30" fillId="6" borderId="40" xfId="3" applyNumberFormat="1" applyFont="1" applyFill="1" applyBorder="1"/>
    <xf numFmtId="165" fontId="33" fillId="0" borderId="48" xfId="3" applyNumberFormat="1" applyFont="1" applyBorder="1"/>
    <xf numFmtId="165" fontId="33" fillId="0" borderId="20" xfId="3" applyNumberFormat="1" applyFont="1" applyBorder="1"/>
    <xf numFmtId="165" fontId="24" fillId="11" borderId="57" xfId="3" applyNumberFormat="1" applyFont="1" applyFill="1" applyBorder="1"/>
    <xf numFmtId="165" fontId="24" fillId="11" borderId="58" xfId="3" applyNumberFormat="1" applyFont="1" applyFill="1" applyBorder="1"/>
    <xf numFmtId="165" fontId="28" fillId="11" borderId="58" xfId="1" applyNumberFormat="1" applyFont="1" applyFill="1" applyBorder="1"/>
    <xf numFmtId="0" fontId="4" fillId="0" borderId="35" xfId="73" applyBorder="1"/>
    <xf numFmtId="0" fontId="4" fillId="0" borderId="75" xfId="73" applyBorder="1"/>
    <xf numFmtId="0" fontId="4" fillId="0" borderId="62" xfId="73" applyBorder="1"/>
    <xf numFmtId="0" fontId="4" fillId="0" borderId="29" xfId="73" applyBorder="1"/>
    <xf numFmtId="165" fontId="52" fillId="0" borderId="31" xfId="1" applyNumberFormat="1" applyFont="1" applyBorder="1"/>
    <xf numFmtId="0" fontId="13" fillId="0" borderId="75" xfId="28" applyBorder="1"/>
    <xf numFmtId="0" fontId="13" fillId="0" borderId="78" xfId="28" applyBorder="1"/>
    <xf numFmtId="0" fontId="4" fillId="0" borderId="78" xfId="73" applyBorder="1"/>
    <xf numFmtId="165" fontId="52" fillId="0" borderId="78" xfId="1" applyNumberFormat="1" applyFont="1" applyBorder="1"/>
    <xf numFmtId="0" fontId="26" fillId="0" borderId="0" xfId="0" applyFont="1"/>
    <xf numFmtId="165" fontId="30" fillId="0" borderId="0" xfId="1" applyNumberFormat="1" applyFont="1"/>
    <xf numFmtId="165" fontId="11" fillId="0" borderId="0" xfId="1" applyNumberFormat="1" applyFont="1" applyAlignment="1">
      <alignment horizontal="center"/>
    </xf>
    <xf numFmtId="165" fontId="34" fillId="0" borderId="0" xfId="1" applyNumberFormat="1" applyFont="1"/>
    <xf numFmtId="0" fontId="17" fillId="15" borderId="0" xfId="22" applyFill="1"/>
    <xf numFmtId="0" fontId="11" fillId="15" borderId="0" xfId="10" applyFill="1"/>
    <xf numFmtId="0" fontId="4" fillId="0" borderId="79" xfId="73" applyBorder="1"/>
    <xf numFmtId="0" fontId="4" fillId="0" borderId="20" xfId="73" applyBorder="1"/>
    <xf numFmtId="165" fontId="23" fillId="0" borderId="20" xfId="2" applyNumberFormat="1" applyFont="1" applyBorder="1"/>
    <xf numFmtId="0" fontId="4" fillId="0" borderId="21" xfId="73" applyBorder="1"/>
    <xf numFmtId="0" fontId="4" fillId="0" borderId="26" xfId="73" applyBorder="1"/>
    <xf numFmtId="165" fontId="23" fillId="0" borderId="0" xfId="2" applyNumberFormat="1" applyFont="1"/>
    <xf numFmtId="0" fontId="4" fillId="0" borderId="23" xfId="73" applyBorder="1"/>
    <xf numFmtId="0" fontId="4" fillId="6" borderId="24" xfId="73" applyFill="1" applyBorder="1"/>
    <xf numFmtId="0" fontId="4" fillId="0" borderId="80" xfId="73" applyBorder="1"/>
    <xf numFmtId="0" fontId="13" fillId="0" borderId="24" xfId="8" applyBorder="1"/>
    <xf numFmtId="165" fontId="23" fillId="0" borderId="24" xfId="2" applyNumberFormat="1" applyFont="1" applyBorder="1"/>
    <xf numFmtId="0" fontId="4" fillId="0" borderId="25" xfId="73" applyBorder="1"/>
    <xf numFmtId="0" fontId="18" fillId="0" borderId="26" xfId="73" applyFont="1" applyBorder="1"/>
    <xf numFmtId="165" fontId="18" fillId="0" borderId="0" xfId="73" applyNumberFormat="1" applyFont="1"/>
    <xf numFmtId="0" fontId="18" fillId="0" borderId="0" xfId="73" applyFont="1"/>
    <xf numFmtId="3" fontId="24" fillId="11" borderId="81" xfId="3" applyNumberFormat="1" applyFont="1" applyFill="1" applyBorder="1"/>
    <xf numFmtId="3" fontId="24" fillId="11" borderId="28" xfId="3" applyNumberFormat="1" applyFont="1" applyFill="1" applyBorder="1"/>
    <xf numFmtId="3" fontId="24" fillId="5" borderId="81" xfId="3" applyNumberFormat="1" applyFont="1" applyFill="1" applyBorder="1"/>
    <xf numFmtId="3" fontId="24" fillId="5" borderId="28" xfId="3" applyNumberFormat="1" applyFont="1" applyFill="1" applyBorder="1"/>
    <xf numFmtId="165" fontId="20" fillId="5" borderId="0" xfId="26" applyNumberFormat="1" applyFont="1" applyFill="1"/>
    <xf numFmtId="165" fontId="20" fillId="5" borderId="82" xfId="73" applyNumberFormat="1" applyFont="1" applyFill="1" applyBorder="1"/>
    <xf numFmtId="3" fontId="24" fillId="11" borderId="83" xfId="3" applyNumberFormat="1" applyFont="1" applyFill="1" applyBorder="1"/>
    <xf numFmtId="165" fontId="28" fillId="5" borderId="28" xfId="1" applyNumberFormat="1" applyFont="1" applyFill="1" applyBorder="1"/>
    <xf numFmtId="0" fontId="6" fillId="0" borderId="0" xfId="26"/>
    <xf numFmtId="166" fontId="30" fillId="15" borderId="35" xfId="3" applyNumberFormat="1" applyFont="1" applyFill="1" applyBorder="1"/>
    <xf numFmtId="165" fontId="24" fillId="5" borderId="81" xfId="3" applyNumberFormat="1" applyFont="1" applyFill="1" applyBorder="1"/>
    <xf numFmtId="0" fontId="6" fillId="5" borderId="0" xfId="26" applyFill="1"/>
    <xf numFmtId="0" fontId="4" fillId="5" borderId="82" xfId="73" applyFill="1" applyBorder="1"/>
    <xf numFmtId="43" fontId="30" fillId="15" borderId="35" xfId="3" applyFont="1" applyFill="1" applyBorder="1"/>
    <xf numFmtId="165" fontId="30" fillId="15" borderId="35" xfId="3" applyNumberFormat="1" applyFont="1" applyFill="1" applyBorder="1"/>
    <xf numFmtId="165" fontId="30" fillId="15" borderId="0" xfId="3" applyNumberFormat="1" applyFont="1" applyFill="1"/>
    <xf numFmtId="165" fontId="52" fillId="0" borderId="84" xfId="1" applyNumberFormat="1" applyFont="1" applyBorder="1"/>
    <xf numFmtId="165" fontId="52" fillId="0" borderId="85" xfId="1" applyNumberFormat="1" applyFont="1" applyBorder="1"/>
    <xf numFmtId="165" fontId="24" fillId="11" borderId="86" xfId="3" applyNumberFormat="1" applyFont="1" applyFill="1" applyBorder="1"/>
    <xf numFmtId="165" fontId="28" fillId="11" borderId="20" xfId="1" applyNumberFormat="1" applyFont="1" applyFill="1" applyBorder="1"/>
    <xf numFmtId="165" fontId="30" fillId="0" borderId="75" xfId="3" applyNumberFormat="1" applyFont="1" applyBorder="1"/>
    <xf numFmtId="165" fontId="20" fillId="5" borderId="8" xfId="26" applyNumberFormat="1" applyFont="1" applyFill="1" applyBorder="1"/>
    <xf numFmtId="0" fontId="6" fillId="0" borderId="75" xfId="26" applyBorder="1"/>
    <xf numFmtId="0" fontId="6" fillId="0" borderId="8" xfId="26" applyBorder="1"/>
    <xf numFmtId="0" fontId="6" fillId="0" borderId="29" xfId="26" applyBorder="1"/>
    <xf numFmtId="0" fontId="6" fillId="0" borderId="31" xfId="26" applyBorder="1"/>
    <xf numFmtId="165" fontId="52" fillId="0" borderId="28" xfId="1" applyNumberFormat="1" applyFont="1" applyBorder="1"/>
    <xf numFmtId="0" fontId="6" fillId="0" borderId="5" xfId="26" applyBorder="1"/>
    <xf numFmtId="165" fontId="52" fillId="0" borderId="35" xfId="1" applyNumberFormat="1" applyFont="1" applyBorder="1"/>
    <xf numFmtId="165" fontId="52" fillId="0" borderId="75" xfId="1" applyNumberFormat="1" applyFont="1" applyBorder="1"/>
    <xf numFmtId="165" fontId="52" fillId="0" borderId="92" xfId="1" applyNumberFormat="1" applyFont="1" applyBorder="1"/>
    <xf numFmtId="164" fontId="9" fillId="0" borderId="85" xfId="0" applyNumberFormat="1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/>
    </xf>
    <xf numFmtId="3" fontId="10" fillId="0" borderId="85" xfId="0" applyNumberFormat="1" applyFont="1" applyBorder="1" applyAlignment="1">
      <alignment horizontal="right" vertical="top" wrapText="1"/>
    </xf>
    <xf numFmtId="0" fontId="11" fillId="0" borderId="85" xfId="0" applyFont="1" applyBorder="1" applyAlignment="1">
      <alignment horizontal="center" vertical="top" wrapText="1"/>
    </xf>
    <xf numFmtId="0" fontId="11" fillId="0" borderId="85" xfId="0" applyFont="1" applyBorder="1" applyAlignment="1">
      <alignment horizontal="left" vertical="top" wrapText="1"/>
    </xf>
    <xf numFmtId="3" fontId="11" fillId="16" borderId="85" xfId="0" applyNumberFormat="1" applyFont="1" applyFill="1" applyBorder="1" applyAlignment="1">
      <alignment horizontal="right" vertical="top" wrapText="1"/>
    </xf>
    <xf numFmtId="3" fontId="11" fillId="0" borderId="85" xfId="0" applyNumberFormat="1" applyFont="1" applyBorder="1" applyAlignment="1">
      <alignment horizontal="right" vertical="top" wrapText="1"/>
    </xf>
    <xf numFmtId="3" fontId="11" fillId="7" borderId="85" xfId="0" applyNumberFormat="1" applyFont="1" applyFill="1" applyBorder="1" applyAlignment="1">
      <alignment horizontal="right" vertical="top" wrapText="1"/>
    </xf>
    <xf numFmtId="0" fontId="11" fillId="15" borderId="85" xfId="0" applyFont="1" applyFill="1" applyBorder="1" applyAlignment="1">
      <alignment horizontal="left" vertical="top" wrapText="1"/>
    </xf>
    <xf numFmtId="3" fontId="11" fillId="17" borderId="85" xfId="0" applyNumberFormat="1" applyFont="1" applyFill="1" applyBorder="1" applyAlignment="1">
      <alignment horizontal="right" vertical="top" wrapText="1"/>
    </xf>
    <xf numFmtId="0" fontId="10" fillId="2" borderId="85" xfId="0" applyFont="1" applyFill="1" applyBorder="1" applyAlignment="1">
      <alignment horizontal="left" vertical="top" wrapText="1"/>
    </xf>
    <xf numFmtId="3" fontId="11" fillId="2" borderId="85" xfId="0" applyNumberFormat="1" applyFont="1" applyFill="1" applyBorder="1" applyAlignment="1">
      <alignment horizontal="right" vertical="top" wrapText="1"/>
    </xf>
    <xf numFmtId="3" fontId="10" fillId="7" borderId="85" xfId="0" applyNumberFormat="1" applyFont="1" applyFill="1" applyBorder="1" applyAlignment="1">
      <alignment horizontal="right" vertical="top" wrapText="1"/>
    </xf>
    <xf numFmtId="3" fontId="10" fillId="15" borderId="85" xfId="0" applyNumberFormat="1" applyFont="1" applyFill="1" applyBorder="1" applyAlignment="1">
      <alignment horizontal="right" vertical="top" wrapText="1"/>
    </xf>
    <xf numFmtId="3" fontId="11" fillId="18" borderId="85" xfId="0" applyNumberFormat="1" applyFont="1" applyFill="1" applyBorder="1" applyAlignment="1">
      <alignment horizontal="right" vertical="top" wrapText="1"/>
    </xf>
    <xf numFmtId="0" fontId="11" fillId="3" borderId="85" xfId="0" applyFont="1" applyFill="1" applyBorder="1" applyAlignment="1">
      <alignment horizontal="left" vertical="top" wrapText="1"/>
    </xf>
    <xf numFmtId="3" fontId="11" fillId="8" borderId="85" xfId="0" applyNumberFormat="1" applyFont="1" applyFill="1" applyBorder="1" applyAlignment="1">
      <alignment horizontal="right" vertical="top" wrapText="1"/>
    </xf>
    <xf numFmtId="3" fontId="11" fillId="15" borderId="85" xfId="0" applyNumberFormat="1" applyFont="1" applyFill="1" applyBorder="1" applyAlignment="1">
      <alignment horizontal="right" vertical="top" wrapText="1"/>
    </xf>
    <xf numFmtId="3" fontId="11" fillId="3" borderId="85" xfId="0" applyNumberFormat="1" applyFont="1" applyFill="1" applyBorder="1" applyAlignment="1">
      <alignment horizontal="right" vertical="top" wrapText="1"/>
    </xf>
    <xf numFmtId="0" fontId="11" fillId="15" borderId="93" xfId="33" applyFont="1" applyFill="1" applyBorder="1" applyAlignment="1">
      <alignment horizontal="left" vertical="center" wrapText="1"/>
    </xf>
    <xf numFmtId="0" fontId="9" fillId="19" borderId="93" xfId="33" applyFont="1" applyFill="1" applyBorder="1" applyAlignment="1">
      <alignment horizontal="left" vertical="center" wrapText="1"/>
    </xf>
    <xf numFmtId="3" fontId="10" fillId="2" borderId="85" xfId="0" applyNumberFormat="1" applyFont="1" applyFill="1" applyBorder="1" applyAlignment="1">
      <alignment horizontal="right" vertical="top" wrapText="1"/>
    </xf>
    <xf numFmtId="0" fontId="10" fillId="6" borderId="85" xfId="0" applyFont="1" applyFill="1" applyBorder="1" applyAlignment="1">
      <alignment horizontal="left" vertical="top" wrapText="1"/>
    </xf>
    <xf numFmtId="3" fontId="11" fillId="6" borderId="85" xfId="0" applyNumberFormat="1" applyFont="1" applyFill="1" applyBorder="1" applyAlignment="1">
      <alignment horizontal="right" vertical="top" wrapText="1"/>
    </xf>
    <xf numFmtId="0" fontId="10" fillId="6" borderId="87" xfId="0" applyFont="1" applyFill="1" applyBorder="1" applyAlignment="1">
      <alignment horizontal="left" vertical="top" wrapText="1"/>
    </xf>
    <xf numFmtId="3" fontId="0" fillId="6" borderId="87" xfId="0" applyNumberFormat="1" applyFill="1" applyBorder="1"/>
    <xf numFmtId="0" fontId="26" fillId="0" borderId="0" xfId="230" applyFont="1"/>
    <xf numFmtId="0" fontId="37" fillId="0" borderId="0" xfId="230" applyFont="1"/>
    <xf numFmtId="0" fontId="2" fillId="0" borderId="0" xfId="230"/>
    <xf numFmtId="0" fontId="14" fillId="3" borderId="0" xfId="230" applyFont="1" applyFill="1"/>
    <xf numFmtId="0" fontId="9" fillId="0" borderId="89" xfId="0" applyFont="1" applyBorder="1" applyAlignment="1">
      <alignment horizontal="center" vertical="center"/>
    </xf>
    <xf numFmtId="3" fontId="10" fillId="0" borderId="88" xfId="0" applyNumberFormat="1" applyFont="1" applyBorder="1" applyAlignment="1">
      <alignment horizontal="right" vertical="top" wrapText="1"/>
    </xf>
    <xf numFmtId="3" fontId="10" fillId="0" borderId="87" xfId="0" applyNumberFormat="1" applyFont="1" applyBorder="1" applyAlignment="1">
      <alignment horizontal="right" vertical="top" wrapText="1"/>
    </xf>
    <xf numFmtId="0" fontId="10" fillId="5" borderId="85" xfId="0" applyFont="1" applyFill="1" applyBorder="1" applyAlignment="1">
      <alignment horizontal="left" vertical="top" wrapText="1"/>
    </xf>
    <xf numFmtId="3" fontId="11" fillId="5" borderId="85" xfId="0" applyNumberFormat="1" applyFont="1" applyFill="1" applyBorder="1" applyAlignment="1">
      <alignment horizontal="right" vertical="top" wrapText="1"/>
    </xf>
    <xf numFmtId="0" fontId="11" fillId="0" borderId="93" xfId="0" applyFont="1" applyBorder="1" applyAlignment="1">
      <alignment horizontal="left" vertical="top" wrapText="1"/>
    </xf>
    <xf numFmtId="3" fontId="11" fillId="16" borderId="94" xfId="0" applyNumberFormat="1" applyFont="1" applyFill="1" applyBorder="1" applyAlignment="1">
      <alignment horizontal="right" vertical="top" wrapText="1"/>
    </xf>
    <xf numFmtId="3" fontId="11" fillId="3" borderId="84" xfId="0" applyNumberFormat="1" applyFont="1" applyFill="1" applyBorder="1" applyAlignment="1">
      <alignment horizontal="right" vertical="top" wrapText="1"/>
    </xf>
    <xf numFmtId="3" fontId="11" fillId="0" borderId="84" xfId="0" applyNumberFormat="1" applyFont="1" applyBorder="1" applyAlignment="1">
      <alignment horizontal="right" vertical="top" wrapText="1"/>
    </xf>
    <xf numFmtId="0" fontId="10" fillId="5" borderId="93" xfId="0" applyFont="1" applyFill="1" applyBorder="1" applyAlignment="1">
      <alignment horizontal="left" vertical="top" wrapText="1"/>
    </xf>
    <xf numFmtId="3" fontId="10" fillId="5" borderId="84" xfId="0" applyNumberFormat="1" applyFont="1" applyFill="1" applyBorder="1" applyAlignment="1">
      <alignment horizontal="right" vertical="top" wrapText="1"/>
    </xf>
    <xf numFmtId="3" fontId="10" fillId="5" borderId="85" xfId="0" applyNumberFormat="1" applyFont="1" applyFill="1" applyBorder="1" applyAlignment="1">
      <alignment horizontal="right" vertical="top" wrapText="1"/>
    </xf>
    <xf numFmtId="3" fontId="11" fillId="2" borderId="84" xfId="0" applyNumberFormat="1" applyFont="1" applyFill="1" applyBorder="1" applyAlignment="1">
      <alignment horizontal="right" vertical="top" wrapText="1"/>
    </xf>
    <xf numFmtId="0" fontId="10" fillId="6" borderId="93" xfId="0" applyFont="1" applyFill="1" applyBorder="1" applyAlignment="1">
      <alignment horizontal="left" vertical="top" wrapText="1"/>
    </xf>
    <xf numFmtId="3" fontId="10" fillId="6" borderId="84" xfId="0" applyNumberFormat="1" applyFont="1" applyFill="1" applyBorder="1" applyAlignment="1">
      <alignment horizontal="right" vertical="top" wrapText="1"/>
    </xf>
    <xf numFmtId="0" fontId="10" fillId="6" borderId="89" xfId="0" applyFont="1" applyFill="1" applyBorder="1" applyAlignment="1">
      <alignment horizontal="left" vertical="top" wrapText="1"/>
    </xf>
    <xf numFmtId="3" fontId="10" fillId="6" borderId="88" xfId="0" applyNumberFormat="1" applyFont="1" applyFill="1" applyBorder="1" applyAlignment="1">
      <alignment horizontal="right" vertical="top" wrapText="1"/>
    </xf>
    <xf numFmtId="3" fontId="10" fillId="6" borderId="87" xfId="0" applyNumberFormat="1" applyFont="1" applyFill="1" applyBorder="1" applyAlignment="1">
      <alignment horizontal="right" vertical="top" wrapText="1"/>
    </xf>
    <xf numFmtId="0" fontId="10" fillId="0" borderId="0" xfId="14" applyFont="1" applyAlignment="1">
      <alignment horizontal="left"/>
    </xf>
    <xf numFmtId="0" fontId="34" fillId="0" borderId="0" xfId="14" applyFont="1"/>
    <xf numFmtId="0" fontId="11" fillId="8" borderId="75" xfId="14" applyFill="1" applyBorder="1"/>
    <xf numFmtId="165" fontId="11" fillId="3" borderId="75" xfId="1" applyNumberFormat="1" applyFont="1" applyFill="1" applyBorder="1"/>
    <xf numFmtId="0" fontId="11" fillId="0" borderId="5" xfId="14" applyBorder="1"/>
    <xf numFmtId="0" fontId="12" fillId="0" borderId="75" xfId="22" applyFont="1" applyBorder="1"/>
    <xf numFmtId="165" fontId="17" fillId="0" borderId="75" xfId="1" applyNumberFormat="1" applyBorder="1"/>
    <xf numFmtId="0" fontId="17" fillId="0" borderId="75" xfId="22" applyBorder="1"/>
    <xf numFmtId="0" fontId="0" fillId="0" borderId="75" xfId="22" applyFont="1" applyBorder="1"/>
    <xf numFmtId="0" fontId="17" fillId="0" borderId="76" xfId="22" applyBorder="1"/>
    <xf numFmtId="165" fontId="12" fillId="0" borderId="0" xfId="1" applyNumberFormat="1" applyFont="1"/>
    <xf numFmtId="0" fontId="15" fillId="3" borderId="95" xfId="73" applyFont="1" applyFill="1" applyBorder="1"/>
    <xf numFmtId="0" fontId="4" fillId="25" borderId="0" xfId="73" applyFill="1"/>
    <xf numFmtId="0" fontId="1" fillId="25" borderId="0" xfId="73" applyFont="1" applyFill="1"/>
    <xf numFmtId="0" fontId="24" fillId="0" borderId="89" xfId="8" applyFont="1" applyBorder="1"/>
    <xf numFmtId="0" fontId="24" fillId="0" borderId="96" xfId="8" applyFont="1" applyBorder="1"/>
    <xf numFmtId="0" fontId="24" fillId="0" borderId="67" xfId="8" applyFont="1" applyBorder="1"/>
    <xf numFmtId="0" fontId="13" fillId="0" borderId="87" xfId="8" applyBorder="1" applyAlignment="1">
      <alignment horizontal="center"/>
    </xf>
    <xf numFmtId="0" fontId="1" fillId="0" borderId="90" xfId="73" applyFont="1" applyBorder="1" applyAlignment="1">
      <alignment wrapText="1"/>
    </xf>
    <xf numFmtId="0" fontId="1" fillId="0" borderId="67" xfId="73" applyFont="1" applyBorder="1"/>
    <xf numFmtId="0" fontId="4" fillId="0" borderId="84" xfId="73" applyBorder="1"/>
    <xf numFmtId="0" fontId="4" fillId="0" borderId="85" xfId="73" applyBorder="1"/>
    <xf numFmtId="3" fontId="13" fillId="4" borderId="97" xfId="3" applyNumberFormat="1" applyFill="1" applyBorder="1"/>
    <xf numFmtId="3" fontId="24" fillId="11" borderId="98" xfId="3" applyNumberFormat="1" applyFont="1" applyFill="1" applyBorder="1"/>
    <xf numFmtId="165" fontId="52" fillId="0" borderId="99" xfId="1" applyNumberFormat="1" applyFont="1" applyBorder="1"/>
    <xf numFmtId="165" fontId="52" fillId="0" borderId="100" xfId="1" applyNumberFormat="1" applyFont="1" applyBorder="1"/>
    <xf numFmtId="3" fontId="13" fillId="4" borderId="101" xfId="3" applyNumberFormat="1" applyFill="1" applyBorder="1"/>
    <xf numFmtId="3" fontId="24" fillId="11" borderId="102" xfId="3" applyNumberFormat="1" applyFont="1" applyFill="1" applyBorder="1"/>
    <xf numFmtId="165" fontId="52" fillId="0" borderId="103" xfId="1" applyNumberFormat="1" applyFont="1" applyBorder="1"/>
    <xf numFmtId="165" fontId="52" fillId="0" borderId="104" xfId="1" applyNumberFormat="1" applyFont="1" applyBorder="1"/>
    <xf numFmtId="3" fontId="13" fillId="4" borderId="105" xfId="3" applyNumberFormat="1" applyFill="1" applyBorder="1"/>
    <xf numFmtId="3" fontId="24" fillId="11" borderId="106" xfId="3" applyNumberFormat="1" applyFont="1" applyFill="1" applyBorder="1"/>
    <xf numFmtId="165" fontId="52" fillId="0" borderId="107" xfId="1" applyNumberFormat="1" applyFont="1" applyBorder="1"/>
    <xf numFmtId="165" fontId="52" fillId="0" borderId="108" xfId="1" applyNumberFormat="1" applyFont="1" applyBorder="1"/>
    <xf numFmtId="3" fontId="13" fillId="4" borderId="109" xfId="3" applyNumberFormat="1" applyFill="1" applyBorder="1"/>
    <xf numFmtId="3" fontId="24" fillId="11" borderId="110" xfId="3" applyNumberFormat="1" applyFont="1" applyFill="1" applyBorder="1"/>
    <xf numFmtId="165" fontId="52" fillId="0" borderId="111" xfId="1" applyNumberFormat="1" applyFont="1" applyBorder="1"/>
    <xf numFmtId="165" fontId="52" fillId="0" borderId="112" xfId="1" applyNumberFormat="1" applyFont="1" applyBorder="1"/>
    <xf numFmtId="165" fontId="30" fillId="20" borderId="109" xfId="3" applyNumberFormat="1" applyFont="1" applyFill="1" applyBorder="1"/>
    <xf numFmtId="165" fontId="30" fillId="4" borderId="109" xfId="3" applyNumberFormat="1" applyFont="1" applyFill="1" applyBorder="1"/>
    <xf numFmtId="165" fontId="30" fillId="20" borderId="113" xfId="3" applyNumberFormat="1" applyFont="1" applyFill="1" applyBorder="1"/>
    <xf numFmtId="165" fontId="30" fillId="4" borderId="112" xfId="3" applyNumberFormat="1" applyFont="1" applyFill="1" applyBorder="1"/>
    <xf numFmtId="165" fontId="30" fillId="20" borderId="112" xfId="3" applyNumberFormat="1" applyFont="1" applyFill="1" applyBorder="1"/>
    <xf numFmtId="165" fontId="30" fillId="4" borderId="114" xfId="3" applyNumberFormat="1" applyFont="1" applyFill="1" applyBorder="1"/>
    <xf numFmtId="165" fontId="30" fillId="4" borderId="115" xfId="3" applyNumberFormat="1" applyFont="1" applyFill="1" applyBorder="1"/>
    <xf numFmtId="165" fontId="30" fillId="20" borderId="114" xfId="3" applyNumberFormat="1" applyFont="1" applyFill="1" applyBorder="1"/>
    <xf numFmtId="0" fontId="13" fillId="0" borderId="116" xfId="8" applyBorder="1"/>
    <xf numFmtId="165" fontId="30" fillId="0" borderId="117" xfId="3" applyNumberFormat="1" applyFont="1" applyBorder="1"/>
    <xf numFmtId="165" fontId="30" fillId="0" borderId="116" xfId="3" applyNumberFormat="1" applyFont="1" applyBorder="1"/>
    <xf numFmtId="165" fontId="30" fillId="4" borderId="116" xfId="3" applyNumberFormat="1" applyFont="1" applyFill="1" applyBorder="1"/>
    <xf numFmtId="165" fontId="20" fillId="5" borderId="118" xfId="26" applyNumberFormat="1" applyFont="1" applyFill="1" applyBorder="1"/>
    <xf numFmtId="165" fontId="20" fillId="5" borderId="119" xfId="73" applyNumberFormat="1" applyFont="1" applyFill="1" applyBorder="1"/>
    <xf numFmtId="165" fontId="1" fillId="0" borderId="91" xfId="1" applyNumberFormat="1" applyFont="1" applyBorder="1"/>
    <xf numFmtId="165" fontId="1" fillId="0" borderId="29" xfId="1" applyNumberFormat="1" applyFont="1" applyBorder="1"/>
    <xf numFmtId="165" fontId="52" fillId="0" borderId="117" xfId="1" applyNumberFormat="1" applyFont="1" applyBorder="1"/>
    <xf numFmtId="165" fontId="52" fillId="0" borderId="116" xfId="1" applyNumberFormat="1" applyFont="1" applyBorder="1"/>
    <xf numFmtId="0" fontId="1" fillId="0" borderId="0" xfId="73" applyFont="1"/>
    <xf numFmtId="0" fontId="4" fillId="0" borderId="82" xfId="73" applyBorder="1"/>
    <xf numFmtId="165" fontId="1" fillId="0" borderId="8" xfId="1" applyNumberFormat="1" applyFont="1" applyBorder="1"/>
    <xf numFmtId="165" fontId="1" fillId="0" borderId="0" xfId="1" applyNumberFormat="1" applyFont="1"/>
    <xf numFmtId="165" fontId="1" fillId="0" borderId="82" xfId="1" applyNumberFormat="1" applyFont="1" applyBorder="1"/>
    <xf numFmtId="164" fontId="9" fillId="0" borderId="108" xfId="0" applyNumberFormat="1" applyFont="1" applyBorder="1" applyAlignment="1">
      <alignment horizontal="center" vertical="center" wrapText="1"/>
    </xf>
    <xf numFmtId="0" fontId="9" fillId="0" borderId="108" xfId="0" applyFont="1" applyBorder="1" applyAlignment="1">
      <alignment horizontal="center" vertical="center"/>
    </xf>
    <xf numFmtId="3" fontId="10" fillId="0" borderId="108" xfId="0" applyNumberFormat="1" applyFont="1" applyBorder="1" applyAlignment="1">
      <alignment horizontal="right" vertical="top" wrapText="1"/>
    </xf>
    <xf numFmtId="0" fontId="11" fillId="0" borderId="108" xfId="0" applyFont="1" applyBorder="1" applyAlignment="1">
      <alignment horizontal="center" vertical="top" wrapText="1"/>
    </xf>
    <xf numFmtId="0" fontId="11" fillId="0" borderId="108" xfId="0" applyFont="1" applyBorder="1" applyAlignment="1">
      <alignment horizontal="left" vertical="top" wrapText="1"/>
    </xf>
    <xf numFmtId="3" fontId="11" fillId="16" borderId="108" xfId="0" applyNumberFormat="1" applyFont="1" applyFill="1" applyBorder="1" applyAlignment="1">
      <alignment horizontal="right" vertical="top" wrapText="1"/>
    </xf>
    <xf numFmtId="3" fontId="11" fillId="0" borderId="108" xfId="0" applyNumberFormat="1" applyFont="1" applyBorder="1" applyAlignment="1">
      <alignment horizontal="right" vertical="top" wrapText="1"/>
    </xf>
    <xf numFmtId="3" fontId="11" fillId="7" borderId="108" xfId="0" applyNumberFormat="1" applyFont="1" applyFill="1" applyBorder="1" applyAlignment="1">
      <alignment horizontal="right" vertical="top" wrapText="1"/>
    </xf>
    <xf numFmtId="0" fontId="11" fillId="15" borderId="108" xfId="0" applyFont="1" applyFill="1" applyBorder="1" applyAlignment="1">
      <alignment horizontal="left" vertical="top" wrapText="1"/>
    </xf>
    <xf numFmtId="3" fontId="11" fillId="17" borderId="108" xfId="0" applyNumberFormat="1" applyFont="1" applyFill="1" applyBorder="1" applyAlignment="1">
      <alignment horizontal="right" vertical="top" wrapText="1"/>
    </xf>
    <xf numFmtId="0" fontId="10" fillId="2" borderId="108" xfId="0" applyFont="1" applyFill="1" applyBorder="1" applyAlignment="1">
      <alignment horizontal="left" vertical="top" wrapText="1"/>
    </xf>
    <xf numFmtId="3" fontId="11" fillId="2" borderId="108" xfId="0" applyNumberFormat="1" applyFont="1" applyFill="1" applyBorder="1" applyAlignment="1">
      <alignment horizontal="right" vertical="top" wrapText="1"/>
    </xf>
    <xf numFmtId="3" fontId="10" fillId="7" borderId="108" xfId="0" applyNumberFormat="1" applyFont="1" applyFill="1" applyBorder="1" applyAlignment="1">
      <alignment horizontal="right" vertical="top" wrapText="1"/>
    </xf>
    <xf numFmtId="3" fontId="10" fillId="15" borderId="108" xfId="0" applyNumberFormat="1" applyFont="1" applyFill="1" applyBorder="1" applyAlignment="1">
      <alignment horizontal="right" vertical="top" wrapText="1"/>
    </xf>
    <xf numFmtId="3" fontId="11" fillId="18" borderId="108" xfId="0" applyNumberFormat="1" applyFont="1" applyFill="1" applyBorder="1" applyAlignment="1">
      <alignment horizontal="right" vertical="top" wrapText="1"/>
    </xf>
    <xf numFmtId="0" fontId="11" fillId="3" borderId="108" xfId="0" applyFont="1" applyFill="1" applyBorder="1" applyAlignment="1">
      <alignment horizontal="left" vertical="top" wrapText="1"/>
    </xf>
    <xf numFmtId="3" fontId="11" fillId="8" borderId="108" xfId="0" applyNumberFormat="1" applyFont="1" applyFill="1" applyBorder="1" applyAlignment="1">
      <alignment horizontal="right" vertical="top" wrapText="1"/>
    </xf>
    <xf numFmtId="3" fontId="11" fillId="15" borderId="108" xfId="0" applyNumberFormat="1" applyFont="1" applyFill="1" applyBorder="1" applyAlignment="1">
      <alignment horizontal="right" vertical="top" wrapText="1"/>
    </xf>
    <xf numFmtId="3" fontId="11" fillId="3" borderId="108" xfId="0" applyNumberFormat="1" applyFont="1" applyFill="1" applyBorder="1" applyAlignment="1">
      <alignment horizontal="right" vertical="top" wrapText="1"/>
    </xf>
    <xf numFmtId="0" fontId="11" fillId="15" borderId="120" xfId="33" applyFont="1" applyFill="1" applyBorder="1" applyAlignment="1">
      <alignment horizontal="left" vertical="center" wrapText="1"/>
    </xf>
    <xf numFmtId="3" fontId="11" fillId="16" borderId="112" xfId="0" applyNumberFormat="1" applyFont="1" applyFill="1" applyBorder="1" applyAlignment="1">
      <alignment horizontal="right" vertical="top" wrapText="1"/>
    </xf>
    <xf numFmtId="3" fontId="11" fillId="15" borderId="112" xfId="0" applyNumberFormat="1" applyFont="1" applyFill="1" applyBorder="1" applyAlignment="1">
      <alignment horizontal="right" vertical="top" wrapText="1"/>
    </xf>
    <xf numFmtId="0" fontId="11" fillId="0" borderId="112" xfId="0" applyFont="1" applyBorder="1" applyAlignment="1">
      <alignment horizontal="center" vertical="top" wrapText="1"/>
    </xf>
    <xf numFmtId="0" fontId="9" fillId="19" borderId="120" xfId="33" applyFont="1" applyFill="1" applyBorder="1" applyAlignment="1">
      <alignment horizontal="left" vertical="center" wrapText="1"/>
    </xf>
    <xf numFmtId="3" fontId="11" fillId="2" borderId="112" xfId="0" applyNumberFormat="1" applyFont="1" applyFill="1" applyBorder="1" applyAlignment="1">
      <alignment horizontal="right" vertical="top" wrapText="1"/>
    </xf>
    <xf numFmtId="0" fontId="11" fillId="0" borderId="112" xfId="0" applyFont="1" applyBorder="1" applyAlignment="1">
      <alignment horizontal="left" vertical="top" wrapText="1"/>
    </xf>
    <xf numFmtId="3" fontId="11" fillId="0" borderId="112" xfId="0" applyNumberFormat="1" applyFont="1" applyBorder="1" applyAlignment="1">
      <alignment horizontal="right" vertical="top" wrapText="1"/>
    </xf>
    <xf numFmtId="3" fontId="10" fillId="0" borderId="112" xfId="0" applyNumberFormat="1" applyFont="1" applyBorder="1" applyAlignment="1">
      <alignment horizontal="right" vertical="top" wrapText="1"/>
    </xf>
    <xf numFmtId="0" fontId="10" fillId="2" borderId="112" xfId="0" applyFont="1" applyFill="1" applyBorder="1" applyAlignment="1">
      <alignment horizontal="left" vertical="top" wrapText="1"/>
    </xf>
    <xf numFmtId="3" fontId="10" fillId="2" borderId="112" xfId="0" applyNumberFormat="1" applyFont="1" applyFill="1" applyBorder="1" applyAlignment="1">
      <alignment horizontal="right" vertical="top" wrapText="1"/>
    </xf>
    <xf numFmtId="0" fontId="10" fillId="6" borderId="112" xfId="0" applyFont="1" applyFill="1" applyBorder="1" applyAlignment="1">
      <alignment horizontal="left" vertical="top" wrapText="1"/>
    </xf>
    <xf numFmtId="3" fontId="11" fillId="6" borderId="112" xfId="0" applyNumberFormat="1" applyFont="1" applyFill="1" applyBorder="1" applyAlignment="1">
      <alignment horizontal="right" vertical="top" wrapText="1"/>
    </xf>
    <xf numFmtId="0" fontId="11" fillId="15" borderId="112" xfId="0" applyFont="1" applyFill="1" applyBorder="1" applyAlignment="1">
      <alignment horizontal="left" vertical="top" wrapText="1"/>
    </xf>
    <xf numFmtId="3" fontId="10" fillId="7" borderId="112" xfId="0" applyNumberFormat="1" applyFont="1" applyFill="1" applyBorder="1" applyAlignment="1">
      <alignment horizontal="right" vertical="top" wrapText="1"/>
    </xf>
    <xf numFmtId="0" fontId="10" fillId="6" borderId="116" xfId="0" applyFont="1" applyFill="1" applyBorder="1" applyAlignment="1">
      <alignment horizontal="left" vertical="top" wrapText="1"/>
    </xf>
    <xf numFmtId="3" fontId="0" fillId="6" borderId="116" xfId="0" applyNumberFormat="1" applyFill="1" applyBorder="1"/>
    <xf numFmtId="0" fontId="16" fillId="11" borderId="112" xfId="230" applyFont="1" applyFill="1" applyBorder="1"/>
    <xf numFmtId="0" fontId="26" fillId="11" borderId="112" xfId="230" applyFont="1" applyFill="1" applyBorder="1"/>
    <xf numFmtId="0" fontId="26" fillId="0" borderId="112" xfId="230" applyFont="1" applyBorder="1"/>
    <xf numFmtId="165" fontId="26" fillId="0" borderId="112" xfId="30" applyNumberFormat="1" applyFont="1" applyBorder="1"/>
    <xf numFmtId="0" fontId="26" fillId="0" borderId="112" xfId="0" applyFont="1" applyBorder="1"/>
    <xf numFmtId="0" fontId="19" fillId="0" borderId="112" xfId="31" applyFont="1" applyBorder="1"/>
    <xf numFmtId="0" fontId="26" fillId="0" borderId="112" xfId="31" applyFont="1" applyBorder="1"/>
    <xf numFmtId="165" fontId="16" fillId="11" borderId="112" xfId="30" applyNumberFormat="1" applyFont="1" applyFill="1" applyBorder="1"/>
    <xf numFmtId="0" fontId="26" fillId="0" borderId="0" xfId="232" applyFont="1"/>
    <xf numFmtId="0" fontId="37" fillId="0" borderId="0" xfId="232" applyFont="1"/>
    <xf numFmtId="0" fontId="1" fillId="0" borderId="0" xfId="232"/>
    <xf numFmtId="0" fontId="14" fillId="3" borderId="0" xfId="232" applyFont="1" applyFill="1"/>
    <xf numFmtId="0" fontId="16" fillId="11" borderId="112" xfId="232" applyFont="1" applyFill="1" applyBorder="1"/>
    <xf numFmtId="0" fontId="26" fillId="11" borderId="112" xfId="232" applyFont="1" applyFill="1" applyBorder="1"/>
    <xf numFmtId="0" fontId="26" fillId="0" borderId="112" xfId="232" applyFont="1" applyBorder="1"/>
    <xf numFmtId="0" fontId="26" fillId="0" borderId="112" xfId="21" applyFont="1" applyBorder="1"/>
    <xf numFmtId="165" fontId="26" fillId="25" borderId="112" xfId="30" applyNumberFormat="1" applyFont="1" applyFill="1" applyBorder="1"/>
    <xf numFmtId="0" fontId="26" fillId="0" borderId="121" xfId="31" applyFont="1" applyBorder="1"/>
    <xf numFmtId="165" fontId="26" fillId="0" borderId="108" xfId="30" applyNumberFormat="1" applyFont="1" applyBorder="1"/>
    <xf numFmtId="165" fontId="26" fillId="22" borderId="108" xfId="30" applyNumberFormat="1" applyFont="1" applyFill="1" applyBorder="1"/>
    <xf numFmtId="0" fontId="26" fillId="0" borderId="108" xfId="232" applyFont="1" applyBorder="1"/>
    <xf numFmtId="0" fontId="26" fillId="0" borderId="108" xfId="0" applyFont="1" applyBorder="1" applyAlignment="1">
      <alignment wrapText="1"/>
    </xf>
    <xf numFmtId="165" fontId="26" fillId="25" borderId="108" xfId="30" applyNumberFormat="1" applyFont="1" applyFill="1" applyBorder="1"/>
    <xf numFmtId="0" fontId="26" fillId="15" borderId="108" xfId="31" applyFont="1" applyFill="1" applyBorder="1"/>
    <xf numFmtId="0" fontId="26" fillId="0" borderId="108" xfId="31" applyFont="1" applyBorder="1"/>
    <xf numFmtId="0" fontId="27" fillId="3" borderId="116" xfId="31" applyFont="1" applyFill="1" applyBorder="1"/>
    <xf numFmtId="0" fontId="19" fillId="0" borderId="108" xfId="233" applyFont="1" applyBorder="1"/>
    <xf numFmtId="0" fontId="26" fillId="0" borderId="108" xfId="0" applyFont="1" applyBorder="1"/>
    <xf numFmtId="0" fontId="19" fillId="0" borderId="108" xfId="0" applyFont="1" applyBorder="1"/>
    <xf numFmtId="0" fontId="26" fillId="0" borderId="108" xfId="21" applyFont="1" applyBorder="1"/>
    <xf numFmtId="165" fontId="26" fillId="16" borderId="108" xfId="30" applyNumberFormat="1" applyFont="1" applyFill="1" applyBorder="1"/>
    <xf numFmtId="0" fontId="19" fillId="0" borderId="0" xfId="0" applyFont="1"/>
    <xf numFmtId="165" fontId="1" fillId="15" borderId="0" xfId="232" applyNumberFormat="1" applyFill="1"/>
    <xf numFmtId="0" fontId="16" fillId="11" borderId="108" xfId="232" applyFont="1" applyFill="1" applyBorder="1"/>
    <xf numFmtId="165" fontId="16" fillId="11" borderId="108" xfId="30" applyNumberFormat="1" applyFont="1" applyFill="1" applyBorder="1"/>
    <xf numFmtId="0" fontId="26" fillId="15" borderId="0" xfId="232" applyFont="1" applyFill="1"/>
    <xf numFmtId="0" fontId="16" fillId="15" borderId="0" xfId="232" applyFont="1" applyFill="1"/>
    <xf numFmtId="165" fontId="19" fillId="15" borderId="0" xfId="30" applyNumberFormat="1" applyFont="1" applyFill="1"/>
    <xf numFmtId="0" fontId="1" fillId="15" borderId="0" xfId="232" applyFill="1"/>
    <xf numFmtId="0" fontId="38" fillId="26" borderId="0" xfId="232" applyFont="1" applyFill="1"/>
    <xf numFmtId="0" fontId="19" fillId="0" borderId="0" xfId="232" applyFont="1"/>
    <xf numFmtId="165" fontId="53" fillId="0" borderId="0" xfId="232" applyNumberFormat="1" applyFont="1"/>
    <xf numFmtId="165" fontId="53" fillId="26" borderId="0" xfId="232" applyNumberFormat="1" applyFont="1" applyFill="1"/>
    <xf numFmtId="0" fontId="55" fillId="0" borderId="0" xfId="232" applyFont="1"/>
    <xf numFmtId="165" fontId="56" fillId="27" borderId="0" xfId="232" applyNumberFormat="1" applyFont="1" applyFill="1"/>
    <xf numFmtId="0" fontId="9" fillId="0" borderId="118" xfId="0" applyFont="1" applyBorder="1" applyAlignment="1">
      <alignment horizontal="center" vertical="center"/>
    </xf>
    <xf numFmtId="3" fontId="10" fillId="0" borderId="117" xfId="0" applyNumberFormat="1" applyFont="1" applyBorder="1" applyAlignment="1">
      <alignment horizontal="right" vertical="top" wrapText="1"/>
    </xf>
    <xf numFmtId="3" fontId="10" fillId="0" borderId="116" xfId="0" applyNumberFormat="1" applyFont="1" applyBorder="1" applyAlignment="1">
      <alignment horizontal="right" vertical="top" wrapText="1"/>
    </xf>
    <xf numFmtId="0" fontId="10" fillId="5" borderId="108" xfId="0" applyFont="1" applyFill="1" applyBorder="1" applyAlignment="1">
      <alignment horizontal="left" vertical="top" wrapText="1"/>
    </xf>
    <xf numFmtId="3" fontId="10" fillId="16" borderId="108" xfId="0" applyNumberFormat="1" applyFont="1" applyFill="1" applyBorder="1" applyAlignment="1">
      <alignment horizontal="right" vertical="top" wrapText="1"/>
    </xf>
    <xf numFmtId="3" fontId="11" fillId="5" borderId="108" xfId="0" applyNumberFormat="1" applyFont="1" applyFill="1" applyBorder="1" applyAlignment="1">
      <alignment horizontal="right" vertical="top" wrapText="1"/>
    </xf>
    <xf numFmtId="0" fontId="11" fillId="0" borderId="120" xfId="0" applyFont="1" applyBorder="1" applyAlignment="1">
      <alignment horizontal="left" vertical="top" wrapText="1"/>
    </xf>
    <xf numFmtId="3" fontId="11" fillId="16" borderId="122" xfId="0" applyNumberFormat="1" applyFont="1" applyFill="1" applyBorder="1" applyAlignment="1">
      <alignment horizontal="right" vertical="top" wrapText="1"/>
    </xf>
    <xf numFmtId="3" fontId="11" fillId="3" borderId="111" xfId="0" applyNumberFormat="1" applyFont="1" applyFill="1" applyBorder="1" applyAlignment="1">
      <alignment horizontal="right" vertical="top" wrapText="1"/>
    </xf>
    <xf numFmtId="3" fontId="11" fillId="0" borderId="111" xfId="0" applyNumberFormat="1" applyFont="1" applyBorder="1" applyAlignment="1">
      <alignment horizontal="right" vertical="top" wrapText="1"/>
    </xf>
    <xf numFmtId="0" fontId="10" fillId="5" borderId="120" xfId="0" applyFont="1" applyFill="1" applyBorder="1" applyAlignment="1">
      <alignment horizontal="left" vertical="top" wrapText="1"/>
    </xf>
    <xf numFmtId="3" fontId="10" fillId="16" borderId="122" xfId="0" applyNumberFormat="1" applyFont="1" applyFill="1" applyBorder="1" applyAlignment="1">
      <alignment horizontal="right" vertical="top" wrapText="1"/>
    </xf>
    <xf numFmtId="3" fontId="10" fillId="5" borderId="111" xfId="0" applyNumberFormat="1" applyFont="1" applyFill="1" applyBorder="1" applyAlignment="1">
      <alignment horizontal="right" vertical="top" wrapText="1"/>
    </xf>
    <xf numFmtId="3" fontId="10" fillId="5" borderId="108" xfId="0" applyNumberFormat="1" applyFont="1" applyFill="1" applyBorder="1" applyAlignment="1">
      <alignment horizontal="right" vertical="top" wrapText="1"/>
    </xf>
    <xf numFmtId="3" fontId="11" fillId="2" borderId="111" xfId="0" applyNumberFormat="1" applyFont="1" applyFill="1" applyBorder="1" applyAlignment="1">
      <alignment horizontal="right" vertical="top" wrapText="1"/>
    </xf>
    <xf numFmtId="0" fontId="11" fillId="24" borderId="120" xfId="0" applyFont="1" applyFill="1" applyBorder="1" applyAlignment="1">
      <alignment horizontal="left" vertical="top" wrapText="1"/>
    </xf>
    <xf numFmtId="3" fontId="11" fillId="24" borderId="122" xfId="0" applyNumberFormat="1" applyFont="1" applyFill="1" applyBorder="1" applyAlignment="1">
      <alignment horizontal="right" vertical="top" wrapText="1"/>
    </xf>
    <xf numFmtId="3" fontId="11" fillId="24" borderId="111" xfId="0" applyNumberFormat="1" applyFont="1" applyFill="1" applyBorder="1" applyAlignment="1">
      <alignment horizontal="right" vertical="top" wrapText="1"/>
    </xf>
    <xf numFmtId="3" fontId="11" fillId="24" borderId="108" xfId="0" applyNumberFormat="1" applyFont="1" applyFill="1" applyBorder="1" applyAlignment="1">
      <alignment horizontal="right" vertical="top" wrapText="1"/>
    </xf>
    <xf numFmtId="0" fontId="10" fillId="6" borderId="120" xfId="0" applyFont="1" applyFill="1" applyBorder="1" applyAlignment="1">
      <alignment horizontal="left" vertical="top" wrapText="1"/>
    </xf>
    <xf numFmtId="3" fontId="10" fillId="6" borderId="111" xfId="0" applyNumberFormat="1" applyFont="1" applyFill="1" applyBorder="1" applyAlignment="1">
      <alignment horizontal="right" vertical="top" wrapText="1"/>
    </xf>
    <xf numFmtId="3" fontId="10" fillId="6" borderId="108" xfId="0" applyNumberFormat="1" applyFont="1" applyFill="1" applyBorder="1" applyAlignment="1">
      <alignment horizontal="right" vertical="top" wrapText="1"/>
    </xf>
    <xf numFmtId="0" fontId="10" fillId="6" borderId="118" xfId="0" applyFont="1" applyFill="1" applyBorder="1" applyAlignment="1">
      <alignment horizontal="left" vertical="top" wrapText="1"/>
    </xf>
    <xf numFmtId="3" fontId="10" fillId="6" borderId="117" xfId="0" applyNumberFormat="1" applyFont="1" applyFill="1" applyBorder="1" applyAlignment="1">
      <alignment horizontal="right" vertical="top" wrapText="1"/>
    </xf>
    <xf numFmtId="3" fontId="10" fillId="6" borderId="116" xfId="0" applyNumberFormat="1" applyFont="1" applyFill="1" applyBorder="1" applyAlignment="1">
      <alignment horizontal="right" vertical="top" wrapText="1"/>
    </xf>
    <xf numFmtId="0" fontId="11" fillId="8" borderId="108" xfId="14" applyFill="1" applyBorder="1"/>
    <xf numFmtId="165" fontId="11" fillId="8" borderId="108" xfId="1" applyNumberFormat="1" applyFont="1" applyFill="1" applyBorder="1"/>
    <xf numFmtId="0" fontId="11" fillId="10" borderId="108" xfId="14" applyFill="1" applyBorder="1"/>
    <xf numFmtId="165" fontId="11" fillId="10" borderId="108" xfId="1" applyNumberFormat="1" applyFont="1" applyFill="1" applyBorder="1"/>
    <xf numFmtId="0" fontId="12" fillId="10" borderId="116" xfId="22" applyFont="1" applyFill="1" applyBorder="1"/>
    <xf numFmtId="0" fontId="17" fillId="8" borderId="108" xfId="22" applyFill="1" applyBorder="1"/>
    <xf numFmtId="165" fontId="17" fillId="8" borderId="108" xfId="1" applyNumberFormat="1" applyFill="1" applyBorder="1"/>
    <xf numFmtId="0" fontId="12" fillId="0" borderId="108" xfId="22" applyFont="1" applyBorder="1"/>
    <xf numFmtId="165" fontId="17" fillId="0" borderId="108" xfId="1" applyNumberFormat="1" applyBorder="1"/>
    <xf numFmtId="0" fontId="12" fillId="0" borderId="118" xfId="22" applyFont="1" applyBorder="1"/>
    <xf numFmtId="165" fontId="12" fillId="0" borderId="117" xfId="1" applyNumberFormat="1" applyFont="1" applyBorder="1"/>
    <xf numFmtId="165" fontId="17" fillId="0" borderId="35" xfId="1" applyNumberFormat="1" applyBorder="1"/>
    <xf numFmtId="0" fontId="17" fillId="0" borderId="13" xfId="22" applyBorder="1"/>
    <xf numFmtId="165" fontId="17" fillId="0" borderId="68" xfId="1" applyNumberFormat="1" applyBorder="1"/>
    <xf numFmtId="165" fontId="17" fillId="0" borderId="117" xfId="1" applyNumberFormat="1" applyBorder="1"/>
    <xf numFmtId="0" fontId="10" fillId="6" borderId="108" xfId="0" applyFont="1" applyFill="1" applyBorder="1" applyAlignment="1">
      <alignment horizontal="left" vertical="top" wrapText="1"/>
    </xf>
    <xf numFmtId="3" fontId="11" fillId="4" borderId="108" xfId="0" applyNumberFormat="1" applyFont="1" applyFill="1" applyBorder="1" applyAlignment="1">
      <alignment horizontal="right" vertical="top" wrapText="1"/>
    </xf>
    <xf numFmtId="3" fontId="10" fillId="2" borderId="108" xfId="0" applyNumberFormat="1" applyFont="1" applyFill="1" applyBorder="1" applyAlignment="1">
      <alignment horizontal="right" vertical="top" wrapText="1"/>
    </xf>
    <xf numFmtId="3" fontId="11" fillId="6" borderId="108" xfId="0" applyNumberFormat="1" applyFont="1" applyFill="1" applyBorder="1" applyAlignment="1">
      <alignment horizontal="right" vertical="top" wrapText="1"/>
    </xf>
    <xf numFmtId="3" fontId="11" fillId="16" borderId="116" xfId="0" applyNumberFormat="1" applyFont="1" applyFill="1" applyBorder="1" applyAlignment="1">
      <alignment horizontal="right" vertical="top" wrapText="1"/>
    </xf>
    <xf numFmtId="0" fontId="33" fillId="11" borderId="108" xfId="10" applyFont="1" applyFill="1" applyBorder="1"/>
    <xf numFmtId="165" fontId="30" fillId="11" borderId="108" xfId="1" applyNumberFormat="1" applyFont="1" applyFill="1" applyBorder="1"/>
    <xf numFmtId="0" fontId="30" fillId="0" borderId="108" xfId="10" applyFont="1" applyBorder="1" applyAlignment="1">
      <alignment horizontal="justify" wrapText="1"/>
    </xf>
    <xf numFmtId="165" fontId="30" fillId="0" borderId="108" xfId="4" applyNumberFormat="1" applyFont="1" applyBorder="1" applyAlignment="1">
      <alignment horizontal="right" wrapText="1"/>
    </xf>
    <xf numFmtId="165" fontId="30" fillId="0" borderId="108" xfId="1" applyNumberFormat="1" applyFont="1" applyBorder="1"/>
    <xf numFmtId="0" fontId="33" fillId="13" borderId="108" xfId="10" applyFont="1" applyFill="1" applyBorder="1" applyAlignment="1">
      <alignment horizontal="justify" wrapText="1"/>
    </xf>
    <xf numFmtId="165" fontId="30" fillId="13" borderId="108" xfId="4" applyNumberFormat="1" applyFont="1" applyFill="1" applyBorder="1" applyAlignment="1">
      <alignment horizontal="right" wrapText="1"/>
    </xf>
    <xf numFmtId="165" fontId="30" fillId="13" borderId="108" xfId="1" applyNumberFormat="1" applyFont="1" applyFill="1" applyBorder="1" applyAlignment="1">
      <alignment horizontal="right" wrapText="1"/>
    </xf>
    <xf numFmtId="0" fontId="33" fillId="13" borderId="108" xfId="10" applyFont="1" applyFill="1" applyBorder="1" applyAlignment="1">
      <alignment wrapText="1"/>
    </xf>
    <xf numFmtId="165" fontId="33" fillId="13" borderId="108" xfId="4" applyNumberFormat="1" applyFont="1" applyFill="1" applyBorder="1" applyAlignment="1">
      <alignment horizontal="right" wrapText="1"/>
    </xf>
    <xf numFmtId="165" fontId="33" fillId="13" borderId="108" xfId="1" applyNumberFormat="1" applyFont="1" applyFill="1" applyBorder="1" applyAlignment="1">
      <alignment horizontal="right" wrapText="1"/>
    </xf>
    <xf numFmtId="0" fontId="30" fillId="3" borderId="108" xfId="10" applyFont="1" applyFill="1" applyBorder="1" applyAlignment="1">
      <alignment wrapText="1"/>
    </xf>
    <xf numFmtId="165" fontId="30" fillId="3" borderId="108" xfId="4" applyNumberFormat="1" applyFont="1" applyFill="1" applyBorder="1" applyAlignment="1">
      <alignment horizontal="right" wrapText="1"/>
    </xf>
    <xf numFmtId="165" fontId="30" fillId="3" borderId="108" xfId="1" applyNumberFormat="1" applyFont="1" applyFill="1" applyBorder="1" applyAlignment="1">
      <alignment horizontal="right" wrapText="1"/>
    </xf>
    <xf numFmtId="0" fontId="30" fillId="0" borderId="108" xfId="10" applyFont="1" applyBorder="1" applyAlignment="1">
      <alignment wrapText="1"/>
    </xf>
    <xf numFmtId="165" fontId="33" fillId="0" borderId="108" xfId="4" applyNumberFormat="1" applyFont="1" applyBorder="1" applyAlignment="1">
      <alignment horizontal="right" wrapText="1"/>
    </xf>
    <xf numFmtId="0" fontId="33" fillId="11" borderId="108" xfId="10" applyFont="1" applyFill="1" applyBorder="1" applyAlignment="1">
      <alignment wrapText="1"/>
    </xf>
    <xf numFmtId="165" fontId="33" fillId="11" borderId="108" xfId="4" applyNumberFormat="1" applyFont="1" applyFill="1" applyBorder="1" applyAlignment="1">
      <alignment horizontal="right" wrapText="1"/>
    </xf>
    <xf numFmtId="165" fontId="33" fillId="11" borderId="108" xfId="1" applyNumberFormat="1" applyFont="1" applyFill="1" applyBorder="1" applyAlignment="1">
      <alignment horizontal="right" wrapText="1"/>
    </xf>
    <xf numFmtId="167" fontId="48" fillId="0" borderId="108" xfId="23" applyNumberFormat="1" applyFont="1" applyBorder="1" applyAlignment="1">
      <alignment horizontal="left" vertical="center" wrapText="1"/>
    </xf>
    <xf numFmtId="165" fontId="48" fillId="0" borderId="108" xfId="4" applyNumberFormat="1" applyFont="1" applyBorder="1" applyAlignment="1">
      <alignment horizontal="right" vertical="center" wrapText="1"/>
    </xf>
    <xf numFmtId="167" fontId="49" fillId="13" borderId="108" xfId="23" applyNumberFormat="1" applyFont="1" applyFill="1" applyBorder="1" applyAlignment="1">
      <alignment horizontal="left" vertical="center" wrapText="1"/>
    </xf>
    <xf numFmtId="165" fontId="49" fillId="13" borderId="108" xfId="4" applyNumberFormat="1" applyFont="1" applyFill="1" applyBorder="1" applyAlignment="1">
      <alignment horizontal="right" vertical="center" wrapText="1"/>
    </xf>
    <xf numFmtId="165" fontId="49" fillId="13" borderId="108" xfId="1" applyNumberFormat="1" applyFont="1" applyFill="1" applyBorder="1" applyAlignment="1">
      <alignment horizontal="right" vertical="center" wrapText="1"/>
    </xf>
    <xf numFmtId="0" fontId="30" fillId="15" borderId="108" xfId="10" applyFont="1" applyFill="1" applyBorder="1" applyAlignment="1">
      <alignment wrapText="1"/>
    </xf>
    <xf numFmtId="165" fontId="33" fillId="15" borderId="108" xfId="1" applyNumberFormat="1" applyFont="1" applyFill="1" applyBorder="1" applyAlignment="1">
      <alignment horizontal="right" wrapText="1"/>
    </xf>
    <xf numFmtId="165" fontId="49" fillId="0" borderId="108" xfId="4" applyNumberFormat="1" applyFont="1" applyBorder="1" applyAlignment="1">
      <alignment horizontal="right" vertical="center" wrapText="1"/>
    </xf>
    <xf numFmtId="167" fontId="49" fillId="11" borderId="108" xfId="23" applyNumberFormat="1" applyFont="1" applyFill="1" applyBorder="1" applyAlignment="1">
      <alignment horizontal="left" vertical="center" wrapText="1"/>
    </xf>
    <xf numFmtId="165" fontId="49" fillId="11" borderId="108" xfId="1" applyNumberFormat="1" applyFont="1" applyFill="1" applyBorder="1" applyAlignment="1">
      <alignment horizontal="right" vertical="center" wrapText="1"/>
    </xf>
    <xf numFmtId="0" fontId="11" fillId="10" borderId="108" xfId="14" applyFill="1" applyBorder="1" applyAlignment="1">
      <alignment horizontal="center"/>
    </xf>
    <xf numFmtId="0" fontId="12" fillId="10" borderId="118" xfId="22" applyFont="1" applyFill="1" applyBorder="1" applyAlignment="1">
      <alignment horizontal="center"/>
    </xf>
    <xf numFmtId="0" fontId="12" fillId="10" borderId="117" xfId="22" applyFont="1" applyFill="1" applyBorder="1" applyAlignment="1">
      <alignment horizontal="center"/>
    </xf>
    <xf numFmtId="0" fontId="40" fillId="0" borderId="0" xfId="15" applyFont="1" applyAlignment="1">
      <alignment horizontal="center"/>
    </xf>
    <xf numFmtId="0" fontId="35" fillId="0" borderId="0" xfId="10" applyFont="1" applyAlignment="1">
      <alignment horizontal="center"/>
    </xf>
    <xf numFmtId="0" fontId="44" fillId="10" borderId="9" xfId="10" applyFont="1" applyFill="1" applyBorder="1" applyAlignment="1">
      <alignment horizontal="center"/>
    </xf>
    <xf numFmtId="0" fontId="44" fillId="10" borderId="27" xfId="10" applyFont="1" applyFill="1" applyBorder="1" applyAlignment="1">
      <alignment horizontal="center"/>
    </xf>
    <xf numFmtId="0" fontId="44" fillId="10" borderId="12" xfId="10" applyFont="1" applyFill="1" applyBorder="1" applyAlignment="1">
      <alignment horizontal="center"/>
    </xf>
    <xf numFmtId="0" fontId="40" fillId="0" borderId="0" xfId="10" applyFont="1" applyAlignment="1">
      <alignment horizontal="center"/>
    </xf>
    <xf numFmtId="0" fontId="40" fillId="0" borderId="0" xfId="10" applyFont="1" applyAlignment="1">
      <alignment horizontal="center" wrapText="1"/>
    </xf>
  </cellXfs>
  <cellStyles count="234">
    <cellStyle name="Ezres" xfId="1" builtinId="3"/>
    <cellStyle name="Ezres 2" xfId="2" xr:uid="{00000000-0005-0000-0000-000001000000}"/>
    <cellStyle name="Ezres 2 2" xfId="3" xr:uid="{00000000-0005-0000-0000-000002000000}"/>
    <cellStyle name="Ezres 2 2 2" xfId="36" xr:uid="{00000000-0005-0000-0000-000003000000}"/>
    <cellStyle name="Ezres 2 2 2 2" xfId="173" xr:uid="{00000000-0005-0000-0000-000004000000}"/>
    <cellStyle name="Ezres 2 2 3" xfId="96" xr:uid="{00000000-0005-0000-0000-000005000000}"/>
    <cellStyle name="Ezres 2 2 4" xfId="155" xr:uid="{00000000-0005-0000-0000-000006000000}"/>
    <cellStyle name="Ezres 2 3" xfId="54" xr:uid="{00000000-0005-0000-0000-000007000000}"/>
    <cellStyle name="Ezres 2 3 2" xfId="112" xr:uid="{00000000-0005-0000-0000-000008000000}"/>
    <cellStyle name="Ezres 2 3 3" xfId="190" xr:uid="{00000000-0005-0000-0000-000009000000}"/>
    <cellStyle name="Ezres 2 4" xfId="35" xr:uid="{00000000-0005-0000-0000-00000A000000}"/>
    <cellStyle name="Ezres 2 4 2" xfId="172" xr:uid="{00000000-0005-0000-0000-00000B000000}"/>
    <cellStyle name="Ezres 2 5" xfId="95" xr:uid="{00000000-0005-0000-0000-00000C000000}"/>
    <cellStyle name="Ezres 2 6" xfId="154" xr:uid="{00000000-0005-0000-0000-00000D000000}"/>
    <cellStyle name="Ezres 3" xfId="4" xr:uid="{00000000-0005-0000-0000-00000E000000}"/>
    <cellStyle name="Ezres 3 2" xfId="37" xr:uid="{00000000-0005-0000-0000-00000F000000}"/>
    <cellStyle name="Ezres 3 2 2" xfId="174" xr:uid="{00000000-0005-0000-0000-000010000000}"/>
    <cellStyle name="Ezres 3 3" xfId="97" xr:uid="{00000000-0005-0000-0000-000011000000}"/>
    <cellStyle name="Ezres 3 4" xfId="156" xr:uid="{00000000-0005-0000-0000-000012000000}"/>
    <cellStyle name="Ezres 4" xfId="51" xr:uid="{00000000-0005-0000-0000-000013000000}"/>
    <cellStyle name="Ezres 4 2" xfId="5" xr:uid="{00000000-0005-0000-0000-000014000000}"/>
    <cellStyle name="Ezres 4 2 2" xfId="38" xr:uid="{00000000-0005-0000-0000-000015000000}"/>
    <cellStyle name="Ezres 4 2 2 2" xfId="175" xr:uid="{00000000-0005-0000-0000-000016000000}"/>
    <cellStyle name="Ezres 4 2 3" xfId="98" xr:uid="{00000000-0005-0000-0000-000017000000}"/>
    <cellStyle name="Ezres 4 2 4" xfId="157" xr:uid="{00000000-0005-0000-0000-000018000000}"/>
    <cellStyle name="Ezres 4 3" xfId="63" xr:uid="{00000000-0005-0000-0000-000019000000}"/>
    <cellStyle name="Ezres 4 3 2" xfId="71" xr:uid="{00000000-0005-0000-0000-00001A000000}"/>
    <cellStyle name="Ezres 4 3 2 2" xfId="76" xr:uid="{00000000-0005-0000-0000-00001B000000}"/>
    <cellStyle name="Ezres 4 3 2 2 2" xfId="134" xr:uid="{00000000-0005-0000-0000-00001C000000}"/>
    <cellStyle name="Ezres 4 3 2 2 3" xfId="212" xr:uid="{00000000-0005-0000-0000-00001D000000}"/>
    <cellStyle name="Ezres 4 3 2 3" xfId="80" xr:uid="{00000000-0005-0000-0000-00001E000000}"/>
    <cellStyle name="Ezres 4 3 2 3 2" xfId="138" xr:uid="{00000000-0005-0000-0000-00001F000000}"/>
    <cellStyle name="Ezres 4 3 2 3 3" xfId="216" xr:uid="{00000000-0005-0000-0000-000020000000}"/>
    <cellStyle name="Ezres 4 3 2 4" xfId="129" xr:uid="{00000000-0005-0000-0000-000021000000}"/>
    <cellStyle name="Ezres 4 3 2 5" xfId="207" xr:uid="{00000000-0005-0000-0000-000022000000}"/>
    <cellStyle name="Ezres 4 3 3" xfId="121" xr:uid="{00000000-0005-0000-0000-000023000000}"/>
    <cellStyle name="Ezres 4 3 4" xfId="199" xr:uid="{00000000-0005-0000-0000-000024000000}"/>
    <cellStyle name="Ezres 4 4" xfId="69" xr:uid="{00000000-0005-0000-0000-000025000000}"/>
    <cellStyle name="Ezres 4 4 2" xfId="127" xr:uid="{00000000-0005-0000-0000-000026000000}"/>
    <cellStyle name="Ezres 4 4 3" xfId="205" xr:uid="{00000000-0005-0000-0000-000027000000}"/>
    <cellStyle name="Ezres 4 5" xfId="82" xr:uid="{00000000-0005-0000-0000-000028000000}"/>
    <cellStyle name="Ezres 4 5 2" xfId="140" xr:uid="{00000000-0005-0000-0000-000029000000}"/>
    <cellStyle name="Ezres 4 5 3" xfId="218" xr:uid="{00000000-0005-0000-0000-00002A000000}"/>
    <cellStyle name="Ezres 4 6" xfId="109" xr:uid="{00000000-0005-0000-0000-00002B000000}"/>
    <cellStyle name="Ezres 4 7" xfId="187" xr:uid="{00000000-0005-0000-0000-00002C000000}"/>
    <cellStyle name="Ezres 5" xfId="34" xr:uid="{00000000-0005-0000-0000-00002D000000}"/>
    <cellStyle name="Ezres 5 2" xfId="57" xr:uid="{00000000-0005-0000-0000-00002E000000}"/>
    <cellStyle name="Ezres 5 2 2" xfId="115" xr:uid="{00000000-0005-0000-0000-00002F000000}"/>
    <cellStyle name="Ezres 5 2 3" xfId="193" xr:uid="{00000000-0005-0000-0000-000030000000}"/>
    <cellStyle name="Ezres 5 3" xfId="171" xr:uid="{00000000-0005-0000-0000-000031000000}"/>
    <cellStyle name="Ezres 6" xfId="6" xr:uid="{00000000-0005-0000-0000-000032000000}"/>
    <cellStyle name="Ezres 6 2" xfId="27" xr:uid="{00000000-0005-0000-0000-000033000000}"/>
    <cellStyle name="Ezres 6 2 2" xfId="53" xr:uid="{00000000-0005-0000-0000-000034000000}"/>
    <cellStyle name="Ezres 6 2 2 2" xfId="189" xr:uid="{00000000-0005-0000-0000-000035000000}"/>
    <cellStyle name="Ezres 6 2 3" xfId="111" xr:uid="{00000000-0005-0000-0000-000036000000}"/>
    <cellStyle name="Ezres 6 2 4" xfId="166" xr:uid="{00000000-0005-0000-0000-000037000000}"/>
    <cellStyle name="Ezres 6 3" xfId="39" xr:uid="{00000000-0005-0000-0000-000038000000}"/>
    <cellStyle name="Ezres 6 3 2" xfId="176" xr:uid="{00000000-0005-0000-0000-000039000000}"/>
    <cellStyle name="Ezres 6 4" xfId="99" xr:uid="{00000000-0005-0000-0000-00003A000000}"/>
    <cellStyle name="Ezres 6 5" xfId="158" xr:uid="{00000000-0005-0000-0000-00003B000000}"/>
    <cellStyle name="Ezres 7" xfId="46" xr:uid="{00000000-0005-0000-0000-00003C000000}"/>
    <cellStyle name="Ezres 7 2" xfId="7" xr:uid="{00000000-0005-0000-0000-00003D000000}"/>
    <cellStyle name="Ezres 7 2 2" xfId="30" xr:uid="{00000000-0005-0000-0000-00003E000000}"/>
    <cellStyle name="Ezres 7 2 2 2" xfId="47" xr:uid="{00000000-0005-0000-0000-00003F000000}"/>
    <cellStyle name="Ezres 7 2 2 2 2" xfId="184" xr:uid="{00000000-0005-0000-0000-000040000000}"/>
    <cellStyle name="Ezres 7 2 2 3" xfId="107" xr:uid="{00000000-0005-0000-0000-000041000000}"/>
    <cellStyle name="Ezres 7 2 2 4" xfId="168" xr:uid="{00000000-0005-0000-0000-000042000000}"/>
    <cellStyle name="Ezres 7 2 3" xfId="40" xr:uid="{00000000-0005-0000-0000-000043000000}"/>
    <cellStyle name="Ezres 7 2 3 2" xfId="177" xr:uid="{00000000-0005-0000-0000-000044000000}"/>
    <cellStyle name="Ezres 7 2 4" xfId="100" xr:uid="{00000000-0005-0000-0000-000045000000}"/>
    <cellStyle name="Ezres 7 2 5" xfId="159" xr:uid="{00000000-0005-0000-0000-000046000000}"/>
    <cellStyle name="Ezres 7 3" xfId="106" xr:uid="{00000000-0005-0000-0000-000047000000}"/>
    <cellStyle name="Ezres 7 4" xfId="183" xr:uid="{00000000-0005-0000-0000-000048000000}"/>
    <cellStyle name="Ezres 8" xfId="94" xr:uid="{00000000-0005-0000-0000-000049000000}"/>
    <cellStyle name="Ezres 9" xfId="153" xr:uid="{00000000-0005-0000-0000-00004A000000}"/>
    <cellStyle name="Normál" xfId="0" builtinId="0"/>
    <cellStyle name="Normál 10" xfId="58" xr:uid="{00000000-0005-0000-0000-00004C000000}"/>
    <cellStyle name="Normál 10 2" xfId="116" xr:uid="{00000000-0005-0000-0000-00004D000000}"/>
    <cellStyle name="Normál 10 3" xfId="194" xr:uid="{00000000-0005-0000-0000-00004E000000}"/>
    <cellStyle name="Normál 2" xfId="8" xr:uid="{00000000-0005-0000-0000-00004F000000}"/>
    <cellStyle name="Normál 2 3" xfId="28" xr:uid="{00000000-0005-0000-0000-000050000000}"/>
    <cellStyle name="Normál 3" xfId="9" xr:uid="{00000000-0005-0000-0000-000051000000}"/>
    <cellStyle name="Normál 3 10" xfId="160" xr:uid="{00000000-0005-0000-0000-000052000000}"/>
    <cellStyle name="Normál 3 2" xfId="10" xr:uid="{00000000-0005-0000-0000-000053000000}"/>
    <cellStyle name="Normál 3 3" xfId="60" xr:uid="{00000000-0005-0000-0000-000054000000}"/>
    <cellStyle name="Normál 3 3 2" xfId="32" xr:uid="{00000000-0005-0000-0000-000055000000}"/>
    <cellStyle name="Normál 3 3 2 2" xfId="72" xr:uid="{00000000-0005-0000-0000-000056000000}"/>
    <cellStyle name="Normál 3 3 2 2 2" xfId="208" xr:uid="{00000000-0005-0000-0000-000057000000}"/>
    <cellStyle name="Normál 3 3 2 3" xfId="130" xr:uid="{00000000-0005-0000-0000-000058000000}"/>
    <cellStyle name="Normál 3 3 2 4" xfId="169" xr:uid="{00000000-0005-0000-0000-000059000000}"/>
    <cellStyle name="Normál 3 3 3" xfId="118" xr:uid="{00000000-0005-0000-0000-00005A000000}"/>
    <cellStyle name="Normál 3 3 4" xfId="196" xr:uid="{00000000-0005-0000-0000-00005B000000}"/>
    <cellStyle name="Normál 3 4" xfId="61" xr:uid="{00000000-0005-0000-0000-00005C000000}"/>
    <cellStyle name="Normál 3 4 2" xfId="66" xr:uid="{00000000-0005-0000-0000-00005D000000}"/>
    <cellStyle name="Normál 3 4 2 2" xfId="29" xr:uid="{00000000-0005-0000-0000-00005E000000}"/>
    <cellStyle name="Normál 3 4 2 2 2" xfId="83" xr:uid="{00000000-0005-0000-0000-00005F000000}"/>
    <cellStyle name="Normál 3 4 2 2 2 2" xfId="141" xr:uid="{00000000-0005-0000-0000-000060000000}"/>
    <cellStyle name="Normál 3 4 2 2 2 3" xfId="219" xr:uid="{00000000-0005-0000-0000-000061000000}"/>
    <cellStyle name="Normál 3 4 2 2 3" xfId="92" xr:uid="{00000000-0005-0000-0000-000062000000}"/>
    <cellStyle name="Normál 3 4 2 2 3 2" xfId="150" xr:uid="{00000000-0005-0000-0000-000063000000}"/>
    <cellStyle name="Normál 3 4 2 2 3 2 2" xfId="230" xr:uid="{00000000-0005-0000-0000-000064000000}"/>
    <cellStyle name="Normál 3 4 2 2 3 2 2 2" xfId="232" xr:uid="{C7324EF4-36F8-4D6D-AA8A-559264AC0904}"/>
    <cellStyle name="Normál 3 4 2 2 3 3" xfId="228" xr:uid="{00000000-0005-0000-0000-000065000000}"/>
    <cellStyle name="Normál 3 4 2 2 4" xfId="74" xr:uid="{00000000-0005-0000-0000-000066000000}"/>
    <cellStyle name="Normál 3 4 2 2 4 2" xfId="210" xr:uid="{00000000-0005-0000-0000-000067000000}"/>
    <cellStyle name="Normál 3 4 2 2 5" xfId="132" xr:uid="{00000000-0005-0000-0000-000068000000}"/>
    <cellStyle name="Normál 3 4 2 2 6" xfId="167" xr:uid="{00000000-0005-0000-0000-000069000000}"/>
    <cellStyle name="Normál 3 4 2 3" xfId="78" xr:uid="{00000000-0005-0000-0000-00006A000000}"/>
    <cellStyle name="Normál 3 4 2 3 2" xfId="85" xr:uid="{00000000-0005-0000-0000-00006B000000}"/>
    <cellStyle name="Normál 3 4 2 3 2 2" xfId="143" xr:uid="{00000000-0005-0000-0000-00006C000000}"/>
    <cellStyle name="Normál 3 4 2 3 2 3" xfId="221" xr:uid="{00000000-0005-0000-0000-00006D000000}"/>
    <cellStyle name="Normál 3 4 2 3 3" xfId="136" xr:uid="{00000000-0005-0000-0000-00006E000000}"/>
    <cellStyle name="Normál 3 4 2 3 4" xfId="214" xr:uid="{00000000-0005-0000-0000-00006F000000}"/>
    <cellStyle name="Normál 3 4 2 4" xfId="124" xr:uid="{00000000-0005-0000-0000-000070000000}"/>
    <cellStyle name="Normál 3 4 2 5" xfId="202" xr:uid="{00000000-0005-0000-0000-000071000000}"/>
    <cellStyle name="Normál 3 4 3" xfId="119" xr:uid="{00000000-0005-0000-0000-000072000000}"/>
    <cellStyle name="Normál 3 4 4" xfId="197" xr:uid="{00000000-0005-0000-0000-000073000000}"/>
    <cellStyle name="Normál 3 5" xfId="65" xr:uid="{00000000-0005-0000-0000-000074000000}"/>
    <cellStyle name="Normál 3 5 2" xfId="26" xr:uid="{00000000-0005-0000-0000-000075000000}"/>
    <cellStyle name="Normál 3 5 2 2" xfId="89" xr:uid="{00000000-0005-0000-0000-000076000000}"/>
    <cellStyle name="Normál 3 5 2 2 2" xfId="147" xr:uid="{00000000-0005-0000-0000-000077000000}"/>
    <cellStyle name="Normál 3 5 2 2 3" xfId="225" xr:uid="{00000000-0005-0000-0000-000078000000}"/>
    <cellStyle name="Normál 3 5 2 3" xfId="73" xr:uid="{00000000-0005-0000-0000-000079000000}"/>
    <cellStyle name="Normál 3 5 2 3 2" xfId="152" xr:uid="{00000000-0005-0000-0000-00007A000000}"/>
    <cellStyle name="Normál 3 5 2 3 3" xfId="209" xr:uid="{00000000-0005-0000-0000-00007B000000}"/>
    <cellStyle name="Normál 3 5 2 4" xfId="131" xr:uid="{00000000-0005-0000-0000-00007C000000}"/>
    <cellStyle name="Normál 3 5 2 5" xfId="165" xr:uid="{00000000-0005-0000-0000-00007D000000}"/>
    <cellStyle name="Normál 3 5 3" xfId="123" xr:uid="{00000000-0005-0000-0000-00007E000000}"/>
    <cellStyle name="Normál 3 5 4" xfId="201" xr:uid="{00000000-0005-0000-0000-00007F000000}"/>
    <cellStyle name="Normál 3 6" xfId="88" xr:uid="{00000000-0005-0000-0000-000080000000}"/>
    <cellStyle name="Normál 3 6 2" xfId="146" xr:uid="{00000000-0005-0000-0000-000081000000}"/>
    <cellStyle name="Normál 3 6 3" xfId="224" xr:uid="{00000000-0005-0000-0000-000082000000}"/>
    <cellStyle name="Normál 3 7" xfId="93" xr:uid="{00000000-0005-0000-0000-000083000000}"/>
    <cellStyle name="Normál 3 7 2" xfId="151" xr:uid="{00000000-0005-0000-0000-000084000000}"/>
    <cellStyle name="Normál 3 7 3" xfId="229" xr:uid="{00000000-0005-0000-0000-000085000000}"/>
    <cellStyle name="Normál 3 8" xfId="41" xr:uid="{00000000-0005-0000-0000-000086000000}"/>
    <cellStyle name="Normál 3 8 2" xfId="178" xr:uid="{00000000-0005-0000-0000-000087000000}"/>
    <cellStyle name="Normál 3 9" xfId="101" xr:uid="{00000000-0005-0000-0000-000088000000}"/>
    <cellStyle name="Normál 4" xfId="11" xr:uid="{00000000-0005-0000-0000-000089000000}"/>
    <cellStyle name="Normál 4 2" xfId="12" xr:uid="{00000000-0005-0000-0000-00008A000000}"/>
    <cellStyle name="Normál 4 2 2" xfId="13" xr:uid="{00000000-0005-0000-0000-00008B000000}"/>
    <cellStyle name="Normál 4 2 2 2" xfId="44" xr:uid="{00000000-0005-0000-0000-00008C000000}"/>
    <cellStyle name="Normál 4 2 2 2 2" xfId="181" xr:uid="{00000000-0005-0000-0000-00008D000000}"/>
    <cellStyle name="Normál 4 2 2 3" xfId="104" xr:uid="{00000000-0005-0000-0000-00008E000000}"/>
    <cellStyle name="Normál 4 2 2 4" xfId="163" xr:uid="{00000000-0005-0000-0000-00008F000000}"/>
    <cellStyle name="Normál 4 2 3" xfId="56" xr:uid="{00000000-0005-0000-0000-000090000000}"/>
    <cellStyle name="Normál 4 2 3 2" xfId="114" xr:uid="{00000000-0005-0000-0000-000091000000}"/>
    <cellStyle name="Normál 4 2 3 3" xfId="192" xr:uid="{00000000-0005-0000-0000-000092000000}"/>
    <cellStyle name="Normál 4 2 4" xfId="59" xr:uid="{00000000-0005-0000-0000-000093000000}"/>
    <cellStyle name="Normál 4 2 4 2" xfId="117" xr:uid="{00000000-0005-0000-0000-000094000000}"/>
    <cellStyle name="Normál 4 2 4 3" xfId="195" xr:uid="{00000000-0005-0000-0000-000095000000}"/>
    <cellStyle name="Normál 4 2 5" xfId="62" xr:uid="{00000000-0005-0000-0000-000096000000}"/>
    <cellStyle name="Normál 4 2 5 2" xfId="70" xr:uid="{00000000-0005-0000-0000-000097000000}"/>
    <cellStyle name="Normál 4 2 5 2 2" xfId="75" xr:uid="{00000000-0005-0000-0000-000098000000}"/>
    <cellStyle name="Normál 4 2 5 2 2 2" xfId="133" xr:uid="{00000000-0005-0000-0000-000099000000}"/>
    <cellStyle name="Normál 4 2 5 2 2 3" xfId="211" xr:uid="{00000000-0005-0000-0000-00009A000000}"/>
    <cellStyle name="Normál 4 2 5 2 3" xfId="79" xr:uid="{00000000-0005-0000-0000-00009B000000}"/>
    <cellStyle name="Normál 4 2 5 2 3 2" xfId="86" xr:uid="{00000000-0005-0000-0000-00009C000000}"/>
    <cellStyle name="Normál 4 2 5 2 3 2 2" xfId="144" xr:uid="{00000000-0005-0000-0000-00009D000000}"/>
    <cellStyle name="Normál 4 2 5 2 3 2 3" xfId="222" xr:uid="{00000000-0005-0000-0000-00009E000000}"/>
    <cellStyle name="Normál 4 2 5 2 3 3" xfId="137" xr:uid="{00000000-0005-0000-0000-00009F000000}"/>
    <cellStyle name="Normál 4 2 5 2 3 4" xfId="215" xr:uid="{00000000-0005-0000-0000-0000A0000000}"/>
    <cellStyle name="Normál 4 2 5 2 4" xfId="128" xr:uid="{00000000-0005-0000-0000-0000A1000000}"/>
    <cellStyle name="Normál 4 2 5 2 5" xfId="206" xr:uid="{00000000-0005-0000-0000-0000A2000000}"/>
    <cellStyle name="Normál 4 2 5 3" xfId="120" xr:uid="{00000000-0005-0000-0000-0000A3000000}"/>
    <cellStyle name="Normál 4 2 5 4" xfId="198" xr:uid="{00000000-0005-0000-0000-0000A4000000}"/>
    <cellStyle name="Normál 4 2 6" xfId="68" xr:uid="{00000000-0005-0000-0000-0000A5000000}"/>
    <cellStyle name="Normál 4 2 6 2" xfId="126" xr:uid="{00000000-0005-0000-0000-0000A6000000}"/>
    <cellStyle name="Normál 4 2 6 3" xfId="204" xr:uid="{00000000-0005-0000-0000-0000A7000000}"/>
    <cellStyle name="Normál 4 2 7" xfId="43" xr:uid="{00000000-0005-0000-0000-0000A8000000}"/>
    <cellStyle name="Normál 4 2 7 2" xfId="180" xr:uid="{00000000-0005-0000-0000-0000A9000000}"/>
    <cellStyle name="Normál 4 2 8" xfId="103" xr:uid="{00000000-0005-0000-0000-0000AA000000}"/>
    <cellStyle name="Normál 4 2 9" xfId="162" xr:uid="{00000000-0005-0000-0000-0000AB000000}"/>
    <cellStyle name="Normál 4 3" xfId="14" xr:uid="{00000000-0005-0000-0000-0000AC000000}"/>
    <cellStyle name="Normál 4 4" xfId="45" xr:uid="{00000000-0005-0000-0000-0000AD000000}"/>
    <cellStyle name="Normál 4 4 2" xfId="105" xr:uid="{00000000-0005-0000-0000-0000AE000000}"/>
    <cellStyle name="Normál 4 4 3" xfId="182" xr:uid="{00000000-0005-0000-0000-0000AF000000}"/>
    <cellStyle name="Normál 4 5" xfId="42" xr:uid="{00000000-0005-0000-0000-0000B0000000}"/>
    <cellStyle name="Normál 4 5 2" xfId="179" xr:uid="{00000000-0005-0000-0000-0000B1000000}"/>
    <cellStyle name="Normál 4 6" xfId="102" xr:uid="{00000000-0005-0000-0000-0000B2000000}"/>
    <cellStyle name="Normál 4 7" xfId="161" xr:uid="{00000000-0005-0000-0000-0000B3000000}"/>
    <cellStyle name="Normál 5" xfId="25" xr:uid="{00000000-0005-0000-0000-0000B4000000}"/>
    <cellStyle name="Normál 5 2" xfId="15" xr:uid="{00000000-0005-0000-0000-0000B5000000}"/>
    <cellStyle name="Normál 5 3" xfId="64" xr:uid="{00000000-0005-0000-0000-0000B6000000}"/>
    <cellStyle name="Normál 5 3 2" xfId="67" xr:uid="{00000000-0005-0000-0000-0000B7000000}"/>
    <cellStyle name="Normál 5 3 2 2" xfId="125" xr:uid="{00000000-0005-0000-0000-0000B8000000}"/>
    <cellStyle name="Normál 5 3 2 3" xfId="203" xr:uid="{00000000-0005-0000-0000-0000B9000000}"/>
    <cellStyle name="Normál 5 3 3" xfId="77" xr:uid="{00000000-0005-0000-0000-0000BA000000}"/>
    <cellStyle name="Normál 5 3 3 2" xfId="135" xr:uid="{00000000-0005-0000-0000-0000BB000000}"/>
    <cellStyle name="Normál 5 3 3 3" xfId="213" xr:uid="{00000000-0005-0000-0000-0000BC000000}"/>
    <cellStyle name="Normál 5 3 4" xfId="81" xr:uid="{00000000-0005-0000-0000-0000BD000000}"/>
    <cellStyle name="Normál 5 3 4 2" xfId="87" xr:uid="{00000000-0005-0000-0000-0000BE000000}"/>
    <cellStyle name="Normál 5 3 4 2 2" xfId="145" xr:uid="{00000000-0005-0000-0000-0000BF000000}"/>
    <cellStyle name="Normál 5 3 4 2 3" xfId="223" xr:uid="{00000000-0005-0000-0000-0000C0000000}"/>
    <cellStyle name="Normál 5 3 4 3" xfId="139" xr:uid="{00000000-0005-0000-0000-0000C1000000}"/>
    <cellStyle name="Normál 5 3 4 4" xfId="217" xr:uid="{00000000-0005-0000-0000-0000C2000000}"/>
    <cellStyle name="Normál 5 3 5" xfId="122" xr:uid="{00000000-0005-0000-0000-0000C3000000}"/>
    <cellStyle name="Normál 5 3 6" xfId="200" xr:uid="{00000000-0005-0000-0000-0000C4000000}"/>
    <cellStyle name="Normál 5 4" xfId="84" xr:uid="{00000000-0005-0000-0000-0000C5000000}"/>
    <cellStyle name="Normál 5 4 2" xfId="142" xr:uid="{00000000-0005-0000-0000-0000C6000000}"/>
    <cellStyle name="Normál 5 4 2 2" xfId="231" xr:uid="{00000000-0005-0000-0000-0000C7000000}"/>
    <cellStyle name="Normál 5 4 2 2 2" xfId="233" xr:uid="{92F1CABF-61FF-41DE-9AC4-FBB80D9C0F79}"/>
    <cellStyle name="Normál 5 4 3" xfId="220" xr:uid="{00000000-0005-0000-0000-0000C8000000}"/>
    <cellStyle name="Normál 5 5" xfId="90" xr:uid="{00000000-0005-0000-0000-0000C9000000}"/>
    <cellStyle name="Normál 5 5 2" xfId="148" xr:uid="{00000000-0005-0000-0000-0000CA000000}"/>
    <cellStyle name="Normál 5 5 3" xfId="226" xr:uid="{00000000-0005-0000-0000-0000CB000000}"/>
    <cellStyle name="Normál 5 6" xfId="33" xr:uid="{00000000-0005-0000-0000-0000CC000000}"/>
    <cellStyle name="Normál 5 6 2" xfId="91" xr:uid="{00000000-0005-0000-0000-0000CD000000}"/>
    <cellStyle name="Normál 5 6 2 2" xfId="227" xr:uid="{00000000-0005-0000-0000-0000CE000000}"/>
    <cellStyle name="Normál 5 6 3" xfId="149" xr:uid="{00000000-0005-0000-0000-0000CF000000}"/>
    <cellStyle name="Normál 5 6 4" xfId="170" xr:uid="{00000000-0005-0000-0000-0000D0000000}"/>
    <cellStyle name="Normál 5 7" xfId="48" xr:uid="{00000000-0005-0000-0000-0000D1000000}"/>
    <cellStyle name="Normál 5 7 2" xfId="185" xr:uid="{00000000-0005-0000-0000-0000D2000000}"/>
    <cellStyle name="Normál 5 8" xfId="108" xr:uid="{00000000-0005-0000-0000-0000D3000000}"/>
    <cellStyle name="Normál 5 9" xfId="164" xr:uid="{00000000-0005-0000-0000-0000D4000000}"/>
    <cellStyle name="Normál 6" xfId="50" xr:uid="{00000000-0005-0000-0000-0000D5000000}"/>
    <cellStyle name="Normál 6 2" xfId="31" xr:uid="{00000000-0005-0000-0000-0000D6000000}"/>
    <cellStyle name="Normál 6 3" xfId="186" xr:uid="{00000000-0005-0000-0000-0000D7000000}"/>
    <cellStyle name="Normál 7" xfId="49" xr:uid="{00000000-0005-0000-0000-0000D8000000}"/>
    <cellStyle name="Normál 8" xfId="52" xr:uid="{00000000-0005-0000-0000-0000D9000000}"/>
    <cellStyle name="Normál 8 2" xfId="110" xr:uid="{00000000-0005-0000-0000-0000DA000000}"/>
    <cellStyle name="Normál 8 3" xfId="188" xr:uid="{00000000-0005-0000-0000-0000DB000000}"/>
    <cellStyle name="Normál 9" xfId="55" xr:uid="{00000000-0005-0000-0000-0000DC000000}"/>
    <cellStyle name="Normál 9 2" xfId="113" xr:uid="{00000000-0005-0000-0000-0000DD000000}"/>
    <cellStyle name="Normál 9 3" xfId="191" xr:uid="{00000000-0005-0000-0000-0000DE000000}"/>
    <cellStyle name="Normál_2006. július felülv." xfId="16" xr:uid="{00000000-0005-0000-0000-0000DF000000}"/>
    <cellStyle name="Normál_2007.költségv.táblák 2" xfId="17" xr:uid="{00000000-0005-0000-0000-0000E0000000}"/>
    <cellStyle name="Normál_2007.költségv.táblák 3" xfId="18" xr:uid="{00000000-0005-0000-0000-0000E1000000}"/>
    <cellStyle name="Normál_2007.költségv.táblák 3 2" xfId="19" xr:uid="{00000000-0005-0000-0000-0000E2000000}"/>
    <cellStyle name="Normál_2007.költségv.táblák 4" xfId="20" xr:uid="{00000000-0005-0000-0000-0000E3000000}"/>
    <cellStyle name="Normál_2-1, 2-2 melléklet 2006" xfId="21" xr:uid="{00000000-0005-0000-0000-0000E4000000}"/>
    <cellStyle name="Normál_6.MELL.szoc.tábla" xfId="22" xr:uid="{00000000-0005-0000-0000-0000E5000000}"/>
    <cellStyle name="Normál_97ûrlap" xfId="23" xr:uid="{00000000-0005-0000-0000-0000E6000000}"/>
    <cellStyle name="Normál_Intézményi kiadás 2008" xfId="24" xr:uid="{00000000-0005-0000-0000-0000E7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jegyz&#337;/Desktop/16.%202018%20III.n&#233;v%20t&#225;bl&#225;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ann/AppData/Local/Microsoft/Windows/Temporary%20Internet%20Files/Content.Outlook/YU6XQSDA/2018%20utols&#243;%20ei%20m&#243;d%20t&#225;bl&#225;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UMOK%20P1\2017%20k&#246;lts&#233;gvet&#233;s\2017%20&#233;vi%20eredeti\KT%20anyag\2017%20k&#246;lts&#233;gv%20t&#225;bl&#225;k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UMOK%20P1\2018.%20&#233;vi%20k&#246;lts&#233;gvet&#233;s\2018%20k&#246;lts&#233;gvet&#233;s\Bizotts&#225;gi%20anyag\2018.%20Biz.k&#246;lts&#233;gv%20t&#225;bl&#225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a"/>
      <sheetName val="1b"/>
      <sheetName val="1c"/>
      <sheetName val="2a"/>
      <sheetName val="2b"/>
      <sheetName val="2d"/>
      <sheetName val="2e"/>
      <sheetName val="4"/>
      <sheetName val="6.mell."/>
      <sheetName val="9a"/>
      <sheetName val="9b"/>
      <sheetName val="9c"/>
      <sheetName val="13"/>
    </sheetNames>
    <sheetDataSet>
      <sheetData sheetId="0" refreshError="1"/>
      <sheetData sheetId="1">
        <row r="6">
          <cell r="C6">
            <v>108620388</v>
          </cell>
        </row>
      </sheetData>
      <sheetData sheetId="2">
        <row r="75">
          <cell r="C75">
            <v>309763563</v>
          </cell>
        </row>
      </sheetData>
      <sheetData sheetId="3" refreshError="1"/>
      <sheetData sheetId="4" refreshError="1"/>
      <sheetData sheetId="5">
        <row r="6">
          <cell r="C6">
            <v>388256130</v>
          </cell>
        </row>
      </sheetData>
      <sheetData sheetId="6" refreshError="1"/>
      <sheetData sheetId="7" refreshError="1"/>
      <sheetData sheetId="8" refreshError="1"/>
      <sheetData sheetId="9" refreshError="1"/>
      <sheetData sheetId="10">
        <row r="6">
          <cell r="C6">
            <v>0</v>
          </cell>
        </row>
      </sheetData>
      <sheetData sheetId="11">
        <row r="6">
          <cell r="C6">
            <v>0</v>
          </cell>
        </row>
      </sheetData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a"/>
      <sheetName val="1b"/>
      <sheetName val="2a"/>
      <sheetName val="2b"/>
      <sheetName val="2d"/>
      <sheetName val="4"/>
      <sheetName val="6.mell."/>
      <sheetName val="9a"/>
      <sheetName val="9b"/>
      <sheetName val="9c"/>
      <sheetName val="13"/>
    </sheetNames>
    <sheetDataSet>
      <sheetData sheetId="0"/>
      <sheetData sheetId="1">
        <row r="6">
          <cell r="C6">
            <v>108620388</v>
          </cell>
          <cell r="D6">
            <v>108620388</v>
          </cell>
          <cell r="E6"/>
          <cell r="F6"/>
          <cell r="G6"/>
          <cell r="H6"/>
        </row>
        <row r="7">
          <cell r="C7">
            <v>144158533</v>
          </cell>
          <cell r="D7">
            <v>144158533</v>
          </cell>
          <cell r="E7"/>
          <cell r="F7"/>
          <cell r="G7"/>
          <cell r="H7"/>
        </row>
        <row r="8">
          <cell r="C8">
            <v>105915656</v>
          </cell>
          <cell r="D8">
            <v>105915656</v>
          </cell>
          <cell r="E8"/>
          <cell r="F8"/>
          <cell r="G8"/>
          <cell r="H8"/>
        </row>
        <row r="9">
          <cell r="C9">
            <v>8755652</v>
          </cell>
          <cell r="D9">
            <v>8755652</v>
          </cell>
          <cell r="E9"/>
          <cell r="F9"/>
          <cell r="G9"/>
          <cell r="H9"/>
        </row>
        <row r="10">
          <cell r="C10">
            <v>3966193</v>
          </cell>
          <cell r="D10">
            <v>3966193</v>
          </cell>
          <cell r="E10"/>
          <cell r="F10"/>
          <cell r="G10"/>
          <cell r="H10"/>
        </row>
        <row r="11">
          <cell r="C11">
            <v>971050</v>
          </cell>
          <cell r="D11">
            <v>971050</v>
          </cell>
          <cell r="E11"/>
          <cell r="F11"/>
          <cell r="G11"/>
          <cell r="H11"/>
        </row>
        <row r="12">
          <cell r="C12">
            <v>372387472</v>
          </cell>
          <cell r="D12">
            <v>372387472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  <cell r="D13"/>
          <cell r="E13"/>
          <cell r="F13"/>
          <cell r="G13"/>
          <cell r="H13"/>
        </row>
        <row r="14">
          <cell r="C14">
            <v>315398858</v>
          </cell>
          <cell r="D14">
            <v>248292884</v>
          </cell>
          <cell r="E14">
            <v>1981048</v>
          </cell>
          <cell r="F14">
            <v>63264006</v>
          </cell>
          <cell r="G14">
            <v>966128</v>
          </cell>
          <cell r="H14">
            <v>894792</v>
          </cell>
        </row>
        <row r="15">
          <cell r="C15">
            <v>6244548</v>
          </cell>
          <cell r="D15">
            <v>4263500</v>
          </cell>
          <cell r="E15">
            <v>1981048</v>
          </cell>
          <cell r="F15"/>
          <cell r="G15"/>
          <cell r="H15"/>
        </row>
        <row r="16">
          <cell r="C16">
            <v>228071912</v>
          </cell>
          <cell r="D16">
            <v>227105784</v>
          </cell>
          <cell r="E16"/>
          <cell r="F16"/>
          <cell r="G16">
            <v>966128</v>
          </cell>
          <cell r="H16"/>
        </row>
        <row r="17">
          <cell r="C17">
            <v>16923600</v>
          </cell>
          <cell r="D17">
            <v>16923600</v>
          </cell>
          <cell r="E17"/>
          <cell r="F17"/>
          <cell r="G17"/>
          <cell r="H17"/>
        </row>
        <row r="18">
          <cell r="C18">
            <v>64158798</v>
          </cell>
          <cell r="D18"/>
          <cell r="E18"/>
          <cell r="F18">
            <v>63264006</v>
          </cell>
          <cell r="G18"/>
          <cell r="H18">
            <v>894792</v>
          </cell>
        </row>
        <row r="19">
          <cell r="C19">
            <v>0</v>
          </cell>
          <cell r="D19"/>
          <cell r="E19"/>
          <cell r="F19"/>
          <cell r="G19"/>
          <cell r="H19"/>
        </row>
        <row r="20">
          <cell r="C20">
            <v>687786330</v>
          </cell>
          <cell r="D20">
            <v>620680356</v>
          </cell>
          <cell r="E20">
            <v>1981048</v>
          </cell>
          <cell r="F20">
            <v>63264006</v>
          </cell>
          <cell r="G20">
            <v>966128</v>
          </cell>
          <cell r="H20">
            <v>894792</v>
          </cell>
        </row>
        <row r="21">
          <cell r="C21">
            <v>95035862</v>
          </cell>
          <cell r="D21">
            <v>95035862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95035862</v>
          </cell>
          <cell r="D22">
            <v>95035862</v>
          </cell>
          <cell r="E22"/>
          <cell r="F22"/>
          <cell r="G22"/>
          <cell r="H22"/>
        </row>
        <row r="23">
          <cell r="C23">
            <v>1042344707</v>
          </cell>
          <cell r="D23">
            <v>1041544707</v>
          </cell>
          <cell r="E23">
            <v>0</v>
          </cell>
          <cell r="F23">
            <v>0</v>
          </cell>
          <cell r="G23">
            <v>800000</v>
          </cell>
          <cell r="H23">
            <v>0</v>
          </cell>
        </row>
        <row r="24">
          <cell r="C24">
            <v>14249204</v>
          </cell>
          <cell r="D24">
            <v>14249204</v>
          </cell>
          <cell r="E24"/>
          <cell r="F24"/>
          <cell r="G24"/>
          <cell r="H24"/>
        </row>
        <row r="25">
          <cell r="C25">
            <v>1028095503</v>
          </cell>
          <cell r="D25">
            <v>1027295503</v>
          </cell>
          <cell r="E25"/>
          <cell r="F25"/>
          <cell r="G25">
            <v>800000</v>
          </cell>
          <cell r="H25"/>
        </row>
        <row r="26">
          <cell r="C26">
            <v>0</v>
          </cell>
          <cell r="D26"/>
          <cell r="E26"/>
          <cell r="F26"/>
          <cell r="G26"/>
          <cell r="H26"/>
        </row>
        <row r="27">
          <cell r="C27">
            <v>0</v>
          </cell>
          <cell r="D27"/>
          <cell r="E27"/>
          <cell r="F27"/>
          <cell r="G27"/>
          <cell r="H27"/>
        </row>
        <row r="28">
          <cell r="C28">
            <v>1137380569</v>
          </cell>
          <cell r="D28">
            <v>1136580569</v>
          </cell>
          <cell r="E28">
            <v>0</v>
          </cell>
          <cell r="F28">
            <v>0</v>
          </cell>
          <cell r="G28">
            <v>800000</v>
          </cell>
          <cell r="H28">
            <v>0</v>
          </cell>
        </row>
        <row r="29">
          <cell r="C29">
            <v>110200000</v>
          </cell>
          <cell r="D29">
            <v>110200000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110200000</v>
          </cell>
          <cell r="D30">
            <v>110200000</v>
          </cell>
          <cell r="E30"/>
          <cell r="F30"/>
          <cell r="G30"/>
          <cell r="H30"/>
        </row>
        <row r="31">
          <cell r="C31">
            <v>0</v>
          </cell>
          <cell r="D31"/>
          <cell r="E31"/>
          <cell r="F31"/>
          <cell r="G31"/>
          <cell r="H31"/>
        </row>
        <row r="32">
          <cell r="C32">
            <v>181000000</v>
          </cell>
          <cell r="D32">
            <v>181000000</v>
          </cell>
          <cell r="E32"/>
          <cell r="F32"/>
          <cell r="G32"/>
          <cell r="H32"/>
        </row>
        <row r="33">
          <cell r="C33">
            <v>11800000</v>
          </cell>
          <cell r="D33">
            <v>11800000</v>
          </cell>
          <cell r="E33"/>
          <cell r="F33"/>
          <cell r="G33"/>
          <cell r="H33"/>
        </row>
        <row r="34">
          <cell r="C34">
            <v>0</v>
          </cell>
          <cell r="D34"/>
          <cell r="E34"/>
          <cell r="F34"/>
          <cell r="G34"/>
          <cell r="H34"/>
        </row>
        <row r="35">
          <cell r="C35">
            <v>192800000</v>
          </cell>
          <cell r="D35">
            <v>192800000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C36">
            <v>400000</v>
          </cell>
          <cell r="D36">
            <v>400000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50000</v>
          </cell>
          <cell r="D37">
            <v>50000</v>
          </cell>
          <cell r="E37"/>
          <cell r="F37"/>
          <cell r="G37"/>
          <cell r="H37"/>
        </row>
        <row r="38">
          <cell r="C38">
            <v>350000</v>
          </cell>
          <cell r="D38">
            <v>350000</v>
          </cell>
          <cell r="E38"/>
          <cell r="F38"/>
          <cell r="G38"/>
          <cell r="H38"/>
        </row>
        <row r="39">
          <cell r="C39">
            <v>303400000</v>
          </cell>
          <cell r="D39">
            <v>303400000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C40">
            <v>0</v>
          </cell>
          <cell r="D40"/>
          <cell r="E40"/>
          <cell r="F40"/>
          <cell r="G40"/>
          <cell r="H40"/>
        </row>
        <row r="41">
          <cell r="C41">
            <v>8036796</v>
          </cell>
          <cell r="D41">
            <v>0</v>
          </cell>
          <cell r="E41">
            <v>370000</v>
          </cell>
          <cell r="F41">
            <v>1000000</v>
          </cell>
          <cell r="G41">
            <v>1715000</v>
          </cell>
          <cell r="H41">
            <v>4951796</v>
          </cell>
        </row>
        <row r="42">
          <cell r="C42">
            <v>0</v>
          </cell>
          <cell r="D42"/>
          <cell r="E42"/>
          <cell r="F42"/>
          <cell r="G42"/>
          <cell r="H42"/>
        </row>
        <row r="43">
          <cell r="C43">
            <v>2670000</v>
          </cell>
          <cell r="D43"/>
          <cell r="E43">
            <v>70000</v>
          </cell>
          <cell r="F43">
            <v>1000000</v>
          </cell>
          <cell r="G43">
            <v>1600000</v>
          </cell>
          <cell r="H43"/>
        </row>
        <row r="44">
          <cell r="C44">
            <v>848660</v>
          </cell>
          <cell r="D44"/>
          <cell r="E44"/>
          <cell r="F44"/>
          <cell r="G44"/>
          <cell r="H44">
            <v>848660</v>
          </cell>
        </row>
        <row r="45">
          <cell r="C45">
            <v>4518136</v>
          </cell>
          <cell r="D45"/>
          <cell r="E45">
            <v>300000</v>
          </cell>
          <cell r="F45"/>
          <cell r="G45">
            <v>115000</v>
          </cell>
          <cell r="H45">
            <v>4103136</v>
          </cell>
        </row>
        <row r="46">
          <cell r="C46">
            <v>4754747</v>
          </cell>
          <cell r="D46">
            <v>1821747</v>
          </cell>
          <cell r="E46">
            <v>1300000</v>
          </cell>
          <cell r="F46">
            <v>1633000</v>
          </cell>
          <cell r="G46">
            <v>0</v>
          </cell>
          <cell r="H46">
            <v>0</v>
          </cell>
        </row>
        <row r="47">
          <cell r="C47">
            <v>3466747</v>
          </cell>
          <cell r="D47">
            <v>1821747</v>
          </cell>
          <cell r="E47">
            <v>1300000</v>
          </cell>
          <cell r="F47">
            <v>345000</v>
          </cell>
          <cell r="G47"/>
          <cell r="H47"/>
        </row>
        <row r="48">
          <cell r="C48">
            <v>1288000</v>
          </cell>
          <cell r="D48"/>
          <cell r="E48"/>
          <cell r="F48">
            <v>1288000</v>
          </cell>
          <cell r="G48"/>
          <cell r="H48"/>
        </row>
        <row r="49">
          <cell r="C49">
            <v>11350682</v>
          </cell>
          <cell r="D49">
            <v>11350682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C50">
            <v>0</v>
          </cell>
          <cell r="D50"/>
          <cell r="E50"/>
          <cell r="F50"/>
          <cell r="G50"/>
          <cell r="H50"/>
        </row>
        <row r="51">
          <cell r="C51">
            <v>1487317</v>
          </cell>
          <cell r="D51">
            <v>1487317</v>
          </cell>
          <cell r="E51"/>
          <cell r="F51"/>
          <cell r="G51"/>
          <cell r="H51"/>
        </row>
        <row r="52">
          <cell r="C52">
            <v>9353365</v>
          </cell>
          <cell r="D52">
            <v>9353365</v>
          </cell>
          <cell r="E52"/>
          <cell r="F52"/>
          <cell r="G52"/>
          <cell r="H52"/>
        </row>
        <row r="53">
          <cell r="C53">
            <v>510000</v>
          </cell>
          <cell r="D53">
            <v>510000</v>
          </cell>
          <cell r="E53"/>
          <cell r="F53"/>
          <cell r="G53"/>
          <cell r="H53"/>
        </row>
        <row r="54">
          <cell r="C54">
            <v>1095245</v>
          </cell>
          <cell r="D54"/>
          <cell r="E54"/>
          <cell r="F54"/>
          <cell r="G54"/>
          <cell r="H54">
            <v>1095245</v>
          </cell>
        </row>
        <row r="55">
          <cell r="C55">
            <v>9100830</v>
          </cell>
          <cell r="D55">
            <v>6306319</v>
          </cell>
          <cell r="E55">
            <v>450900</v>
          </cell>
          <cell r="F55">
            <v>710910</v>
          </cell>
          <cell r="G55"/>
          <cell r="H55">
            <v>1632701</v>
          </cell>
        </row>
        <row r="56">
          <cell r="C56">
            <v>0</v>
          </cell>
          <cell r="D56"/>
          <cell r="E56"/>
          <cell r="F56"/>
          <cell r="G56"/>
          <cell r="H56"/>
        </row>
        <row r="57">
          <cell r="C57">
            <v>3048201</v>
          </cell>
          <cell r="D57">
            <v>3048201</v>
          </cell>
          <cell r="E57"/>
          <cell r="F57"/>
          <cell r="G57"/>
          <cell r="H57"/>
        </row>
        <row r="58">
          <cell r="C58">
            <v>0</v>
          </cell>
          <cell r="D58"/>
          <cell r="E58"/>
          <cell r="F58"/>
          <cell r="G58"/>
          <cell r="H58"/>
        </row>
        <row r="59">
          <cell r="C59">
            <v>717765</v>
          </cell>
          <cell r="D59">
            <v>717765</v>
          </cell>
          <cell r="E59"/>
          <cell r="F59"/>
          <cell r="G59"/>
          <cell r="H59"/>
        </row>
        <row r="60">
          <cell r="C60">
            <v>1460500</v>
          </cell>
          <cell r="D60">
            <v>1460500</v>
          </cell>
          <cell r="E60"/>
          <cell r="F60"/>
          <cell r="G60"/>
          <cell r="H60"/>
        </row>
        <row r="61">
          <cell r="C61">
            <v>39564766</v>
          </cell>
          <cell r="D61">
            <v>24705214</v>
          </cell>
          <cell r="E61">
            <v>2120900</v>
          </cell>
          <cell r="F61">
            <v>3343910</v>
          </cell>
          <cell r="G61">
            <v>1715000</v>
          </cell>
          <cell r="H61">
            <v>7679742</v>
          </cell>
        </row>
        <row r="62">
          <cell r="C62">
            <v>12129420</v>
          </cell>
          <cell r="D62">
            <v>12129420</v>
          </cell>
          <cell r="E62"/>
          <cell r="F62"/>
          <cell r="G62"/>
          <cell r="H62"/>
        </row>
        <row r="63">
          <cell r="C63">
            <v>0</v>
          </cell>
          <cell r="D63"/>
          <cell r="E63"/>
          <cell r="F63"/>
          <cell r="G63"/>
          <cell r="H63"/>
        </row>
        <row r="64">
          <cell r="C64">
            <v>12129420</v>
          </cell>
          <cell r="D64">
            <v>12129420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C65">
            <v>415000</v>
          </cell>
          <cell r="D65"/>
          <cell r="E65"/>
          <cell r="F65"/>
          <cell r="G65">
            <v>415000</v>
          </cell>
          <cell r="H65"/>
        </row>
        <row r="66">
          <cell r="C66">
            <v>415000</v>
          </cell>
          <cell r="D66">
            <v>0</v>
          </cell>
          <cell r="E66">
            <v>0</v>
          </cell>
          <cell r="F66">
            <v>0</v>
          </cell>
          <cell r="G66">
            <v>415000</v>
          </cell>
          <cell r="H66">
            <v>0</v>
          </cell>
        </row>
        <row r="67">
          <cell r="C67">
            <v>0</v>
          </cell>
          <cell r="D67"/>
          <cell r="E67"/>
          <cell r="F67"/>
          <cell r="G67"/>
          <cell r="H67"/>
        </row>
        <row r="68">
          <cell r="C68">
            <v>390000</v>
          </cell>
          <cell r="D68">
            <v>390000</v>
          </cell>
          <cell r="E68"/>
          <cell r="F68"/>
          <cell r="G68"/>
          <cell r="H68"/>
        </row>
        <row r="69">
          <cell r="C69">
            <v>2732000</v>
          </cell>
          <cell r="D69">
            <v>2732000</v>
          </cell>
          <cell r="E69"/>
          <cell r="F69"/>
          <cell r="G69"/>
          <cell r="H69"/>
        </row>
        <row r="70">
          <cell r="C70">
            <v>3122000</v>
          </cell>
          <cell r="D70">
            <v>3122000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C71">
            <v>2183798085</v>
          </cell>
          <cell r="D71">
            <v>2100617559</v>
          </cell>
          <cell r="E71">
            <v>4101948</v>
          </cell>
          <cell r="F71">
            <v>66607916</v>
          </cell>
          <cell r="G71">
            <v>3896128</v>
          </cell>
          <cell r="H71">
            <v>8574534</v>
          </cell>
        </row>
        <row r="72">
          <cell r="C72">
            <v>0</v>
          </cell>
          <cell r="D72"/>
          <cell r="E72"/>
          <cell r="F72"/>
          <cell r="G72"/>
          <cell r="H72"/>
        </row>
        <row r="73">
          <cell r="C73">
            <v>283299607</v>
          </cell>
          <cell r="D73">
            <v>247944252</v>
          </cell>
          <cell r="E73">
            <v>11151861</v>
          </cell>
          <cell r="F73">
            <v>17021226</v>
          </cell>
          <cell r="G73">
            <v>2340070</v>
          </cell>
          <cell r="H73">
            <v>4842198</v>
          </cell>
        </row>
        <row r="74">
          <cell r="C74">
            <v>33229433</v>
          </cell>
          <cell r="D74">
            <v>33229433</v>
          </cell>
          <cell r="E74"/>
          <cell r="F74"/>
          <cell r="G74"/>
          <cell r="H74"/>
        </row>
        <row r="75">
          <cell r="C75">
            <v>507950224</v>
          </cell>
          <cell r="D75"/>
          <cell r="E75">
            <v>186859653</v>
          </cell>
          <cell r="F75">
            <v>125491493</v>
          </cell>
          <cell r="G75">
            <v>66470316</v>
          </cell>
          <cell r="H75">
            <v>129128762</v>
          </cell>
        </row>
        <row r="76">
          <cell r="C76">
            <v>824479264</v>
          </cell>
          <cell r="D76">
            <v>281173685</v>
          </cell>
          <cell r="E76">
            <v>198011514</v>
          </cell>
          <cell r="F76">
            <v>142512719</v>
          </cell>
          <cell r="G76">
            <v>68810386</v>
          </cell>
          <cell r="H76">
            <v>133970960</v>
          </cell>
        </row>
        <row r="77">
          <cell r="C77">
            <v>824479264</v>
          </cell>
          <cell r="D77">
            <v>281173685</v>
          </cell>
          <cell r="E77">
            <v>198011514</v>
          </cell>
          <cell r="F77">
            <v>142512719</v>
          </cell>
          <cell r="G77">
            <v>68810386</v>
          </cell>
          <cell r="H77">
            <v>133970960</v>
          </cell>
        </row>
        <row r="78">
          <cell r="C78">
            <v>3008277349</v>
          </cell>
          <cell r="D78">
            <v>2381791244</v>
          </cell>
          <cell r="E78">
            <v>202113462</v>
          </cell>
          <cell r="F78">
            <v>209120635</v>
          </cell>
          <cell r="G78">
            <v>72706514</v>
          </cell>
          <cell r="H78">
            <v>142545494</v>
          </cell>
        </row>
      </sheetData>
      <sheetData sheetId="2"/>
      <sheetData sheetId="3"/>
      <sheetData sheetId="4">
        <row r="6">
          <cell r="C6">
            <v>390629130</v>
          </cell>
          <cell r="D6">
            <v>37303010</v>
          </cell>
          <cell r="E6">
            <v>134574971</v>
          </cell>
          <cell r="F6">
            <v>112540360</v>
          </cell>
          <cell r="G6">
            <v>24139051</v>
          </cell>
          <cell r="H6">
            <v>82071738</v>
          </cell>
        </row>
        <row r="7">
          <cell r="C7">
            <v>73583465</v>
          </cell>
          <cell r="D7">
            <v>8571628</v>
          </cell>
          <cell r="E7">
            <v>28891426</v>
          </cell>
          <cell r="F7">
            <v>15322226</v>
          </cell>
          <cell r="G7">
            <v>4766929</v>
          </cell>
          <cell r="H7">
            <v>16031256</v>
          </cell>
        </row>
        <row r="8">
          <cell r="C8">
            <v>475365373</v>
          </cell>
          <cell r="D8">
            <v>286377270</v>
          </cell>
          <cell r="E8">
            <v>35291065</v>
          </cell>
          <cell r="F8">
            <v>76819609</v>
          </cell>
          <cell r="G8">
            <v>33280498</v>
          </cell>
          <cell r="H8">
            <v>43596931</v>
          </cell>
        </row>
        <row r="9">
          <cell r="C9">
            <v>4263500</v>
          </cell>
          <cell r="D9">
            <v>4263500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C10">
            <v>4263500</v>
          </cell>
          <cell r="D10">
            <v>4263500</v>
          </cell>
          <cell r="E10"/>
          <cell r="F10"/>
          <cell r="G10"/>
          <cell r="H10"/>
        </row>
        <row r="11">
          <cell r="C11">
            <v>800000</v>
          </cell>
          <cell r="D11">
            <v>800000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C12">
            <v>800000</v>
          </cell>
          <cell r="D12">
            <v>800000</v>
          </cell>
          <cell r="E12"/>
          <cell r="F12"/>
          <cell r="G12"/>
          <cell r="H12"/>
        </row>
        <row r="13">
          <cell r="C13">
            <v>10580000</v>
          </cell>
          <cell r="D13">
            <v>10580000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1000000</v>
          </cell>
          <cell r="D14">
            <v>1000000</v>
          </cell>
          <cell r="E14"/>
          <cell r="F14"/>
          <cell r="G14"/>
          <cell r="H14"/>
        </row>
        <row r="15">
          <cell r="C15">
            <v>9580000</v>
          </cell>
          <cell r="D15">
            <v>9580000</v>
          </cell>
          <cell r="E15"/>
          <cell r="F15"/>
          <cell r="G15"/>
          <cell r="H15"/>
        </row>
        <row r="16">
          <cell r="C16">
            <v>15643500</v>
          </cell>
          <cell r="D16">
            <v>15643500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C17">
            <v>0</v>
          </cell>
          <cell r="D17"/>
          <cell r="E17"/>
          <cell r="F17"/>
          <cell r="G17"/>
          <cell r="H17"/>
        </row>
        <row r="18">
          <cell r="C18">
            <v>169123789</v>
          </cell>
          <cell r="D18">
            <v>169123789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C19">
            <v>3620000</v>
          </cell>
          <cell r="D19">
            <v>3620000</v>
          </cell>
          <cell r="E19"/>
          <cell r="F19"/>
          <cell r="G19"/>
          <cell r="H19"/>
        </row>
        <row r="20">
          <cell r="C20">
            <v>0</v>
          </cell>
          <cell r="D20"/>
          <cell r="E20"/>
          <cell r="F20"/>
          <cell r="G20"/>
          <cell r="H20"/>
        </row>
        <row r="21">
          <cell r="C21">
            <v>0</v>
          </cell>
          <cell r="D21"/>
          <cell r="E21"/>
          <cell r="F21"/>
          <cell r="G21"/>
          <cell r="H21"/>
        </row>
        <row r="22">
          <cell r="C22">
            <v>165503789</v>
          </cell>
          <cell r="D22">
            <v>165503789</v>
          </cell>
          <cell r="E22"/>
          <cell r="F22"/>
          <cell r="G22"/>
          <cell r="H22"/>
        </row>
        <row r="23">
          <cell r="C23">
            <v>8699850</v>
          </cell>
          <cell r="D23">
            <v>8699850</v>
          </cell>
          <cell r="E23"/>
          <cell r="F23"/>
          <cell r="G23"/>
          <cell r="H23"/>
        </row>
        <row r="24">
          <cell r="C24">
            <v>69310</v>
          </cell>
          <cell r="D24">
            <v>69310</v>
          </cell>
          <cell r="E24"/>
          <cell r="F24"/>
          <cell r="G24"/>
          <cell r="H24"/>
        </row>
        <row r="25">
          <cell r="C25">
            <v>97352338</v>
          </cell>
          <cell r="D25">
            <v>97352338</v>
          </cell>
          <cell r="E25"/>
          <cell r="F25"/>
          <cell r="G25"/>
          <cell r="H25"/>
        </row>
        <row r="26">
          <cell r="C26">
            <v>275245287</v>
          </cell>
          <cell r="D26">
            <v>275245287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C27">
            <v>620000</v>
          </cell>
          <cell r="D27"/>
          <cell r="E27">
            <v>500000</v>
          </cell>
          <cell r="F27">
            <v>120000</v>
          </cell>
          <cell r="G27"/>
          <cell r="H27"/>
        </row>
        <row r="28">
          <cell r="C28">
            <v>1014275238</v>
          </cell>
          <cell r="D28">
            <v>1014275238</v>
          </cell>
          <cell r="E28"/>
          <cell r="F28"/>
          <cell r="G28"/>
          <cell r="H28"/>
        </row>
        <row r="29">
          <cell r="C29">
            <v>1177008</v>
          </cell>
          <cell r="D29">
            <v>30709</v>
          </cell>
          <cell r="E29">
            <v>1106299</v>
          </cell>
          <cell r="F29">
            <v>40000</v>
          </cell>
          <cell r="G29"/>
          <cell r="H29"/>
        </row>
        <row r="30">
          <cell r="C30">
            <v>28480602</v>
          </cell>
          <cell r="D30">
            <v>16054201</v>
          </cell>
          <cell r="E30">
            <v>736220</v>
          </cell>
          <cell r="F30">
            <v>2609638</v>
          </cell>
          <cell r="G30">
            <v>8414741</v>
          </cell>
          <cell r="H30">
            <v>665802</v>
          </cell>
        </row>
        <row r="31">
          <cell r="C31">
            <v>72129135</v>
          </cell>
          <cell r="D31">
            <v>68463790</v>
          </cell>
          <cell r="E31">
            <v>632481</v>
          </cell>
          <cell r="F31">
            <v>747802</v>
          </cell>
          <cell r="G31">
            <v>2105295</v>
          </cell>
          <cell r="H31">
            <v>179767</v>
          </cell>
        </row>
        <row r="32">
          <cell r="C32">
            <v>1116681983</v>
          </cell>
          <cell r="D32">
            <v>1098823938</v>
          </cell>
          <cell r="E32">
            <v>2975000</v>
          </cell>
          <cell r="F32">
            <v>3517440</v>
          </cell>
          <cell r="G32">
            <v>10520036</v>
          </cell>
          <cell r="H32">
            <v>845569</v>
          </cell>
        </row>
        <row r="33">
          <cell r="C33">
            <v>68628228</v>
          </cell>
          <cell r="D33">
            <v>68628228</v>
          </cell>
          <cell r="E33"/>
          <cell r="F33"/>
          <cell r="G33"/>
          <cell r="H33"/>
        </row>
        <row r="34">
          <cell r="C34">
            <v>300000</v>
          </cell>
          <cell r="D34"/>
          <cell r="E34">
            <v>300000</v>
          </cell>
          <cell r="F34"/>
          <cell r="G34"/>
          <cell r="H34"/>
        </row>
        <row r="35">
          <cell r="C35">
            <v>725196</v>
          </cell>
          <cell r="D35"/>
          <cell r="E35"/>
          <cell r="F35">
            <v>725196</v>
          </cell>
          <cell r="G35"/>
          <cell r="H35"/>
        </row>
        <row r="36">
          <cell r="C36">
            <v>18806425</v>
          </cell>
          <cell r="D36">
            <v>18529621</v>
          </cell>
          <cell r="E36">
            <v>81000</v>
          </cell>
          <cell r="F36">
            <v>195804</v>
          </cell>
          <cell r="G36"/>
          <cell r="H36"/>
        </row>
        <row r="37">
          <cell r="C37">
            <v>88459849</v>
          </cell>
          <cell r="D37">
            <v>87157849</v>
          </cell>
          <cell r="E37">
            <v>381000</v>
          </cell>
          <cell r="F37">
            <v>921000</v>
          </cell>
          <cell r="G37">
            <v>0</v>
          </cell>
          <cell r="H37">
            <v>0</v>
          </cell>
        </row>
        <row r="38">
          <cell r="C38">
            <v>11787317</v>
          </cell>
          <cell r="D38">
            <v>11787317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C39">
            <v>11487317</v>
          </cell>
          <cell r="D39">
            <v>11487317</v>
          </cell>
          <cell r="E39"/>
          <cell r="F39"/>
          <cell r="G39"/>
          <cell r="H39"/>
        </row>
        <row r="40">
          <cell r="C40">
            <v>0</v>
          </cell>
          <cell r="D40"/>
          <cell r="E40"/>
          <cell r="F40"/>
          <cell r="G40"/>
          <cell r="H40"/>
        </row>
        <row r="41">
          <cell r="C41">
            <v>300000</v>
          </cell>
          <cell r="D41">
            <v>300000</v>
          </cell>
          <cell r="E41"/>
          <cell r="F41"/>
          <cell r="G41"/>
          <cell r="H41"/>
        </row>
        <row r="43">
          <cell r="C43">
            <v>19303812</v>
          </cell>
          <cell r="D43">
            <v>19303812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C44">
            <v>2454912399</v>
          </cell>
          <cell r="D44">
            <v>1828426294</v>
          </cell>
          <cell r="E44">
            <v>202113462</v>
          </cell>
          <cell r="F44">
            <v>209120635</v>
          </cell>
          <cell r="G44">
            <v>72706514</v>
          </cell>
          <cell r="H44">
            <v>142545494</v>
          </cell>
        </row>
        <row r="45">
          <cell r="C45">
            <v>45414726</v>
          </cell>
          <cell r="D45">
            <v>45414726</v>
          </cell>
          <cell r="E45"/>
          <cell r="F45"/>
          <cell r="G45"/>
          <cell r="H45"/>
        </row>
        <row r="46">
          <cell r="C46">
            <v>507950224</v>
          </cell>
          <cell r="D46">
            <v>507950224</v>
          </cell>
          <cell r="E46"/>
          <cell r="F46"/>
          <cell r="G46"/>
          <cell r="H46"/>
        </row>
        <row r="47">
          <cell r="C47">
            <v>553364950</v>
          </cell>
          <cell r="D47">
            <v>553364950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C48">
            <v>553364950</v>
          </cell>
          <cell r="D48">
            <v>553364950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C49">
            <v>3008277349</v>
          </cell>
          <cell r="D49">
            <v>2381791244</v>
          </cell>
          <cell r="E49">
            <v>202113462</v>
          </cell>
          <cell r="F49">
            <v>209120635</v>
          </cell>
          <cell r="G49">
            <v>72706514</v>
          </cell>
          <cell r="H49">
            <v>142545494</v>
          </cell>
        </row>
      </sheetData>
      <sheetData sheetId="5"/>
      <sheetData sheetId="6"/>
      <sheetData sheetId="7"/>
      <sheetData sheetId="8">
        <row r="6">
          <cell r="C6">
            <v>0</v>
          </cell>
          <cell r="D6"/>
          <cell r="E6"/>
          <cell r="F6"/>
          <cell r="G6"/>
          <cell r="H6"/>
        </row>
        <row r="7">
          <cell r="C7">
            <v>0</v>
          </cell>
          <cell r="D7"/>
          <cell r="E7"/>
          <cell r="F7"/>
          <cell r="G7"/>
          <cell r="H7"/>
        </row>
        <row r="8">
          <cell r="C8">
            <v>0</v>
          </cell>
          <cell r="D8"/>
          <cell r="E8"/>
          <cell r="F8"/>
          <cell r="G8"/>
          <cell r="H8"/>
        </row>
        <row r="9">
          <cell r="C9">
            <v>0</v>
          </cell>
          <cell r="D9"/>
          <cell r="E9"/>
          <cell r="F9"/>
          <cell r="G9"/>
          <cell r="H9"/>
        </row>
        <row r="10">
          <cell r="C10">
            <v>0</v>
          </cell>
          <cell r="D10"/>
          <cell r="E10"/>
          <cell r="F10"/>
          <cell r="G10"/>
          <cell r="H10"/>
        </row>
        <row r="11">
          <cell r="C11">
            <v>0</v>
          </cell>
          <cell r="D11"/>
          <cell r="E11"/>
          <cell r="F11"/>
          <cell r="G11"/>
          <cell r="H11"/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  <cell r="D13"/>
          <cell r="E13"/>
          <cell r="F13"/>
          <cell r="G13"/>
          <cell r="H13"/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C15">
            <v>0</v>
          </cell>
          <cell r="D15"/>
          <cell r="E15"/>
          <cell r="F15"/>
          <cell r="G15"/>
          <cell r="H15"/>
        </row>
        <row r="16">
          <cell r="C16">
            <v>0</v>
          </cell>
          <cell r="D16"/>
          <cell r="E16"/>
          <cell r="F16"/>
          <cell r="G16"/>
          <cell r="H16"/>
        </row>
        <row r="17">
          <cell r="C17">
            <v>0</v>
          </cell>
          <cell r="D17"/>
          <cell r="E17"/>
          <cell r="F17"/>
          <cell r="G17"/>
          <cell r="H17"/>
        </row>
        <row r="18">
          <cell r="C18">
            <v>0</v>
          </cell>
          <cell r="D18"/>
          <cell r="E18"/>
          <cell r="F18"/>
          <cell r="G18"/>
          <cell r="H18"/>
        </row>
        <row r="19">
          <cell r="C19">
            <v>0</v>
          </cell>
          <cell r="D19"/>
          <cell r="E19"/>
          <cell r="F19"/>
          <cell r="G19"/>
          <cell r="H19"/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0</v>
          </cell>
          <cell r="D22"/>
          <cell r="E22"/>
          <cell r="F22"/>
          <cell r="G22"/>
          <cell r="H22"/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C24">
            <v>0</v>
          </cell>
          <cell r="D24"/>
          <cell r="E24"/>
          <cell r="F24"/>
          <cell r="G24"/>
          <cell r="H24"/>
        </row>
        <row r="25">
          <cell r="C25">
            <v>0</v>
          </cell>
          <cell r="D25"/>
          <cell r="E25"/>
          <cell r="F25"/>
          <cell r="G25"/>
          <cell r="H25"/>
        </row>
        <row r="26">
          <cell r="C26">
            <v>0</v>
          </cell>
          <cell r="D26"/>
          <cell r="E26"/>
          <cell r="F26"/>
          <cell r="G26"/>
          <cell r="H26"/>
        </row>
        <row r="27">
          <cell r="C27">
            <v>0</v>
          </cell>
          <cell r="D27"/>
          <cell r="E27"/>
          <cell r="F27"/>
          <cell r="G27"/>
          <cell r="H27"/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C29">
            <v>7770474</v>
          </cell>
          <cell r="D29">
            <v>7770474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7770474</v>
          </cell>
          <cell r="D30">
            <v>7770474</v>
          </cell>
          <cell r="E30"/>
          <cell r="F30"/>
          <cell r="G30"/>
          <cell r="H30"/>
        </row>
        <row r="31">
          <cell r="C31">
            <v>0</v>
          </cell>
          <cell r="D31"/>
          <cell r="E31"/>
          <cell r="F31"/>
          <cell r="G31"/>
          <cell r="H31"/>
        </row>
        <row r="32">
          <cell r="C32">
            <v>0</v>
          </cell>
          <cell r="D32"/>
          <cell r="E32"/>
          <cell r="F32"/>
          <cell r="G32"/>
          <cell r="H32"/>
        </row>
        <row r="33">
          <cell r="C33">
            <v>0</v>
          </cell>
          <cell r="D33"/>
          <cell r="E33"/>
          <cell r="F33"/>
          <cell r="G33"/>
          <cell r="H33"/>
        </row>
        <row r="34">
          <cell r="C34">
            <v>0</v>
          </cell>
          <cell r="D34"/>
          <cell r="E34"/>
          <cell r="F34"/>
          <cell r="G34"/>
          <cell r="H34"/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0</v>
          </cell>
          <cell r="D37"/>
          <cell r="E37"/>
          <cell r="F37"/>
          <cell r="G37"/>
          <cell r="H37"/>
        </row>
        <row r="38">
          <cell r="C38">
            <v>0</v>
          </cell>
          <cell r="D38"/>
          <cell r="E38"/>
          <cell r="F38"/>
          <cell r="G38"/>
          <cell r="H38"/>
        </row>
        <row r="39">
          <cell r="C39">
            <v>7770474</v>
          </cell>
          <cell r="D39">
            <v>7770474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C40">
            <v>0</v>
          </cell>
          <cell r="D40"/>
          <cell r="E40"/>
          <cell r="F40"/>
          <cell r="G40"/>
          <cell r="H40"/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C42">
            <v>0</v>
          </cell>
          <cell r="D42"/>
          <cell r="E42"/>
          <cell r="F42"/>
          <cell r="G42"/>
          <cell r="H42"/>
        </row>
        <row r="43">
          <cell r="C43">
            <v>0</v>
          </cell>
          <cell r="D43"/>
          <cell r="E43"/>
          <cell r="F43"/>
          <cell r="G43"/>
          <cell r="H43"/>
        </row>
        <row r="44">
          <cell r="C44">
            <v>0</v>
          </cell>
          <cell r="D44"/>
          <cell r="E44"/>
          <cell r="F44"/>
          <cell r="G44"/>
          <cell r="H44"/>
        </row>
        <row r="45">
          <cell r="C45">
            <v>0</v>
          </cell>
          <cell r="D45"/>
          <cell r="E45"/>
          <cell r="F45"/>
          <cell r="G45"/>
          <cell r="H45"/>
        </row>
        <row r="46">
          <cell r="C46">
            <v>1170000</v>
          </cell>
          <cell r="D46">
            <v>0</v>
          </cell>
          <cell r="E46">
            <v>0</v>
          </cell>
          <cell r="F46">
            <v>1170000</v>
          </cell>
          <cell r="G46">
            <v>0</v>
          </cell>
          <cell r="H46">
            <v>0</v>
          </cell>
        </row>
        <row r="47">
          <cell r="C47">
            <v>70000</v>
          </cell>
          <cell r="D47"/>
          <cell r="E47"/>
          <cell r="F47">
            <v>70000</v>
          </cell>
          <cell r="G47"/>
          <cell r="H47"/>
        </row>
        <row r="48">
          <cell r="C48">
            <v>1100000</v>
          </cell>
          <cell r="D48"/>
          <cell r="E48"/>
          <cell r="F48">
            <v>1100000</v>
          </cell>
          <cell r="G48"/>
          <cell r="H48"/>
        </row>
        <row r="49">
          <cell r="C49">
            <v>9610000</v>
          </cell>
          <cell r="D49">
            <v>9610000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C50">
            <v>0</v>
          </cell>
          <cell r="D50"/>
          <cell r="E50"/>
          <cell r="F50"/>
          <cell r="G50"/>
          <cell r="H50"/>
        </row>
        <row r="51">
          <cell r="C51">
            <v>0</v>
          </cell>
          <cell r="D51"/>
          <cell r="E51"/>
          <cell r="F51"/>
          <cell r="G51"/>
          <cell r="H51"/>
        </row>
        <row r="52">
          <cell r="C52">
            <v>9100000</v>
          </cell>
          <cell r="D52">
            <v>9100000</v>
          </cell>
          <cell r="E52"/>
          <cell r="F52"/>
          <cell r="G52"/>
          <cell r="H52"/>
        </row>
        <row r="53">
          <cell r="C53">
            <v>510000</v>
          </cell>
          <cell r="D53">
            <v>510000</v>
          </cell>
          <cell r="E53"/>
          <cell r="F53"/>
          <cell r="G53"/>
          <cell r="H53"/>
        </row>
        <row r="54">
          <cell r="C54">
            <v>0</v>
          </cell>
          <cell r="D54"/>
          <cell r="E54"/>
          <cell r="F54"/>
          <cell r="G54"/>
          <cell r="H54"/>
        </row>
        <row r="55">
          <cell r="C55">
            <v>6185544</v>
          </cell>
          <cell r="D55">
            <v>5869644</v>
          </cell>
          <cell r="E55"/>
          <cell r="F55">
            <v>315900</v>
          </cell>
          <cell r="G55"/>
          <cell r="H55"/>
        </row>
        <row r="56">
          <cell r="C56">
            <v>0</v>
          </cell>
          <cell r="D56"/>
          <cell r="E56"/>
          <cell r="F56"/>
          <cell r="G56"/>
          <cell r="H56"/>
        </row>
        <row r="57">
          <cell r="C57">
            <v>0</v>
          </cell>
          <cell r="D57"/>
          <cell r="E57"/>
          <cell r="F57"/>
          <cell r="G57"/>
          <cell r="H57"/>
        </row>
        <row r="58">
          <cell r="C58">
            <v>0</v>
          </cell>
          <cell r="D58"/>
          <cell r="E58"/>
          <cell r="F58"/>
          <cell r="G58"/>
          <cell r="H58"/>
        </row>
        <row r="59">
          <cell r="C59">
            <v>0</v>
          </cell>
          <cell r="D59"/>
          <cell r="E59"/>
          <cell r="F59"/>
          <cell r="G59"/>
          <cell r="H59"/>
        </row>
        <row r="60">
          <cell r="C60">
            <v>1460500</v>
          </cell>
          <cell r="D60">
            <v>1460500</v>
          </cell>
          <cell r="E60"/>
          <cell r="F60"/>
          <cell r="G60"/>
          <cell r="H60"/>
        </row>
        <row r="61">
          <cell r="C61">
            <v>18426044</v>
          </cell>
          <cell r="D61">
            <v>16940144</v>
          </cell>
          <cell r="E61">
            <v>0</v>
          </cell>
          <cell r="F61">
            <v>1485900</v>
          </cell>
          <cell r="G61">
            <v>0</v>
          </cell>
          <cell r="H61">
            <v>0</v>
          </cell>
        </row>
        <row r="62">
          <cell r="C62">
            <v>12129420</v>
          </cell>
          <cell r="D62">
            <v>12129420</v>
          </cell>
          <cell r="E62"/>
          <cell r="F62"/>
          <cell r="G62"/>
          <cell r="H62"/>
        </row>
        <row r="63">
          <cell r="C63">
            <v>0</v>
          </cell>
          <cell r="D63"/>
          <cell r="E63"/>
          <cell r="F63"/>
          <cell r="G63"/>
          <cell r="H63"/>
        </row>
        <row r="64">
          <cell r="C64">
            <v>12129420</v>
          </cell>
          <cell r="D64">
            <v>12129420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C65">
            <v>0</v>
          </cell>
          <cell r="D65"/>
          <cell r="E65"/>
          <cell r="F65"/>
          <cell r="G65"/>
          <cell r="H65"/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C67">
            <v>0</v>
          </cell>
          <cell r="D67"/>
          <cell r="E67"/>
          <cell r="F67"/>
          <cell r="G67"/>
          <cell r="H67"/>
        </row>
        <row r="68">
          <cell r="C68">
            <v>390000</v>
          </cell>
          <cell r="D68">
            <v>390000</v>
          </cell>
          <cell r="E68"/>
          <cell r="F68"/>
          <cell r="G68"/>
          <cell r="H68"/>
        </row>
        <row r="69">
          <cell r="C69">
            <v>0</v>
          </cell>
          <cell r="D69"/>
          <cell r="E69"/>
          <cell r="F69"/>
          <cell r="G69"/>
          <cell r="H69"/>
        </row>
        <row r="70">
          <cell r="C70">
            <v>390000</v>
          </cell>
          <cell r="D70">
            <v>390000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C71">
            <v>38715938</v>
          </cell>
          <cell r="D71">
            <v>37230038</v>
          </cell>
          <cell r="E71">
            <v>0</v>
          </cell>
          <cell r="F71">
            <v>1485900</v>
          </cell>
          <cell r="G71">
            <v>0</v>
          </cell>
          <cell r="H71">
            <v>0</v>
          </cell>
        </row>
        <row r="72">
          <cell r="C72">
            <v>0</v>
          </cell>
          <cell r="D72"/>
          <cell r="E72"/>
          <cell r="F72"/>
          <cell r="G72"/>
          <cell r="H72"/>
        </row>
        <row r="73">
          <cell r="C73">
            <v>0</v>
          </cell>
          <cell r="D73"/>
          <cell r="E73"/>
          <cell r="F73"/>
          <cell r="G73"/>
          <cell r="H73"/>
        </row>
        <row r="74">
          <cell r="C74">
            <v>0</v>
          </cell>
          <cell r="D74"/>
          <cell r="E74"/>
          <cell r="F74"/>
          <cell r="G74"/>
          <cell r="H74"/>
        </row>
        <row r="75">
          <cell r="C75">
            <v>4554500</v>
          </cell>
          <cell r="D75"/>
          <cell r="E75"/>
          <cell r="F75">
            <v>3221000</v>
          </cell>
          <cell r="G75">
            <v>1333500</v>
          </cell>
          <cell r="H75"/>
        </row>
        <row r="76">
          <cell r="C76">
            <v>4554500</v>
          </cell>
          <cell r="D76">
            <v>0</v>
          </cell>
          <cell r="E76">
            <v>0</v>
          </cell>
          <cell r="F76">
            <v>3221000</v>
          </cell>
          <cell r="G76">
            <v>1333500</v>
          </cell>
          <cell r="H76">
            <v>0</v>
          </cell>
        </row>
        <row r="77">
          <cell r="C77">
            <v>4554500</v>
          </cell>
          <cell r="D77">
            <v>0</v>
          </cell>
          <cell r="E77">
            <v>0</v>
          </cell>
          <cell r="F77">
            <v>3221000</v>
          </cell>
          <cell r="G77">
            <v>1333500</v>
          </cell>
          <cell r="H77">
            <v>0</v>
          </cell>
        </row>
        <row r="78">
          <cell r="C78">
            <v>43270438</v>
          </cell>
          <cell r="D78">
            <v>37230038</v>
          </cell>
          <cell r="E78">
            <v>0</v>
          </cell>
          <cell r="F78">
            <v>4706900</v>
          </cell>
          <cell r="G78">
            <v>1333500</v>
          </cell>
          <cell r="H78">
            <v>0</v>
          </cell>
        </row>
        <row r="79">
          <cell r="C79">
            <v>0</v>
          </cell>
          <cell r="D79"/>
          <cell r="E79"/>
          <cell r="F79"/>
          <cell r="G79"/>
          <cell r="H79"/>
        </row>
        <row r="80">
          <cell r="C80">
            <v>0</v>
          </cell>
          <cell r="D80"/>
          <cell r="E80"/>
          <cell r="F80"/>
          <cell r="G80"/>
          <cell r="H80"/>
        </row>
        <row r="81">
          <cell r="C81">
            <v>19147600</v>
          </cell>
          <cell r="D81">
            <v>13107200</v>
          </cell>
          <cell r="E81"/>
          <cell r="F81">
            <v>4706900</v>
          </cell>
          <cell r="G81">
            <v>1333500</v>
          </cell>
          <cell r="H81"/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C83">
            <v>0</v>
          </cell>
          <cell r="D83"/>
          <cell r="E83"/>
          <cell r="F83"/>
          <cell r="G83"/>
          <cell r="H83"/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/>
          <cell r="E85"/>
          <cell r="F85"/>
          <cell r="G85"/>
          <cell r="H85"/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/>
          <cell r="E87"/>
          <cell r="F87"/>
          <cell r="G87"/>
          <cell r="H87"/>
        </row>
        <row r="88">
          <cell r="C88">
            <v>0</v>
          </cell>
          <cell r="D88"/>
          <cell r="E88"/>
          <cell r="F88"/>
          <cell r="G88"/>
          <cell r="H88"/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/>
          <cell r="E90"/>
          <cell r="F90"/>
          <cell r="G90"/>
          <cell r="H90"/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C92">
            <v>0</v>
          </cell>
          <cell r="D92"/>
          <cell r="E92"/>
          <cell r="F92"/>
          <cell r="G92"/>
          <cell r="H92"/>
        </row>
        <row r="93">
          <cell r="C93">
            <v>0</v>
          </cell>
          <cell r="D93"/>
          <cell r="E93"/>
          <cell r="F93"/>
          <cell r="G93"/>
          <cell r="H93"/>
        </row>
        <row r="94">
          <cell r="C94">
            <v>0</v>
          </cell>
          <cell r="D94"/>
          <cell r="E94"/>
          <cell r="F94"/>
          <cell r="G94"/>
          <cell r="H94"/>
        </row>
        <row r="95">
          <cell r="C95">
            <v>0</v>
          </cell>
          <cell r="D95"/>
          <cell r="E95"/>
          <cell r="F95"/>
          <cell r="G95"/>
          <cell r="H95"/>
        </row>
        <row r="96">
          <cell r="C96">
            <v>5171670</v>
          </cell>
          <cell r="D96">
            <v>5171670</v>
          </cell>
          <cell r="E96"/>
          <cell r="F96"/>
          <cell r="G96"/>
          <cell r="H96"/>
        </row>
        <row r="97">
          <cell r="C97">
            <v>0</v>
          </cell>
          <cell r="D97"/>
          <cell r="E97"/>
          <cell r="F97"/>
          <cell r="G97"/>
          <cell r="H97"/>
        </row>
        <row r="98">
          <cell r="C98">
            <v>4000000</v>
          </cell>
          <cell r="D98">
            <v>4000000</v>
          </cell>
          <cell r="E98"/>
          <cell r="F98"/>
          <cell r="G98"/>
          <cell r="H98"/>
        </row>
        <row r="99">
          <cell r="C99">
            <v>9171670</v>
          </cell>
          <cell r="D99">
            <v>9171670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C100">
            <v>0</v>
          </cell>
          <cell r="D100"/>
          <cell r="E100"/>
          <cell r="F100"/>
          <cell r="G100"/>
          <cell r="H100"/>
        </row>
        <row r="101">
          <cell r="C101">
            <v>8019171</v>
          </cell>
          <cell r="D101">
            <v>8019171</v>
          </cell>
          <cell r="E101"/>
          <cell r="F101"/>
          <cell r="G101"/>
          <cell r="H101"/>
        </row>
        <row r="102">
          <cell r="C102">
            <v>0</v>
          </cell>
          <cell r="D102"/>
          <cell r="E102"/>
          <cell r="F102"/>
          <cell r="G102"/>
          <cell r="H102"/>
        </row>
        <row r="103">
          <cell r="C103">
            <v>0</v>
          </cell>
          <cell r="D103"/>
          <cell r="E103"/>
          <cell r="F103"/>
          <cell r="G103"/>
          <cell r="H103"/>
        </row>
        <row r="104">
          <cell r="C104">
            <v>2165176</v>
          </cell>
          <cell r="D104">
            <v>2165176</v>
          </cell>
          <cell r="E104"/>
          <cell r="F104"/>
          <cell r="G104"/>
          <cell r="H104"/>
        </row>
        <row r="105">
          <cell r="C105">
            <v>10184347</v>
          </cell>
          <cell r="D105">
            <v>10184347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C106">
            <v>167182</v>
          </cell>
          <cell r="D106">
            <v>167182</v>
          </cell>
          <cell r="E106"/>
          <cell r="F106"/>
          <cell r="G106"/>
          <cell r="H106"/>
        </row>
        <row r="107">
          <cell r="C107">
            <v>0</v>
          </cell>
          <cell r="D107"/>
          <cell r="E107"/>
          <cell r="F107"/>
          <cell r="G107"/>
          <cell r="H107"/>
        </row>
        <row r="108">
          <cell r="C108">
            <v>0</v>
          </cell>
          <cell r="D108"/>
          <cell r="E108"/>
          <cell r="F108"/>
          <cell r="G108"/>
          <cell r="H108"/>
        </row>
        <row r="109">
          <cell r="C109">
            <v>45139</v>
          </cell>
          <cell r="D109">
            <v>45139</v>
          </cell>
          <cell r="E109"/>
          <cell r="F109"/>
          <cell r="G109"/>
          <cell r="H109"/>
        </row>
        <row r="110">
          <cell r="C110">
            <v>212321</v>
          </cell>
          <cell r="D110">
            <v>212321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C111">
            <v>0</v>
          </cell>
          <cell r="D111"/>
          <cell r="E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C112">
            <v>0</v>
          </cell>
          <cell r="D112"/>
          <cell r="E112"/>
          <cell r="F112"/>
          <cell r="G112"/>
          <cell r="H112"/>
        </row>
        <row r="113">
          <cell r="C113">
            <v>0</v>
          </cell>
          <cell r="D113"/>
          <cell r="E113"/>
          <cell r="F113"/>
          <cell r="G113"/>
          <cell r="H113"/>
        </row>
        <row r="114">
          <cell r="C114">
            <v>300000</v>
          </cell>
          <cell r="D114">
            <v>300000</v>
          </cell>
          <cell r="E114"/>
          <cell r="F114"/>
          <cell r="G114"/>
          <cell r="H114"/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C116">
            <v>38715938</v>
          </cell>
          <cell r="D116">
            <v>32675538</v>
          </cell>
          <cell r="E116">
            <v>0</v>
          </cell>
          <cell r="F116">
            <v>4706900</v>
          </cell>
          <cell r="G116">
            <v>1333500</v>
          </cell>
          <cell r="H116">
            <v>0</v>
          </cell>
        </row>
        <row r="117">
          <cell r="C117">
            <v>0</v>
          </cell>
          <cell r="D117"/>
          <cell r="E117"/>
          <cell r="F117"/>
          <cell r="G117"/>
          <cell r="H117"/>
        </row>
        <row r="118">
          <cell r="C118">
            <v>4554500</v>
          </cell>
          <cell r="D118">
            <v>4554500</v>
          </cell>
          <cell r="E118"/>
          <cell r="F118"/>
          <cell r="G118"/>
          <cell r="H118"/>
        </row>
        <row r="119">
          <cell r="C119">
            <v>4554500</v>
          </cell>
          <cell r="D119">
            <v>4554500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C120">
            <v>4554500</v>
          </cell>
          <cell r="D120">
            <v>4554500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C121">
            <v>43270438</v>
          </cell>
          <cell r="D121">
            <v>37230038</v>
          </cell>
          <cell r="E121">
            <v>0</v>
          </cell>
          <cell r="F121">
            <v>4706900</v>
          </cell>
          <cell r="G121">
            <v>1333500</v>
          </cell>
          <cell r="H121">
            <v>0</v>
          </cell>
        </row>
      </sheetData>
      <sheetData sheetId="9">
        <row r="6">
          <cell r="C6">
            <v>0</v>
          </cell>
          <cell r="D6"/>
          <cell r="E6"/>
          <cell r="F6"/>
          <cell r="G6"/>
          <cell r="H6"/>
        </row>
        <row r="7">
          <cell r="C7">
            <v>0</v>
          </cell>
          <cell r="D7"/>
          <cell r="E7"/>
          <cell r="F7"/>
          <cell r="G7"/>
          <cell r="H7"/>
        </row>
        <row r="8">
          <cell r="C8">
            <v>0</v>
          </cell>
          <cell r="D8"/>
          <cell r="E8"/>
          <cell r="F8"/>
          <cell r="G8"/>
          <cell r="H8"/>
        </row>
        <row r="9">
          <cell r="C9">
            <v>0</v>
          </cell>
          <cell r="D9"/>
          <cell r="E9"/>
          <cell r="F9"/>
          <cell r="G9"/>
          <cell r="H9"/>
        </row>
        <row r="10">
          <cell r="C10">
            <v>0</v>
          </cell>
          <cell r="D10"/>
          <cell r="E10"/>
          <cell r="F10"/>
          <cell r="G10"/>
          <cell r="H10"/>
        </row>
        <row r="11">
          <cell r="C11">
            <v>0</v>
          </cell>
          <cell r="D11"/>
          <cell r="E11"/>
          <cell r="F11"/>
          <cell r="G11"/>
          <cell r="H11"/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  <cell r="D13"/>
          <cell r="E13"/>
          <cell r="F13"/>
          <cell r="G13"/>
          <cell r="H13"/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C15">
            <v>0</v>
          </cell>
          <cell r="D15"/>
          <cell r="E15"/>
          <cell r="F15"/>
          <cell r="G15"/>
          <cell r="H15"/>
        </row>
        <row r="16">
          <cell r="C16">
            <v>0</v>
          </cell>
          <cell r="D16"/>
          <cell r="E16"/>
          <cell r="F16"/>
          <cell r="G16"/>
          <cell r="H16"/>
        </row>
        <row r="17">
          <cell r="C17">
            <v>0</v>
          </cell>
          <cell r="D17"/>
          <cell r="E17"/>
          <cell r="F17"/>
          <cell r="G17"/>
          <cell r="H17"/>
        </row>
        <row r="18">
          <cell r="C18">
            <v>0</v>
          </cell>
          <cell r="D18"/>
          <cell r="E18"/>
          <cell r="F18"/>
          <cell r="G18"/>
          <cell r="H18"/>
        </row>
        <row r="19">
          <cell r="C19">
            <v>0</v>
          </cell>
          <cell r="D19"/>
          <cell r="E19"/>
          <cell r="F19"/>
          <cell r="G19"/>
          <cell r="H19"/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0</v>
          </cell>
          <cell r="D22"/>
          <cell r="E22"/>
          <cell r="F22"/>
          <cell r="G22"/>
          <cell r="H22"/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C24">
            <v>0</v>
          </cell>
          <cell r="D24"/>
          <cell r="E24"/>
          <cell r="F24"/>
          <cell r="G24"/>
          <cell r="H24"/>
        </row>
        <row r="25">
          <cell r="C25">
            <v>0</v>
          </cell>
          <cell r="D25"/>
          <cell r="E25"/>
          <cell r="F25"/>
          <cell r="G25"/>
          <cell r="H25"/>
        </row>
        <row r="26">
          <cell r="C26">
            <v>0</v>
          </cell>
          <cell r="D26"/>
          <cell r="E26"/>
          <cell r="F26"/>
          <cell r="G26"/>
          <cell r="H26"/>
        </row>
        <row r="27">
          <cell r="C27">
            <v>0</v>
          </cell>
          <cell r="D27"/>
          <cell r="E27"/>
          <cell r="F27"/>
          <cell r="G27"/>
          <cell r="H27"/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C29">
            <v>7879357</v>
          </cell>
          <cell r="D29">
            <v>7879357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7879357</v>
          </cell>
          <cell r="D30">
            <v>7879357</v>
          </cell>
          <cell r="E30"/>
          <cell r="F30"/>
          <cell r="G30"/>
          <cell r="H30"/>
        </row>
        <row r="31">
          <cell r="C31">
            <v>0</v>
          </cell>
          <cell r="D31"/>
          <cell r="E31"/>
          <cell r="F31"/>
          <cell r="G31"/>
          <cell r="H31"/>
        </row>
        <row r="32">
          <cell r="C32">
            <v>0</v>
          </cell>
          <cell r="D32"/>
          <cell r="E32"/>
          <cell r="F32"/>
          <cell r="G32"/>
          <cell r="H32"/>
        </row>
        <row r="33">
          <cell r="C33">
            <v>0</v>
          </cell>
          <cell r="D33"/>
          <cell r="E33"/>
          <cell r="F33"/>
          <cell r="G33"/>
          <cell r="H33"/>
        </row>
        <row r="34">
          <cell r="C34">
            <v>0</v>
          </cell>
          <cell r="D34"/>
          <cell r="E34"/>
          <cell r="F34"/>
          <cell r="G34"/>
          <cell r="H34"/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0</v>
          </cell>
          <cell r="D37"/>
          <cell r="E37"/>
          <cell r="F37"/>
          <cell r="G37"/>
          <cell r="H37"/>
        </row>
        <row r="38">
          <cell r="C38">
            <v>0</v>
          </cell>
          <cell r="D38"/>
          <cell r="E38"/>
          <cell r="F38"/>
          <cell r="G38"/>
          <cell r="H38"/>
        </row>
        <row r="39">
          <cell r="C39">
            <v>7879357</v>
          </cell>
          <cell r="D39">
            <v>7879357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C40">
            <v>0</v>
          </cell>
          <cell r="D40"/>
          <cell r="E40"/>
          <cell r="F40"/>
          <cell r="G40"/>
          <cell r="H40"/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C42">
            <v>0</v>
          </cell>
          <cell r="D42"/>
          <cell r="E42"/>
          <cell r="F42"/>
          <cell r="G42"/>
          <cell r="H42"/>
        </row>
        <row r="43">
          <cell r="C43">
            <v>0</v>
          </cell>
          <cell r="D43"/>
          <cell r="E43"/>
          <cell r="F43"/>
          <cell r="G43"/>
          <cell r="H43"/>
        </row>
        <row r="44">
          <cell r="C44">
            <v>0</v>
          </cell>
          <cell r="D44"/>
          <cell r="E44"/>
          <cell r="F44"/>
          <cell r="G44"/>
          <cell r="H44"/>
        </row>
        <row r="45">
          <cell r="C45">
            <v>0</v>
          </cell>
          <cell r="D45"/>
          <cell r="E45"/>
          <cell r="F45"/>
          <cell r="G45"/>
          <cell r="H45"/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C47">
            <v>0</v>
          </cell>
          <cell r="D47"/>
          <cell r="E47"/>
          <cell r="F47"/>
          <cell r="G47"/>
          <cell r="H47"/>
        </row>
        <row r="48">
          <cell r="C48">
            <v>0</v>
          </cell>
          <cell r="D48"/>
          <cell r="E48"/>
          <cell r="F48"/>
          <cell r="G48"/>
          <cell r="H48"/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C50">
            <v>0</v>
          </cell>
          <cell r="D50"/>
          <cell r="E50"/>
          <cell r="F50"/>
          <cell r="G50"/>
          <cell r="H50"/>
        </row>
        <row r="51">
          <cell r="C51">
            <v>0</v>
          </cell>
          <cell r="D51"/>
          <cell r="E51"/>
          <cell r="F51"/>
          <cell r="G51"/>
          <cell r="H51"/>
        </row>
        <row r="52">
          <cell r="C52">
            <v>0</v>
          </cell>
          <cell r="D52"/>
          <cell r="E52"/>
          <cell r="F52"/>
          <cell r="G52"/>
          <cell r="H52"/>
        </row>
        <row r="53">
          <cell r="C53">
            <v>0</v>
          </cell>
          <cell r="D53"/>
          <cell r="E53"/>
          <cell r="F53"/>
          <cell r="G53"/>
          <cell r="H53"/>
        </row>
        <row r="54">
          <cell r="C54">
            <v>0</v>
          </cell>
          <cell r="D54"/>
          <cell r="E54"/>
          <cell r="F54"/>
          <cell r="G54"/>
          <cell r="H54"/>
        </row>
        <row r="55">
          <cell r="C55">
            <v>0</v>
          </cell>
          <cell r="D55"/>
          <cell r="E55"/>
          <cell r="F55"/>
          <cell r="G55"/>
          <cell r="H55"/>
        </row>
        <row r="56">
          <cell r="C56">
            <v>0</v>
          </cell>
          <cell r="D56"/>
          <cell r="E56"/>
          <cell r="F56"/>
          <cell r="G56"/>
          <cell r="H56"/>
        </row>
        <row r="57">
          <cell r="C57">
            <v>0</v>
          </cell>
          <cell r="D57"/>
          <cell r="E57"/>
          <cell r="F57"/>
          <cell r="G57"/>
          <cell r="H57"/>
        </row>
        <row r="58">
          <cell r="C58">
            <v>0</v>
          </cell>
          <cell r="D58"/>
          <cell r="E58"/>
          <cell r="F58"/>
          <cell r="G58"/>
          <cell r="H58"/>
        </row>
        <row r="59">
          <cell r="C59">
            <v>0</v>
          </cell>
          <cell r="D59"/>
          <cell r="E59"/>
          <cell r="F59"/>
          <cell r="G59"/>
          <cell r="H59"/>
        </row>
        <row r="60">
          <cell r="C60">
            <v>0</v>
          </cell>
          <cell r="D60"/>
          <cell r="E60"/>
          <cell r="F60"/>
          <cell r="G60"/>
          <cell r="H60"/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C62">
            <v>0</v>
          </cell>
          <cell r="D62"/>
          <cell r="E62"/>
          <cell r="F62"/>
          <cell r="G62"/>
          <cell r="H62"/>
        </row>
        <row r="63">
          <cell r="C63">
            <v>0</v>
          </cell>
          <cell r="D63"/>
          <cell r="E63"/>
          <cell r="F63"/>
          <cell r="G63"/>
          <cell r="H63"/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C65">
            <v>0</v>
          </cell>
          <cell r="D65"/>
          <cell r="E65"/>
          <cell r="F65"/>
          <cell r="G65"/>
          <cell r="H65"/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C67">
            <v>0</v>
          </cell>
          <cell r="D67"/>
          <cell r="E67"/>
          <cell r="F67"/>
          <cell r="G67"/>
          <cell r="H67"/>
        </row>
        <row r="68">
          <cell r="C68">
            <v>0</v>
          </cell>
          <cell r="D68"/>
          <cell r="E68"/>
          <cell r="F68"/>
          <cell r="G68"/>
          <cell r="H68"/>
        </row>
        <row r="69">
          <cell r="C69">
            <v>0</v>
          </cell>
          <cell r="D69"/>
          <cell r="E69"/>
          <cell r="F69"/>
          <cell r="G69"/>
          <cell r="H69"/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C71">
            <v>7879357</v>
          </cell>
          <cell r="D71">
            <v>7879357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</row>
        <row r="72">
          <cell r="C72">
            <v>0</v>
          </cell>
          <cell r="D72"/>
          <cell r="E72"/>
          <cell r="F72"/>
          <cell r="G72"/>
          <cell r="H72"/>
        </row>
        <row r="73">
          <cell r="C73">
            <v>0</v>
          </cell>
          <cell r="D73"/>
          <cell r="E73"/>
          <cell r="F73"/>
          <cell r="G73"/>
          <cell r="H73"/>
        </row>
        <row r="74">
          <cell r="C74">
            <v>0</v>
          </cell>
          <cell r="D74"/>
          <cell r="E74"/>
          <cell r="F74"/>
          <cell r="G74"/>
          <cell r="H74"/>
        </row>
        <row r="75">
          <cell r="C75">
            <v>7879357</v>
          </cell>
          <cell r="D75"/>
          <cell r="E75">
            <v>7879357</v>
          </cell>
          <cell r="F75"/>
          <cell r="G75"/>
          <cell r="H75"/>
        </row>
        <row r="76">
          <cell r="C76">
            <v>7879357</v>
          </cell>
          <cell r="D76">
            <v>0</v>
          </cell>
          <cell r="E76">
            <v>7879357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7879357</v>
          </cell>
          <cell r="D77">
            <v>0</v>
          </cell>
          <cell r="E77">
            <v>7879357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15758714</v>
          </cell>
          <cell r="D78">
            <v>7879357</v>
          </cell>
          <cell r="E78">
            <v>7879357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6556894</v>
          </cell>
          <cell r="D79"/>
          <cell r="E79">
            <v>6556894</v>
          </cell>
          <cell r="F79"/>
          <cell r="G79"/>
          <cell r="H79"/>
        </row>
        <row r="80">
          <cell r="C80">
            <v>1322463</v>
          </cell>
          <cell r="D80"/>
          <cell r="E80">
            <v>1322463</v>
          </cell>
          <cell r="F80"/>
          <cell r="G80"/>
          <cell r="H80"/>
        </row>
        <row r="81">
          <cell r="C81">
            <v>0</v>
          </cell>
          <cell r="D81"/>
          <cell r="E81"/>
          <cell r="F81"/>
          <cell r="G81"/>
          <cell r="H81"/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C83">
            <v>0</v>
          </cell>
          <cell r="D83"/>
          <cell r="E83"/>
          <cell r="F83"/>
          <cell r="G83"/>
          <cell r="H83"/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/>
          <cell r="E85"/>
          <cell r="F85"/>
          <cell r="G85"/>
          <cell r="H85"/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/>
          <cell r="E87"/>
          <cell r="F87"/>
          <cell r="G87"/>
          <cell r="H87"/>
        </row>
        <row r="88">
          <cell r="C88">
            <v>0</v>
          </cell>
          <cell r="D88"/>
          <cell r="E88"/>
          <cell r="F88"/>
          <cell r="G88"/>
          <cell r="H88"/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/>
          <cell r="E90"/>
          <cell r="F90"/>
          <cell r="G90"/>
          <cell r="H90"/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C92">
            <v>0</v>
          </cell>
          <cell r="D92"/>
          <cell r="E92"/>
          <cell r="F92"/>
          <cell r="G92"/>
          <cell r="H92"/>
        </row>
        <row r="93">
          <cell r="C93">
            <v>0</v>
          </cell>
          <cell r="D93"/>
          <cell r="E93"/>
          <cell r="F93"/>
          <cell r="G93"/>
          <cell r="H93"/>
        </row>
        <row r="94">
          <cell r="C94">
            <v>0</v>
          </cell>
          <cell r="D94"/>
          <cell r="E94"/>
          <cell r="F94"/>
          <cell r="G94"/>
          <cell r="H94"/>
        </row>
        <row r="95">
          <cell r="C95">
            <v>0</v>
          </cell>
          <cell r="D95"/>
          <cell r="E95"/>
          <cell r="F95"/>
          <cell r="G95"/>
          <cell r="H95"/>
        </row>
        <row r="96">
          <cell r="C96">
            <v>0</v>
          </cell>
          <cell r="D96"/>
          <cell r="E96"/>
          <cell r="F96"/>
          <cell r="G96"/>
          <cell r="H96"/>
        </row>
        <row r="97">
          <cell r="C97">
            <v>0</v>
          </cell>
          <cell r="D97"/>
          <cell r="E97"/>
          <cell r="F97"/>
          <cell r="G97"/>
          <cell r="H97"/>
        </row>
        <row r="98">
          <cell r="C98">
            <v>0</v>
          </cell>
          <cell r="D98"/>
          <cell r="E98"/>
          <cell r="F98"/>
          <cell r="G98"/>
          <cell r="H98"/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C100">
            <v>0</v>
          </cell>
          <cell r="D100"/>
          <cell r="E100"/>
          <cell r="F100"/>
          <cell r="G100"/>
          <cell r="H100"/>
        </row>
        <row r="101">
          <cell r="C101">
            <v>0</v>
          </cell>
          <cell r="D101"/>
          <cell r="E101"/>
          <cell r="F101"/>
          <cell r="G101"/>
          <cell r="H101"/>
        </row>
        <row r="102">
          <cell r="C102">
            <v>0</v>
          </cell>
          <cell r="D102"/>
          <cell r="E102"/>
          <cell r="F102"/>
          <cell r="G102"/>
          <cell r="H102"/>
        </row>
        <row r="103">
          <cell r="C103">
            <v>0</v>
          </cell>
          <cell r="D103"/>
          <cell r="E103"/>
          <cell r="F103"/>
          <cell r="G103"/>
          <cell r="H103"/>
        </row>
        <row r="104">
          <cell r="C104">
            <v>0</v>
          </cell>
          <cell r="D104"/>
          <cell r="E104"/>
          <cell r="F104"/>
          <cell r="G104"/>
          <cell r="H104"/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C106">
            <v>0</v>
          </cell>
          <cell r="D106"/>
          <cell r="E106"/>
          <cell r="F106"/>
          <cell r="G106"/>
          <cell r="H106"/>
        </row>
        <row r="107">
          <cell r="C107">
            <v>0</v>
          </cell>
          <cell r="D107"/>
          <cell r="E107"/>
          <cell r="F107"/>
          <cell r="G107"/>
          <cell r="H107"/>
        </row>
        <row r="108">
          <cell r="C108">
            <v>0</v>
          </cell>
          <cell r="D108"/>
          <cell r="E108"/>
          <cell r="F108"/>
          <cell r="G108"/>
          <cell r="H108"/>
        </row>
        <row r="109">
          <cell r="C109">
            <v>0</v>
          </cell>
          <cell r="D109"/>
          <cell r="E109"/>
          <cell r="F109"/>
          <cell r="G109"/>
          <cell r="H109"/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C111">
            <v>0</v>
          </cell>
          <cell r="D111"/>
          <cell r="E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C112">
            <v>0</v>
          </cell>
          <cell r="D112"/>
          <cell r="E112"/>
          <cell r="F112"/>
          <cell r="G112"/>
          <cell r="H112"/>
        </row>
        <row r="113">
          <cell r="C113">
            <v>0</v>
          </cell>
          <cell r="D113"/>
          <cell r="E113"/>
          <cell r="F113"/>
          <cell r="G113"/>
          <cell r="H113"/>
        </row>
        <row r="114">
          <cell r="C114">
            <v>0</v>
          </cell>
          <cell r="D114"/>
          <cell r="E114"/>
          <cell r="F114"/>
          <cell r="G114"/>
          <cell r="H114"/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C116">
            <v>7879357</v>
          </cell>
          <cell r="D116">
            <v>0</v>
          </cell>
          <cell r="E116">
            <v>7879357</v>
          </cell>
          <cell r="F116">
            <v>0</v>
          </cell>
          <cell r="G116">
            <v>0</v>
          </cell>
          <cell r="H116">
            <v>0</v>
          </cell>
        </row>
        <row r="117">
          <cell r="C117">
            <v>0</v>
          </cell>
          <cell r="D117"/>
          <cell r="E117"/>
          <cell r="F117"/>
          <cell r="G117"/>
          <cell r="H117"/>
        </row>
        <row r="118">
          <cell r="C118">
            <v>7879357</v>
          </cell>
          <cell r="D118">
            <v>7879357</v>
          </cell>
          <cell r="E118"/>
          <cell r="F118"/>
          <cell r="G118"/>
          <cell r="H118"/>
        </row>
        <row r="119">
          <cell r="C119">
            <v>7879357</v>
          </cell>
          <cell r="D119">
            <v>7879357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C120">
            <v>7879357</v>
          </cell>
          <cell r="D120">
            <v>7879357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C121">
            <v>15758714</v>
          </cell>
          <cell r="D121">
            <v>7879357</v>
          </cell>
          <cell r="E121">
            <v>7879357</v>
          </cell>
          <cell r="F121">
            <v>0</v>
          </cell>
          <cell r="G121">
            <v>0</v>
          </cell>
          <cell r="H121">
            <v>0</v>
          </cell>
        </row>
      </sheetData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2"/>
      <sheetName val="2a"/>
      <sheetName val="2b"/>
      <sheetName val="2-c"/>
      <sheetName val="3.mell. "/>
      <sheetName val="4.mell"/>
      <sheetName val="5.mell."/>
      <sheetName val="6.mell."/>
      <sheetName val="7 mell"/>
      <sheetName val="8.sz.mell"/>
      <sheetName val="9a"/>
      <sheetName val="9b"/>
      <sheetName val="9c"/>
      <sheetName val="10 mell"/>
      <sheetName val="11"/>
      <sheetName val="12"/>
      <sheetName val="13. mell"/>
      <sheetName val="14 mell"/>
    </sheetNames>
    <sheetDataSet>
      <sheetData sheetId="0">
        <row r="69">
          <cell r="C69">
            <v>475776396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2"/>
      <sheetName val="2a"/>
      <sheetName val="2b"/>
      <sheetName val="2-c"/>
      <sheetName val="3"/>
      <sheetName val="4.mell"/>
      <sheetName val="5.mell."/>
      <sheetName val="6.mell."/>
      <sheetName val="7 mell"/>
      <sheetName val="8.sz.mell"/>
      <sheetName val="9a"/>
      <sheetName val="9b"/>
      <sheetName val="9c"/>
      <sheetName val="10 mell"/>
      <sheetName val="11"/>
      <sheetName val="12"/>
      <sheetName val="13. mell"/>
      <sheetName val="14 mell"/>
    </sheetNames>
    <sheetDataSet>
      <sheetData sheetId="0" refreshError="1"/>
      <sheetData sheetId="1" refreshError="1"/>
      <sheetData sheetId="2" refreshError="1">
        <row r="44">
          <cell r="D44">
            <v>12185293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"/>
  <sheetViews>
    <sheetView workbookViewId="0">
      <pane ySplit="6" topLeftCell="A67" activePane="bottomLeft" state="frozen"/>
      <selection pane="bottomLeft" activeCell="F2" sqref="F2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B1" s="219" t="s">
        <v>360</v>
      </c>
      <c r="F1" t="s">
        <v>226</v>
      </c>
    </row>
    <row r="2" spans="1:8" x14ac:dyDescent="0.2">
      <c r="B2" s="219" t="s">
        <v>361</v>
      </c>
      <c r="F2" t="s">
        <v>484</v>
      </c>
    </row>
    <row r="3" spans="1:8" x14ac:dyDescent="0.2">
      <c r="C3" s="15"/>
      <c r="F3" t="s">
        <v>120</v>
      </c>
    </row>
    <row r="4" spans="1:8" x14ac:dyDescent="0.2">
      <c r="B4" s="220"/>
      <c r="C4" s="275" t="s">
        <v>452</v>
      </c>
    </row>
    <row r="5" spans="1:8" ht="38.25" x14ac:dyDescent="0.2">
      <c r="A5" s="2" t="s">
        <v>1</v>
      </c>
      <c r="B5" s="3" t="s">
        <v>2</v>
      </c>
      <c r="C5" s="4" t="s">
        <v>362</v>
      </c>
      <c r="D5" s="4" t="s">
        <v>48</v>
      </c>
      <c r="E5" s="4" t="s">
        <v>363</v>
      </c>
      <c r="F5" s="4" t="s">
        <v>50</v>
      </c>
      <c r="G5" s="4" t="s">
        <v>174</v>
      </c>
      <c r="H5" s="4" t="s">
        <v>52</v>
      </c>
    </row>
    <row r="6" spans="1:8" ht="25.5" x14ac:dyDescent="0.2">
      <c r="A6" s="5">
        <v>1</v>
      </c>
      <c r="B6" s="221" t="s">
        <v>53</v>
      </c>
      <c r="C6" s="222">
        <f>SUM(D6:H6)</f>
        <v>108519738</v>
      </c>
      <c r="D6" s="6">
        <v>108519738</v>
      </c>
      <c r="E6" s="6"/>
      <c r="F6" s="6"/>
      <c r="G6" s="6"/>
      <c r="H6" s="6"/>
    </row>
    <row r="7" spans="1:8" ht="25.5" x14ac:dyDescent="0.2">
      <c r="A7" s="5">
        <v>2</v>
      </c>
      <c r="B7" s="221" t="s">
        <v>364</v>
      </c>
      <c r="C7" s="222">
        <f t="shared" ref="C7:C70" si="0">SUM(D7:H7)</f>
        <v>142116067</v>
      </c>
      <c r="D7" s="6">
        <v>142116067</v>
      </c>
      <c r="E7" s="6"/>
      <c r="F7" s="6"/>
      <c r="G7" s="6"/>
      <c r="H7" s="6"/>
    </row>
    <row r="8" spans="1:8" ht="25.5" x14ac:dyDescent="0.2">
      <c r="A8" s="5">
        <v>3</v>
      </c>
      <c r="B8" s="221" t="s">
        <v>365</v>
      </c>
      <c r="C8" s="222">
        <f t="shared" si="0"/>
        <v>97760769</v>
      </c>
      <c r="D8" s="6">
        <v>97760769</v>
      </c>
      <c r="E8" s="6"/>
      <c r="F8" s="6"/>
      <c r="G8" s="6"/>
      <c r="H8" s="6"/>
    </row>
    <row r="9" spans="1:8" ht="25.5" x14ac:dyDescent="0.2">
      <c r="A9" s="5">
        <v>4</v>
      </c>
      <c r="B9" s="221" t="s">
        <v>366</v>
      </c>
      <c r="C9" s="222">
        <f t="shared" si="0"/>
        <v>7215230</v>
      </c>
      <c r="D9" s="6">
        <v>7215230</v>
      </c>
      <c r="E9" s="6"/>
      <c r="F9" s="6"/>
      <c r="G9" s="6"/>
      <c r="H9" s="6"/>
    </row>
    <row r="10" spans="1:8" ht="25.5" x14ac:dyDescent="0.2">
      <c r="A10" s="5">
        <v>5</v>
      </c>
      <c r="B10" s="221" t="s">
        <v>367</v>
      </c>
      <c r="C10" s="222">
        <f t="shared" si="0"/>
        <v>0</v>
      </c>
      <c r="D10" s="6"/>
      <c r="E10" s="6"/>
      <c r="F10" s="6"/>
      <c r="G10" s="6"/>
      <c r="H10" s="6"/>
    </row>
    <row r="11" spans="1:8" x14ac:dyDescent="0.2">
      <c r="A11" s="5">
        <v>6</v>
      </c>
      <c r="B11" s="221" t="s">
        <v>368</v>
      </c>
      <c r="C11" s="222">
        <f t="shared" si="0"/>
        <v>0</v>
      </c>
      <c r="D11" s="6"/>
      <c r="E11" s="6"/>
      <c r="F11" s="6"/>
      <c r="G11" s="6"/>
      <c r="H11" s="6"/>
    </row>
    <row r="12" spans="1:8" x14ac:dyDescent="0.2">
      <c r="A12" s="5">
        <v>7</v>
      </c>
      <c r="B12" s="221" t="s">
        <v>58</v>
      </c>
      <c r="C12" s="222">
        <f t="shared" si="0"/>
        <v>355611804</v>
      </c>
      <c r="D12" s="17">
        <f>SUM(D6:D11)</f>
        <v>355611804</v>
      </c>
      <c r="E12" s="17">
        <f>SUM(E6:E11)</f>
        <v>0</v>
      </c>
      <c r="F12" s="17">
        <f>SUM(F6:F11)</f>
        <v>0</v>
      </c>
      <c r="G12" s="17">
        <f>SUM(G6:G11)</f>
        <v>0</v>
      </c>
      <c r="H12" s="17">
        <f>SUM(H6:H11)</f>
        <v>0</v>
      </c>
    </row>
    <row r="13" spans="1:8" s="225" customFormat="1" x14ac:dyDescent="0.2">
      <c r="A13" s="5">
        <v>8</v>
      </c>
      <c r="B13" s="223" t="s">
        <v>369</v>
      </c>
      <c r="C13" s="222">
        <f t="shared" si="0"/>
        <v>0</v>
      </c>
      <c r="D13" s="224"/>
      <c r="E13" s="224"/>
      <c r="F13" s="224"/>
      <c r="G13" s="224"/>
      <c r="H13" s="224"/>
    </row>
    <row r="14" spans="1:8" ht="25.5" x14ac:dyDescent="0.2">
      <c r="A14" s="5">
        <v>9</v>
      </c>
      <c r="B14" s="221" t="s">
        <v>59</v>
      </c>
      <c r="C14" s="222">
        <f t="shared" si="0"/>
        <v>309792540</v>
      </c>
      <c r="D14" s="17">
        <f>SUM(D15:D19)</f>
        <v>243652694</v>
      </c>
      <c r="E14" s="17">
        <f>SUM(E15:E19)</f>
        <v>1981048</v>
      </c>
      <c r="F14" s="17">
        <f>SUM(F15:F19)</f>
        <v>63264006</v>
      </c>
      <c r="G14" s="17">
        <f>SUM(G15:G19)</f>
        <v>0</v>
      </c>
      <c r="H14" s="17">
        <f>SUM(H15:H19)</f>
        <v>894792</v>
      </c>
    </row>
    <row r="15" spans="1:8" x14ac:dyDescent="0.2">
      <c r="A15" s="5">
        <v>10</v>
      </c>
      <c r="B15" s="221" t="s">
        <v>370</v>
      </c>
      <c r="C15" s="222">
        <f t="shared" si="0"/>
        <v>3397958</v>
      </c>
      <c r="D15" s="6">
        <v>1416910</v>
      </c>
      <c r="E15" s="6">
        <v>1981048</v>
      </c>
      <c r="F15" s="6"/>
      <c r="G15" s="6"/>
      <c r="H15" s="6"/>
    </row>
    <row r="16" spans="1:8" x14ac:dyDescent="0.2">
      <c r="A16" s="5">
        <v>11</v>
      </c>
      <c r="B16" s="221" t="s">
        <v>371</v>
      </c>
      <c r="C16" s="222">
        <f t="shared" si="0"/>
        <v>227105784</v>
      </c>
      <c r="D16" s="6">
        <v>227105784</v>
      </c>
      <c r="E16" s="6"/>
      <c r="F16" s="6"/>
      <c r="G16" s="6"/>
      <c r="H16" s="6"/>
    </row>
    <row r="17" spans="1:8" x14ac:dyDescent="0.2">
      <c r="A17" s="5">
        <v>12</v>
      </c>
      <c r="B17" s="221" t="s">
        <v>372</v>
      </c>
      <c r="C17" s="222">
        <f t="shared" si="0"/>
        <v>15130000</v>
      </c>
      <c r="D17" s="6">
        <v>15130000</v>
      </c>
      <c r="E17" s="6"/>
      <c r="F17" s="6"/>
      <c r="G17" s="6"/>
      <c r="H17" s="6"/>
    </row>
    <row r="18" spans="1:8" x14ac:dyDescent="0.2">
      <c r="A18" s="5">
        <v>13</v>
      </c>
      <c r="B18" s="221" t="s">
        <v>373</v>
      </c>
      <c r="C18" s="222">
        <f t="shared" si="0"/>
        <v>64158798</v>
      </c>
      <c r="D18" s="6"/>
      <c r="E18" s="6"/>
      <c r="F18" s="6">
        <v>63264006</v>
      </c>
      <c r="G18" s="6"/>
      <c r="H18" s="6">
        <v>894792</v>
      </c>
    </row>
    <row r="19" spans="1:8" x14ac:dyDescent="0.2">
      <c r="A19" s="5">
        <v>14</v>
      </c>
      <c r="B19" s="221" t="s">
        <v>374</v>
      </c>
      <c r="C19" s="222">
        <f t="shared" si="0"/>
        <v>0</v>
      </c>
      <c r="D19" s="6"/>
      <c r="E19" s="6"/>
      <c r="F19" s="6"/>
      <c r="G19" s="6"/>
      <c r="H19" s="6"/>
    </row>
    <row r="20" spans="1:8" ht="25.5" x14ac:dyDescent="0.2">
      <c r="A20" s="5">
        <v>15</v>
      </c>
      <c r="B20" s="226" t="s">
        <v>64</v>
      </c>
      <c r="C20" s="222">
        <f t="shared" si="0"/>
        <v>665404344</v>
      </c>
      <c r="D20" s="7">
        <f>D12+D14</f>
        <v>599264498</v>
      </c>
      <c r="E20" s="7">
        <f>E12+E14</f>
        <v>1981048</v>
      </c>
      <c r="F20" s="7">
        <f>F12+F14</f>
        <v>63264006</v>
      </c>
      <c r="G20" s="7">
        <f>G12+G14</f>
        <v>0</v>
      </c>
      <c r="H20" s="7">
        <f>H12+H14</f>
        <v>894792</v>
      </c>
    </row>
    <row r="21" spans="1:8" x14ac:dyDescent="0.2">
      <c r="A21" s="5">
        <v>16</v>
      </c>
      <c r="B21" s="221" t="s">
        <v>65</v>
      </c>
      <c r="C21" s="222">
        <f t="shared" si="0"/>
        <v>0</v>
      </c>
      <c r="D21" s="18">
        <f>D22</f>
        <v>0</v>
      </c>
      <c r="E21" s="18">
        <f>E22</f>
        <v>0</v>
      </c>
      <c r="F21" s="18">
        <f>F22</f>
        <v>0</v>
      </c>
      <c r="G21" s="18">
        <f>G22</f>
        <v>0</v>
      </c>
      <c r="H21" s="18">
        <f>H22</f>
        <v>0</v>
      </c>
    </row>
    <row r="22" spans="1:8" x14ac:dyDescent="0.2">
      <c r="A22" s="5">
        <v>17</v>
      </c>
      <c r="B22" s="221" t="s">
        <v>375</v>
      </c>
      <c r="C22" s="222">
        <f t="shared" si="0"/>
        <v>0</v>
      </c>
      <c r="D22" s="227"/>
      <c r="E22" s="227"/>
      <c r="F22" s="227"/>
      <c r="G22" s="227"/>
      <c r="H22" s="227"/>
    </row>
    <row r="23" spans="1:8" x14ac:dyDescent="0.2">
      <c r="A23" s="5">
        <v>18</v>
      </c>
      <c r="B23" s="221" t="s">
        <v>376</v>
      </c>
      <c r="C23" s="222">
        <f t="shared" si="0"/>
        <v>1025095503</v>
      </c>
      <c r="D23" s="18">
        <f>SUM(D24:D27)</f>
        <v>1025095503</v>
      </c>
      <c r="E23" s="18">
        <f>SUM(E24:E27)</f>
        <v>0</v>
      </c>
      <c r="F23" s="18">
        <f>SUM(F24:F27)</f>
        <v>0</v>
      </c>
      <c r="G23" s="18">
        <f>SUM(G24:G27)</f>
        <v>0</v>
      </c>
      <c r="H23" s="18">
        <f>SUM(H24:H27)</f>
        <v>0</v>
      </c>
    </row>
    <row r="24" spans="1:8" x14ac:dyDescent="0.2">
      <c r="A24" s="5">
        <v>19</v>
      </c>
      <c r="B24" s="221" t="s">
        <v>377</v>
      </c>
      <c r="C24" s="222">
        <f t="shared" si="0"/>
        <v>0</v>
      </c>
      <c r="D24" s="4"/>
      <c r="E24" s="4"/>
      <c r="F24" s="4"/>
      <c r="G24" s="4"/>
      <c r="H24" s="4"/>
    </row>
    <row r="25" spans="1:8" x14ac:dyDescent="0.2">
      <c r="A25" s="5">
        <v>20</v>
      </c>
      <c r="B25" s="221" t="s">
        <v>378</v>
      </c>
      <c r="C25" s="222">
        <f t="shared" si="0"/>
        <v>1025095503</v>
      </c>
      <c r="D25" s="4">
        <v>1025095503</v>
      </c>
      <c r="E25" s="4"/>
      <c r="F25" s="4"/>
      <c r="G25" s="4"/>
      <c r="H25" s="4"/>
    </row>
    <row r="26" spans="1:8" x14ac:dyDescent="0.2">
      <c r="A26" s="5">
        <v>21</v>
      </c>
      <c r="B26" s="221" t="s">
        <v>379</v>
      </c>
      <c r="C26" s="222">
        <f t="shared" si="0"/>
        <v>0</v>
      </c>
      <c r="D26" s="4"/>
      <c r="E26" s="4"/>
      <c r="F26" s="4"/>
      <c r="G26" s="4"/>
      <c r="H26" s="4"/>
    </row>
    <row r="27" spans="1:8" x14ac:dyDescent="0.2">
      <c r="A27" s="5">
        <v>22</v>
      </c>
      <c r="B27" s="228" t="s">
        <v>380</v>
      </c>
      <c r="C27" s="222">
        <f t="shared" si="0"/>
        <v>0</v>
      </c>
      <c r="D27" s="4"/>
      <c r="E27" s="4"/>
      <c r="F27" s="4"/>
      <c r="G27" s="4"/>
      <c r="H27" s="4"/>
    </row>
    <row r="28" spans="1:8" ht="25.5" x14ac:dyDescent="0.2">
      <c r="A28" s="5">
        <v>23</v>
      </c>
      <c r="B28" s="226" t="s">
        <v>70</v>
      </c>
      <c r="C28" s="222">
        <f t="shared" si="0"/>
        <v>1025095503</v>
      </c>
      <c r="D28" s="7">
        <f>D21+D23</f>
        <v>1025095503</v>
      </c>
      <c r="E28" s="7">
        <f>E21+E23</f>
        <v>0</v>
      </c>
      <c r="F28" s="7">
        <f>F21+F23</f>
        <v>0</v>
      </c>
      <c r="G28" s="7">
        <f>G21+G23</f>
        <v>0</v>
      </c>
      <c r="H28" s="7">
        <f>H21+H23</f>
        <v>0</v>
      </c>
    </row>
    <row r="29" spans="1:8" x14ac:dyDescent="0.2">
      <c r="A29" s="5">
        <v>24</v>
      </c>
      <c r="B29" s="221" t="s">
        <v>71</v>
      </c>
      <c r="C29" s="222">
        <f t="shared" si="0"/>
        <v>110200000</v>
      </c>
      <c r="D29" s="17">
        <f>SUM(D30:D31)</f>
        <v>110200000</v>
      </c>
      <c r="E29" s="17">
        <f>SUM(E30:E31)</f>
        <v>0</v>
      </c>
      <c r="F29" s="17">
        <f>SUM(F30:F31)</f>
        <v>0</v>
      </c>
      <c r="G29" s="17">
        <f>SUM(G30:G31)</f>
        <v>0</v>
      </c>
      <c r="H29" s="17">
        <f>SUM(H30:H31)</f>
        <v>0</v>
      </c>
    </row>
    <row r="30" spans="1:8" x14ac:dyDescent="0.2">
      <c r="A30" s="5">
        <v>25</v>
      </c>
      <c r="B30" s="221" t="s">
        <v>72</v>
      </c>
      <c r="C30" s="222">
        <f t="shared" si="0"/>
        <v>110200000</v>
      </c>
      <c r="D30" s="6">
        <v>110200000</v>
      </c>
      <c r="E30" s="6"/>
      <c r="F30" s="6"/>
      <c r="G30" s="6"/>
      <c r="H30" s="6"/>
    </row>
    <row r="31" spans="1:8" ht="16.5" customHeight="1" x14ac:dyDescent="0.2">
      <c r="A31" s="5">
        <v>26</v>
      </c>
      <c r="B31" s="221" t="s">
        <v>73</v>
      </c>
      <c r="C31" s="222">
        <f t="shared" si="0"/>
        <v>0</v>
      </c>
      <c r="D31" s="6"/>
      <c r="E31" s="6"/>
      <c r="F31" s="6"/>
      <c r="G31" s="6"/>
      <c r="H31" s="6"/>
    </row>
    <row r="32" spans="1:8" ht="18.75" customHeight="1" x14ac:dyDescent="0.2">
      <c r="A32" s="5">
        <v>27</v>
      </c>
      <c r="B32" s="221" t="s">
        <v>74</v>
      </c>
      <c r="C32" s="222">
        <f t="shared" si="0"/>
        <v>181000000</v>
      </c>
      <c r="D32" s="6">
        <v>181000000</v>
      </c>
      <c r="E32" s="6"/>
      <c r="F32" s="6"/>
      <c r="G32" s="6"/>
      <c r="H32" s="6"/>
    </row>
    <row r="33" spans="1:8" x14ac:dyDescent="0.2">
      <c r="A33" s="5">
        <v>28</v>
      </c>
      <c r="B33" s="221" t="s">
        <v>381</v>
      </c>
      <c r="C33" s="222">
        <f t="shared" si="0"/>
        <v>11800000</v>
      </c>
      <c r="D33" s="6">
        <v>11800000</v>
      </c>
      <c r="E33" s="6"/>
      <c r="F33" s="6"/>
      <c r="G33" s="6"/>
      <c r="H33" s="6"/>
    </row>
    <row r="34" spans="1:8" ht="25.5" x14ac:dyDescent="0.2">
      <c r="A34" s="5">
        <v>29</v>
      </c>
      <c r="B34" s="221" t="s">
        <v>382</v>
      </c>
      <c r="C34" s="222">
        <f t="shared" si="0"/>
        <v>0</v>
      </c>
      <c r="D34" s="6"/>
      <c r="E34" s="6"/>
      <c r="F34" s="6"/>
      <c r="G34" s="6"/>
      <c r="H34" s="6"/>
    </row>
    <row r="35" spans="1:8" x14ac:dyDescent="0.2">
      <c r="A35" s="5">
        <v>30</v>
      </c>
      <c r="B35" s="221" t="s">
        <v>77</v>
      </c>
      <c r="C35" s="222">
        <f t="shared" si="0"/>
        <v>192800000</v>
      </c>
      <c r="D35" s="17">
        <f>SUM(D32:D34)</f>
        <v>192800000</v>
      </c>
      <c r="E35" s="17">
        <f>SUM(E32:E34)</f>
        <v>0</v>
      </c>
      <c r="F35" s="17">
        <f>SUM(F32:F34)</f>
        <v>0</v>
      </c>
      <c r="G35" s="17">
        <f>SUM(G32:G34)</f>
        <v>0</v>
      </c>
      <c r="H35" s="17">
        <f>SUM(H32:H34)</f>
        <v>0</v>
      </c>
    </row>
    <row r="36" spans="1:8" x14ac:dyDescent="0.2">
      <c r="A36" s="5">
        <v>31</v>
      </c>
      <c r="B36" s="221" t="s">
        <v>78</v>
      </c>
      <c r="C36" s="222">
        <f t="shared" si="0"/>
        <v>400000</v>
      </c>
      <c r="D36" s="17">
        <f>SUM(D37:D38)</f>
        <v>400000</v>
      </c>
      <c r="E36" s="17">
        <f>SUM(E37:E38)</f>
        <v>0</v>
      </c>
      <c r="F36" s="17">
        <f>SUM(F37:F38)</f>
        <v>0</v>
      </c>
      <c r="G36" s="17">
        <f>SUM(G37:G38)</f>
        <v>0</v>
      </c>
      <c r="H36" s="17">
        <f>SUM(H37:H38)</f>
        <v>0</v>
      </c>
    </row>
    <row r="37" spans="1:8" ht="51" x14ac:dyDescent="0.2">
      <c r="A37" s="5">
        <v>32</v>
      </c>
      <c r="B37" s="221" t="s">
        <v>383</v>
      </c>
      <c r="C37" s="222">
        <f t="shared" si="0"/>
        <v>50000</v>
      </c>
      <c r="D37" s="6">
        <v>50000</v>
      </c>
      <c r="E37" s="6"/>
      <c r="F37" s="6"/>
      <c r="G37" s="6"/>
      <c r="H37" s="6"/>
    </row>
    <row r="38" spans="1:8" x14ac:dyDescent="0.2">
      <c r="A38" s="5">
        <v>33</v>
      </c>
      <c r="B38" s="221" t="s">
        <v>384</v>
      </c>
      <c r="C38" s="222">
        <f t="shared" si="0"/>
        <v>350000</v>
      </c>
      <c r="D38" s="6">
        <v>350000</v>
      </c>
      <c r="E38" s="6"/>
      <c r="F38" s="6"/>
      <c r="G38" s="6"/>
      <c r="H38" s="6"/>
    </row>
    <row r="39" spans="1:8" x14ac:dyDescent="0.2">
      <c r="A39" s="5">
        <v>34</v>
      </c>
      <c r="B39" s="226" t="s">
        <v>82</v>
      </c>
      <c r="C39" s="222">
        <f t="shared" si="0"/>
        <v>303400000</v>
      </c>
      <c r="D39" s="7">
        <f>D29+D35+D36</f>
        <v>303400000</v>
      </c>
      <c r="E39" s="7">
        <f>E29+E35+E36</f>
        <v>0</v>
      </c>
      <c r="F39" s="7">
        <f>F29+F35+F36</f>
        <v>0</v>
      </c>
      <c r="G39" s="7">
        <f>G29+G35+G36</f>
        <v>0</v>
      </c>
      <c r="H39" s="7">
        <f>H29+H35+H36</f>
        <v>0</v>
      </c>
    </row>
    <row r="40" spans="1:8" x14ac:dyDescent="0.2">
      <c r="A40" s="5">
        <v>35</v>
      </c>
      <c r="B40" s="223" t="s">
        <v>385</v>
      </c>
      <c r="C40" s="222">
        <f t="shared" si="0"/>
        <v>0</v>
      </c>
      <c r="D40" s="229"/>
      <c r="E40" s="229"/>
      <c r="F40" s="229"/>
      <c r="G40" s="229"/>
      <c r="H40" s="229"/>
    </row>
    <row r="41" spans="1:8" x14ac:dyDescent="0.2">
      <c r="A41" s="5">
        <v>36</v>
      </c>
      <c r="B41" s="230" t="s">
        <v>83</v>
      </c>
      <c r="C41" s="222">
        <f t="shared" si="0"/>
        <v>8036796</v>
      </c>
      <c r="D41" s="19">
        <f>SUM(D42:D45)</f>
        <v>0</v>
      </c>
      <c r="E41" s="19">
        <f>SUM(E42:E45)</f>
        <v>370000</v>
      </c>
      <c r="F41" s="19">
        <f>SUM(F42:F45)</f>
        <v>1000000</v>
      </c>
      <c r="G41" s="19">
        <f>SUM(G42:G45)</f>
        <v>1715000</v>
      </c>
      <c r="H41" s="19">
        <f>SUM(H42:H45)</f>
        <v>4951796</v>
      </c>
    </row>
    <row r="42" spans="1:8" x14ac:dyDescent="0.2">
      <c r="A42" s="5">
        <v>37</v>
      </c>
      <c r="B42" s="230" t="s">
        <v>386</v>
      </c>
      <c r="C42" s="222">
        <f t="shared" si="0"/>
        <v>0</v>
      </c>
      <c r="D42" s="218"/>
      <c r="E42" s="218"/>
      <c r="F42" s="218"/>
      <c r="G42" s="218"/>
      <c r="H42" s="218"/>
    </row>
    <row r="43" spans="1:8" x14ac:dyDescent="0.2">
      <c r="A43" s="5">
        <v>38</v>
      </c>
      <c r="B43" s="230" t="s">
        <v>85</v>
      </c>
      <c r="C43" s="222">
        <f t="shared" si="0"/>
        <v>2670000</v>
      </c>
      <c r="D43" s="8"/>
      <c r="E43" s="8">
        <v>70000</v>
      </c>
      <c r="F43" s="8">
        <v>1000000</v>
      </c>
      <c r="G43" s="8">
        <v>1600000</v>
      </c>
      <c r="H43" s="8"/>
    </row>
    <row r="44" spans="1:8" x14ac:dyDescent="0.2">
      <c r="A44" s="5">
        <v>39</v>
      </c>
      <c r="B44" s="230" t="s">
        <v>387</v>
      </c>
      <c r="C44" s="222">
        <f t="shared" si="0"/>
        <v>848660</v>
      </c>
      <c r="D44" s="8"/>
      <c r="E44" s="8"/>
      <c r="F44" s="8"/>
      <c r="G44" s="8"/>
      <c r="H44" s="8">
        <v>848660</v>
      </c>
    </row>
    <row r="45" spans="1:8" x14ac:dyDescent="0.2">
      <c r="A45" s="5">
        <v>40</v>
      </c>
      <c r="B45" s="230" t="s">
        <v>388</v>
      </c>
      <c r="C45" s="222">
        <f t="shared" si="0"/>
        <v>4518136</v>
      </c>
      <c r="D45" s="8"/>
      <c r="E45" s="8">
        <v>300000</v>
      </c>
      <c r="F45" s="8"/>
      <c r="G45" s="8">
        <v>115000</v>
      </c>
      <c r="H45" s="8">
        <v>4103136</v>
      </c>
    </row>
    <row r="46" spans="1:8" x14ac:dyDescent="0.2">
      <c r="A46" s="5">
        <v>41</v>
      </c>
      <c r="B46" s="221" t="s">
        <v>87</v>
      </c>
      <c r="C46" s="222">
        <f t="shared" si="0"/>
        <v>3063000</v>
      </c>
      <c r="D46" s="19">
        <f>SUM(D47:D48)</f>
        <v>130000</v>
      </c>
      <c r="E46" s="19">
        <f>SUM(E47:E48)</f>
        <v>1300000</v>
      </c>
      <c r="F46" s="19">
        <f>SUM(F47:F48)</f>
        <v>1633000</v>
      </c>
      <c r="G46" s="19">
        <f>SUM(G47:G48)</f>
        <v>0</v>
      </c>
      <c r="H46" s="19">
        <f>SUM(H47:H48)</f>
        <v>0</v>
      </c>
    </row>
    <row r="47" spans="1:8" x14ac:dyDescent="0.2">
      <c r="A47" s="5">
        <v>42</v>
      </c>
      <c r="B47" s="221" t="s">
        <v>88</v>
      </c>
      <c r="C47" s="222">
        <f t="shared" si="0"/>
        <v>1775000</v>
      </c>
      <c r="D47" s="6">
        <v>130000</v>
      </c>
      <c r="E47" s="6">
        <v>1300000</v>
      </c>
      <c r="F47" s="6">
        <v>345000</v>
      </c>
      <c r="G47" s="6"/>
      <c r="H47" s="6"/>
    </row>
    <row r="48" spans="1:8" x14ac:dyDescent="0.2">
      <c r="A48" s="5">
        <v>43</v>
      </c>
      <c r="B48" s="221" t="s">
        <v>89</v>
      </c>
      <c r="C48" s="222">
        <f t="shared" si="0"/>
        <v>1288000</v>
      </c>
      <c r="D48" s="6"/>
      <c r="E48" s="6"/>
      <c r="F48" s="6">
        <v>1288000</v>
      </c>
      <c r="G48" s="6"/>
      <c r="H48" s="6"/>
    </row>
    <row r="49" spans="1:8" x14ac:dyDescent="0.2">
      <c r="A49" s="5">
        <v>44</v>
      </c>
      <c r="B49" s="221" t="s">
        <v>389</v>
      </c>
      <c r="C49" s="222">
        <f t="shared" si="0"/>
        <v>9610000</v>
      </c>
      <c r="D49" s="19">
        <f>SUM(D50:D53)</f>
        <v>9610000</v>
      </c>
      <c r="E49" s="19">
        <f>SUM(E50:E53)</f>
        <v>0</v>
      </c>
      <c r="F49" s="19">
        <f>SUM(F50:F53)</f>
        <v>0</v>
      </c>
      <c r="G49" s="19">
        <f>SUM(G50:G53)</f>
        <v>0</v>
      </c>
      <c r="H49" s="19">
        <f>SUM(H50:H53)</f>
        <v>0</v>
      </c>
    </row>
    <row r="50" spans="1:8" ht="25.5" x14ac:dyDescent="0.2">
      <c r="A50" s="5">
        <v>45</v>
      </c>
      <c r="B50" s="221" t="s">
        <v>390</v>
      </c>
      <c r="C50" s="222">
        <f t="shared" si="0"/>
        <v>0</v>
      </c>
      <c r="D50" s="6"/>
      <c r="E50" s="6"/>
      <c r="F50" s="6"/>
      <c r="G50" s="6"/>
      <c r="H50" s="6"/>
    </row>
    <row r="51" spans="1:8" ht="25.5" x14ac:dyDescent="0.2">
      <c r="A51" s="5">
        <v>46</v>
      </c>
      <c r="B51" s="221" t="s">
        <v>92</v>
      </c>
      <c r="C51" s="222">
        <f t="shared" si="0"/>
        <v>0</v>
      </c>
      <c r="D51" s="6"/>
      <c r="E51" s="6"/>
      <c r="F51" s="6"/>
      <c r="G51" s="6"/>
      <c r="H51" s="6"/>
    </row>
    <row r="52" spans="1:8" x14ac:dyDescent="0.2">
      <c r="A52" s="5">
        <v>47</v>
      </c>
      <c r="B52" s="221" t="s">
        <v>391</v>
      </c>
      <c r="C52" s="222">
        <f t="shared" si="0"/>
        <v>9100000</v>
      </c>
      <c r="D52" s="6">
        <v>9100000</v>
      </c>
      <c r="E52" s="6"/>
      <c r="F52" s="6"/>
      <c r="G52" s="6"/>
      <c r="H52" s="6"/>
    </row>
    <row r="53" spans="1:8" x14ac:dyDescent="0.2">
      <c r="A53" s="5">
        <v>49</v>
      </c>
      <c r="B53" s="221" t="s">
        <v>95</v>
      </c>
      <c r="C53" s="222">
        <f t="shared" si="0"/>
        <v>510000</v>
      </c>
      <c r="D53" s="6">
        <v>510000</v>
      </c>
      <c r="E53" s="6"/>
      <c r="F53" s="6"/>
      <c r="G53" s="6"/>
      <c r="H53" s="6"/>
    </row>
    <row r="54" spans="1:8" x14ac:dyDescent="0.2">
      <c r="A54" s="5">
        <v>50</v>
      </c>
      <c r="B54" s="221" t="s">
        <v>392</v>
      </c>
      <c r="C54" s="222">
        <f t="shared" si="0"/>
        <v>1095245</v>
      </c>
      <c r="D54" s="6"/>
      <c r="E54" s="6"/>
      <c r="F54" s="6"/>
      <c r="G54" s="6"/>
      <c r="H54" s="6">
        <v>1095245</v>
      </c>
    </row>
    <row r="55" spans="1:8" x14ac:dyDescent="0.2">
      <c r="A55" s="5">
        <v>51</v>
      </c>
      <c r="B55" s="221" t="s">
        <v>393</v>
      </c>
      <c r="C55" s="222">
        <f t="shared" si="0"/>
        <v>8699255</v>
      </c>
      <c r="D55" s="9">
        <v>5904744</v>
      </c>
      <c r="E55" s="9">
        <v>450900</v>
      </c>
      <c r="F55" s="9">
        <v>710910</v>
      </c>
      <c r="G55" s="9"/>
      <c r="H55" s="9">
        <v>1632701</v>
      </c>
    </row>
    <row r="56" spans="1:8" x14ac:dyDescent="0.2">
      <c r="A56" s="5">
        <v>52</v>
      </c>
      <c r="B56" s="221" t="s">
        <v>98</v>
      </c>
      <c r="C56" s="222">
        <f t="shared" si="0"/>
        <v>0</v>
      </c>
      <c r="D56" s="6"/>
      <c r="E56" s="6"/>
      <c r="F56" s="6"/>
      <c r="G56" s="6"/>
      <c r="H56" s="6"/>
    </row>
    <row r="57" spans="1:8" ht="25.5" x14ac:dyDescent="0.2">
      <c r="A57" s="5">
        <v>53</v>
      </c>
      <c r="B57" s="221" t="s">
        <v>394</v>
      </c>
      <c r="C57" s="222">
        <f t="shared" si="0"/>
        <v>0</v>
      </c>
      <c r="D57" s="6"/>
      <c r="E57" s="6"/>
      <c r="F57" s="6"/>
      <c r="G57" s="6"/>
      <c r="H57" s="6"/>
    </row>
    <row r="58" spans="1:8" x14ac:dyDescent="0.2">
      <c r="A58" s="5">
        <v>54</v>
      </c>
      <c r="B58" s="221" t="s">
        <v>395</v>
      </c>
      <c r="C58" s="222">
        <f t="shared" si="0"/>
        <v>0</v>
      </c>
      <c r="D58" s="6"/>
      <c r="E58" s="6"/>
      <c r="F58" s="6"/>
      <c r="G58" s="6"/>
      <c r="H58" s="6"/>
    </row>
    <row r="59" spans="1:8" x14ac:dyDescent="0.2">
      <c r="A59" s="5">
        <v>55</v>
      </c>
      <c r="B59" s="221" t="s">
        <v>103</v>
      </c>
      <c r="C59" s="222">
        <f t="shared" si="0"/>
        <v>0</v>
      </c>
      <c r="D59" s="6"/>
      <c r="E59" s="6"/>
      <c r="F59" s="6"/>
      <c r="G59" s="6"/>
      <c r="H59" s="6"/>
    </row>
    <row r="60" spans="1:8" x14ac:dyDescent="0.2">
      <c r="A60" s="5">
        <v>56</v>
      </c>
      <c r="B60" s="221" t="s">
        <v>396</v>
      </c>
      <c r="C60" s="222">
        <f t="shared" si="0"/>
        <v>1460500</v>
      </c>
      <c r="D60" s="6">
        <v>1460500</v>
      </c>
      <c r="E60" s="4"/>
      <c r="F60" s="4"/>
      <c r="G60" s="4"/>
      <c r="H60" s="4"/>
    </row>
    <row r="61" spans="1:8" x14ac:dyDescent="0.2">
      <c r="A61" s="5">
        <v>57</v>
      </c>
      <c r="B61" s="226" t="s">
        <v>105</v>
      </c>
      <c r="C61" s="222">
        <f t="shared" si="0"/>
        <v>31964796</v>
      </c>
      <c r="D61" s="7">
        <f>D40+D41+D46+D49+D54+D55+D56+D57+D58+D59+D60</f>
        <v>17105244</v>
      </c>
      <c r="E61" s="7">
        <f>E40+E41+E46+E49+E54+E55+E56+E57+E58+E59+E60</f>
        <v>2120900</v>
      </c>
      <c r="F61" s="7">
        <f>F40+F41+F46+F49+F54+F55+F56+F57+F58+F59+F60</f>
        <v>3343910</v>
      </c>
      <c r="G61" s="7">
        <f>G40+G41+G46+G49+G54+G55+G56+G57+G58+G59+G60</f>
        <v>1715000</v>
      </c>
      <c r="H61" s="7">
        <f>H40+H41+H46+H49+H54+H55+H56+H57+H58+H59+H60</f>
        <v>7679742</v>
      </c>
    </row>
    <row r="62" spans="1:8" x14ac:dyDescent="0.2">
      <c r="A62" s="5">
        <v>58</v>
      </c>
      <c r="B62" s="221" t="s">
        <v>397</v>
      </c>
      <c r="C62" s="222">
        <f t="shared" si="0"/>
        <v>12129420</v>
      </c>
      <c r="D62" s="6">
        <v>12129420</v>
      </c>
      <c r="E62" s="6"/>
      <c r="F62" s="6"/>
      <c r="G62" s="4"/>
      <c r="H62" s="4"/>
    </row>
    <row r="63" spans="1:8" x14ac:dyDescent="0.2">
      <c r="A63" s="5">
        <v>59</v>
      </c>
      <c r="B63" s="221" t="s">
        <v>398</v>
      </c>
      <c r="C63" s="222">
        <f t="shared" si="0"/>
        <v>0</v>
      </c>
      <c r="D63" s="6"/>
      <c r="E63" s="6"/>
      <c r="F63" s="6"/>
      <c r="G63" s="4"/>
      <c r="H63" s="4"/>
    </row>
    <row r="64" spans="1:8" x14ac:dyDescent="0.2">
      <c r="A64" s="5">
        <v>60</v>
      </c>
      <c r="B64" s="226" t="s">
        <v>107</v>
      </c>
      <c r="C64" s="222">
        <f t="shared" si="0"/>
        <v>12129420</v>
      </c>
      <c r="D64" s="7">
        <f>SUM(D62:D63)</f>
        <v>12129420</v>
      </c>
      <c r="E64" s="7">
        <f>SUM(E62:E63)</f>
        <v>0</v>
      </c>
      <c r="F64" s="7">
        <f>SUM(F62:F63)</f>
        <v>0</v>
      </c>
      <c r="G64" s="7">
        <f>SUM(G62:G63)</f>
        <v>0</v>
      </c>
      <c r="H64" s="7">
        <f>SUM(H62:H63)</f>
        <v>0</v>
      </c>
    </row>
    <row r="65" spans="1:8" x14ac:dyDescent="0.2">
      <c r="A65" s="5">
        <v>61</v>
      </c>
      <c r="B65" s="231" t="s">
        <v>399</v>
      </c>
      <c r="C65" s="222">
        <f t="shared" si="0"/>
        <v>0</v>
      </c>
      <c r="D65" s="218"/>
      <c r="E65" s="218"/>
      <c r="F65" s="218"/>
      <c r="G65" s="218"/>
      <c r="H65" s="218"/>
    </row>
    <row r="66" spans="1:8" x14ac:dyDescent="0.2">
      <c r="A66" s="5">
        <v>62</v>
      </c>
      <c r="B66" s="232" t="s">
        <v>400</v>
      </c>
      <c r="C66" s="222">
        <f t="shared" si="0"/>
        <v>0</v>
      </c>
      <c r="D66" s="7">
        <f>D65</f>
        <v>0</v>
      </c>
      <c r="E66" s="7">
        <f>E65</f>
        <v>0</v>
      </c>
      <c r="F66" s="7">
        <f>F65</f>
        <v>0</v>
      </c>
      <c r="G66" s="7">
        <f>G65</f>
        <v>0</v>
      </c>
      <c r="H66" s="7">
        <f>H65</f>
        <v>0</v>
      </c>
    </row>
    <row r="67" spans="1:8" ht="25.5" x14ac:dyDescent="0.2">
      <c r="A67" s="5">
        <v>63</v>
      </c>
      <c r="B67" s="221" t="s">
        <v>108</v>
      </c>
      <c r="C67" s="222">
        <f t="shared" si="0"/>
        <v>0</v>
      </c>
      <c r="D67" s="6"/>
      <c r="E67" s="6"/>
      <c r="F67" s="6"/>
      <c r="G67" s="6"/>
      <c r="H67" s="6"/>
    </row>
    <row r="68" spans="1:8" x14ac:dyDescent="0.2">
      <c r="A68" s="5">
        <v>64</v>
      </c>
      <c r="B68" s="221" t="s">
        <v>109</v>
      </c>
      <c r="C68" s="222">
        <f t="shared" si="0"/>
        <v>390000</v>
      </c>
      <c r="D68" s="6">
        <v>390000</v>
      </c>
      <c r="E68" s="6"/>
      <c r="F68" s="6"/>
      <c r="G68" s="6"/>
      <c r="H68" s="6"/>
    </row>
    <row r="69" spans="1:8" x14ac:dyDescent="0.2">
      <c r="A69" s="5">
        <v>65</v>
      </c>
      <c r="B69" s="221" t="s">
        <v>110</v>
      </c>
      <c r="C69" s="222">
        <f t="shared" si="0"/>
        <v>0</v>
      </c>
      <c r="D69" s="4"/>
      <c r="E69" s="4"/>
      <c r="F69" s="4"/>
      <c r="G69" s="4"/>
      <c r="H69" s="4"/>
    </row>
    <row r="70" spans="1:8" x14ac:dyDescent="0.2">
      <c r="A70" s="5">
        <v>66</v>
      </c>
      <c r="B70" s="226" t="s">
        <v>111</v>
      </c>
      <c r="C70" s="222">
        <f t="shared" si="0"/>
        <v>390000</v>
      </c>
      <c r="D70" s="20">
        <f>SUM(D67:D69)</f>
        <v>390000</v>
      </c>
      <c r="E70" s="20">
        <f>SUM(E67:E69)</f>
        <v>0</v>
      </c>
      <c r="F70" s="20">
        <f>SUM(F67:F69)</f>
        <v>0</v>
      </c>
      <c r="G70" s="20">
        <f>SUM(G67:G69)</f>
        <v>0</v>
      </c>
      <c r="H70" s="20">
        <f>SUM(H67:H69)</f>
        <v>0</v>
      </c>
    </row>
    <row r="71" spans="1:8" x14ac:dyDescent="0.2">
      <c r="A71" s="5">
        <v>67</v>
      </c>
      <c r="B71" s="233" t="s">
        <v>112</v>
      </c>
      <c r="C71" s="222">
        <f t="shared" ref="C71:C78" si="1">SUM(D71:H71)</f>
        <v>2038384063</v>
      </c>
      <c r="D71" s="21">
        <f>D20+D28+D39+D61+D64+D66+D70</f>
        <v>1957384665</v>
      </c>
      <c r="E71" s="21">
        <f>E20+E28+E39+E61+E64+E66+E70</f>
        <v>4101948</v>
      </c>
      <c r="F71" s="21">
        <f>F20+F28+F39+F61+F64+F66+F70</f>
        <v>66607916</v>
      </c>
      <c r="G71" s="21">
        <f>G20+G28+G39+G61+G64+G66+G70</f>
        <v>1715000</v>
      </c>
      <c r="H71" s="21">
        <f>H20+H28+H39+H61+H64+H66+H70</f>
        <v>8574534</v>
      </c>
    </row>
    <row r="72" spans="1:8" ht="25.5" x14ac:dyDescent="0.2">
      <c r="A72" s="5">
        <v>68</v>
      </c>
      <c r="B72" s="223" t="s">
        <v>401</v>
      </c>
      <c r="C72" s="222">
        <f t="shared" si="1"/>
        <v>0</v>
      </c>
      <c r="D72" s="218"/>
      <c r="E72" s="218"/>
      <c r="F72" s="218"/>
      <c r="G72" s="218"/>
      <c r="H72" s="218"/>
    </row>
    <row r="73" spans="1:8" ht="25.5" x14ac:dyDescent="0.2">
      <c r="A73" s="5">
        <v>69</v>
      </c>
      <c r="B73" s="221" t="s">
        <v>402</v>
      </c>
      <c r="C73" s="222">
        <f t="shared" si="1"/>
        <v>202103170</v>
      </c>
      <c r="D73" s="6">
        <v>197103170</v>
      </c>
      <c r="E73" s="6"/>
      <c r="F73" s="6">
        <v>5000000</v>
      </c>
      <c r="G73" s="6"/>
      <c r="H73" s="6"/>
    </row>
    <row r="74" spans="1:8" x14ac:dyDescent="0.2">
      <c r="A74" s="5">
        <v>70</v>
      </c>
      <c r="B74" s="221" t="s">
        <v>114</v>
      </c>
      <c r="C74" s="222">
        <f t="shared" si="1"/>
        <v>0</v>
      </c>
      <c r="D74" s="6"/>
      <c r="E74" s="6"/>
      <c r="F74" s="6"/>
      <c r="G74" s="6"/>
      <c r="H74" s="6"/>
    </row>
    <row r="75" spans="1:8" x14ac:dyDescent="0.2">
      <c r="A75" s="5">
        <v>71</v>
      </c>
      <c r="B75" s="221" t="s">
        <v>403</v>
      </c>
      <c r="C75" s="222">
        <f t="shared" si="1"/>
        <v>487307709</v>
      </c>
      <c r="D75" s="6"/>
      <c r="E75" s="6">
        <v>186540289</v>
      </c>
      <c r="F75" s="6">
        <v>118913460</v>
      </c>
      <c r="G75" s="6">
        <v>53449698</v>
      </c>
      <c r="H75" s="6">
        <v>128404262</v>
      </c>
    </row>
    <row r="76" spans="1:8" x14ac:dyDescent="0.2">
      <c r="A76" s="5">
        <v>72</v>
      </c>
      <c r="B76" s="221" t="s">
        <v>115</v>
      </c>
      <c r="C76" s="222">
        <f t="shared" si="1"/>
        <v>689410879</v>
      </c>
      <c r="D76" s="18">
        <f>SUM(D72:D75)</f>
        <v>197103170</v>
      </c>
      <c r="E76" s="18">
        <f>SUM(E72:E75)</f>
        <v>186540289</v>
      </c>
      <c r="F76" s="18">
        <f>SUM(F72:F75)</f>
        <v>123913460</v>
      </c>
      <c r="G76" s="18">
        <f>SUM(G72:G75)</f>
        <v>53449698</v>
      </c>
      <c r="H76" s="18">
        <f>SUM(H72:H75)</f>
        <v>128404262</v>
      </c>
    </row>
    <row r="77" spans="1:8" ht="13.5" thickBot="1" x14ac:dyDescent="0.25">
      <c r="A77" s="5">
        <v>73</v>
      </c>
      <c r="B77" s="234" t="s">
        <v>116</v>
      </c>
      <c r="C77" s="222">
        <f t="shared" si="1"/>
        <v>689410879</v>
      </c>
      <c r="D77" s="22">
        <f>D76</f>
        <v>197103170</v>
      </c>
      <c r="E77" s="22">
        <f>E76</f>
        <v>186540289</v>
      </c>
      <c r="F77" s="22">
        <f>F76</f>
        <v>123913460</v>
      </c>
      <c r="G77" s="22">
        <f>G76</f>
        <v>53449698</v>
      </c>
      <c r="H77" s="22">
        <f>H76</f>
        <v>128404262</v>
      </c>
    </row>
    <row r="78" spans="1:8" ht="14.25" thickTop="1" thickBot="1" x14ac:dyDescent="0.25">
      <c r="A78" s="5">
        <v>74</v>
      </c>
      <c r="B78" s="235" t="s">
        <v>46</v>
      </c>
      <c r="C78" s="222">
        <f t="shared" si="1"/>
        <v>2727794942</v>
      </c>
      <c r="D78" s="236">
        <f>D71+D77</f>
        <v>2154487835</v>
      </c>
      <c r="E78" s="236">
        <f>E71+E77</f>
        <v>190642237</v>
      </c>
      <c r="F78" s="236">
        <f>F71+F77</f>
        <v>190521376</v>
      </c>
      <c r="G78" s="236">
        <f>G71+G77</f>
        <v>55164698</v>
      </c>
      <c r="H78" s="236">
        <f>H71+H77</f>
        <v>136978796</v>
      </c>
    </row>
    <row r="79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3"/>
  <sheetViews>
    <sheetView zoomScale="70" zoomScaleNormal="70" workbookViewId="0">
      <selection activeCell="M3" sqref="M3"/>
    </sheetView>
  </sheetViews>
  <sheetFormatPr defaultColWidth="9.140625" defaultRowHeight="15" x14ac:dyDescent="0.25"/>
  <cols>
    <col min="1" max="1" width="48.42578125" style="348" customWidth="1"/>
    <col min="2" max="2" width="11.7109375" style="348" customWidth="1"/>
    <col min="3" max="3" width="8.85546875" style="348" customWidth="1"/>
    <col min="4" max="4" width="14.42578125" style="348" customWidth="1"/>
    <col min="5" max="5" width="13" style="348" customWidth="1"/>
    <col min="6" max="7" width="12.42578125" style="348" customWidth="1"/>
    <col min="8" max="8" width="14.42578125" style="348" customWidth="1"/>
    <col min="9" max="9" width="13" style="348" customWidth="1"/>
    <col min="10" max="10" width="15.42578125" style="348" customWidth="1"/>
    <col min="11" max="12" width="14.5703125" style="348" customWidth="1"/>
    <col min="13" max="13" width="12.5703125" style="348" customWidth="1"/>
    <col min="14" max="14" width="10.7109375" style="348" customWidth="1"/>
    <col min="15" max="18" width="13" style="348" customWidth="1"/>
    <col min="19" max="19" width="12.42578125" style="348" customWidth="1"/>
    <col min="20" max="20" width="12" style="348" customWidth="1"/>
    <col min="21" max="21" width="11.85546875" style="348" customWidth="1"/>
    <col min="22" max="22" width="12.42578125" style="348" bestFit="1" customWidth="1"/>
    <col min="23" max="16384" width="9.140625" style="348"/>
  </cols>
  <sheetData>
    <row r="1" spans="1:22" ht="18.75" x14ac:dyDescent="0.3">
      <c r="A1" s="28" t="s">
        <v>0</v>
      </c>
      <c r="E1" t="s">
        <v>122</v>
      </c>
      <c r="I1"/>
    </row>
    <row r="2" spans="1:22" ht="18.75" x14ac:dyDescent="0.3">
      <c r="A2" s="28" t="s">
        <v>117</v>
      </c>
      <c r="E2" t="s">
        <v>600</v>
      </c>
      <c r="I2"/>
    </row>
    <row r="3" spans="1:22" ht="23.25" thickBot="1" x14ac:dyDescent="0.4">
      <c r="A3" s="28"/>
      <c r="D3" s="349">
        <v>2018</v>
      </c>
      <c r="H3" s="349">
        <v>2018</v>
      </c>
    </row>
    <row r="4" spans="1:22" ht="18.75" x14ac:dyDescent="0.3">
      <c r="A4" s="28"/>
      <c r="B4" s="350" t="s">
        <v>123</v>
      </c>
      <c r="C4" s="351"/>
      <c r="D4" s="351"/>
      <c r="E4" s="352">
        <v>9437151820</v>
      </c>
      <c r="F4" s="351"/>
      <c r="G4" s="428"/>
      <c r="H4" s="429"/>
      <c r="I4" s="430"/>
      <c r="J4" s="431"/>
    </row>
    <row r="5" spans="1:22" ht="18.75" x14ac:dyDescent="0.3">
      <c r="A5" s="28"/>
      <c r="B5" s="301" t="s">
        <v>124</v>
      </c>
      <c r="C5" s="353" t="s">
        <v>125</v>
      </c>
      <c r="D5" s="354"/>
      <c r="E5" s="355">
        <f>E4*0.0055</f>
        <v>51904335.009999998</v>
      </c>
      <c r="F5" s="354"/>
      <c r="G5" s="432"/>
      <c r="I5" s="433"/>
      <c r="J5" s="434"/>
    </row>
    <row r="6" spans="1:22" ht="19.5" thickBot="1" x14ac:dyDescent="0.35">
      <c r="A6" s="533" t="s">
        <v>404</v>
      </c>
      <c r="B6" s="356"/>
      <c r="C6" s="326">
        <f>E6/E5</f>
        <v>0.7499999950389501</v>
      </c>
      <c r="D6" s="302"/>
      <c r="E6" s="357">
        <v>38928251</v>
      </c>
      <c r="F6" s="435"/>
      <c r="G6" s="436"/>
      <c r="H6" s="437"/>
      <c r="I6" s="438"/>
      <c r="J6" s="439"/>
    </row>
    <row r="7" spans="1:22" ht="18.75" x14ac:dyDescent="0.3">
      <c r="A7" s="358"/>
      <c r="B7" s="303" t="s">
        <v>126</v>
      </c>
      <c r="C7" s="304"/>
      <c r="D7" s="303"/>
      <c r="E7" s="359">
        <f>E4*0.014/6013</f>
        <v>21972.414016298022</v>
      </c>
      <c r="F7" s="360"/>
      <c r="G7" s="440"/>
      <c r="H7" s="308"/>
      <c r="I7" s="441"/>
      <c r="J7" s="442"/>
    </row>
    <row r="8" spans="1:22" ht="15.75" x14ac:dyDescent="0.25">
      <c r="A8" s="305"/>
      <c r="B8" s="306"/>
      <c r="C8" s="307">
        <v>5963</v>
      </c>
      <c r="D8" s="308" t="s">
        <v>128</v>
      </c>
      <c r="E8" s="361" t="s">
        <v>129</v>
      </c>
      <c r="F8" s="534" t="s">
        <v>405</v>
      </c>
      <c r="G8" s="432"/>
      <c r="H8" s="308"/>
      <c r="I8" s="361"/>
      <c r="J8" s="535" t="s">
        <v>526</v>
      </c>
    </row>
    <row r="9" spans="1:22" ht="30.75" thickBot="1" x14ac:dyDescent="0.3">
      <c r="A9" s="536"/>
      <c r="B9" s="537"/>
      <c r="C9" s="538"/>
      <c r="D9" s="539" t="s">
        <v>130</v>
      </c>
      <c r="G9" s="436"/>
      <c r="H9" s="539" t="s">
        <v>130</v>
      </c>
      <c r="K9" s="540" t="s">
        <v>527</v>
      </c>
      <c r="L9" s="541" t="s">
        <v>528</v>
      </c>
      <c r="M9" s="542" t="s">
        <v>127</v>
      </c>
      <c r="N9" s="543" t="s">
        <v>50</v>
      </c>
      <c r="O9" s="543" t="s">
        <v>49</v>
      </c>
      <c r="P9" s="543" t="s">
        <v>174</v>
      </c>
      <c r="Q9" s="543" t="s">
        <v>406</v>
      </c>
      <c r="R9" s="543" t="s">
        <v>407</v>
      </c>
      <c r="S9" s="543" t="s">
        <v>52</v>
      </c>
      <c r="T9" s="543" t="s">
        <v>408</v>
      </c>
      <c r="U9" s="543" t="s">
        <v>409</v>
      </c>
    </row>
    <row r="10" spans="1:22" ht="15.75" thickBot="1" x14ac:dyDescent="0.3">
      <c r="A10" s="309" t="s">
        <v>131</v>
      </c>
      <c r="B10" s="310"/>
      <c r="C10" s="311"/>
      <c r="D10" s="362">
        <f t="shared" ref="D10:F10" si="0">D11+D21+D34+D54+D58</f>
        <v>415033054.66666663</v>
      </c>
      <c r="E10" s="362">
        <f t="shared" si="0"/>
        <v>-59421251</v>
      </c>
      <c r="F10" s="362">
        <f t="shared" si="0"/>
        <v>355611803.66666663</v>
      </c>
      <c r="G10" s="310"/>
      <c r="H10" s="311"/>
      <c r="I10" s="362">
        <f>I11+I21+I34+I54+I58+I62</f>
        <v>431808723.33333331</v>
      </c>
      <c r="J10" s="362">
        <f t="shared" ref="J10:K10" si="1">J11+J21+J34+J54+J58+J62</f>
        <v>-59421251</v>
      </c>
      <c r="K10" s="443">
        <f t="shared" si="1"/>
        <v>372387472.33333331</v>
      </c>
      <c r="L10" s="449">
        <f>SUM(M10:U10)</f>
        <v>372387472</v>
      </c>
      <c r="M10" s="444">
        <f t="shared" ref="M10:U10" si="2">M11+M21+M34+M54+M58+M62</f>
        <v>24892295</v>
      </c>
      <c r="N10" s="362">
        <f t="shared" si="2"/>
        <v>8362138</v>
      </c>
      <c r="O10" s="362">
        <f t="shared" si="2"/>
        <v>101401200</v>
      </c>
      <c r="P10" s="362">
        <f t="shared" si="2"/>
        <v>7325121</v>
      </c>
      <c r="Q10" s="362">
        <f t="shared" si="2"/>
        <v>12830030</v>
      </c>
      <c r="R10" s="362">
        <f t="shared" si="2"/>
        <v>1712786</v>
      </c>
      <c r="S10" s="362">
        <f t="shared" si="2"/>
        <v>111149988</v>
      </c>
      <c r="T10" s="362">
        <f t="shared" si="2"/>
        <v>88809751</v>
      </c>
      <c r="U10" s="362">
        <f t="shared" si="2"/>
        <v>15904163</v>
      </c>
      <c r="V10" s="363">
        <f>SUM(M10:U10)</f>
        <v>372387472</v>
      </c>
    </row>
    <row r="11" spans="1:22" ht="15.75" thickBot="1" x14ac:dyDescent="0.3">
      <c r="A11" s="312" t="s">
        <v>132</v>
      </c>
      <c r="B11" s="310"/>
      <c r="C11" s="311"/>
      <c r="D11" s="362">
        <f t="shared" ref="D11:F11" si="3">SUM(D12:D20)</f>
        <v>147447989</v>
      </c>
      <c r="E11" s="362">
        <f t="shared" si="3"/>
        <v>-38928251</v>
      </c>
      <c r="F11" s="364">
        <f t="shared" si="3"/>
        <v>108519738</v>
      </c>
      <c r="G11" s="310"/>
      <c r="H11" s="311"/>
      <c r="I11" s="362">
        <f t="shared" ref="I11:K11" si="4">SUM(I12:I20)</f>
        <v>147548639</v>
      </c>
      <c r="J11" s="362">
        <f t="shared" si="4"/>
        <v>-38928251</v>
      </c>
      <c r="K11" s="445">
        <f t="shared" si="4"/>
        <v>108620388</v>
      </c>
      <c r="L11" s="449">
        <f t="shared" ref="L11:L63" si="5">SUM(M11:U11)</f>
        <v>108620388</v>
      </c>
      <c r="M11" s="446">
        <f t="shared" ref="M11:U11" si="6">SUM(M12:M20)</f>
        <v>1857050</v>
      </c>
      <c r="N11" s="364">
        <f t="shared" si="6"/>
        <v>5362138</v>
      </c>
      <c r="O11" s="364">
        <f t="shared" si="6"/>
        <v>101401200</v>
      </c>
      <c r="P11" s="364">
        <f t="shared" si="6"/>
        <v>0</v>
      </c>
      <c r="Q11" s="364">
        <f t="shared" si="6"/>
        <v>0</v>
      </c>
      <c r="R11" s="364">
        <f t="shared" si="6"/>
        <v>0</v>
      </c>
      <c r="S11" s="364">
        <f t="shared" si="6"/>
        <v>0</v>
      </c>
      <c r="T11" s="364">
        <f t="shared" si="6"/>
        <v>0</v>
      </c>
      <c r="U11" s="364">
        <f t="shared" si="6"/>
        <v>0</v>
      </c>
    </row>
    <row r="12" spans="1:22" x14ac:dyDescent="0.25">
      <c r="A12" s="327" t="s">
        <v>133</v>
      </c>
      <c r="B12" s="365">
        <v>4580000</v>
      </c>
      <c r="C12" s="366">
        <v>22.14</v>
      </c>
      <c r="D12" s="367">
        <f>B12*C12</f>
        <v>101401200</v>
      </c>
      <c r="E12" s="368"/>
      <c r="F12" s="447">
        <f t="shared" ref="F12:F20" si="7">D12+E12</f>
        <v>101401200</v>
      </c>
      <c r="G12" s="365">
        <v>4580000</v>
      </c>
      <c r="H12" s="366">
        <v>22.14</v>
      </c>
      <c r="I12" s="367">
        <f>G12*H12</f>
        <v>101401200</v>
      </c>
      <c r="J12" s="368"/>
      <c r="K12" s="448">
        <f t="shared" ref="K12:K20" si="8">I12+J12</f>
        <v>101401200</v>
      </c>
      <c r="L12" s="449">
        <f t="shared" si="5"/>
        <v>101401200</v>
      </c>
      <c r="M12" s="459"/>
      <c r="N12" s="460"/>
      <c r="O12" s="460">
        <v>101401200</v>
      </c>
      <c r="P12" s="460"/>
      <c r="Q12" s="460"/>
      <c r="R12" s="460"/>
      <c r="S12" s="460"/>
      <c r="T12" s="460"/>
      <c r="U12" s="460"/>
    </row>
    <row r="13" spans="1:22" x14ac:dyDescent="0.25">
      <c r="A13" s="328" t="s">
        <v>134</v>
      </c>
      <c r="B13" s="365">
        <v>22300</v>
      </c>
      <c r="C13" s="369">
        <v>402</v>
      </c>
      <c r="D13" s="544">
        <v>8984670</v>
      </c>
      <c r="E13" s="370">
        <f>-D13</f>
        <v>-8984670</v>
      </c>
      <c r="F13" s="447">
        <f t="shared" si="7"/>
        <v>0</v>
      </c>
      <c r="G13" s="365">
        <v>22300</v>
      </c>
      <c r="H13" s="369">
        <v>402</v>
      </c>
      <c r="I13" s="544">
        <v>8984670</v>
      </c>
      <c r="J13" s="370">
        <f>-I13</f>
        <v>-8984670</v>
      </c>
      <c r="K13" s="448">
        <f t="shared" si="8"/>
        <v>0</v>
      </c>
      <c r="L13" s="545">
        <f t="shared" si="5"/>
        <v>0</v>
      </c>
      <c r="M13" s="546"/>
      <c r="N13" s="547"/>
      <c r="O13" s="547"/>
      <c r="P13" s="547"/>
      <c r="Q13" s="547"/>
      <c r="R13" s="547"/>
      <c r="S13" s="547"/>
      <c r="T13" s="547"/>
      <c r="U13" s="547"/>
    </row>
    <row r="14" spans="1:22" x14ac:dyDescent="0.25">
      <c r="A14" s="328" t="s">
        <v>135</v>
      </c>
      <c r="B14" s="365">
        <v>320000</v>
      </c>
      <c r="C14" s="371">
        <v>46.5</v>
      </c>
      <c r="D14" s="548">
        <v>9888000</v>
      </c>
      <c r="E14" s="370">
        <f>-D14</f>
        <v>-9888000</v>
      </c>
      <c r="F14" s="447">
        <f t="shared" si="7"/>
        <v>0</v>
      </c>
      <c r="G14" s="365">
        <v>320000</v>
      </c>
      <c r="H14" s="371">
        <v>46.5</v>
      </c>
      <c r="I14" s="548">
        <v>9888000</v>
      </c>
      <c r="J14" s="370">
        <f>-I14</f>
        <v>-9888000</v>
      </c>
      <c r="K14" s="448">
        <f t="shared" si="8"/>
        <v>0</v>
      </c>
      <c r="L14" s="549">
        <f t="shared" si="5"/>
        <v>0</v>
      </c>
      <c r="M14" s="550"/>
      <c r="N14" s="551"/>
      <c r="O14" s="551"/>
      <c r="P14" s="551"/>
      <c r="Q14" s="551"/>
      <c r="R14" s="551"/>
      <c r="S14" s="551"/>
      <c r="T14" s="551"/>
      <c r="U14" s="551"/>
    </row>
    <row r="15" spans="1:22" x14ac:dyDescent="0.25">
      <c r="A15" s="328" t="s">
        <v>136</v>
      </c>
      <c r="B15" s="365">
        <v>69</v>
      </c>
      <c r="C15" s="369">
        <v>53051</v>
      </c>
      <c r="D15" s="548">
        <f>B15*C15</f>
        <v>3660519</v>
      </c>
      <c r="E15" s="370">
        <f>-D15</f>
        <v>-3660519</v>
      </c>
      <c r="F15" s="447">
        <f t="shared" si="7"/>
        <v>0</v>
      </c>
      <c r="G15" s="365">
        <v>69</v>
      </c>
      <c r="H15" s="369">
        <v>53051</v>
      </c>
      <c r="I15" s="548">
        <f>G15*H15</f>
        <v>3660519</v>
      </c>
      <c r="J15" s="370">
        <f>-I15</f>
        <v>-3660519</v>
      </c>
      <c r="K15" s="448">
        <f t="shared" si="8"/>
        <v>0</v>
      </c>
      <c r="L15" s="549">
        <f t="shared" si="5"/>
        <v>0</v>
      </c>
      <c r="M15" s="550"/>
      <c r="N15" s="551"/>
      <c r="O15" s="551"/>
      <c r="P15" s="551"/>
      <c r="Q15" s="551"/>
      <c r="R15" s="551"/>
      <c r="S15" s="551"/>
      <c r="T15" s="551"/>
      <c r="U15" s="551"/>
    </row>
    <row r="16" spans="1:22" x14ac:dyDescent="0.25">
      <c r="A16" s="328" t="s">
        <v>137</v>
      </c>
      <c r="B16" s="372">
        <v>227000</v>
      </c>
      <c r="C16" s="371">
        <v>24</v>
      </c>
      <c r="D16" s="552">
        <f>B16*C16</f>
        <v>5448000</v>
      </c>
      <c r="E16" s="370">
        <v>-85862</v>
      </c>
      <c r="F16" s="447">
        <f t="shared" si="7"/>
        <v>5362138</v>
      </c>
      <c r="G16" s="372">
        <v>227000</v>
      </c>
      <c r="H16" s="371">
        <v>24</v>
      </c>
      <c r="I16" s="552">
        <f>G16*H16</f>
        <v>5448000</v>
      </c>
      <c r="J16" s="370">
        <v>-85862</v>
      </c>
      <c r="K16" s="448">
        <f t="shared" si="8"/>
        <v>5362138</v>
      </c>
      <c r="L16" s="553">
        <f t="shared" si="5"/>
        <v>5362138</v>
      </c>
      <c r="M16" s="554"/>
      <c r="N16" s="555">
        <v>5362138</v>
      </c>
      <c r="O16" s="555"/>
      <c r="P16" s="555"/>
      <c r="Q16" s="555"/>
      <c r="R16" s="555"/>
      <c r="S16" s="555"/>
      <c r="T16" s="555"/>
      <c r="U16" s="555"/>
    </row>
    <row r="17" spans="1:22" x14ac:dyDescent="0.25">
      <c r="A17" s="313" t="s">
        <v>138</v>
      </c>
      <c r="B17" s="365">
        <v>2700</v>
      </c>
      <c r="C17" s="373">
        <v>5963</v>
      </c>
      <c r="D17" s="556">
        <f>B17*C17</f>
        <v>16100100</v>
      </c>
      <c r="E17" s="370">
        <f>-D17</f>
        <v>-16100100</v>
      </c>
      <c r="F17" s="447">
        <f t="shared" si="7"/>
        <v>0</v>
      </c>
      <c r="G17" s="365">
        <v>2700</v>
      </c>
      <c r="H17" s="373">
        <v>5963</v>
      </c>
      <c r="I17" s="556">
        <f>G17*H17</f>
        <v>16100100</v>
      </c>
      <c r="J17" s="370">
        <f>-I17</f>
        <v>-16100100</v>
      </c>
      <c r="K17" s="448">
        <f t="shared" si="8"/>
        <v>0</v>
      </c>
      <c r="L17" s="557">
        <f t="shared" si="5"/>
        <v>0</v>
      </c>
      <c r="M17" s="558"/>
      <c r="N17" s="559"/>
      <c r="O17" s="559"/>
      <c r="P17" s="559"/>
      <c r="Q17" s="559"/>
      <c r="R17" s="559"/>
      <c r="S17" s="559"/>
      <c r="T17" s="559"/>
      <c r="U17" s="559"/>
    </row>
    <row r="18" spans="1:22" x14ac:dyDescent="0.25">
      <c r="A18" s="314" t="s">
        <v>139</v>
      </c>
      <c r="B18" s="374">
        <v>2550</v>
      </c>
      <c r="C18" s="375">
        <v>82</v>
      </c>
      <c r="D18" s="376">
        <f>B18*C18</f>
        <v>209100</v>
      </c>
      <c r="E18" s="370">
        <f>-D18</f>
        <v>-209100</v>
      </c>
      <c r="F18" s="447">
        <f t="shared" si="7"/>
        <v>0</v>
      </c>
      <c r="G18" s="374">
        <v>2550</v>
      </c>
      <c r="H18" s="375">
        <v>82</v>
      </c>
      <c r="I18" s="376">
        <f>G18*H18</f>
        <v>209100</v>
      </c>
      <c r="J18" s="370">
        <f>-I18</f>
        <v>-209100</v>
      </c>
      <c r="K18" s="448">
        <f t="shared" si="8"/>
        <v>0</v>
      </c>
      <c r="L18" s="557">
        <f t="shared" si="5"/>
        <v>0</v>
      </c>
      <c r="M18" s="558"/>
      <c r="N18" s="559"/>
      <c r="O18" s="559"/>
      <c r="P18" s="559"/>
      <c r="Q18" s="559"/>
      <c r="R18" s="559"/>
      <c r="S18" s="559"/>
      <c r="T18" s="559"/>
      <c r="U18" s="559"/>
    </row>
    <row r="19" spans="1:22" x14ac:dyDescent="0.25">
      <c r="A19" s="314" t="s">
        <v>410</v>
      </c>
      <c r="B19" s="374"/>
      <c r="C19" s="375"/>
      <c r="D19" s="376"/>
      <c r="E19" s="368"/>
      <c r="F19" s="447">
        <f t="shared" si="7"/>
        <v>0</v>
      </c>
      <c r="G19" s="374"/>
      <c r="H19" s="375"/>
      <c r="I19" s="376">
        <v>100650</v>
      </c>
      <c r="J19" s="368"/>
      <c r="K19" s="448">
        <f t="shared" si="8"/>
        <v>100650</v>
      </c>
      <c r="L19" s="557">
        <f t="shared" si="5"/>
        <v>100650</v>
      </c>
      <c r="M19" s="558">
        <v>100650</v>
      </c>
      <c r="N19" s="559"/>
      <c r="O19" s="559"/>
      <c r="P19" s="559"/>
      <c r="Q19" s="559"/>
      <c r="R19" s="559"/>
      <c r="S19" s="559"/>
      <c r="T19" s="559"/>
      <c r="U19" s="559"/>
    </row>
    <row r="20" spans="1:22" ht="15.75" thickBot="1" x14ac:dyDescent="0.3">
      <c r="A20" s="329" t="s">
        <v>411</v>
      </c>
      <c r="B20" s="374"/>
      <c r="C20" s="375"/>
      <c r="D20" s="377">
        <v>1756400</v>
      </c>
      <c r="E20" s="368"/>
      <c r="F20" s="447">
        <f t="shared" si="7"/>
        <v>1756400</v>
      </c>
      <c r="G20" s="374"/>
      <c r="H20" s="375"/>
      <c r="I20" s="377">
        <v>1756400</v>
      </c>
      <c r="J20" s="368"/>
      <c r="K20" s="448">
        <f t="shared" si="8"/>
        <v>1756400</v>
      </c>
      <c r="L20" s="557">
        <f t="shared" si="5"/>
        <v>1756400</v>
      </c>
      <c r="M20" s="558">
        <v>1756400</v>
      </c>
      <c r="N20" s="559"/>
      <c r="O20" s="559"/>
      <c r="P20" s="559"/>
      <c r="Q20" s="559"/>
      <c r="R20" s="559"/>
      <c r="S20" s="559"/>
      <c r="T20" s="559"/>
      <c r="U20" s="559"/>
    </row>
    <row r="21" spans="1:22" ht="15.75" thickBot="1" x14ac:dyDescent="0.3">
      <c r="A21" s="312" t="s">
        <v>140</v>
      </c>
      <c r="B21" s="378"/>
      <c r="C21" s="379"/>
      <c r="D21" s="380">
        <f t="shared" ref="D21:F21" si="9">SUM(D22:D33)</f>
        <v>142116066.66666666</v>
      </c>
      <c r="E21" s="380">
        <f t="shared" si="9"/>
        <v>0</v>
      </c>
      <c r="F21" s="364">
        <f t="shared" si="9"/>
        <v>142116066.66666666</v>
      </c>
      <c r="G21" s="378"/>
      <c r="H21" s="379"/>
      <c r="I21" s="380">
        <f t="shared" ref="I21:K21" si="10">SUM(I22:I33)</f>
        <v>144158533.33333331</v>
      </c>
      <c r="J21" s="380">
        <f t="shared" si="10"/>
        <v>0</v>
      </c>
      <c r="K21" s="445">
        <f t="shared" si="10"/>
        <v>144158533.33333331</v>
      </c>
      <c r="L21" s="553">
        <f t="shared" si="5"/>
        <v>144158533</v>
      </c>
      <c r="M21" s="450">
        <f t="shared" ref="M21:U21" si="11">SUM(M22:M33)</f>
        <v>0</v>
      </c>
      <c r="N21" s="381">
        <f t="shared" si="11"/>
        <v>0</v>
      </c>
      <c r="O21" s="381">
        <f t="shared" si="11"/>
        <v>0</v>
      </c>
      <c r="P21" s="381">
        <f t="shared" si="11"/>
        <v>0</v>
      </c>
      <c r="Q21" s="381">
        <f t="shared" si="11"/>
        <v>0</v>
      </c>
      <c r="R21" s="381">
        <f t="shared" si="11"/>
        <v>0</v>
      </c>
      <c r="S21" s="381">
        <f t="shared" si="11"/>
        <v>80386125</v>
      </c>
      <c r="T21" s="381">
        <f t="shared" si="11"/>
        <v>50285908</v>
      </c>
      <c r="U21" s="381">
        <f t="shared" si="11"/>
        <v>13486500</v>
      </c>
    </row>
    <row r="22" spans="1:22" x14ac:dyDescent="0.25">
      <c r="A22" s="315" t="s">
        <v>141</v>
      </c>
      <c r="B22" s="382">
        <v>4419000</v>
      </c>
      <c r="C22" s="383">
        <v>20.399999999999999</v>
      </c>
      <c r="D22" s="384">
        <f>B22*C22*8/12</f>
        <v>60098400</v>
      </c>
      <c r="E22" s="451"/>
      <c r="F22" s="447">
        <f t="shared" ref="F22:F33" si="12">D22+E22</f>
        <v>60098400</v>
      </c>
      <c r="G22" s="382">
        <v>4419000</v>
      </c>
      <c r="H22" s="452">
        <v>20.9</v>
      </c>
      <c r="I22" s="384">
        <f>G22*H22*8/12</f>
        <v>61571400</v>
      </c>
      <c r="K22" s="448">
        <f t="shared" ref="K22:K33" si="13">I22+J22</f>
        <v>61571400</v>
      </c>
      <c r="L22" s="553">
        <f t="shared" si="5"/>
        <v>61571400</v>
      </c>
      <c r="M22" s="554"/>
      <c r="N22" s="555"/>
      <c r="O22" s="555"/>
      <c r="P22" s="555"/>
      <c r="Q22" s="555"/>
      <c r="R22" s="555"/>
      <c r="S22" s="555">
        <v>35128104</v>
      </c>
      <c r="T22" s="555">
        <v>20551296</v>
      </c>
      <c r="U22" s="555">
        <f>B22*2*8/12</f>
        <v>5892000</v>
      </c>
      <c r="V22" s="385"/>
    </row>
    <row r="23" spans="1:22" x14ac:dyDescent="0.25">
      <c r="A23" s="316" t="s">
        <v>142</v>
      </c>
      <c r="B23" s="386">
        <v>2205000</v>
      </c>
      <c r="C23" s="387">
        <v>13</v>
      </c>
      <c r="D23" s="560">
        <f>B23*C23/12*8</f>
        <v>19110000</v>
      </c>
      <c r="E23" s="451"/>
      <c r="F23" s="447">
        <f t="shared" si="12"/>
        <v>19110000</v>
      </c>
      <c r="G23" s="386">
        <v>2205000</v>
      </c>
      <c r="H23" s="452">
        <v>13</v>
      </c>
      <c r="I23" s="560">
        <f>G23*H23/12*8</f>
        <v>19110000</v>
      </c>
      <c r="K23" s="448">
        <f t="shared" si="13"/>
        <v>19110000</v>
      </c>
      <c r="L23" s="557">
        <f t="shared" si="5"/>
        <v>19110000</v>
      </c>
      <c r="M23" s="558"/>
      <c r="N23" s="559"/>
      <c r="O23" s="559"/>
      <c r="P23" s="559"/>
      <c r="Q23" s="559"/>
      <c r="R23" s="559"/>
      <c r="S23" s="559">
        <f>F23*0.56</f>
        <v>10701600.000000002</v>
      </c>
      <c r="T23" s="559">
        <v>6938400</v>
      </c>
      <c r="U23" s="559">
        <f>B23*8/12</f>
        <v>1470000</v>
      </c>
    </row>
    <row r="24" spans="1:22" x14ac:dyDescent="0.25">
      <c r="A24" s="315" t="s">
        <v>143</v>
      </c>
      <c r="B24" s="388">
        <v>4419000</v>
      </c>
      <c r="C24" s="387">
        <v>20.2</v>
      </c>
      <c r="D24" s="560">
        <f>B24*C24*4/12</f>
        <v>29754600</v>
      </c>
      <c r="E24" s="451"/>
      <c r="F24" s="447">
        <f t="shared" si="12"/>
        <v>29754600</v>
      </c>
      <c r="G24" s="388">
        <v>4419000</v>
      </c>
      <c r="H24" s="452">
        <v>20.399999999999999</v>
      </c>
      <c r="I24" s="560">
        <f>G24*H24*4/12</f>
        <v>30049200</v>
      </c>
      <c r="K24" s="448">
        <f t="shared" si="13"/>
        <v>30049200</v>
      </c>
      <c r="L24" s="557">
        <f t="shared" si="5"/>
        <v>30049200</v>
      </c>
      <c r="M24" s="558"/>
      <c r="N24" s="559"/>
      <c r="O24" s="559"/>
      <c r="P24" s="559"/>
      <c r="Q24" s="559"/>
      <c r="R24" s="559"/>
      <c r="S24" s="559">
        <v>16337660</v>
      </c>
      <c r="T24" s="559">
        <v>10765540</v>
      </c>
      <c r="U24" s="559">
        <f>B24*2*4/12</f>
        <v>2946000</v>
      </c>
    </row>
    <row r="25" spans="1:22" x14ac:dyDescent="0.25">
      <c r="A25" s="316" t="s">
        <v>144</v>
      </c>
      <c r="B25" s="386">
        <v>2205000</v>
      </c>
      <c r="C25" s="387">
        <v>13</v>
      </c>
      <c r="D25" s="561">
        <f>B25*C25/12*4</f>
        <v>9555000</v>
      </c>
      <c r="E25" s="451"/>
      <c r="F25" s="447">
        <f t="shared" si="12"/>
        <v>9555000</v>
      </c>
      <c r="G25" s="386">
        <v>2205000</v>
      </c>
      <c r="H25" s="452">
        <v>14</v>
      </c>
      <c r="I25" s="561">
        <f>G25*H25/12*4</f>
        <v>10290000</v>
      </c>
      <c r="K25" s="448">
        <f t="shared" si="13"/>
        <v>10290000</v>
      </c>
      <c r="L25" s="557">
        <f t="shared" si="5"/>
        <v>10290000</v>
      </c>
      <c r="M25" s="558"/>
      <c r="N25" s="559"/>
      <c r="O25" s="559"/>
      <c r="P25" s="559"/>
      <c r="Q25" s="559"/>
      <c r="R25" s="559"/>
      <c r="S25" s="559">
        <v>6085800</v>
      </c>
      <c r="T25" s="559">
        <v>3469200</v>
      </c>
      <c r="U25" s="559">
        <f>B25*4/12</f>
        <v>735000</v>
      </c>
    </row>
    <row r="26" spans="1:22" x14ac:dyDescent="0.25">
      <c r="A26" s="315" t="s">
        <v>145</v>
      </c>
      <c r="B26" s="386">
        <v>38200</v>
      </c>
      <c r="C26" s="387"/>
      <c r="D26" s="560">
        <f>B26*C26</f>
        <v>0</v>
      </c>
      <c r="E26" s="451"/>
      <c r="F26" s="447">
        <f t="shared" si="12"/>
        <v>0</v>
      </c>
      <c r="G26" s="386">
        <v>38200</v>
      </c>
      <c r="H26" s="452"/>
      <c r="I26" s="560">
        <f>G26*H26</f>
        <v>0</v>
      </c>
      <c r="K26" s="448">
        <f t="shared" si="13"/>
        <v>0</v>
      </c>
      <c r="L26" s="557">
        <f t="shared" si="5"/>
        <v>0</v>
      </c>
      <c r="M26" s="558"/>
      <c r="N26" s="559"/>
      <c r="O26" s="559"/>
      <c r="P26" s="559"/>
      <c r="Q26" s="559"/>
      <c r="R26" s="559"/>
      <c r="S26" s="559">
        <f>F26*0.56</f>
        <v>0</v>
      </c>
      <c r="T26" s="559">
        <f>F26*0.33</f>
        <v>0</v>
      </c>
      <c r="U26" s="559">
        <f>F26*0.11</f>
        <v>0</v>
      </c>
    </row>
    <row r="27" spans="1:22" x14ac:dyDescent="0.25">
      <c r="A27" s="316" t="s">
        <v>146</v>
      </c>
      <c r="B27" s="388">
        <v>81700</v>
      </c>
      <c r="C27" s="383">
        <v>219</v>
      </c>
      <c r="D27" s="560">
        <f>B27*C27*8/12</f>
        <v>11928200</v>
      </c>
      <c r="E27" s="451"/>
      <c r="F27" s="447">
        <f t="shared" si="12"/>
        <v>11928200</v>
      </c>
      <c r="G27" s="388">
        <v>81700</v>
      </c>
      <c r="H27" s="452">
        <v>224</v>
      </c>
      <c r="I27" s="560">
        <f>G27*H27*8/12</f>
        <v>12200533.333333334</v>
      </c>
      <c r="K27" s="448">
        <f t="shared" si="13"/>
        <v>12200533.333333334</v>
      </c>
      <c r="L27" s="557">
        <f t="shared" si="5"/>
        <v>12200532.666666666</v>
      </c>
      <c r="M27" s="558"/>
      <c r="N27" s="559"/>
      <c r="O27" s="559"/>
      <c r="P27" s="559"/>
      <c r="Q27" s="559"/>
      <c r="R27" s="559"/>
      <c r="S27" s="559">
        <v>6902560</v>
      </c>
      <c r="T27" s="559">
        <f>F27*0.33</f>
        <v>3936306</v>
      </c>
      <c r="U27" s="559">
        <f>B27*25*8/12</f>
        <v>1361666.6666666667</v>
      </c>
    </row>
    <row r="28" spans="1:22" x14ac:dyDescent="0.25">
      <c r="A28" s="316" t="s">
        <v>147</v>
      </c>
      <c r="B28" s="388">
        <v>81700</v>
      </c>
      <c r="C28" s="387">
        <v>218</v>
      </c>
      <c r="D28" s="562">
        <f>B28*C28*4/12</f>
        <v>5936866.666666667</v>
      </c>
      <c r="E28" s="451"/>
      <c r="F28" s="447">
        <f t="shared" si="12"/>
        <v>5936866.666666667</v>
      </c>
      <c r="G28" s="388">
        <v>81700</v>
      </c>
      <c r="H28" s="452">
        <v>219</v>
      </c>
      <c r="I28" s="562">
        <f>G28*H28*4/12</f>
        <v>5964100</v>
      </c>
      <c r="K28" s="448">
        <f t="shared" si="13"/>
        <v>5964100</v>
      </c>
      <c r="L28" s="557">
        <f t="shared" si="5"/>
        <v>5964100.333333333</v>
      </c>
      <c r="M28" s="558"/>
      <c r="N28" s="559"/>
      <c r="O28" s="559"/>
      <c r="P28" s="559"/>
      <c r="Q28" s="559"/>
      <c r="R28" s="559"/>
      <c r="S28" s="559">
        <v>3324101</v>
      </c>
      <c r="T28" s="559">
        <f>F28*0.33</f>
        <v>1959166.0000000002</v>
      </c>
      <c r="U28" s="559">
        <f>B28*25*4/12</f>
        <v>680833.33333333337</v>
      </c>
    </row>
    <row r="29" spans="1:22" x14ac:dyDescent="0.25">
      <c r="A29" s="316" t="s">
        <v>412</v>
      </c>
      <c r="B29" s="386">
        <v>401000</v>
      </c>
      <c r="C29" s="371">
        <v>7</v>
      </c>
      <c r="D29" s="563">
        <f>B29*C29</f>
        <v>2807000</v>
      </c>
      <c r="E29" s="451"/>
      <c r="F29" s="447">
        <f t="shared" si="12"/>
        <v>2807000</v>
      </c>
      <c r="G29" s="386">
        <v>401000</v>
      </c>
      <c r="H29" s="452">
        <v>6.2</v>
      </c>
      <c r="I29" s="563">
        <f>G29*H29</f>
        <v>2486200</v>
      </c>
      <c r="K29" s="448">
        <f t="shared" si="13"/>
        <v>2486200</v>
      </c>
      <c r="L29" s="557">
        <f t="shared" si="5"/>
        <v>2486200</v>
      </c>
      <c r="M29" s="558"/>
      <c r="N29" s="559"/>
      <c r="O29" s="559"/>
      <c r="P29" s="559"/>
      <c r="Q29" s="559"/>
      <c r="R29" s="559"/>
      <c r="S29" s="559">
        <v>882200</v>
      </c>
      <c r="T29" s="559">
        <f>B29*3</f>
        <v>1203000</v>
      </c>
      <c r="U29" s="559">
        <f>B29*1</f>
        <v>401000</v>
      </c>
    </row>
    <row r="30" spans="1:22" x14ac:dyDescent="0.25">
      <c r="A30" s="316" t="s">
        <v>148</v>
      </c>
      <c r="B30" s="386">
        <v>1463000</v>
      </c>
      <c r="C30" s="371">
        <v>2</v>
      </c>
      <c r="D30" s="563">
        <f>B30*C30</f>
        <v>2926000</v>
      </c>
      <c r="E30" s="451"/>
      <c r="F30" s="447">
        <f t="shared" si="12"/>
        <v>2926000</v>
      </c>
      <c r="G30" s="386">
        <v>1463000</v>
      </c>
      <c r="H30" s="452">
        <v>1.7</v>
      </c>
      <c r="I30" s="563">
        <f>G30*H30</f>
        <v>2487100</v>
      </c>
      <c r="K30" s="448">
        <f t="shared" si="13"/>
        <v>2487100</v>
      </c>
      <c r="L30" s="557">
        <f t="shared" si="5"/>
        <v>2487100</v>
      </c>
      <c r="M30" s="558"/>
      <c r="N30" s="559"/>
      <c r="O30" s="559"/>
      <c r="P30" s="559"/>
      <c r="Q30" s="559"/>
      <c r="R30" s="559"/>
      <c r="S30" s="559">
        <v>1024100</v>
      </c>
      <c r="T30" s="559">
        <v>1463000</v>
      </c>
      <c r="U30" s="559"/>
    </row>
    <row r="31" spans="1:22" x14ac:dyDescent="0.25">
      <c r="A31" s="323" t="s">
        <v>413</v>
      </c>
      <c r="B31" s="386"/>
      <c r="C31" s="387">
        <v>5.7</v>
      </c>
      <c r="D31" s="564">
        <f>B31*C31</f>
        <v>0</v>
      </c>
      <c r="E31" s="451"/>
      <c r="F31" s="447">
        <f t="shared" si="12"/>
        <v>0</v>
      </c>
      <c r="G31" s="386"/>
      <c r="H31" s="452">
        <v>5.7</v>
      </c>
      <c r="I31" s="564">
        <f>G31*H31</f>
        <v>0</v>
      </c>
      <c r="K31" s="448">
        <f t="shared" si="13"/>
        <v>0</v>
      </c>
      <c r="L31" s="557">
        <f t="shared" si="5"/>
        <v>0</v>
      </c>
      <c r="M31" s="558"/>
      <c r="N31" s="559"/>
      <c r="O31" s="559"/>
      <c r="P31" s="559"/>
      <c r="Q31" s="559"/>
      <c r="R31" s="559"/>
      <c r="S31" s="559"/>
      <c r="T31" s="559"/>
      <c r="U31" s="559"/>
    </row>
    <row r="32" spans="1:22" x14ac:dyDescent="0.25">
      <c r="A32" s="323" t="s">
        <v>414</v>
      </c>
      <c r="B32" s="386"/>
      <c r="C32" s="383"/>
      <c r="D32" s="389"/>
      <c r="E32" s="451"/>
      <c r="F32" s="447">
        <f t="shared" si="12"/>
        <v>0</v>
      </c>
      <c r="G32" s="386"/>
      <c r="H32" s="452"/>
      <c r="I32" s="389"/>
      <c r="K32" s="448">
        <f t="shared" si="13"/>
        <v>0</v>
      </c>
      <c r="L32" s="557">
        <f t="shared" si="5"/>
        <v>0</v>
      </c>
      <c r="M32" s="558"/>
      <c r="N32" s="559"/>
      <c r="O32" s="559"/>
      <c r="P32" s="559"/>
      <c r="Q32" s="559"/>
      <c r="R32" s="559"/>
      <c r="S32" s="559"/>
      <c r="T32" s="559"/>
      <c r="U32" s="559"/>
    </row>
    <row r="33" spans="1:21" ht="15.75" thickBot="1" x14ac:dyDescent="0.3">
      <c r="A33" s="316" t="s">
        <v>415</v>
      </c>
      <c r="B33" s="386"/>
      <c r="C33" s="371"/>
      <c r="D33" s="390"/>
      <c r="E33" s="451"/>
      <c r="F33" s="447">
        <f t="shared" si="12"/>
        <v>0</v>
      </c>
      <c r="G33" s="386"/>
      <c r="H33" s="371"/>
      <c r="I33" s="390"/>
      <c r="K33" s="448">
        <f t="shared" si="13"/>
        <v>0</v>
      </c>
      <c r="L33" s="557">
        <f t="shared" si="5"/>
        <v>0</v>
      </c>
      <c r="M33" s="558"/>
      <c r="N33" s="559"/>
      <c r="O33" s="559"/>
      <c r="P33" s="559"/>
      <c r="Q33" s="559"/>
      <c r="R33" s="559"/>
      <c r="S33" s="559"/>
      <c r="T33" s="559"/>
      <c r="U33" s="559"/>
    </row>
    <row r="34" spans="1:21" ht="15.75" thickBot="1" x14ac:dyDescent="0.3">
      <c r="A34" s="312" t="s">
        <v>149</v>
      </c>
      <c r="B34" s="391"/>
      <c r="C34" s="392"/>
      <c r="D34" s="393">
        <f t="shared" ref="D34:F34" si="14">SUM(D36:D53)</f>
        <v>118253769</v>
      </c>
      <c r="E34" s="393">
        <f t="shared" si="14"/>
        <v>-20493000</v>
      </c>
      <c r="F34" s="394">
        <f t="shared" si="14"/>
        <v>97760769</v>
      </c>
      <c r="G34" s="391"/>
      <c r="H34" s="392"/>
      <c r="I34" s="393">
        <f t="shared" ref="I34:K34" si="15">SUM(I36:I53)</f>
        <v>126408656</v>
      </c>
      <c r="J34" s="393">
        <f t="shared" si="15"/>
        <v>-20493000</v>
      </c>
      <c r="K34" s="453">
        <f t="shared" si="15"/>
        <v>105915656</v>
      </c>
      <c r="L34" s="557">
        <f t="shared" si="5"/>
        <v>105915656</v>
      </c>
      <c r="M34" s="450">
        <f t="shared" ref="M34:U34" si="16">SUM(M36:M53)</f>
        <v>16667471</v>
      </c>
      <c r="N34" s="381">
        <f t="shared" si="16"/>
        <v>3000000</v>
      </c>
      <c r="O34" s="381">
        <f t="shared" si="16"/>
        <v>0</v>
      </c>
      <c r="P34" s="381">
        <f t="shared" si="16"/>
        <v>0</v>
      </c>
      <c r="Q34" s="381">
        <f t="shared" si="16"/>
        <v>12830030</v>
      </c>
      <c r="R34" s="381">
        <f t="shared" si="16"/>
        <v>1712786</v>
      </c>
      <c r="S34" s="381">
        <f t="shared" si="16"/>
        <v>30763863</v>
      </c>
      <c r="T34" s="381">
        <f t="shared" si="16"/>
        <v>38523843</v>
      </c>
      <c r="U34" s="381">
        <f t="shared" si="16"/>
        <v>2417663</v>
      </c>
    </row>
    <row r="35" spans="1:21" x14ac:dyDescent="0.25">
      <c r="A35" s="317"/>
      <c r="B35" s="395"/>
      <c r="C35" s="373"/>
      <c r="D35" s="396"/>
      <c r="E35" s="451"/>
      <c r="F35" s="454"/>
      <c r="G35" s="395"/>
      <c r="H35" s="373"/>
      <c r="I35" s="396"/>
      <c r="K35" s="455"/>
      <c r="L35" s="557">
        <f t="shared" si="5"/>
        <v>0</v>
      </c>
      <c r="M35" s="558"/>
      <c r="N35" s="559"/>
      <c r="O35" s="559"/>
      <c r="P35" s="559"/>
      <c r="Q35" s="559"/>
      <c r="R35" s="559"/>
      <c r="S35" s="559"/>
      <c r="T35" s="559"/>
      <c r="U35" s="559"/>
    </row>
    <row r="36" spans="1:21" x14ac:dyDescent="0.25">
      <c r="A36" s="318" t="s">
        <v>150</v>
      </c>
      <c r="B36" s="397">
        <v>1900000</v>
      </c>
      <c r="C36" s="398">
        <v>11.1</v>
      </c>
      <c r="D36" s="565">
        <f>B36*C36</f>
        <v>21090000</v>
      </c>
      <c r="E36" s="451"/>
      <c r="F36" s="447">
        <f t="shared" ref="F36:F53" si="17">D36+E36</f>
        <v>21090000</v>
      </c>
      <c r="G36" s="397">
        <v>1900000</v>
      </c>
      <c r="H36" s="456">
        <v>11.28</v>
      </c>
      <c r="I36" s="565">
        <f>G36*H36</f>
        <v>21432000</v>
      </c>
      <c r="K36" s="448">
        <f t="shared" ref="K36:K38" si="18">I36+J36</f>
        <v>21432000</v>
      </c>
      <c r="L36" s="449">
        <f t="shared" si="5"/>
        <v>21432000</v>
      </c>
      <c r="M36" s="558"/>
      <c r="N36" s="555"/>
      <c r="O36" s="555"/>
      <c r="P36" s="555"/>
      <c r="Q36" s="555"/>
      <c r="R36" s="555"/>
      <c r="S36" s="555">
        <v>10339731</v>
      </c>
      <c r="T36" s="555">
        <v>9750230</v>
      </c>
      <c r="U36" s="555">
        <v>1342039</v>
      </c>
    </row>
    <row r="37" spans="1:21" x14ac:dyDescent="0.25">
      <c r="A37" s="318" t="s">
        <v>151</v>
      </c>
      <c r="B37" s="397"/>
      <c r="C37" s="373"/>
      <c r="D37" s="566">
        <v>34323860</v>
      </c>
      <c r="E37" s="451"/>
      <c r="F37" s="447">
        <f t="shared" si="17"/>
        <v>34323860</v>
      </c>
      <c r="G37" s="397"/>
      <c r="H37" s="457"/>
      <c r="I37" s="566">
        <v>36734315</v>
      </c>
      <c r="K37" s="448">
        <f t="shared" si="18"/>
        <v>36734315</v>
      </c>
      <c r="L37" s="449">
        <f t="shared" si="5"/>
        <v>36734315</v>
      </c>
      <c r="M37" s="558"/>
      <c r="N37" s="555"/>
      <c r="O37" s="555"/>
      <c r="P37" s="555"/>
      <c r="Q37" s="555"/>
      <c r="R37" s="555"/>
      <c r="S37" s="555">
        <v>19131817</v>
      </c>
      <c r="T37" s="555">
        <v>16526874</v>
      </c>
      <c r="U37" s="555">
        <v>1075624</v>
      </c>
    </row>
    <row r="38" spans="1:21" x14ac:dyDescent="0.25">
      <c r="A38" s="318" t="s">
        <v>152</v>
      </c>
      <c r="B38" s="397">
        <v>513</v>
      </c>
      <c r="C38" s="399">
        <v>5637</v>
      </c>
      <c r="D38" s="565">
        <f>B38*C38</f>
        <v>2891781</v>
      </c>
      <c r="E38" s="451"/>
      <c r="F38" s="447">
        <f t="shared" si="17"/>
        <v>2891781</v>
      </c>
      <c r="G38" s="397">
        <v>513</v>
      </c>
      <c r="H38" s="458">
        <v>4579</v>
      </c>
      <c r="I38" s="565">
        <f>G38*H38</f>
        <v>2349027</v>
      </c>
      <c r="K38" s="448">
        <f t="shared" si="18"/>
        <v>2349027</v>
      </c>
      <c r="L38" s="449">
        <f t="shared" si="5"/>
        <v>2349027</v>
      </c>
      <c r="M38" s="558"/>
      <c r="N38" s="555"/>
      <c r="O38" s="555"/>
      <c r="P38" s="555"/>
      <c r="Q38" s="555"/>
      <c r="R38" s="555"/>
      <c r="S38" s="555">
        <v>1292315</v>
      </c>
      <c r="T38" s="555">
        <v>1056712</v>
      </c>
      <c r="U38" s="555"/>
    </row>
    <row r="39" spans="1:21" x14ac:dyDescent="0.25">
      <c r="A39" s="319" t="s">
        <v>153</v>
      </c>
      <c r="B39" s="397"/>
      <c r="C39" s="400"/>
      <c r="D39" s="565">
        <f>F39*2</f>
        <v>40986000</v>
      </c>
      <c r="E39" s="401">
        <v>-20493000</v>
      </c>
      <c r="F39" s="447">
        <v>20493000</v>
      </c>
      <c r="G39" s="397"/>
      <c r="H39" s="458"/>
      <c r="I39" s="565">
        <f>K39*2</f>
        <v>40986000</v>
      </c>
      <c r="J39" s="401">
        <v>-20493000</v>
      </c>
      <c r="K39" s="448">
        <v>20493000</v>
      </c>
      <c r="L39" s="449">
        <f t="shared" si="5"/>
        <v>20493000</v>
      </c>
      <c r="M39" s="558">
        <v>11800000</v>
      </c>
      <c r="N39" s="555">
        <v>3000000</v>
      </c>
      <c r="O39" s="555"/>
      <c r="P39" s="555"/>
      <c r="Q39" s="555">
        <v>5693000</v>
      </c>
      <c r="R39" s="555"/>
      <c r="S39" s="555"/>
      <c r="T39" s="555"/>
      <c r="U39" s="555"/>
    </row>
    <row r="40" spans="1:21" x14ac:dyDescent="0.25">
      <c r="A40" s="318" t="s">
        <v>416</v>
      </c>
      <c r="B40" s="397">
        <v>2993000</v>
      </c>
      <c r="C40" s="402">
        <v>3</v>
      </c>
      <c r="D40" s="567">
        <f>B40*C40</f>
        <v>8979000</v>
      </c>
      <c r="E40" s="451"/>
      <c r="F40" s="447">
        <f t="shared" si="17"/>
        <v>8979000</v>
      </c>
      <c r="G40" s="397">
        <v>2993000</v>
      </c>
      <c r="H40" s="457">
        <v>3</v>
      </c>
      <c r="I40" s="567">
        <f>G40*H40</f>
        <v>8979000</v>
      </c>
      <c r="K40" s="448">
        <f t="shared" ref="K40:K53" si="19">I40+J40</f>
        <v>8979000</v>
      </c>
      <c r="L40" s="449">
        <f t="shared" si="5"/>
        <v>8979000</v>
      </c>
      <c r="M40" s="558"/>
      <c r="N40" s="555"/>
      <c r="O40" s="555"/>
      <c r="P40" s="555"/>
      <c r="Q40" s="555"/>
      <c r="R40" s="555"/>
      <c r="S40" s="555"/>
      <c r="T40" s="555">
        <v>8979000</v>
      </c>
      <c r="U40" s="555"/>
    </row>
    <row r="41" spans="1:21" x14ac:dyDescent="0.25">
      <c r="A41" s="318" t="s">
        <v>417</v>
      </c>
      <c r="B41" s="397"/>
      <c r="C41" s="403"/>
      <c r="D41" s="567">
        <v>1770000</v>
      </c>
      <c r="E41" s="451"/>
      <c r="F41" s="447">
        <f t="shared" si="17"/>
        <v>1770000</v>
      </c>
      <c r="G41" s="397"/>
      <c r="H41" s="457"/>
      <c r="I41" s="567">
        <v>2211027</v>
      </c>
      <c r="K41" s="448">
        <f t="shared" si="19"/>
        <v>2211027</v>
      </c>
      <c r="L41" s="449">
        <f t="shared" si="5"/>
        <v>2211027</v>
      </c>
      <c r="M41" s="558"/>
      <c r="N41" s="555"/>
      <c r="O41" s="555"/>
      <c r="P41" s="555"/>
      <c r="Q41" s="555"/>
      <c r="R41" s="555"/>
      <c r="S41" s="555"/>
      <c r="T41" s="555">
        <v>2211027</v>
      </c>
      <c r="U41" s="555"/>
    </row>
    <row r="42" spans="1:21" x14ac:dyDescent="0.25">
      <c r="A42" s="324"/>
      <c r="B42" s="397"/>
      <c r="C42" s="403"/>
      <c r="D42" s="567">
        <f>B42*C42</f>
        <v>0</v>
      </c>
      <c r="E42" s="451"/>
      <c r="F42" s="447">
        <f t="shared" si="17"/>
        <v>0</v>
      </c>
      <c r="G42" s="397"/>
      <c r="H42" s="457"/>
      <c r="I42" s="567">
        <f>G42*H42</f>
        <v>0</v>
      </c>
      <c r="K42" s="448">
        <f t="shared" si="19"/>
        <v>0</v>
      </c>
      <c r="L42" s="449">
        <f t="shared" si="5"/>
        <v>0</v>
      </c>
      <c r="M42" s="558"/>
      <c r="N42" s="555"/>
      <c r="O42" s="555"/>
      <c r="P42" s="555"/>
      <c r="Q42" s="555"/>
      <c r="R42" s="555"/>
      <c r="S42" s="555"/>
      <c r="T42" s="555"/>
      <c r="U42" s="555"/>
    </row>
    <row r="43" spans="1:21" x14ac:dyDescent="0.25">
      <c r="A43" s="318" t="s">
        <v>154</v>
      </c>
      <c r="B43" s="397">
        <v>3950000</v>
      </c>
      <c r="C43" s="373">
        <v>6743</v>
      </c>
      <c r="D43" s="565"/>
      <c r="E43" s="451"/>
      <c r="F43" s="447">
        <f t="shared" si="17"/>
        <v>0</v>
      </c>
      <c r="G43" s="397">
        <v>3950000</v>
      </c>
      <c r="H43" s="457">
        <v>6743</v>
      </c>
      <c r="I43" s="565"/>
      <c r="K43" s="448">
        <f t="shared" si="19"/>
        <v>0</v>
      </c>
      <c r="L43" s="449">
        <f t="shared" si="5"/>
        <v>0</v>
      </c>
      <c r="M43" s="558"/>
      <c r="N43" s="555"/>
      <c r="O43" s="555"/>
      <c r="P43" s="555"/>
      <c r="Q43" s="555"/>
      <c r="R43" s="555"/>
      <c r="S43" s="555"/>
      <c r="T43" s="555"/>
      <c r="U43" s="555"/>
    </row>
    <row r="44" spans="1:21" x14ac:dyDescent="0.25">
      <c r="A44" s="318" t="s">
        <v>155</v>
      </c>
      <c r="B44" s="397">
        <v>3950000</v>
      </c>
      <c r="C44" s="373">
        <v>6743</v>
      </c>
      <c r="D44" s="565"/>
      <c r="E44" s="451"/>
      <c r="F44" s="447">
        <f t="shared" si="17"/>
        <v>0</v>
      </c>
      <c r="G44" s="397">
        <v>3950000</v>
      </c>
      <c r="H44" s="457">
        <v>6743</v>
      </c>
      <c r="I44" s="565"/>
      <c r="K44" s="448">
        <f t="shared" si="19"/>
        <v>0</v>
      </c>
      <c r="L44" s="449">
        <f t="shared" si="5"/>
        <v>0</v>
      </c>
      <c r="M44" s="558"/>
      <c r="N44" s="555"/>
      <c r="O44" s="555"/>
      <c r="P44" s="555"/>
      <c r="Q44" s="555"/>
      <c r="R44" s="555"/>
      <c r="S44" s="555"/>
      <c r="T44" s="555"/>
      <c r="U44" s="555"/>
    </row>
    <row r="45" spans="1:21" x14ac:dyDescent="0.25">
      <c r="A45" s="318" t="s">
        <v>156</v>
      </c>
      <c r="B45" s="397">
        <v>300</v>
      </c>
      <c r="C45" s="373"/>
      <c r="D45" s="565"/>
      <c r="E45" s="451"/>
      <c r="F45" s="447">
        <f t="shared" si="17"/>
        <v>0</v>
      </c>
      <c r="G45" s="397">
        <v>300</v>
      </c>
      <c r="H45" s="457"/>
      <c r="I45" s="565"/>
      <c r="K45" s="448">
        <f t="shared" si="19"/>
        <v>0</v>
      </c>
      <c r="L45" s="449">
        <f t="shared" si="5"/>
        <v>0</v>
      </c>
      <c r="M45" s="558"/>
      <c r="N45" s="555"/>
      <c r="O45" s="555"/>
      <c r="P45" s="555"/>
      <c r="Q45" s="555"/>
      <c r="R45" s="555"/>
      <c r="S45" s="555"/>
      <c r="T45" s="555"/>
      <c r="U45" s="555"/>
    </row>
    <row r="46" spans="1:21" x14ac:dyDescent="0.25">
      <c r="A46" s="318" t="s">
        <v>157</v>
      </c>
      <c r="B46" s="397">
        <v>1200</v>
      </c>
      <c r="C46" s="373"/>
      <c r="D46" s="565"/>
      <c r="E46" s="451"/>
      <c r="F46" s="447">
        <f t="shared" si="17"/>
        <v>0</v>
      </c>
      <c r="G46" s="397">
        <v>1200</v>
      </c>
      <c r="H46" s="457"/>
      <c r="I46" s="565"/>
      <c r="K46" s="448">
        <f t="shared" si="19"/>
        <v>0</v>
      </c>
      <c r="L46" s="449">
        <f t="shared" si="5"/>
        <v>0</v>
      </c>
      <c r="M46" s="558"/>
      <c r="N46" s="555"/>
      <c r="O46" s="555"/>
      <c r="P46" s="555"/>
      <c r="Q46" s="555"/>
      <c r="R46" s="555"/>
      <c r="S46" s="555"/>
      <c r="T46" s="555"/>
      <c r="U46" s="555"/>
    </row>
    <row r="47" spans="1:21" x14ac:dyDescent="0.25">
      <c r="A47" s="318" t="s">
        <v>158</v>
      </c>
      <c r="B47" s="397">
        <v>3400000</v>
      </c>
      <c r="C47" s="373"/>
      <c r="D47" s="565">
        <v>4420000</v>
      </c>
      <c r="E47" s="451"/>
      <c r="F47" s="447">
        <f t="shared" si="17"/>
        <v>4420000</v>
      </c>
      <c r="G47" s="397">
        <v>3400000</v>
      </c>
      <c r="H47" s="457"/>
      <c r="I47" s="565">
        <v>4420000</v>
      </c>
      <c r="K47" s="448">
        <f t="shared" si="19"/>
        <v>4420000</v>
      </c>
      <c r="L47" s="449">
        <f t="shared" si="5"/>
        <v>4420000</v>
      </c>
      <c r="M47" s="558"/>
      <c r="N47" s="555"/>
      <c r="O47" s="555"/>
      <c r="P47" s="555"/>
      <c r="Q47" s="555">
        <v>3687006</v>
      </c>
      <c r="R47" s="555">
        <v>732994</v>
      </c>
      <c r="S47" s="555"/>
      <c r="T47" s="555"/>
      <c r="U47" s="555"/>
    </row>
    <row r="48" spans="1:21" x14ac:dyDescent="0.25">
      <c r="A48" s="318" t="s">
        <v>159</v>
      </c>
      <c r="B48" s="397">
        <v>60896</v>
      </c>
      <c r="C48" s="373">
        <v>18</v>
      </c>
      <c r="D48" s="565">
        <f>B48*C48</f>
        <v>1096128</v>
      </c>
      <c r="E48" s="451"/>
      <c r="F48" s="447">
        <f t="shared" si="17"/>
        <v>1096128</v>
      </c>
      <c r="G48" s="397">
        <v>60896</v>
      </c>
      <c r="H48" s="457">
        <v>21</v>
      </c>
      <c r="I48" s="565">
        <f>G48*H48</f>
        <v>1278816</v>
      </c>
      <c r="K48" s="448">
        <f t="shared" si="19"/>
        <v>1278816</v>
      </c>
      <c r="L48" s="449">
        <f t="shared" si="5"/>
        <v>1278816</v>
      </c>
      <c r="M48" s="558"/>
      <c r="N48" s="555"/>
      <c r="O48" s="555"/>
      <c r="P48" s="555"/>
      <c r="Q48" s="555">
        <v>1157024</v>
      </c>
      <c r="R48" s="555">
        <f>B48*2</f>
        <v>121792</v>
      </c>
      <c r="S48" s="555"/>
      <c r="T48" s="555"/>
      <c r="U48" s="555"/>
    </row>
    <row r="49" spans="1:21" x14ac:dyDescent="0.25">
      <c r="A49" s="318" t="s">
        <v>418</v>
      </c>
      <c r="B49" s="404">
        <v>429000</v>
      </c>
      <c r="C49" s="402">
        <v>4</v>
      </c>
      <c r="D49" s="567">
        <f>B49*C49</f>
        <v>1716000</v>
      </c>
      <c r="E49" s="451"/>
      <c r="F49" s="447">
        <f t="shared" si="17"/>
        <v>1716000</v>
      </c>
      <c r="G49" s="404">
        <v>429000</v>
      </c>
      <c r="H49" s="457">
        <v>5</v>
      </c>
      <c r="I49" s="567">
        <f>G49*H49</f>
        <v>2145000</v>
      </c>
      <c r="K49" s="448">
        <f t="shared" si="19"/>
        <v>2145000</v>
      </c>
      <c r="L49" s="449">
        <f t="shared" si="5"/>
        <v>2145000</v>
      </c>
      <c r="M49" s="558"/>
      <c r="N49" s="555"/>
      <c r="O49" s="555"/>
      <c r="P49" s="555"/>
      <c r="Q49" s="555">
        <v>1287000</v>
      </c>
      <c r="R49" s="555">
        <v>858000</v>
      </c>
      <c r="S49" s="555"/>
      <c r="T49" s="555"/>
      <c r="U49" s="555"/>
    </row>
    <row r="50" spans="1:21" x14ac:dyDescent="0.25">
      <c r="A50" s="316" t="s">
        <v>419</v>
      </c>
      <c r="B50" s="405">
        <v>25000</v>
      </c>
      <c r="C50" s="402"/>
      <c r="D50" s="567">
        <f>B50*C50</f>
        <v>0</v>
      </c>
      <c r="E50" s="451"/>
      <c r="F50" s="447">
        <f t="shared" si="17"/>
        <v>0</v>
      </c>
      <c r="G50" s="405">
        <v>25000</v>
      </c>
      <c r="H50" s="457">
        <v>1</v>
      </c>
      <c r="I50" s="567">
        <f>G50*H50</f>
        <v>25000</v>
      </c>
      <c r="K50" s="448">
        <f t="shared" si="19"/>
        <v>25000</v>
      </c>
      <c r="L50" s="449">
        <f t="shared" si="5"/>
        <v>25000</v>
      </c>
      <c r="M50" s="558"/>
      <c r="N50" s="555"/>
      <c r="O50" s="555"/>
      <c r="P50" s="555"/>
      <c r="Q50" s="555">
        <v>25000</v>
      </c>
      <c r="R50" s="555"/>
      <c r="S50" s="555"/>
      <c r="T50" s="555"/>
      <c r="U50" s="555"/>
    </row>
    <row r="51" spans="1:21" x14ac:dyDescent="0.25">
      <c r="A51" s="316" t="s">
        <v>160</v>
      </c>
      <c r="B51" s="406">
        <v>163500</v>
      </c>
      <c r="C51" s="402">
        <v>6</v>
      </c>
      <c r="D51" s="567">
        <f>B51*C51</f>
        <v>981000</v>
      </c>
      <c r="E51" s="451"/>
      <c r="F51" s="447">
        <f t="shared" si="17"/>
        <v>981000</v>
      </c>
      <c r="G51" s="406">
        <v>163500</v>
      </c>
      <c r="H51" s="457">
        <v>6</v>
      </c>
      <c r="I51" s="567">
        <f>G51*H51</f>
        <v>981000</v>
      </c>
      <c r="K51" s="448">
        <f t="shared" si="19"/>
        <v>981000</v>
      </c>
      <c r="L51" s="449">
        <f t="shared" si="5"/>
        <v>981000</v>
      </c>
      <c r="M51" s="558"/>
      <c r="N51" s="555"/>
      <c r="O51" s="555"/>
      <c r="P51" s="555"/>
      <c r="Q51" s="555">
        <f>D51</f>
        <v>981000</v>
      </c>
      <c r="R51" s="555"/>
      <c r="S51" s="555"/>
      <c r="T51" s="555"/>
      <c r="U51" s="555"/>
    </row>
    <row r="52" spans="1:21" x14ac:dyDescent="0.25">
      <c r="A52" s="316" t="s">
        <v>420</v>
      </c>
      <c r="B52" s="407"/>
      <c r="C52" s="373"/>
      <c r="D52" s="565"/>
      <c r="E52" s="451"/>
      <c r="F52" s="447">
        <f t="shared" si="17"/>
        <v>0</v>
      </c>
      <c r="G52" s="407"/>
      <c r="H52" s="373"/>
      <c r="I52" s="565">
        <v>4867471</v>
      </c>
      <c r="K52" s="448">
        <f t="shared" si="19"/>
        <v>4867471</v>
      </c>
      <c r="L52" s="449">
        <f t="shared" si="5"/>
        <v>4867471</v>
      </c>
      <c r="M52" s="558">
        <v>4867471</v>
      </c>
      <c r="N52" s="555"/>
      <c r="O52" s="555"/>
      <c r="P52" s="555"/>
      <c r="Q52" s="555"/>
      <c r="R52" s="555"/>
      <c r="S52" s="555"/>
      <c r="T52" s="555"/>
      <c r="U52" s="555"/>
    </row>
    <row r="53" spans="1:21" ht="15.75" thickBot="1" x14ac:dyDescent="0.3">
      <c r="A53" s="316"/>
      <c r="B53" s="406"/>
      <c r="C53" s="373"/>
      <c r="D53" s="565"/>
      <c r="E53" s="451"/>
      <c r="F53" s="447">
        <f t="shared" si="17"/>
        <v>0</v>
      </c>
      <c r="G53" s="406"/>
      <c r="H53" s="373"/>
      <c r="I53" s="565"/>
      <c r="K53" s="448">
        <f t="shared" si="19"/>
        <v>0</v>
      </c>
      <c r="L53" s="449">
        <f t="shared" si="5"/>
        <v>0</v>
      </c>
      <c r="M53" s="558"/>
      <c r="N53" s="555"/>
      <c r="O53" s="555"/>
      <c r="P53" s="555"/>
      <c r="Q53" s="555"/>
      <c r="R53" s="555"/>
      <c r="S53" s="555"/>
      <c r="T53" s="555"/>
      <c r="U53" s="555"/>
    </row>
    <row r="54" spans="1:21" x14ac:dyDescent="0.25">
      <c r="A54" s="320" t="s">
        <v>161</v>
      </c>
      <c r="B54" s="408"/>
      <c r="C54" s="409"/>
      <c r="D54" s="410">
        <f t="shared" ref="D54:F54" si="20">SUM(D55:D57)</f>
        <v>7215230</v>
      </c>
      <c r="E54" s="410">
        <f t="shared" si="20"/>
        <v>0</v>
      </c>
      <c r="F54" s="411">
        <f t="shared" si="20"/>
        <v>7215230</v>
      </c>
      <c r="G54" s="408"/>
      <c r="H54" s="409"/>
      <c r="I54" s="410">
        <f t="shared" ref="I54:K54" si="21">SUM(I55:I57)</f>
        <v>8755652</v>
      </c>
      <c r="J54" s="410">
        <f t="shared" si="21"/>
        <v>0</v>
      </c>
      <c r="K54" s="461">
        <f t="shared" si="21"/>
        <v>8755652</v>
      </c>
      <c r="L54" s="449">
        <f t="shared" si="5"/>
        <v>8755652</v>
      </c>
      <c r="M54" s="462">
        <f t="shared" ref="M54:U54" si="22">SUM(M55:M57)</f>
        <v>1430531</v>
      </c>
      <c r="N54" s="412">
        <f t="shared" si="22"/>
        <v>0</v>
      </c>
      <c r="O54" s="412">
        <f t="shared" si="22"/>
        <v>0</v>
      </c>
      <c r="P54" s="412">
        <f t="shared" si="22"/>
        <v>7325121</v>
      </c>
      <c r="Q54" s="412">
        <f t="shared" si="22"/>
        <v>0</v>
      </c>
      <c r="R54" s="412">
        <f t="shared" si="22"/>
        <v>0</v>
      </c>
      <c r="S54" s="412">
        <f t="shared" si="22"/>
        <v>0</v>
      </c>
      <c r="T54" s="412">
        <f t="shared" si="22"/>
        <v>0</v>
      </c>
      <c r="U54" s="412">
        <f t="shared" si="22"/>
        <v>0</v>
      </c>
    </row>
    <row r="55" spans="1:21" x14ac:dyDescent="0.25">
      <c r="A55" s="568" t="s">
        <v>421</v>
      </c>
      <c r="B55" s="569">
        <v>1210</v>
      </c>
      <c r="C55" s="570">
        <v>5963</v>
      </c>
      <c r="D55" s="571">
        <f>B55*C55</f>
        <v>7215230</v>
      </c>
      <c r="E55" s="571"/>
      <c r="F55" s="572">
        <f>D55+E55</f>
        <v>7215230</v>
      </c>
      <c r="G55" s="569">
        <v>1210</v>
      </c>
      <c r="H55" s="570">
        <v>5963</v>
      </c>
      <c r="I55" s="571">
        <f>G55*H55</f>
        <v>7215230</v>
      </c>
      <c r="J55" s="571"/>
      <c r="K55" s="573">
        <f>I55+J55</f>
        <v>7215230</v>
      </c>
      <c r="L55" s="449">
        <f t="shared" si="5"/>
        <v>7215230</v>
      </c>
      <c r="M55" s="558"/>
      <c r="N55" s="555"/>
      <c r="O55" s="555"/>
      <c r="P55" s="555">
        <v>7215230</v>
      </c>
      <c r="Q55" s="555"/>
      <c r="R55" s="555"/>
      <c r="S55" s="555"/>
      <c r="T55" s="555"/>
      <c r="U55" s="555"/>
    </row>
    <row r="56" spans="1:21" x14ac:dyDescent="0.25">
      <c r="A56" s="568" t="s">
        <v>529</v>
      </c>
      <c r="B56" s="373"/>
      <c r="C56" s="463"/>
      <c r="D56" s="396"/>
      <c r="E56" s="396"/>
      <c r="F56" s="464"/>
      <c r="G56" s="373"/>
      <c r="H56" s="463"/>
      <c r="I56" s="396">
        <v>109891</v>
      </c>
      <c r="J56" s="396"/>
      <c r="K56" s="573">
        <f>I56+J56</f>
        <v>109891</v>
      </c>
      <c r="L56" s="449"/>
      <c r="M56" s="558"/>
      <c r="N56" s="555"/>
      <c r="O56" s="555"/>
      <c r="P56" s="555">
        <v>109891</v>
      </c>
      <c r="Q56" s="555"/>
      <c r="R56" s="555"/>
      <c r="S56" s="555"/>
      <c r="T56" s="555"/>
      <c r="U56" s="555"/>
    </row>
    <row r="57" spans="1:21" ht="15.75" thickBot="1" x14ac:dyDescent="0.3">
      <c r="A57" s="322" t="s">
        <v>422</v>
      </c>
      <c r="B57" s="413"/>
      <c r="C57" s="414"/>
      <c r="D57" s="465"/>
      <c r="E57" s="465"/>
      <c r="F57" s="466">
        <f>D57+E57</f>
        <v>0</v>
      </c>
      <c r="G57" s="413"/>
      <c r="H57" s="414"/>
      <c r="I57" s="414">
        <v>1430531</v>
      </c>
      <c r="J57" s="414"/>
      <c r="K57" s="574">
        <f>I57+J57</f>
        <v>1430531</v>
      </c>
      <c r="L57" s="449">
        <f t="shared" si="5"/>
        <v>1430531</v>
      </c>
      <c r="M57" s="558">
        <v>1430531</v>
      </c>
      <c r="N57" s="555"/>
      <c r="O57" s="555"/>
      <c r="P57" s="555"/>
      <c r="Q57" s="555"/>
      <c r="R57" s="555"/>
      <c r="S57" s="555"/>
      <c r="T57" s="555"/>
      <c r="U57" s="555"/>
    </row>
    <row r="58" spans="1:21" ht="15.75" thickBot="1" x14ac:dyDescent="0.3">
      <c r="A58" s="321" t="s">
        <v>423</v>
      </c>
      <c r="B58" s="415"/>
      <c r="C58" s="416"/>
      <c r="D58" s="467">
        <f>SUM(D59:D62)</f>
        <v>0</v>
      </c>
      <c r="E58" s="467">
        <f>SUM(E59:E62)</f>
        <v>0</v>
      </c>
      <c r="F58" s="468">
        <f>SUM(F59:F62)</f>
        <v>0</v>
      </c>
      <c r="G58" s="415"/>
      <c r="H58" s="416"/>
      <c r="I58" s="575">
        <f>SUM(I59:I61)</f>
        <v>3966193</v>
      </c>
      <c r="J58" s="575">
        <f t="shared" ref="J58:K58" si="23">SUM(J59:J61)</f>
        <v>0</v>
      </c>
      <c r="K58" s="575">
        <f t="shared" si="23"/>
        <v>3966193</v>
      </c>
      <c r="L58" s="449">
        <f t="shared" si="5"/>
        <v>3966193</v>
      </c>
      <c r="M58" s="469">
        <f>SUM(M59:M61)</f>
        <v>3966193</v>
      </c>
      <c r="N58" s="417">
        <f t="shared" ref="N58:U58" si="24">SUM(N59:N63)</f>
        <v>0</v>
      </c>
      <c r="O58" s="417">
        <f t="shared" si="24"/>
        <v>0</v>
      </c>
      <c r="P58" s="417">
        <f t="shared" si="24"/>
        <v>0</v>
      </c>
      <c r="Q58" s="417">
        <f t="shared" si="24"/>
        <v>0</v>
      </c>
      <c r="R58" s="417">
        <f t="shared" si="24"/>
        <v>0</v>
      </c>
      <c r="S58" s="417">
        <f t="shared" si="24"/>
        <v>0</v>
      </c>
      <c r="T58" s="417">
        <f t="shared" si="24"/>
        <v>0</v>
      </c>
      <c r="U58" s="417">
        <f t="shared" si="24"/>
        <v>0</v>
      </c>
    </row>
    <row r="59" spans="1:21" x14ac:dyDescent="0.25">
      <c r="A59" s="418" t="s">
        <v>424</v>
      </c>
      <c r="B59" s="413"/>
      <c r="C59" s="414"/>
      <c r="D59" s="470"/>
      <c r="E59" s="470"/>
      <c r="F59" s="466">
        <f>D59+E59</f>
        <v>0</v>
      </c>
      <c r="G59" s="413"/>
      <c r="H59" s="414"/>
      <c r="I59" s="414">
        <v>534993</v>
      </c>
      <c r="J59" s="414"/>
      <c r="K59" s="574">
        <f>I59+J59</f>
        <v>534993</v>
      </c>
      <c r="L59" s="449">
        <f t="shared" si="5"/>
        <v>534993</v>
      </c>
      <c r="M59" s="576">
        <v>534993</v>
      </c>
      <c r="N59" s="577"/>
      <c r="O59" s="577"/>
      <c r="P59" s="577"/>
      <c r="Q59" s="577"/>
      <c r="R59" s="577"/>
      <c r="S59" s="577"/>
      <c r="T59" s="577"/>
      <c r="U59" s="577"/>
    </row>
    <row r="60" spans="1:21" x14ac:dyDescent="0.25">
      <c r="A60" s="418" t="s">
        <v>530</v>
      </c>
      <c r="B60" s="413"/>
      <c r="C60" s="414"/>
      <c r="D60" s="465"/>
      <c r="E60" s="465"/>
      <c r="F60" s="466"/>
      <c r="G60" s="413"/>
      <c r="H60" s="414"/>
      <c r="I60" s="414">
        <v>887200</v>
      </c>
      <c r="J60" s="414"/>
      <c r="K60" s="574">
        <f>I60+J60</f>
        <v>887200</v>
      </c>
      <c r="L60" s="449"/>
      <c r="M60" s="471">
        <v>887200</v>
      </c>
      <c r="N60" s="472"/>
      <c r="O60" s="472"/>
      <c r="P60" s="472"/>
      <c r="Q60" s="472"/>
      <c r="R60" s="472"/>
      <c r="S60" s="472"/>
      <c r="T60" s="472"/>
      <c r="U60" s="472"/>
    </row>
    <row r="61" spans="1:21" ht="15.75" thickBot="1" x14ac:dyDescent="0.3">
      <c r="A61" s="578" t="s">
        <v>599</v>
      </c>
      <c r="I61" s="348">
        <v>2544000</v>
      </c>
      <c r="K61" s="579">
        <v>2544000</v>
      </c>
      <c r="M61" s="348">
        <v>2544000</v>
      </c>
    </row>
    <row r="62" spans="1:21" ht="16.5" thickTop="1" thickBot="1" x14ac:dyDescent="0.3">
      <c r="A62" s="419" t="s">
        <v>515</v>
      </c>
      <c r="B62" s="420"/>
      <c r="C62" s="420"/>
      <c r="D62" s="420"/>
      <c r="E62" s="420"/>
      <c r="F62" s="580"/>
      <c r="G62" s="420"/>
      <c r="H62" s="420"/>
      <c r="I62" s="420">
        <v>971050</v>
      </c>
      <c r="J62" s="420"/>
      <c r="K62" s="574">
        <f>I62+J62</f>
        <v>971050</v>
      </c>
      <c r="L62" s="449">
        <f t="shared" si="5"/>
        <v>971050</v>
      </c>
      <c r="M62" s="473">
        <v>971050</v>
      </c>
      <c r="N62" s="421"/>
      <c r="O62" s="421"/>
      <c r="P62" s="421"/>
      <c r="Q62" s="421"/>
      <c r="R62" s="421"/>
      <c r="S62" s="421"/>
      <c r="T62" s="421"/>
      <c r="U62" s="421"/>
    </row>
    <row r="63" spans="1:21" ht="16.5" thickTop="1" x14ac:dyDescent="0.25">
      <c r="A63" s="325" t="s">
        <v>516</v>
      </c>
      <c r="F63" s="581"/>
      <c r="I63" s="348">
        <v>4263500</v>
      </c>
      <c r="K63" s="582">
        <v>4263500</v>
      </c>
      <c r="L63" s="449">
        <f t="shared" si="5"/>
        <v>4263500</v>
      </c>
      <c r="M63" s="581">
        <v>4263500</v>
      </c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zoomScale="70" zoomScaleNormal="70" workbookViewId="0">
      <selection activeCell="K7" sqref="K7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B1" s="219" t="s">
        <v>360</v>
      </c>
      <c r="F1" t="s">
        <v>509</v>
      </c>
    </row>
    <row r="2" spans="1:8" x14ac:dyDescent="0.2">
      <c r="B2" s="219" t="s">
        <v>404</v>
      </c>
      <c r="F2" t="s">
        <v>601</v>
      </c>
    </row>
    <row r="3" spans="1:8" x14ac:dyDescent="0.2">
      <c r="C3" s="15"/>
      <c r="F3" t="s">
        <v>120</v>
      </c>
    </row>
    <row r="4" spans="1:8" x14ac:dyDescent="0.2">
      <c r="B4" s="220"/>
      <c r="C4" s="333" t="s">
        <v>452</v>
      </c>
    </row>
    <row r="5" spans="1:8" ht="38.25" x14ac:dyDescent="0.2">
      <c r="A5" s="583" t="s">
        <v>1</v>
      </c>
      <c r="B5" s="584" t="s">
        <v>2</v>
      </c>
      <c r="C5" s="585" t="s">
        <v>483</v>
      </c>
      <c r="D5" s="585" t="s">
        <v>48</v>
      </c>
      <c r="E5" s="585" t="s">
        <v>363</v>
      </c>
      <c r="F5" s="585" t="s">
        <v>50</v>
      </c>
      <c r="G5" s="585" t="s">
        <v>174</v>
      </c>
      <c r="H5" s="585" t="s">
        <v>52</v>
      </c>
    </row>
    <row r="6" spans="1:8" ht="25.5" x14ac:dyDescent="0.2">
      <c r="A6" s="586">
        <v>1</v>
      </c>
      <c r="B6" s="587" t="s">
        <v>53</v>
      </c>
      <c r="C6" s="588">
        <f>SUM(D6:H6)</f>
        <v>108620388</v>
      </c>
      <c r="D6" s="589">
        <v>108620388</v>
      </c>
      <c r="E6" s="589"/>
      <c r="F6" s="589"/>
      <c r="G6" s="589"/>
      <c r="H6" s="589"/>
    </row>
    <row r="7" spans="1:8" ht="25.5" x14ac:dyDescent="0.2">
      <c r="A7" s="586">
        <v>2</v>
      </c>
      <c r="B7" s="587" t="s">
        <v>364</v>
      </c>
      <c r="C7" s="588">
        <f t="shared" ref="C7:C70" si="0">SUM(D7:H7)</f>
        <v>144158533</v>
      </c>
      <c r="D7" s="589">
        <v>144158533</v>
      </c>
      <c r="E7" s="589"/>
      <c r="F7" s="589"/>
      <c r="G7" s="589"/>
      <c r="H7" s="589"/>
    </row>
    <row r="8" spans="1:8" ht="25.5" x14ac:dyDescent="0.2">
      <c r="A8" s="586">
        <v>3</v>
      </c>
      <c r="B8" s="587" t="s">
        <v>365</v>
      </c>
      <c r="C8" s="588">
        <f t="shared" si="0"/>
        <v>105915656</v>
      </c>
      <c r="D8" s="589">
        <v>105915656</v>
      </c>
      <c r="E8" s="589"/>
      <c r="F8" s="589"/>
      <c r="G8" s="589"/>
      <c r="H8" s="589"/>
    </row>
    <row r="9" spans="1:8" ht="25.5" x14ac:dyDescent="0.2">
      <c r="A9" s="586">
        <v>4</v>
      </c>
      <c r="B9" s="587" t="s">
        <v>366</v>
      </c>
      <c r="C9" s="588">
        <f t="shared" si="0"/>
        <v>8755652</v>
      </c>
      <c r="D9" s="589">
        <v>8755652</v>
      </c>
      <c r="E9" s="589"/>
      <c r="F9" s="589"/>
      <c r="G9" s="589"/>
      <c r="H9" s="589"/>
    </row>
    <row r="10" spans="1:8" ht="25.5" x14ac:dyDescent="0.2">
      <c r="A10" s="586">
        <v>5</v>
      </c>
      <c r="B10" s="587" t="s">
        <v>367</v>
      </c>
      <c r="C10" s="588">
        <f t="shared" si="0"/>
        <v>3966193</v>
      </c>
      <c r="D10" s="589">
        <v>3966193</v>
      </c>
      <c r="E10" s="589"/>
      <c r="F10" s="589"/>
      <c r="G10" s="589"/>
      <c r="H10" s="589"/>
    </row>
    <row r="11" spans="1:8" x14ac:dyDescent="0.2">
      <c r="A11" s="586">
        <v>6</v>
      </c>
      <c r="B11" s="587" t="s">
        <v>368</v>
      </c>
      <c r="C11" s="588">
        <f t="shared" si="0"/>
        <v>971050</v>
      </c>
      <c r="D11" s="589">
        <v>971050</v>
      </c>
      <c r="E11" s="589"/>
      <c r="F11" s="589"/>
      <c r="G11" s="589"/>
      <c r="H11" s="589"/>
    </row>
    <row r="12" spans="1:8" x14ac:dyDescent="0.2">
      <c r="A12" s="586">
        <v>7</v>
      </c>
      <c r="B12" s="587" t="s">
        <v>58</v>
      </c>
      <c r="C12" s="588">
        <f t="shared" si="0"/>
        <v>372387472</v>
      </c>
      <c r="D12" s="590">
        <f>SUM(D6:D11)</f>
        <v>372387472</v>
      </c>
      <c r="E12" s="590">
        <f>SUM(E6:E11)</f>
        <v>0</v>
      </c>
      <c r="F12" s="590">
        <f>SUM(F6:F11)</f>
        <v>0</v>
      </c>
      <c r="G12" s="590">
        <f>SUM(G6:G11)</f>
        <v>0</v>
      </c>
      <c r="H12" s="590">
        <f>SUM(H6:H11)</f>
        <v>0</v>
      </c>
    </row>
    <row r="13" spans="1:8" s="225" customFormat="1" x14ac:dyDescent="0.2">
      <c r="A13" s="586">
        <v>8</v>
      </c>
      <c r="B13" s="591" t="s">
        <v>369</v>
      </c>
      <c r="C13" s="588">
        <f t="shared" si="0"/>
        <v>0</v>
      </c>
      <c r="D13" s="592"/>
      <c r="E13" s="592"/>
      <c r="F13" s="592"/>
      <c r="G13" s="592"/>
      <c r="H13" s="592"/>
    </row>
    <row r="14" spans="1:8" ht="25.5" x14ac:dyDescent="0.2">
      <c r="A14" s="586">
        <v>9</v>
      </c>
      <c r="B14" s="587" t="s">
        <v>59</v>
      </c>
      <c r="C14" s="588">
        <f t="shared" si="0"/>
        <v>315398858</v>
      </c>
      <c r="D14" s="590">
        <f>SUM(D15:D19)</f>
        <v>248292884</v>
      </c>
      <c r="E14" s="590">
        <f>SUM(E15:E19)</f>
        <v>1981048</v>
      </c>
      <c r="F14" s="590">
        <f>SUM(F15:F19)</f>
        <v>63264006</v>
      </c>
      <c r="G14" s="590">
        <f>SUM(G15:G19)</f>
        <v>966128</v>
      </c>
      <c r="H14" s="590">
        <f>SUM(H15:H19)</f>
        <v>894792</v>
      </c>
    </row>
    <row r="15" spans="1:8" x14ac:dyDescent="0.2">
      <c r="A15" s="586">
        <v>10</v>
      </c>
      <c r="B15" s="587" t="s">
        <v>370</v>
      </c>
      <c r="C15" s="588">
        <f t="shared" si="0"/>
        <v>6244548</v>
      </c>
      <c r="D15" s="589">
        <v>4263500</v>
      </c>
      <c r="E15" s="589">
        <v>1981048</v>
      </c>
      <c r="F15" s="589"/>
      <c r="G15" s="589"/>
      <c r="H15" s="589"/>
    </row>
    <row r="16" spans="1:8" x14ac:dyDescent="0.2">
      <c r="A16" s="586">
        <v>11</v>
      </c>
      <c r="B16" s="587" t="s">
        <v>371</v>
      </c>
      <c r="C16" s="588">
        <f t="shared" si="0"/>
        <v>228071912</v>
      </c>
      <c r="D16" s="589">
        <v>227105784</v>
      </c>
      <c r="E16" s="589"/>
      <c r="F16" s="589"/>
      <c r="G16" s="589">
        <v>966128</v>
      </c>
      <c r="H16" s="589"/>
    </row>
    <row r="17" spans="1:8" x14ac:dyDescent="0.2">
      <c r="A17" s="586">
        <v>12</v>
      </c>
      <c r="B17" s="587" t="s">
        <v>372</v>
      </c>
      <c r="C17" s="588">
        <f t="shared" si="0"/>
        <v>16923600</v>
      </c>
      <c r="D17" s="589">
        <v>16923600</v>
      </c>
      <c r="E17" s="589"/>
      <c r="F17" s="589"/>
      <c r="G17" s="589"/>
      <c r="H17" s="589"/>
    </row>
    <row r="18" spans="1:8" x14ac:dyDescent="0.2">
      <c r="A18" s="586">
        <v>13</v>
      </c>
      <c r="B18" s="587" t="s">
        <v>373</v>
      </c>
      <c r="C18" s="588">
        <f t="shared" si="0"/>
        <v>64158798</v>
      </c>
      <c r="D18" s="589"/>
      <c r="E18" s="589"/>
      <c r="F18" s="589">
        <v>63264006</v>
      </c>
      <c r="G18" s="589"/>
      <c r="H18" s="589">
        <v>894792</v>
      </c>
    </row>
    <row r="19" spans="1:8" x14ac:dyDescent="0.2">
      <c r="A19" s="586">
        <v>14</v>
      </c>
      <c r="B19" s="587" t="s">
        <v>374</v>
      </c>
      <c r="C19" s="588">
        <f t="shared" si="0"/>
        <v>0</v>
      </c>
      <c r="D19" s="589"/>
      <c r="E19" s="589"/>
      <c r="F19" s="589"/>
      <c r="G19" s="589"/>
      <c r="H19" s="589"/>
    </row>
    <row r="20" spans="1:8" ht="25.5" x14ac:dyDescent="0.2">
      <c r="A20" s="586">
        <v>15</v>
      </c>
      <c r="B20" s="593" t="s">
        <v>64</v>
      </c>
      <c r="C20" s="588">
        <f t="shared" si="0"/>
        <v>687786330</v>
      </c>
      <c r="D20" s="594">
        <f>D12+D14</f>
        <v>620680356</v>
      </c>
      <c r="E20" s="594">
        <f>E12+E14</f>
        <v>1981048</v>
      </c>
      <c r="F20" s="594">
        <f>F12+F14</f>
        <v>63264006</v>
      </c>
      <c r="G20" s="594">
        <f>G12+G14</f>
        <v>966128</v>
      </c>
      <c r="H20" s="594">
        <f>H12+H14</f>
        <v>894792</v>
      </c>
    </row>
    <row r="21" spans="1:8" x14ac:dyDescent="0.2">
      <c r="A21" s="586">
        <v>16</v>
      </c>
      <c r="B21" s="587" t="s">
        <v>65</v>
      </c>
      <c r="C21" s="588">
        <f t="shared" si="0"/>
        <v>95035862</v>
      </c>
      <c r="D21" s="595">
        <f>D22</f>
        <v>95035862</v>
      </c>
      <c r="E21" s="595">
        <f>E22</f>
        <v>0</v>
      </c>
      <c r="F21" s="595">
        <f>F22</f>
        <v>0</v>
      </c>
      <c r="G21" s="595">
        <f>G22</f>
        <v>0</v>
      </c>
      <c r="H21" s="595">
        <f>H22</f>
        <v>0</v>
      </c>
    </row>
    <row r="22" spans="1:8" x14ac:dyDescent="0.2">
      <c r="A22" s="586">
        <v>17</v>
      </c>
      <c r="B22" s="587" t="s">
        <v>375</v>
      </c>
      <c r="C22" s="588">
        <f t="shared" si="0"/>
        <v>95035862</v>
      </c>
      <c r="D22" s="596">
        <v>95035862</v>
      </c>
      <c r="E22" s="596"/>
      <c r="F22" s="596"/>
      <c r="G22" s="596"/>
      <c r="H22" s="596"/>
    </row>
    <row r="23" spans="1:8" x14ac:dyDescent="0.2">
      <c r="A23" s="586">
        <v>18</v>
      </c>
      <c r="B23" s="587" t="s">
        <v>376</v>
      </c>
      <c r="C23" s="588">
        <f t="shared" si="0"/>
        <v>1042344707</v>
      </c>
      <c r="D23" s="595">
        <f>SUM(D24:D27)</f>
        <v>1041544707</v>
      </c>
      <c r="E23" s="595">
        <f>SUM(E24:E27)</f>
        <v>0</v>
      </c>
      <c r="F23" s="595">
        <f>SUM(F24:F27)</f>
        <v>0</v>
      </c>
      <c r="G23" s="595">
        <f>SUM(G24:G27)</f>
        <v>800000</v>
      </c>
      <c r="H23" s="595">
        <f>SUM(H24:H27)</f>
        <v>0</v>
      </c>
    </row>
    <row r="24" spans="1:8" x14ac:dyDescent="0.2">
      <c r="A24" s="586">
        <v>19</v>
      </c>
      <c r="B24" s="587" t="s">
        <v>377</v>
      </c>
      <c r="C24" s="588">
        <f t="shared" si="0"/>
        <v>14249204</v>
      </c>
      <c r="D24" s="585">
        <v>14249204</v>
      </c>
      <c r="E24" s="585"/>
      <c r="F24" s="585"/>
      <c r="G24" s="585"/>
      <c r="H24" s="585"/>
    </row>
    <row r="25" spans="1:8" x14ac:dyDescent="0.2">
      <c r="A25" s="586">
        <v>20</v>
      </c>
      <c r="B25" s="587" t="s">
        <v>378</v>
      </c>
      <c r="C25" s="588">
        <f t="shared" si="0"/>
        <v>1028095503</v>
      </c>
      <c r="D25" s="585">
        <v>1027295503</v>
      </c>
      <c r="E25" s="585"/>
      <c r="F25" s="585"/>
      <c r="G25" s="585">
        <v>800000</v>
      </c>
      <c r="H25" s="585"/>
    </row>
    <row r="26" spans="1:8" x14ac:dyDescent="0.2">
      <c r="A26" s="586">
        <v>21</v>
      </c>
      <c r="B26" s="587" t="s">
        <v>379</v>
      </c>
      <c r="C26" s="588">
        <f t="shared" si="0"/>
        <v>0</v>
      </c>
      <c r="D26" s="585"/>
      <c r="E26" s="585"/>
      <c r="F26" s="585"/>
      <c r="G26" s="585"/>
      <c r="H26" s="585"/>
    </row>
    <row r="27" spans="1:8" x14ac:dyDescent="0.2">
      <c r="A27" s="586">
        <v>22</v>
      </c>
      <c r="B27" s="334" t="s">
        <v>380</v>
      </c>
      <c r="C27" s="588">
        <f t="shared" si="0"/>
        <v>0</v>
      </c>
      <c r="D27" s="585"/>
      <c r="E27" s="585"/>
      <c r="F27" s="585"/>
      <c r="G27" s="585"/>
      <c r="H27" s="585"/>
    </row>
    <row r="28" spans="1:8" ht="25.5" x14ac:dyDescent="0.2">
      <c r="A28" s="586">
        <v>23</v>
      </c>
      <c r="B28" s="593" t="s">
        <v>70</v>
      </c>
      <c r="C28" s="588">
        <f t="shared" si="0"/>
        <v>1137380569</v>
      </c>
      <c r="D28" s="594">
        <f>D21+D23</f>
        <v>1136580569</v>
      </c>
      <c r="E28" s="594">
        <f>E21+E23</f>
        <v>0</v>
      </c>
      <c r="F28" s="594">
        <f>F21+F23</f>
        <v>0</v>
      </c>
      <c r="G28" s="594">
        <f>G21+G23</f>
        <v>800000</v>
      </c>
      <c r="H28" s="594">
        <f>H21+H23</f>
        <v>0</v>
      </c>
    </row>
    <row r="29" spans="1:8" x14ac:dyDescent="0.2">
      <c r="A29" s="586">
        <v>24</v>
      </c>
      <c r="B29" s="587" t="s">
        <v>71</v>
      </c>
      <c r="C29" s="588">
        <f t="shared" si="0"/>
        <v>110200000</v>
      </c>
      <c r="D29" s="590">
        <f>SUM(D30:D31)</f>
        <v>110200000</v>
      </c>
      <c r="E29" s="590">
        <f>SUM(E30:E31)</f>
        <v>0</v>
      </c>
      <c r="F29" s="590">
        <f>SUM(F30:F31)</f>
        <v>0</v>
      </c>
      <c r="G29" s="590">
        <f>SUM(G30:G31)</f>
        <v>0</v>
      </c>
      <c r="H29" s="590">
        <f>SUM(H30:H31)</f>
        <v>0</v>
      </c>
    </row>
    <row r="30" spans="1:8" x14ac:dyDescent="0.2">
      <c r="A30" s="586">
        <v>25</v>
      </c>
      <c r="B30" s="587" t="s">
        <v>72</v>
      </c>
      <c r="C30" s="588">
        <f t="shared" si="0"/>
        <v>110200000</v>
      </c>
      <c r="D30" s="589">
        <v>110200000</v>
      </c>
      <c r="E30" s="589"/>
      <c r="F30" s="589"/>
      <c r="G30" s="589"/>
      <c r="H30" s="589"/>
    </row>
    <row r="31" spans="1:8" ht="16.5" customHeight="1" x14ac:dyDescent="0.2">
      <c r="A31" s="586">
        <v>26</v>
      </c>
      <c r="B31" s="587" t="s">
        <v>73</v>
      </c>
      <c r="C31" s="588">
        <f t="shared" si="0"/>
        <v>0</v>
      </c>
      <c r="D31" s="589"/>
      <c r="E31" s="589"/>
      <c r="F31" s="589"/>
      <c r="G31" s="589"/>
      <c r="H31" s="589"/>
    </row>
    <row r="32" spans="1:8" ht="18.75" customHeight="1" x14ac:dyDescent="0.2">
      <c r="A32" s="586">
        <v>27</v>
      </c>
      <c r="B32" s="587" t="s">
        <v>74</v>
      </c>
      <c r="C32" s="588">
        <f t="shared" si="0"/>
        <v>181000000</v>
      </c>
      <c r="D32" s="589">
        <v>181000000</v>
      </c>
      <c r="E32" s="589"/>
      <c r="F32" s="589"/>
      <c r="G32" s="589"/>
      <c r="H32" s="589"/>
    </row>
    <row r="33" spans="1:8" x14ac:dyDescent="0.2">
      <c r="A33" s="586">
        <v>28</v>
      </c>
      <c r="B33" s="587" t="s">
        <v>381</v>
      </c>
      <c r="C33" s="588">
        <f t="shared" si="0"/>
        <v>11800000</v>
      </c>
      <c r="D33" s="589">
        <v>11800000</v>
      </c>
      <c r="E33" s="589"/>
      <c r="F33" s="589"/>
      <c r="G33" s="589"/>
      <c r="H33" s="589"/>
    </row>
    <row r="34" spans="1:8" ht="25.5" x14ac:dyDescent="0.2">
      <c r="A34" s="586">
        <v>29</v>
      </c>
      <c r="B34" s="587" t="s">
        <v>382</v>
      </c>
      <c r="C34" s="588">
        <f t="shared" si="0"/>
        <v>0</v>
      </c>
      <c r="D34" s="589"/>
      <c r="E34" s="589"/>
      <c r="F34" s="589"/>
      <c r="G34" s="589"/>
      <c r="H34" s="589"/>
    </row>
    <row r="35" spans="1:8" x14ac:dyDescent="0.2">
      <c r="A35" s="586">
        <v>30</v>
      </c>
      <c r="B35" s="587" t="s">
        <v>77</v>
      </c>
      <c r="C35" s="588">
        <f t="shared" si="0"/>
        <v>192800000</v>
      </c>
      <c r="D35" s="590">
        <f>SUM(D32:D34)</f>
        <v>192800000</v>
      </c>
      <c r="E35" s="590">
        <f>SUM(E32:E34)</f>
        <v>0</v>
      </c>
      <c r="F35" s="590">
        <f>SUM(F32:F34)</f>
        <v>0</v>
      </c>
      <c r="G35" s="590">
        <f>SUM(G32:G34)</f>
        <v>0</v>
      </c>
      <c r="H35" s="590">
        <f>SUM(H32:H34)</f>
        <v>0</v>
      </c>
    </row>
    <row r="36" spans="1:8" x14ac:dyDescent="0.2">
      <c r="A36" s="586">
        <v>31</v>
      </c>
      <c r="B36" s="587" t="s">
        <v>78</v>
      </c>
      <c r="C36" s="588">
        <f t="shared" si="0"/>
        <v>400000</v>
      </c>
      <c r="D36" s="590">
        <f>SUM(D37:D38)</f>
        <v>400000</v>
      </c>
      <c r="E36" s="590">
        <f>SUM(E37:E38)</f>
        <v>0</v>
      </c>
      <c r="F36" s="590">
        <f>SUM(F37:F38)</f>
        <v>0</v>
      </c>
      <c r="G36" s="590">
        <f>SUM(G37:G38)</f>
        <v>0</v>
      </c>
      <c r="H36" s="590">
        <f>SUM(H37:H38)</f>
        <v>0</v>
      </c>
    </row>
    <row r="37" spans="1:8" ht="51" x14ac:dyDescent="0.2">
      <c r="A37" s="586">
        <v>32</v>
      </c>
      <c r="B37" s="587" t="s">
        <v>383</v>
      </c>
      <c r="C37" s="588">
        <f t="shared" si="0"/>
        <v>50000</v>
      </c>
      <c r="D37" s="589">
        <v>50000</v>
      </c>
      <c r="E37" s="589"/>
      <c r="F37" s="589"/>
      <c r="G37" s="589"/>
      <c r="H37" s="589"/>
    </row>
    <row r="38" spans="1:8" x14ac:dyDescent="0.2">
      <c r="A38" s="586">
        <v>33</v>
      </c>
      <c r="B38" s="587" t="s">
        <v>384</v>
      </c>
      <c r="C38" s="588">
        <f t="shared" si="0"/>
        <v>350000</v>
      </c>
      <c r="D38" s="589">
        <v>350000</v>
      </c>
      <c r="E38" s="589"/>
      <c r="F38" s="589"/>
      <c r="G38" s="589"/>
      <c r="H38" s="589"/>
    </row>
    <row r="39" spans="1:8" x14ac:dyDescent="0.2">
      <c r="A39" s="586">
        <v>34</v>
      </c>
      <c r="B39" s="593" t="s">
        <v>82</v>
      </c>
      <c r="C39" s="588">
        <f t="shared" si="0"/>
        <v>303400000</v>
      </c>
      <c r="D39" s="594">
        <f>D29+D35+D36</f>
        <v>303400000</v>
      </c>
      <c r="E39" s="594">
        <f>E29+E35+E36</f>
        <v>0</v>
      </c>
      <c r="F39" s="594">
        <f>F29+F35+F36</f>
        <v>0</v>
      </c>
      <c r="G39" s="594">
        <f>G29+G35+G36</f>
        <v>0</v>
      </c>
      <c r="H39" s="594">
        <f>H29+H35+H36</f>
        <v>0</v>
      </c>
    </row>
    <row r="40" spans="1:8" x14ac:dyDescent="0.2">
      <c r="A40" s="586">
        <v>35</v>
      </c>
      <c r="B40" s="591" t="s">
        <v>385</v>
      </c>
      <c r="C40" s="588">
        <f t="shared" si="0"/>
        <v>0</v>
      </c>
      <c r="D40" s="597"/>
      <c r="E40" s="597"/>
      <c r="F40" s="597"/>
      <c r="G40" s="597"/>
      <c r="H40" s="597"/>
    </row>
    <row r="41" spans="1:8" x14ac:dyDescent="0.2">
      <c r="A41" s="586">
        <v>36</v>
      </c>
      <c r="B41" s="598" t="s">
        <v>83</v>
      </c>
      <c r="C41" s="588">
        <f t="shared" si="0"/>
        <v>8036796</v>
      </c>
      <c r="D41" s="599">
        <f>SUM(D42:D45)</f>
        <v>0</v>
      </c>
      <c r="E41" s="599">
        <f>SUM(E42:E45)</f>
        <v>370000</v>
      </c>
      <c r="F41" s="599">
        <f>SUM(F42:F45)</f>
        <v>1000000</v>
      </c>
      <c r="G41" s="599">
        <f>SUM(G42:G45)</f>
        <v>1715000</v>
      </c>
      <c r="H41" s="599">
        <f>SUM(H42:H45)</f>
        <v>4951796</v>
      </c>
    </row>
    <row r="42" spans="1:8" x14ac:dyDescent="0.2">
      <c r="A42" s="586">
        <v>37</v>
      </c>
      <c r="B42" s="598" t="s">
        <v>386</v>
      </c>
      <c r="C42" s="588">
        <f t="shared" si="0"/>
        <v>0</v>
      </c>
      <c r="D42" s="600"/>
      <c r="E42" s="600"/>
      <c r="F42" s="600"/>
      <c r="G42" s="600"/>
      <c r="H42" s="600"/>
    </row>
    <row r="43" spans="1:8" x14ac:dyDescent="0.2">
      <c r="A43" s="586">
        <v>38</v>
      </c>
      <c r="B43" s="598" t="s">
        <v>85</v>
      </c>
      <c r="C43" s="588">
        <f t="shared" si="0"/>
        <v>2670000</v>
      </c>
      <c r="D43" s="601"/>
      <c r="E43" s="601">
        <v>70000</v>
      </c>
      <c r="F43" s="601">
        <v>1000000</v>
      </c>
      <c r="G43" s="601">
        <v>1600000</v>
      </c>
      <c r="H43" s="601"/>
    </row>
    <row r="44" spans="1:8" x14ac:dyDescent="0.2">
      <c r="A44" s="586">
        <v>39</v>
      </c>
      <c r="B44" s="598" t="s">
        <v>387</v>
      </c>
      <c r="C44" s="588">
        <f t="shared" si="0"/>
        <v>848660</v>
      </c>
      <c r="D44" s="601"/>
      <c r="E44" s="601"/>
      <c r="F44" s="601"/>
      <c r="G44" s="601"/>
      <c r="H44" s="601">
        <v>848660</v>
      </c>
    </row>
    <row r="45" spans="1:8" x14ac:dyDescent="0.2">
      <c r="A45" s="586">
        <v>40</v>
      </c>
      <c r="B45" s="598" t="s">
        <v>388</v>
      </c>
      <c r="C45" s="588">
        <f t="shared" si="0"/>
        <v>4518136</v>
      </c>
      <c r="D45" s="601"/>
      <c r="E45" s="601">
        <v>300000</v>
      </c>
      <c r="F45" s="601"/>
      <c r="G45" s="601">
        <v>115000</v>
      </c>
      <c r="H45" s="601">
        <v>4103136</v>
      </c>
    </row>
    <row r="46" spans="1:8" x14ac:dyDescent="0.2">
      <c r="A46" s="586">
        <v>41</v>
      </c>
      <c r="B46" s="587" t="s">
        <v>87</v>
      </c>
      <c r="C46" s="588">
        <f t="shared" si="0"/>
        <v>4754747</v>
      </c>
      <c r="D46" s="599">
        <f>SUM(D47:D48)</f>
        <v>1821747</v>
      </c>
      <c r="E46" s="599">
        <f>SUM(E47:E48)</f>
        <v>1300000</v>
      </c>
      <c r="F46" s="599">
        <f>SUM(F47:F48)</f>
        <v>1633000</v>
      </c>
      <c r="G46" s="599">
        <f>SUM(G47:G48)</f>
        <v>0</v>
      </c>
      <c r="H46" s="599">
        <f>SUM(H47:H48)</f>
        <v>0</v>
      </c>
    </row>
    <row r="47" spans="1:8" x14ac:dyDescent="0.2">
      <c r="A47" s="586">
        <v>42</v>
      </c>
      <c r="B47" s="587" t="s">
        <v>88</v>
      </c>
      <c r="C47" s="588">
        <f t="shared" si="0"/>
        <v>3466747</v>
      </c>
      <c r="D47" s="589">
        <v>1821747</v>
      </c>
      <c r="E47" s="589">
        <v>1300000</v>
      </c>
      <c r="F47" s="589">
        <v>345000</v>
      </c>
      <c r="G47" s="589"/>
      <c r="H47" s="589"/>
    </row>
    <row r="48" spans="1:8" x14ac:dyDescent="0.2">
      <c r="A48" s="586">
        <v>43</v>
      </c>
      <c r="B48" s="587" t="s">
        <v>89</v>
      </c>
      <c r="C48" s="588">
        <f t="shared" si="0"/>
        <v>1288000</v>
      </c>
      <c r="D48" s="589"/>
      <c r="E48" s="589"/>
      <c r="F48" s="589">
        <v>1288000</v>
      </c>
      <c r="G48" s="589"/>
      <c r="H48" s="589"/>
    </row>
    <row r="49" spans="1:8" x14ac:dyDescent="0.2">
      <c r="A49" s="586">
        <v>44</v>
      </c>
      <c r="B49" s="587" t="s">
        <v>389</v>
      </c>
      <c r="C49" s="588">
        <f t="shared" si="0"/>
        <v>11350682</v>
      </c>
      <c r="D49" s="599">
        <f>SUM(D50:D53)</f>
        <v>11350682</v>
      </c>
      <c r="E49" s="599">
        <f>SUM(E50:E53)</f>
        <v>0</v>
      </c>
      <c r="F49" s="599">
        <f>SUM(F50:F53)</f>
        <v>0</v>
      </c>
      <c r="G49" s="599">
        <f>SUM(G50:G53)</f>
        <v>0</v>
      </c>
      <c r="H49" s="599">
        <f>SUM(H50:H53)</f>
        <v>0</v>
      </c>
    </row>
    <row r="50" spans="1:8" ht="25.5" x14ac:dyDescent="0.2">
      <c r="A50" s="586">
        <v>45</v>
      </c>
      <c r="B50" s="587" t="s">
        <v>390</v>
      </c>
      <c r="C50" s="588">
        <f t="shared" si="0"/>
        <v>0</v>
      </c>
      <c r="D50" s="589"/>
      <c r="E50" s="589"/>
      <c r="F50" s="589"/>
      <c r="G50" s="589"/>
      <c r="H50" s="589"/>
    </row>
    <row r="51" spans="1:8" ht="25.5" x14ac:dyDescent="0.2">
      <c r="A51" s="586">
        <v>46</v>
      </c>
      <c r="B51" s="587" t="s">
        <v>92</v>
      </c>
      <c r="C51" s="588">
        <f t="shared" si="0"/>
        <v>1487317</v>
      </c>
      <c r="D51" s="589">
        <v>1487317</v>
      </c>
      <c r="E51" s="589"/>
      <c r="F51" s="589"/>
      <c r="G51" s="589"/>
      <c r="H51" s="589"/>
    </row>
    <row r="52" spans="1:8" x14ac:dyDescent="0.2">
      <c r="A52" s="586">
        <v>47</v>
      </c>
      <c r="B52" s="587" t="s">
        <v>391</v>
      </c>
      <c r="C52" s="588">
        <f t="shared" si="0"/>
        <v>9353365</v>
      </c>
      <c r="D52" s="589">
        <v>9353365</v>
      </c>
      <c r="E52" s="589"/>
      <c r="F52" s="589"/>
      <c r="G52" s="589"/>
      <c r="H52" s="589"/>
    </row>
    <row r="53" spans="1:8" x14ac:dyDescent="0.2">
      <c r="A53" s="586">
        <v>49</v>
      </c>
      <c r="B53" s="587" t="s">
        <v>95</v>
      </c>
      <c r="C53" s="588">
        <f t="shared" si="0"/>
        <v>510000</v>
      </c>
      <c r="D53" s="589">
        <v>510000</v>
      </c>
      <c r="E53" s="589"/>
      <c r="F53" s="589"/>
      <c r="G53" s="589"/>
      <c r="H53" s="589"/>
    </row>
    <row r="54" spans="1:8" x14ac:dyDescent="0.2">
      <c r="A54" s="586">
        <v>50</v>
      </c>
      <c r="B54" s="587" t="s">
        <v>392</v>
      </c>
      <c r="C54" s="588">
        <f t="shared" si="0"/>
        <v>1095245</v>
      </c>
      <c r="D54" s="589"/>
      <c r="E54" s="589"/>
      <c r="F54" s="589"/>
      <c r="G54" s="589"/>
      <c r="H54" s="589">
        <v>1095245</v>
      </c>
    </row>
    <row r="55" spans="1:8" x14ac:dyDescent="0.2">
      <c r="A55" s="586">
        <v>51</v>
      </c>
      <c r="B55" s="587" t="s">
        <v>393</v>
      </c>
      <c r="C55" s="588">
        <f t="shared" si="0"/>
        <v>9100830</v>
      </c>
      <c r="D55" s="600">
        <v>6306319</v>
      </c>
      <c r="E55" s="600">
        <v>450900</v>
      </c>
      <c r="F55" s="600">
        <v>710910</v>
      </c>
      <c r="G55" s="600"/>
      <c r="H55" s="600">
        <v>1632701</v>
      </c>
    </row>
    <row r="56" spans="1:8" x14ac:dyDescent="0.2">
      <c r="A56" s="586">
        <v>52</v>
      </c>
      <c r="B56" s="587" t="s">
        <v>98</v>
      </c>
      <c r="C56" s="588">
        <f t="shared" si="0"/>
        <v>0</v>
      </c>
      <c r="D56" s="589"/>
      <c r="E56" s="589"/>
      <c r="F56" s="589"/>
      <c r="G56" s="589"/>
      <c r="H56" s="589"/>
    </row>
    <row r="57" spans="1:8" ht="25.5" x14ac:dyDescent="0.2">
      <c r="A57" s="586">
        <v>53</v>
      </c>
      <c r="B57" s="587" t="s">
        <v>394</v>
      </c>
      <c r="C57" s="588">
        <f t="shared" si="0"/>
        <v>3048201</v>
      </c>
      <c r="D57" s="589">
        <v>3048201</v>
      </c>
      <c r="E57" s="589"/>
      <c r="F57" s="589"/>
      <c r="G57" s="589"/>
      <c r="H57" s="589"/>
    </row>
    <row r="58" spans="1:8" x14ac:dyDescent="0.2">
      <c r="A58" s="586">
        <v>54</v>
      </c>
      <c r="B58" s="587" t="s">
        <v>395</v>
      </c>
      <c r="C58" s="588">
        <f t="shared" si="0"/>
        <v>0</v>
      </c>
      <c r="D58" s="589"/>
      <c r="E58" s="589"/>
      <c r="F58" s="589"/>
      <c r="G58" s="589"/>
      <c r="H58" s="589"/>
    </row>
    <row r="59" spans="1:8" x14ac:dyDescent="0.2">
      <c r="A59" s="586">
        <v>55</v>
      </c>
      <c r="B59" s="587" t="s">
        <v>103</v>
      </c>
      <c r="C59" s="588">
        <f t="shared" si="0"/>
        <v>717765</v>
      </c>
      <c r="D59" s="589">
        <v>717765</v>
      </c>
      <c r="E59" s="589"/>
      <c r="F59" s="589"/>
      <c r="G59" s="589"/>
      <c r="H59" s="589"/>
    </row>
    <row r="60" spans="1:8" x14ac:dyDescent="0.2">
      <c r="A60" s="586">
        <v>56</v>
      </c>
      <c r="B60" s="587" t="s">
        <v>396</v>
      </c>
      <c r="C60" s="588">
        <f t="shared" si="0"/>
        <v>1460500</v>
      </c>
      <c r="D60" s="589">
        <v>1460500</v>
      </c>
      <c r="E60" s="585"/>
      <c r="F60" s="585"/>
      <c r="G60" s="585"/>
      <c r="H60" s="585"/>
    </row>
    <row r="61" spans="1:8" x14ac:dyDescent="0.2">
      <c r="A61" s="586">
        <v>57</v>
      </c>
      <c r="B61" s="593" t="s">
        <v>105</v>
      </c>
      <c r="C61" s="588">
        <f t="shared" si="0"/>
        <v>39564766</v>
      </c>
      <c r="D61" s="594">
        <f>D40+D41+D46+D49+D54+D55+D56+D57+D58+D59+D60</f>
        <v>24705214</v>
      </c>
      <c r="E61" s="594">
        <f>E40+E41+E46+E49+E54+E55+E56+E57+E58+E59+E60</f>
        <v>2120900</v>
      </c>
      <c r="F61" s="594">
        <f>F40+F41+F46+F49+F54+F55+F56+F57+F58+F59+F60</f>
        <v>3343910</v>
      </c>
      <c r="G61" s="594">
        <f>G40+G41+G46+G49+G54+G55+G56+G57+G58+G59+G60</f>
        <v>1715000</v>
      </c>
      <c r="H61" s="594">
        <f>H40+H41+H46+H49+H54+H55+H56+H57+H58+H59+H60</f>
        <v>7679742</v>
      </c>
    </row>
    <row r="62" spans="1:8" x14ac:dyDescent="0.2">
      <c r="A62" s="586">
        <v>58</v>
      </c>
      <c r="B62" s="587" t="s">
        <v>397</v>
      </c>
      <c r="C62" s="588">
        <f t="shared" si="0"/>
        <v>12129420</v>
      </c>
      <c r="D62" s="589">
        <v>12129420</v>
      </c>
      <c r="E62" s="589"/>
      <c r="F62" s="589"/>
      <c r="G62" s="585"/>
      <c r="H62" s="585"/>
    </row>
    <row r="63" spans="1:8" x14ac:dyDescent="0.2">
      <c r="A63" s="586">
        <v>59</v>
      </c>
      <c r="B63" s="587" t="s">
        <v>398</v>
      </c>
      <c r="C63" s="588">
        <f t="shared" si="0"/>
        <v>0</v>
      </c>
      <c r="D63" s="589"/>
      <c r="E63" s="589"/>
      <c r="F63" s="589"/>
      <c r="G63" s="585"/>
      <c r="H63" s="585"/>
    </row>
    <row r="64" spans="1:8" x14ac:dyDescent="0.2">
      <c r="A64" s="586">
        <v>60</v>
      </c>
      <c r="B64" s="593" t="s">
        <v>107</v>
      </c>
      <c r="C64" s="588">
        <f t="shared" si="0"/>
        <v>12129420</v>
      </c>
      <c r="D64" s="594">
        <f>SUM(D62:D63)</f>
        <v>12129420</v>
      </c>
      <c r="E64" s="594">
        <f>SUM(E62:E63)</f>
        <v>0</v>
      </c>
      <c r="F64" s="594">
        <f>SUM(F62:F63)</f>
        <v>0</v>
      </c>
      <c r="G64" s="594">
        <f>SUM(G62:G63)</f>
        <v>0</v>
      </c>
      <c r="H64" s="594">
        <f>SUM(H62:H63)</f>
        <v>0</v>
      </c>
    </row>
    <row r="65" spans="1:8" x14ac:dyDescent="0.2">
      <c r="A65" s="586">
        <v>61</v>
      </c>
      <c r="B65" s="602" t="s">
        <v>399</v>
      </c>
      <c r="C65" s="603">
        <f t="shared" si="0"/>
        <v>415000</v>
      </c>
      <c r="D65" s="604"/>
      <c r="E65" s="604"/>
      <c r="F65" s="604"/>
      <c r="G65" s="604">
        <v>415000</v>
      </c>
      <c r="H65" s="604"/>
    </row>
    <row r="66" spans="1:8" x14ac:dyDescent="0.2">
      <c r="A66" s="605">
        <v>62</v>
      </c>
      <c r="B66" s="606" t="s">
        <v>400</v>
      </c>
      <c r="C66" s="603">
        <f t="shared" si="0"/>
        <v>415000</v>
      </c>
      <c r="D66" s="607">
        <f>D65</f>
        <v>0</v>
      </c>
      <c r="E66" s="607">
        <f>E65</f>
        <v>0</v>
      </c>
      <c r="F66" s="607">
        <f>F65</f>
        <v>0</v>
      </c>
      <c r="G66" s="607">
        <f>G65</f>
        <v>415000</v>
      </c>
      <c r="H66" s="607">
        <f>H65</f>
        <v>0</v>
      </c>
    </row>
    <row r="67" spans="1:8" ht="25.5" x14ac:dyDescent="0.2">
      <c r="A67" s="605">
        <v>63</v>
      </c>
      <c r="B67" s="608" t="s">
        <v>108</v>
      </c>
      <c r="C67" s="603">
        <f t="shared" si="0"/>
        <v>0</v>
      </c>
      <c r="D67" s="609"/>
      <c r="E67" s="609"/>
      <c r="F67" s="609"/>
      <c r="G67" s="609"/>
      <c r="H67" s="609"/>
    </row>
    <row r="68" spans="1:8" x14ac:dyDescent="0.2">
      <c r="A68" s="605">
        <v>64</v>
      </c>
      <c r="B68" s="608" t="s">
        <v>109</v>
      </c>
      <c r="C68" s="603">
        <f t="shared" si="0"/>
        <v>390000</v>
      </c>
      <c r="D68" s="609">
        <v>390000</v>
      </c>
      <c r="E68" s="609"/>
      <c r="F68" s="609"/>
      <c r="G68" s="609"/>
      <c r="H68" s="609"/>
    </row>
    <row r="69" spans="1:8" x14ac:dyDescent="0.2">
      <c r="A69" s="605">
        <v>65</v>
      </c>
      <c r="B69" s="608" t="s">
        <v>110</v>
      </c>
      <c r="C69" s="603">
        <f t="shared" si="0"/>
        <v>2732000</v>
      </c>
      <c r="D69" s="610">
        <v>2732000</v>
      </c>
      <c r="E69" s="610"/>
      <c r="F69" s="610"/>
      <c r="G69" s="610"/>
      <c r="H69" s="610"/>
    </row>
    <row r="70" spans="1:8" x14ac:dyDescent="0.2">
      <c r="A70" s="605">
        <v>66</v>
      </c>
      <c r="B70" s="611" t="s">
        <v>111</v>
      </c>
      <c r="C70" s="603">
        <f t="shared" si="0"/>
        <v>3122000</v>
      </c>
      <c r="D70" s="612">
        <f>SUM(D67:D69)</f>
        <v>3122000</v>
      </c>
      <c r="E70" s="612">
        <f>SUM(E67:E69)</f>
        <v>0</v>
      </c>
      <c r="F70" s="612">
        <f>SUM(F67:F69)</f>
        <v>0</v>
      </c>
      <c r="G70" s="612">
        <f>SUM(G67:G69)</f>
        <v>0</v>
      </c>
      <c r="H70" s="612">
        <f>SUM(H67:H69)</f>
        <v>0</v>
      </c>
    </row>
    <row r="71" spans="1:8" x14ac:dyDescent="0.2">
      <c r="A71" s="605">
        <v>67</v>
      </c>
      <c r="B71" s="613" t="s">
        <v>112</v>
      </c>
      <c r="C71" s="603">
        <f t="shared" ref="C71:C78" si="1">SUM(D71:H71)</f>
        <v>2183798085</v>
      </c>
      <c r="D71" s="614">
        <f>D20+D28+D39+D61+D64+D66+D70</f>
        <v>2100617559</v>
      </c>
      <c r="E71" s="614">
        <f>E20+E28+E39+E61+E64+E66+E70</f>
        <v>4101948</v>
      </c>
      <c r="F71" s="614">
        <f>F20+F28+F39+F61+F64+F66+F70</f>
        <v>66607916</v>
      </c>
      <c r="G71" s="614">
        <f>G20+G28+G39+G61+G64+G66+G70</f>
        <v>3896128</v>
      </c>
      <c r="H71" s="614">
        <f>H20+H28+H39+H61+H64+H66+H70</f>
        <v>8574534</v>
      </c>
    </row>
    <row r="72" spans="1:8" ht="25.5" x14ac:dyDescent="0.2">
      <c r="A72" s="605">
        <v>68</v>
      </c>
      <c r="B72" s="615" t="s">
        <v>401</v>
      </c>
      <c r="C72" s="603">
        <f t="shared" si="1"/>
        <v>0</v>
      </c>
      <c r="D72" s="604"/>
      <c r="E72" s="604"/>
      <c r="F72" s="604"/>
      <c r="G72" s="604"/>
      <c r="H72" s="604"/>
    </row>
    <row r="73" spans="1:8" ht="25.5" x14ac:dyDescent="0.2">
      <c r="A73" s="605">
        <v>69</v>
      </c>
      <c r="B73" s="608" t="s">
        <v>402</v>
      </c>
      <c r="C73" s="603">
        <f t="shared" si="1"/>
        <v>283299607</v>
      </c>
      <c r="D73" s="609">
        <v>247944252</v>
      </c>
      <c r="E73" s="609">
        <v>11151861</v>
      </c>
      <c r="F73" s="609">
        <v>17021226</v>
      </c>
      <c r="G73" s="609">
        <v>2340070</v>
      </c>
      <c r="H73" s="609">
        <v>4842198</v>
      </c>
    </row>
    <row r="74" spans="1:8" x14ac:dyDescent="0.2">
      <c r="A74" s="605">
        <v>70</v>
      </c>
      <c r="B74" s="608" t="s">
        <v>114</v>
      </c>
      <c r="C74" s="603">
        <f t="shared" si="1"/>
        <v>33229433</v>
      </c>
      <c r="D74" s="609">
        <v>33229433</v>
      </c>
      <c r="E74" s="609"/>
      <c r="F74" s="609"/>
      <c r="G74" s="609"/>
      <c r="H74" s="609"/>
    </row>
    <row r="75" spans="1:8" x14ac:dyDescent="0.2">
      <c r="A75" s="605">
        <v>71</v>
      </c>
      <c r="B75" s="608" t="s">
        <v>403</v>
      </c>
      <c r="C75" s="603">
        <f t="shared" si="1"/>
        <v>507950224</v>
      </c>
      <c r="D75" s="609"/>
      <c r="E75" s="609">
        <v>186859653</v>
      </c>
      <c r="F75" s="609">
        <v>125491493</v>
      </c>
      <c r="G75" s="609">
        <v>66470316</v>
      </c>
      <c r="H75" s="609">
        <v>129128762</v>
      </c>
    </row>
    <row r="76" spans="1:8" x14ac:dyDescent="0.2">
      <c r="A76" s="605">
        <v>72</v>
      </c>
      <c r="B76" s="608" t="s">
        <v>115</v>
      </c>
      <c r="C76" s="603">
        <f t="shared" si="1"/>
        <v>824479264</v>
      </c>
      <c r="D76" s="616">
        <f>SUM(D72:D75)</f>
        <v>281173685</v>
      </c>
      <c r="E76" s="616">
        <f>SUM(E72:E75)</f>
        <v>198011514</v>
      </c>
      <c r="F76" s="616">
        <f>SUM(F72:F75)</f>
        <v>142512719</v>
      </c>
      <c r="G76" s="616">
        <f>SUM(G72:G75)</f>
        <v>68810386</v>
      </c>
      <c r="H76" s="616">
        <f>SUM(H72:H75)</f>
        <v>133970960</v>
      </c>
    </row>
    <row r="77" spans="1:8" ht="13.5" thickBot="1" x14ac:dyDescent="0.25">
      <c r="A77" s="605">
        <v>73</v>
      </c>
      <c r="B77" s="617" t="s">
        <v>116</v>
      </c>
      <c r="C77" s="603">
        <f t="shared" si="1"/>
        <v>824479264</v>
      </c>
      <c r="D77" s="618">
        <f>D76</f>
        <v>281173685</v>
      </c>
      <c r="E77" s="618">
        <f>E76</f>
        <v>198011514</v>
      </c>
      <c r="F77" s="618">
        <f>F76</f>
        <v>142512719</v>
      </c>
      <c r="G77" s="618">
        <f>G76</f>
        <v>68810386</v>
      </c>
      <c r="H77" s="618">
        <f>H76</f>
        <v>133970960</v>
      </c>
    </row>
    <row r="78" spans="1:8" ht="14.25" thickTop="1" thickBot="1" x14ac:dyDescent="0.25">
      <c r="A78" s="605">
        <v>74</v>
      </c>
      <c r="B78" s="235" t="s">
        <v>46</v>
      </c>
      <c r="C78" s="603">
        <f t="shared" si="1"/>
        <v>3008277349</v>
      </c>
      <c r="D78" s="236">
        <f>D71+D77</f>
        <v>2381791244</v>
      </c>
      <c r="E78" s="236">
        <f>E71+E77</f>
        <v>202113462</v>
      </c>
      <c r="F78" s="236">
        <f>F71+F77</f>
        <v>209120635</v>
      </c>
      <c r="G78" s="236">
        <f>G71+G77</f>
        <v>72706514</v>
      </c>
      <c r="H78" s="236">
        <f>H71+H77</f>
        <v>142545494</v>
      </c>
    </row>
    <row r="79" spans="1:8" ht="13.5" thickTop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9"/>
  <sheetViews>
    <sheetView workbookViewId="0">
      <selection activeCell="F2" sqref="F2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9" max="9" width="6.855468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9" x14ac:dyDescent="0.2">
      <c r="B1" s="219" t="s">
        <v>360</v>
      </c>
      <c r="F1" t="s">
        <v>510</v>
      </c>
    </row>
    <row r="2" spans="1:9" x14ac:dyDescent="0.2">
      <c r="B2" s="219" t="s">
        <v>517</v>
      </c>
      <c r="F2" t="s">
        <v>533</v>
      </c>
    </row>
    <row r="3" spans="1:9" x14ac:dyDescent="0.2">
      <c r="C3" s="15"/>
      <c r="F3" t="s">
        <v>120</v>
      </c>
    </row>
    <row r="4" spans="1:9" x14ac:dyDescent="0.2">
      <c r="B4" s="220"/>
      <c r="C4" s="333" t="s">
        <v>452</v>
      </c>
    </row>
    <row r="5" spans="1:9" ht="25.5" x14ac:dyDescent="0.2">
      <c r="A5" s="474" t="s">
        <v>1</v>
      </c>
      <c r="B5" s="475" t="s">
        <v>2</v>
      </c>
      <c r="C5" s="476" t="s">
        <v>531</v>
      </c>
      <c r="D5" s="476" t="s">
        <v>48</v>
      </c>
      <c r="E5" s="476" t="s">
        <v>363</v>
      </c>
      <c r="F5" s="476" t="s">
        <v>50</v>
      </c>
      <c r="G5" s="476" t="s">
        <v>174</v>
      </c>
      <c r="H5" s="476" t="s">
        <v>52</v>
      </c>
    </row>
    <row r="6" spans="1:9" ht="25.5" x14ac:dyDescent="0.2">
      <c r="A6" s="477">
        <v>1</v>
      </c>
      <c r="B6" s="478" t="s">
        <v>53</v>
      </c>
      <c r="C6" s="479">
        <f>SUM(D6:H6)</f>
        <v>82575651</v>
      </c>
      <c r="D6" s="480">
        <v>82575651</v>
      </c>
      <c r="E6" s="480"/>
      <c r="F6" s="480"/>
      <c r="G6" s="480"/>
      <c r="H6" s="480"/>
      <c r="I6" s="331"/>
    </row>
    <row r="7" spans="1:9" ht="25.5" x14ac:dyDescent="0.2">
      <c r="A7" s="477">
        <v>2</v>
      </c>
      <c r="B7" s="478" t="s">
        <v>364</v>
      </c>
      <c r="C7" s="479">
        <f t="shared" ref="C7:C70" si="0">SUM(D7:H7)</f>
        <v>106876300</v>
      </c>
      <c r="D7" s="480">
        <v>106876300</v>
      </c>
      <c r="E7" s="480"/>
      <c r="F7" s="480"/>
      <c r="G7" s="480"/>
      <c r="H7" s="480"/>
      <c r="I7" s="331"/>
    </row>
    <row r="8" spans="1:9" ht="25.5" x14ac:dyDescent="0.2">
      <c r="A8" s="477">
        <v>3</v>
      </c>
      <c r="B8" s="478" t="s">
        <v>365</v>
      </c>
      <c r="C8" s="479">
        <f t="shared" si="0"/>
        <v>78489073</v>
      </c>
      <c r="D8" s="480">
        <v>78489073</v>
      </c>
      <c r="E8" s="480"/>
      <c r="F8" s="480"/>
      <c r="G8" s="480"/>
      <c r="H8" s="480"/>
      <c r="I8" s="331"/>
    </row>
    <row r="9" spans="1:9" ht="25.5" x14ac:dyDescent="0.2">
      <c r="A9" s="477">
        <v>4</v>
      </c>
      <c r="B9" s="478" t="s">
        <v>366</v>
      </c>
      <c r="C9" s="479">
        <f t="shared" si="0"/>
        <v>6651031</v>
      </c>
      <c r="D9" s="480">
        <v>6651031</v>
      </c>
      <c r="E9" s="480"/>
      <c r="F9" s="480"/>
      <c r="G9" s="480"/>
      <c r="H9" s="480"/>
      <c r="I9" s="331"/>
    </row>
    <row r="10" spans="1:9" ht="25.5" x14ac:dyDescent="0.2">
      <c r="A10" s="477">
        <v>5</v>
      </c>
      <c r="B10" s="478" t="s">
        <v>367</v>
      </c>
      <c r="C10" s="479">
        <f t="shared" si="0"/>
        <v>1358214</v>
      </c>
      <c r="D10" s="480">
        <v>1358214</v>
      </c>
      <c r="E10" s="480"/>
      <c r="F10" s="480"/>
      <c r="G10" s="480"/>
      <c r="H10" s="480"/>
      <c r="I10" s="331"/>
    </row>
    <row r="11" spans="1:9" x14ac:dyDescent="0.2">
      <c r="A11" s="477">
        <v>6</v>
      </c>
      <c r="B11" s="478" t="s">
        <v>368</v>
      </c>
      <c r="C11" s="479">
        <f t="shared" si="0"/>
        <v>971050</v>
      </c>
      <c r="D11" s="480">
        <v>971050</v>
      </c>
      <c r="E11" s="480"/>
      <c r="F11" s="480"/>
      <c r="G11" s="480"/>
      <c r="H11" s="480"/>
      <c r="I11" s="331"/>
    </row>
    <row r="12" spans="1:9" x14ac:dyDescent="0.2">
      <c r="A12" s="477">
        <v>7</v>
      </c>
      <c r="B12" s="478" t="s">
        <v>58</v>
      </c>
      <c r="C12" s="479">
        <f t="shared" si="0"/>
        <v>276921319</v>
      </c>
      <c r="D12" s="481">
        <f>SUM(D6:D11)</f>
        <v>276921319</v>
      </c>
      <c r="E12" s="481">
        <f>SUM(E6:E11)</f>
        <v>0</v>
      </c>
      <c r="F12" s="481">
        <f>SUM(F6:F11)</f>
        <v>0</v>
      </c>
      <c r="G12" s="481">
        <f>SUM(G6:G11)</f>
        <v>0</v>
      </c>
      <c r="H12" s="481">
        <f>SUM(H6:H11)</f>
        <v>0</v>
      </c>
      <c r="I12" s="331"/>
    </row>
    <row r="13" spans="1:9" s="225" customFormat="1" x14ac:dyDescent="0.2">
      <c r="A13" s="477">
        <v>8</v>
      </c>
      <c r="B13" s="482" t="s">
        <v>369</v>
      </c>
      <c r="C13" s="479">
        <f t="shared" si="0"/>
        <v>0</v>
      </c>
      <c r="D13" s="483"/>
      <c r="E13" s="483"/>
      <c r="F13" s="483"/>
      <c r="G13" s="483"/>
      <c r="H13" s="483"/>
      <c r="I13" s="331"/>
    </row>
    <row r="14" spans="1:9" ht="25.5" x14ac:dyDescent="0.2">
      <c r="A14" s="477">
        <v>9</v>
      </c>
      <c r="B14" s="478" t="s">
        <v>59</v>
      </c>
      <c r="C14" s="479">
        <f t="shared" si="0"/>
        <v>57007145</v>
      </c>
      <c r="D14" s="481">
        <f>SUM(D15:D19)</f>
        <v>3591000</v>
      </c>
      <c r="E14" s="481">
        <f>SUM(E15:E19)</f>
        <v>2063270</v>
      </c>
      <c r="F14" s="481">
        <f>SUM(F15:F19)</f>
        <v>50102561</v>
      </c>
      <c r="G14" s="481">
        <f>SUM(G15:G19)</f>
        <v>1250314</v>
      </c>
      <c r="H14" s="481">
        <f>SUM(H15:H19)</f>
        <v>0</v>
      </c>
      <c r="I14" s="331"/>
    </row>
    <row r="15" spans="1:9" x14ac:dyDescent="0.2">
      <c r="A15" s="477">
        <v>10</v>
      </c>
      <c r="B15" s="478" t="s">
        <v>370</v>
      </c>
      <c r="C15" s="479">
        <f t="shared" si="0"/>
        <v>3028270</v>
      </c>
      <c r="D15" s="480">
        <v>165000</v>
      </c>
      <c r="E15" s="480">
        <v>2063270</v>
      </c>
      <c r="F15" s="480"/>
      <c r="G15" s="480">
        <v>800000</v>
      </c>
      <c r="H15" s="480"/>
      <c r="I15" s="331"/>
    </row>
    <row r="16" spans="1:9" x14ac:dyDescent="0.2">
      <c r="A16" s="477">
        <v>11</v>
      </c>
      <c r="B16" s="478" t="s">
        <v>532</v>
      </c>
      <c r="C16" s="479">
        <f t="shared" si="0"/>
        <v>450314</v>
      </c>
      <c r="D16" s="480"/>
      <c r="E16" s="480"/>
      <c r="F16" s="480"/>
      <c r="G16" s="480">
        <v>450314</v>
      </c>
      <c r="H16" s="480"/>
      <c r="I16" s="331"/>
    </row>
    <row r="17" spans="1:9" x14ac:dyDescent="0.2">
      <c r="A17" s="477">
        <v>12</v>
      </c>
      <c r="B17" s="478" t="s">
        <v>372</v>
      </c>
      <c r="C17" s="479">
        <f t="shared" si="0"/>
        <v>1276000</v>
      </c>
      <c r="D17" s="480">
        <v>1276000</v>
      </c>
      <c r="E17" s="480"/>
      <c r="F17" s="480"/>
      <c r="G17" s="480"/>
      <c r="H17" s="480"/>
      <c r="I17" s="331"/>
    </row>
    <row r="18" spans="1:9" x14ac:dyDescent="0.2">
      <c r="A18" s="477">
        <v>13</v>
      </c>
      <c r="B18" s="478" t="s">
        <v>373</v>
      </c>
      <c r="C18" s="479">
        <f t="shared" si="0"/>
        <v>52252561</v>
      </c>
      <c r="D18" s="480">
        <v>2150000</v>
      </c>
      <c r="E18" s="480"/>
      <c r="F18" s="480">
        <v>50102561</v>
      </c>
      <c r="G18" s="480"/>
      <c r="H18" s="480"/>
      <c r="I18" s="331"/>
    </row>
    <row r="19" spans="1:9" x14ac:dyDescent="0.2">
      <c r="A19" s="477">
        <v>14</v>
      </c>
      <c r="B19" s="478" t="s">
        <v>374</v>
      </c>
      <c r="C19" s="479">
        <f t="shared" si="0"/>
        <v>0</v>
      </c>
      <c r="D19" s="480"/>
      <c r="E19" s="480"/>
      <c r="F19" s="480"/>
      <c r="G19" s="480"/>
      <c r="H19" s="480"/>
      <c r="I19" s="331"/>
    </row>
    <row r="20" spans="1:9" ht="25.5" x14ac:dyDescent="0.2">
      <c r="A20" s="477">
        <v>15</v>
      </c>
      <c r="B20" s="484" t="s">
        <v>64</v>
      </c>
      <c r="C20" s="479">
        <f t="shared" si="0"/>
        <v>333928464</v>
      </c>
      <c r="D20" s="485">
        <f>D12+D14</f>
        <v>280512319</v>
      </c>
      <c r="E20" s="485">
        <f>E12+E14</f>
        <v>2063270</v>
      </c>
      <c r="F20" s="485">
        <f>F12+F14</f>
        <v>50102561</v>
      </c>
      <c r="G20" s="485">
        <f>G12+G14</f>
        <v>1250314</v>
      </c>
      <c r="H20" s="485">
        <f>H12+H14</f>
        <v>0</v>
      </c>
      <c r="I20" s="331"/>
    </row>
    <row r="21" spans="1:9" x14ac:dyDescent="0.2">
      <c r="A21" s="477">
        <v>16</v>
      </c>
      <c r="B21" s="478" t="s">
        <v>65</v>
      </c>
      <c r="C21" s="479">
        <f t="shared" si="0"/>
        <v>2704000</v>
      </c>
      <c r="D21" s="486">
        <f>D22</f>
        <v>2704000</v>
      </c>
      <c r="E21" s="486">
        <f>E22</f>
        <v>0</v>
      </c>
      <c r="F21" s="486">
        <f>F22</f>
        <v>0</v>
      </c>
      <c r="G21" s="486">
        <f>G22</f>
        <v>0</v>
      </c>
      <c r="H21" s="486">
        <f>H22</f>
        <v>0</v>
      </c>
      <c r="I21" s="331"/>
    </row>
    <row r="22" spans="1:9" x14ac:dyDescent="0.2">
      <c r="A22" s="477">
        <v>17</v>
      </c>
      <c r="B22" s="478" t="s">
        <v>375</v>
      </c>
      <c r="C22" s="479">
        <f t="shared" si="0"/>
        <v>2704000</v>
      </c>
      <c r="D22" s="487">
        <v>2704000</v>
      </c>
      <c r="E22" s="487"/>
      <c r="F22" s="487"/>
      <c r="G22" s="487"/>
      <c r="H22" s="487"/>
      <c r="I22" s="331"/>
    </row>
    <row r="23" spans="1:9" x14ac:dyDescent="0.2">
      <c r="A23" s="477">
        <v>18</v>
      </c>
      <c r="B23" s="478" t="s">
        <v>376</v>
      </c>
      <c r="C23" s="479">
        <f t="shared" si="0"/>
        <v>259822948</v>
      </c>
      <c r="D23" s="486">
        <f>SUM(D24:D27)</f>
        <v>259822948</v>
      </c>
      <c r="E23" s="486">
        <f>SUM(E24:E27)</f>
        <v>0</v>
      </c>
      <c r="F23" s="486">
        <f>SUM(F24:F27)</f>
        <v>0</v>
      </c>
      <c r="G23" s="486">
        <f>SUM(G24:G27)</f>
        <v>0</v>
      </c>
      <c r="H23" s="486">
        <f>SUM(H24:H27)</f>
        <v>0</v>
      </c>
      <c r="I23" s="331"/>
    </row>
    <row r="24" spans="1:9" x14ac:dyDescent="0.2">
      <c r="A24" s="477">
        <v>19</v>
      </c>
      <c r="B24" s="478" t="s">
        <v>377</v>
      </c>
      <c r="C24" s="479">
        <f t="shared" si="0"/>
        <v>0</v>
      </c>
      <c r="D24" s="476"/>
      <c r="E24" s="476"/>
      <c r="F24" s="476"/>
      <c r="G24" s="476"/>
      <c r="H24" s="476"/>
      <c r="I24" s="331"/>
    </row>
    <row r="25" spans="1:9" x14ac:dyDescent="0.2">
      <c r="A25" s="477">
        <v>20</v>
      </c>
      <c r="B25" s="478" t="s">
        <v>378</v>
      </c>
      <c r="C25" s="479">
        <f t="shared" si="0"/>
        <v>259822948</v>
      </c>
      <c r="D25" s="476">
        <v>259822948</v>
      </c>
      <c r="E25" s="476"/>
      <c r="F25" s="476"/>
      <c r="G25" s="476"/>
      <c r="H25" s="476"/>
      <c r="I25" s="331"/>
    </row>
    <row r="26" spans="1:9" x14ac:dyDescent="0.2">
      <c r="A26" s="477">
        <v>21</v>
      </c>
      <c r="B26" s="478" t="s">
        <v>379</v>
      </c>
      <c r="C26" s="479">
        <f t="shared" si="0"/>
        <v>0</v>
      </c>
      <c r="D26" s="476"/>
      <c r="E26" s="476"/>
      <c r="F26" s="476"/>
      <c r="G26" s="476"/>
      <c r="H26" s="476"/>
      <c r="I26" s="331"/>
    </row>
    <row r="27" spans="1:9" x14ac:dyDescent="0.2">
      <c r="A27" s="477">
        <v>22</v>
      </c>
      <c r="B27" s="334" t="s">
        <v>380</v>
      </c>
      <c r="C27" s="479">
        <f t="shared" si="0"/>
        <v>0</v>
      </c>
      <c r="D27" s="476"/>
      <c r="E27" s="476"/>
      <c r="F27" s="476"/>
      <c r="G27" s="476"/>
      <c r="H27" s="476"/>
      <c r="I27" s="331"/>
    </row>
    <row r="28" spans="1:9" ht="25.5" x14ac:dyDescent="0.2">
      <c r="A28" s="477">
        <v>23</v>
      </c>
      <c r="B28" s="484" t="s">
        <v>70</v>
      </c>
      <c r="C28" s="479">
        <f t="shared" si="0"/>
        <v>262526948</v>
      </c>
      <c r="D28" s="485">
        <f>D21+D23</f>
        <v>262526948</v>
      </c>
      <c r="E28" s="485">
        <f>E21+E23</f>
        <v>0</v>
      </c>
      <c r="F28" s="485">
        <f>F21+F23</f>
        <v>0</v>
      </c>
      <c r="G28" s="485">
        <f>G21+G23</f>
        <v>0</v>
      </c>
      <c r="H28" s="485">
        <f>H21+H23</f>
        <v>0</v>
      </c>
      <c r="I28" s="331"/>
    </row>
    <row r="29" spans="1:9" x14ac:dyDescent="0.2">
      <c r="A29" s="477">
        <v>24</v>
      </c>
      <c r="B29" s="478" t="s">
        <v>71</v>
      </c>
      <c r="C29" s="479">
        <f t="shared" si="0"/>
        <v>106185418</v>
      </c>
      <c r="D29" s="481">
        <f>SUM(D30:D31)</f>
        <v>106185418</v>
      </c>
      <c r="E29" s="481">
        <f>SUM(E30:E31)</f>
        <v>0</v>
      </c>
      <c r="F29" s="481">
        <f>SUM(F30:F31)</f>
        <v>0</v>
      </c>
      <c r="G29" s="481">
        <f>SUM(G30:G31)</f>
        <v>0</v>
      </c>
      <c r="H29" s="481">
        <f>SUM(H30:H31)</f>
        <v>0</v>
      </c>
      <c r="I29" s="331"/>
    </row>
    <row r="30" spans="1:9" x14ac:dyDescent="0.2">
      <c r="A30" s="477">
        <v>25</v>
      </c>
      <c r="B30" s="478" t="s">
        <v>72</v>
      </c>
      <c r="C30" s="479">
        <f t="shared" si="0"/>
        <v>104725553</v>
      </c>
      <c r="D30" s="480">
        <v>104725553</v>
      </c>
      <c r="E30" s="480"/>
      <c r="F30" s="480"/>
      <c r="G30" s="480"/>
      <c r="H30" s="480"/>
      <c r="I30" s="331"/>
    </row>
    <row r="31" spans="1:9" ht="16.5" customHeight="1" x14ac:dyDescent="0.2">
      <c r="A31" s="477">
        <v>26</v>
      </c>
      <c r="B31" s="478" t="s">
        <v>73</v>
      </c>
      <c r="C31" s="479">
        <f t="shared" si="0"/>
        <v>1459865</v>
      </c>
      <c r="D31" s="480">
        <v>1459865</v>
      </c>
      <c r="E31" s="480"/>
      <c r="F31" s="480"/>
      <c r="G31" s="480"/>
      <c r="H31" s="480"/>
      <c r="I31" s="331"/>
    </row>
    <row r="32" spans="1:9" ht="18.75" customHeight="1" x14ac:dyDescent="0.2">
      <c r="A32" s="477">
        <v>27</v>
      </c>
      <c r="B32" s="478" t="s">
        <v>74</v>
      </c>
      <c r="C32" s="479">
        <f t="shared" si="0"/>
        <v>178763313</v>
      </c>
      <c r="D32" s="480">
        <v>178763313</v>
      </c>
      <c r="E32" s="480"/>
      <c r="F32" s="480"/>
      <c r="G32" s="480"/>
      <c r="H32" s="480"/>
      <c r="I32" s="331"/>
    </row>
    <row r="33" spans="1:9" x14ac:dyDescent="0.2">
      <c r="A33" s="477">
        <v>28</v>
      </c>
      <c r="B33" s="478" t="s">
        <v>381</v>
      </c>
      <c r="C33" s="479">
        <f t="shared" si="0"/>
        <v>11019908</v>
      </c>
      <c r="D33" s="480">
        <v>11019908</v>
      </c>
      <c r="E33" s="480"/>
      <c r="F33" s="480"/>
      <c r="G33" s="480"/>
      <c r="H33" s="480"/>
      <c r="I33" s="331"/>
    </row>
    <row r="34" spans="1:9" ht="25.5" x14ac:dyDescent="0.2">
      <c r="A34" s="477">
        <v>29</v>
      </c>
      <c r="B34" s="478" t="s">
        <v>382</v>
      </c>
      <c r="C34" s="479">
        <f t="shared" si="0"/>
        <v>0</v>
      </c>
      <c r="D34" s="480"/>
      <c r="E34" s="480"/>
      <c r="F34" s="480"/>
      <c r="G34" s="480"/>
      <c r="H34" s="480"/>
      <c r="I34" s="331"/>
    </row>
    <row r="35" spans="1:9" x14ac:dyDescent="0.2">
      <c r="A35" s="477">
        <v>30</v>
      </c>
      <c r="B35" s="478" t="s">
        <v>77</v>
      </c>
      <c r="C35" s="479">
        <f t="shared" si="0"/>
        <v>189783221</v>
      </c>
      <c r="D35" s="481">
        <f>SUM(D32:D34)</f>
        <v>189783221</v>
      </c>
      <c r="E35" s="481">
        <f>SUM(E32:E34)</f>
        <v>0</v>
      </c>
      <c r="F35" s="481">
        <f>SUM(F32:F34)</f>
        <v>0</v>
      </c>
      <c r="G35" s="481">
        <f>SUM(G32:G34)</f>
        <v>0</v>
      </c>
      <c r="H35" s="481">
        <f>SUM(H32:H34)</f>
        <v>0</v>
      </c>
      <c r="I35" s="331"/>
    </row>
    <row r="36" spans="1:9" x14ac:dyDescent="0.2">
      <c r="A36" s="477">
        <v>31</v>
      </c>
      <c r="B36" s="478" t="s">
        <v>78</v>
      </c>
      <c r="C36" s="479">
        <f t="shared" si="0"/>
        <v>466255</v>
      </c>
      <c r="D36" s="481">
        <v>446255</v>
      </c>
      <c r="E36" s="481">
        <v>20000</v>
      </c>
      <c r="F36" s="481">
        <f>SUM(F37:F38)</f>
        <v>0</v>
      </c>
      <c r="G36" s="481">
        <f>SUM(G37:G38)</f>
        <v>0</v>
      </c>
      <c r="H36" s="481">
        <f>SUM(H37:H38)</f>
        <v>0</v>
      </c>
      <c r="I36" s="331"/>
    </row>
    <row r="37" spans="1:9" ht="51" x14ac:dyDescent="0.2">
      <c r="A37" s="477">
        <v>32</v>
      </c>
      <c r="B37" s="478" t="s">
        <v>383</v>
      </c>
      <c r="C37" s="479">
        <f t="shared" si="0"/>
        <v>0</v>
      </c>
      <c r="D37" s="480"/>
      <c r="E37" s="480"/>
      <c r="F37" s="480"/>
      <c r="G37" s="480"/>
      <c r="H37" s="480"/>
      <c r="I37" s="331"/>
    </row>
    <row r="38" spans="1:9" x14ac:dyDescent="0.2">
      <c r="A38" s="477">
        <v>33</v>
      </c>
      <c r="B38" s="478" t="s">
        <v>384</v>
      </c>
      <c r="C38" s="479">
        <f t="shared" si="0"/>
        <v>275582</v>
      </c>
      <c r="D38" s="480">
        <v>275582</v>
      </c>
      <c r="E38" s="480"/>
      <c r="F38" s="480"/>
      <c r="G38" s="480"/>
      <c r="H38" s="480"/>
      <c r="I38" s="331"/>
    </row>
    <row r="39" spans="1:9" x14ac:dyDescent="0.2">
      <c r="A39" s="477">
        <v>34</v>
      </c>
      <c r="B39" s="484" t="s">
        <v>82</v>
      </c>
      <c r="C39" s="479">
        <f t="shared" si="0"/>
        <v>296434894</v>
      </c>
      <c r="D39" s="485">
        <f>D29+D35+D36</f>
        <v>296414894</v>
      </c>
      <c r="E39" s="485">
        <f>E29+E35+E36</f>
        <v>20000</v>
      </c>
      <c r="F39" s="485">
        <f>F29+F35+F36</f>
        <v>0</v>
      </c>
      <c r="G39" s="485">
        <f>G29+G35+G36</f>
        <v>0</v>
      </c>
      <c r="H39" s="485">
        <f>H29+H35+H36</f>
        <v>0</v>
      </c>
      <c r="I39" s="331"/>
    </row>
    <row r="40" spans="1:9" x14ac:dyDescent="0.2">
      <c r="A40" s="477">
        <v>35</v>
      </c>
      <c r="B40" s="482" t="s">
        <v>385</v>
      </c>
      <c r="C40" s="479">
        <f t="shared" si="0"/>
        <v>6900</v>
      </c>
      <c r="D40" s="488"/>
      <c r="E40" s="488"/>
      <c r="F40" s="488"/>
      <c r="G40" s="488">
        <v>6900</v>
      </c>
      <c r="H40" s="488"/>
      <c r="I40" s="331"/>
    </row>
    <row r="41" spans="1:9" x14ac:dyDescent="0.2">
      <c r="A41" s="477">
        <v>36</v>
      </c>
      <c r="B41" s="489" t="s">
        <v>83</v>
      </c>
      <c r="C41" s="479">
        <f t="shared" si="0"/>
        <v>7957548</v>
      </c>
      <c r="D41" s="490">
        <f>SUM(D42:D45)</f>
        <v>0</v>
      </c>
      <c r="E41" s="490">
        <v>204696</v>
      </c>
      <c r="F41" s="490">
        <v>507858</v>
      </c>
      <c r="G41" s="490">
        <v>1887490</v>
      </c>
      <c r="H41" s="490">
        <v>5357504</v>
      </c>
      <c r="I41" s="331"/>
    </row>
    <row r="42" spans="1:9" x14ac:dyDescent="0.2">
      <c r="A42" s="477">
        <v>37</v>
      </c>
      <c r="B42" s="489" t="s">
        <v>386</v>
      </c>
      <c r="C42" s="479">
        <f t="shared" si="0"/>
        <v>0</v>
      </c>
      <c r="D42" s="491"/>
      <c r="E42" s="491"/>
      <c r="F42" s="491"/>
      <c r="G42" s="491"/>
      <c r="H42" s="491"/>
      <c r="I42" s="331"/>
    </row>
    <row r="43" spans="1:9" x14ac:dyDescent="0.2">
      <c r="A43" s="477">
        <v>38</v>
      </c>
      <c r="B43" s="489" t="s">
        <v>85</v>
      </c>
      <c r="C43" s="479">
        <f t="shared" si="0"/>
        <v>98425</v>
      </c>
      <c r="D43" s="492"/>
      <c r="E43" s="492">
        <v>98425</v>
      </c>
      <c r="F43" s="492"/>
      <c r="G43" s="492"/>
      <c r="H43" s="492"/>
      <c r="I43" s="331"/>
    </row>
    <row r="44" spans="1:9" x14ac:dyDescent="0.2">
      <c r="A44" s="477">
        <v>39</v>
      </c>
      <c r="B44" s="489" t="s">
        <v>387</v>
      </c>
      <c r="C44" s="479">
        <f t="shared" si="0"/>
        <v>0</v>
      </c>
      <c r="D44" s="492"/>
      <c r="E44" s="492"/>
      <c r="F44" s="492"/>
      <c r="G44" s="492"/>
      <c r="H44" s="492"/>
      <c r="I44" s="331"/>
    </row>
    <row r="45" spans="1:9" x14ac:dyDescent="0.2">
      <c r="A45" s="477">
        <v>40</v>
      </c>
      <c r="B45" s="489" t="s">
        <v>388</v>
      </c>
      <c r="C45" s="479">
        <f t="shared" si="0"/>
        <v>0</v>
      </c>
      <c r="D45" s="492"/>
      <c r="E45" s="492"/>
      <c r="F45" s="492"/>
      <c r="G45" s="492"/>
      <c r="H45" s="492"/>
      <c r="I45" s="331"/>
    </row>
    <row r="46" spans="1:9" x14ac:dyDescent="0.2">
      <c r="A46" s="477">
        <v>41</v>
      </c>
      <c r="B46" s="478" t="s">
        <v>87</v>
      </c>
      <c r="C46" s="479">
        <f t="shared" si="0"/>
        <v>3186825</v>
      </c>
      <c r="D46" s="490">
        <f>SUM(D47:D48)</f>
        <v>700902</v>
      </c>
      <c r="E46" s="490">
        <f>SUM(E47:E48)</f>
        <v>1180937</v>
      </c>
      <c r="F46" s="490">
        <f>SUM(F47:F48)</f>
        <v>1304946</v>
      </c>
      <c r="G46" s="490">
        <f>SUM(G47:G48)</f>
        <v>40</v>
      </c>
      <c r="H46" s="490">
        <f>SUM(H47:H48)</f>
        <v>0</v>
      </c>
      <c r="I46" s="331"/>
    </row>
    <row r="47" spans="1:9" x14ac:dyDescent="0.2">
      <c r="A47" s="477">
        <v>42</v>
      </c>
      <c r="B47" s="478" t="s">
        <v>88</v>
      </c>
      <c r="C47" s="479">
        <f t="shared" si="0"/>
        <v>2147918</v>
      </c>
      <c r="D47" s="480">
        <v>697545</v>
      </c>
      <c r="E47" s="480">
        <v>1169951</v>
      </c>
      <c r="F47" s="480">
        <v>280382</v>
      </c>
      <c r="G47" s="480">
        <v>40</v>
      </c>
      <c r="H47" s="480"/>
      <c r="I47" s="331"/>
    </row>
    <row r="48" spans="1:9" x14ac:dyDescent="0.2">
      <c r="A48" s="477">
        <v>43</v>
      </c>
      <c r="B48" s="478" t="s">
        <v>89</v>
      </c>
      <c r="C48" s="479">
        <f t="shared" si="0"/>
        <v>1038907</v>
      </c>
      <c r="D48" s="480">
        <v>3357</v>
      </c>
      <c r="E48" s="480">
        <v>10986</v>
      </c>
      <c r="F48" s="480">
        <v>1024564</v>
      </c>
      <c r="G48" s="480"/>
      <c r="H48" s="480"/>
      <c r="I48" s="331"/>
    </row>
    <row r="49" spans="1:9" x14ac:dyDescent="0.2">
      <c r="A49" s="477">
        <v>44</v>
      </c>
      <c r="B49" s="478" t="s">
        <v>389</v>
      </c>
      <c r="C49" s="479">
        <f t="shared" si="0"/>
        <v>8471251</v>
      </c>
      <c r="D49" s="490">
        <v>8471251</v>
      </c>
      <c r="E49" s="490">
        <f>SUM(E50:E53)</f>
        <v>0</v>
      </c>
      <c r="F49" s="490">
        <f>SUM(F50:F53)</f>
        <v>0</v>
      </c>
      <c r="G49" s="490">
        <f>SUM(G50:G53)</f>
        <v>0</v>
      </c>
      <c r="H49" s="490">
        <f>SUM(H50:H53)</f>
        <v>0</v>
      </c>
      <c r="I49" s="331"/>
    </row>
    <row r="50" spans="1:9" ht="25.5" x14ac:dyDescent="0.2">
      <c r="A50" s="477">
        <v>45</v>
      </c>
      <c r="B50" s="478" t="s">
        <v>390</v>
      </c>
      <c r="C50" s="479">
        <f t="shared" si="0"/>
        <v>0</v>
      </c>
      <c r="D50" s="491"/>
      <c r="E50" s="491"/>
      <c r="F50" s="491"/>
      <c r="G50" s="491"/>
      <c r="H50" s="491"/>
      <c r="I50" s="331"/>
    </row>
    <row r="51" spans="1:9" ht="25.5" x14ac:dyDescent="0.2">
      <c r="A51" s="477">
        <v>46</v>
      </c>
      <c r="B51" s="478" t="s">
        <v>92</v>
      </c>
      <c r="C51" s="479">
        <f t="shared" si="0"/>
        <v>0</v>
      </c>
      <c r="D51" s="491"/>
      <c r="E51" s="491"/>
      <c r="F51" s="491"/>
      <c r="G51" s="491"/>
      <c r="H51" s="491"/>
      <c r="I51" s="331"/>
    </row>
    <row r="52" spans="1:9" x14ac:dyDescent="0.2">
      <c r="A52" s="477">
        <v>47</v>
      </c>
      <c r="B52" s="478" t="s">
        <v>391</v>
      </c>
      <c r="C52" s="479">
        <f t="shared" si="0"/>
        <v>8471251</v>
      </c>
      <c r="D52" s="491">
        <v>8471251</v>
      </c>
      <c r="E52" s="491"/>
      <c r="F52" s="491"/>
      <c r="G52" s="491"/>
      <c r="H52" s="491"/>
      <c r="I52" s="331"/>
    </row>
    <row r="53" spans="1:9" x14ac:dyDescent="0.2">
      <c r="A53" s="477">
        <v>49</v>
      </c>
      <c r="B53" s="478" t="s">
        <v>95</v>
      </c>
      <c r="C53" s="479">
        <f t="shared" si="0"/>
        <v>0</v>
      </c>
      <c r="D53" s="491"/>
      <c r="E53" s="491"/>
      <c r="F53" s="491"/>
      <c r="G53" s="491"/>
      <c r="H53" s="491"/>
      <c r="I53" s="331"/>
    </row>
    <row r="54" spans="1:9" x14ac:dyDescent="0.2">
      <c r="A54" s="477">
        <v>50</v>
      </c>
      <c r="B54" s="478" t="s">
        <v>392</v>
      </c>
      <c r="C54" s="479">
        <f t="shared" si="0"/>
        <v>823293</v>
      </c>
      <c r="D54" s="491">
        <v>42640</v>
      </c>
      <c r="E54" s="491"/>
      <c r="F54" s="491"/>
      <c r="G54" s="491"/>
      <c r="H54" s="491">
        <v>780653</v>
      </c>
      <c r="I54" s="331"/>
    </row>
    <row r="55" spans="1:9" x14ac:dyDescent="0.2">
      <c r="A55" s="477">
        <v>51</v>
      </c>
      <c r="B55" s="478" t="s">
        <v>393</v>
      </c>
      <c r="C55" s="479">
        <f t="shared" si="0"/>
        <v>7719028</v>
      </c>
      <c r="D55" s="491">
        <v>5094913</v>
      </c>
      <c r="E55" s="491">
        <v>371883</v>
      </c>
      <c r="F55" s="491">
        <v>594925</v>
      </c>
      <c r="G55" s="491"/>
      <c r="H55" s="491">
        <v>1657307</v>
      </c>
      <c r="I55" s="331"/>
    </row>
    <row r="56" spans="1:9" x14ac:dyDescent="0.2">
      <c r="A56" s="477">
        <v>52</v>
      </c>
      <c r="B56" s="478" t="s">
        <v>98</v>
      </c>
      <c r="C56" s="479">
        <f t="shared" si="0"/>
        <v>1231733</v>
      </c>
      <c r="D56" s="491">
        <v>33000</v>
      </c>
      <c r="E56" s="491"/>
      <c r="F56" s="491"/>
      <c r="G56" s="491"/>
      <c r="H56" s="491">
        <v>1198733</v>
      </c>
      <c r="I56" s="331"/>
    </row>
    <row r="57" spans="1:9" ht="25.5" x14ac:dyDescent="0.2">
      <c r="A57" s="477">
        <v>53</v>
      </c>
      <c r="B57" s="478" t="s">
        <v>394</v>
      </c>
      <c r="C57" s="479">
        <f t="shared" si="0"/>
        <v>3048216</v>
      </c>
      <c r="D57" s="480">
        <v>3048201</v>
      </c>
      <c r="E57" s="480">
        <v>3</v>
      </c>
      <c r="F57" s="480">
        <v>9</v>
      </c>
      <c r="G57" s="480">
        <v>1</v>
      </c>
      <c r="H57" s="480">
        <v>2</v>
      </c>
      <c r="I57" s="331"/>
    </row>
    <row r="58" spans="1:9" x14ac:dyDescent="0.2">
      <c r="A58" s="477">
        <v>54</v>
      </c>
      <c r="B58" s="478" t="s">
        <v>395</v>
      </c>
      <c r="C58" s="479">
        <f t="shared" si="0"/>
        <v>0</v>
      </c>
      <c r="D58" s="480"/>
      <c r="E58" s="480"/>
      <c r="F58" s="480"/>
      <c r="G58" s="480"/>
      <c r="H58" s="480"/>
      <c r="I58" s="331"/>
    </row>
    <row r="59" spans="1:9" x14ac:dyDescent="0.2">
      <c r="A59" s="477">
        <v>55</v>
      </c>
      <c r="B59" s="478" t="s">
        <v>103</v>
      </c>
      <c r="C59" s="479">
        <f t="shared" si="0"/>
        <v>717765</v>
      </c>
      <c r="D59" s="480">
        <v>717765</v>
      </c>
      <c r="E59" s="480"/>
      <c r="F59" s="480"/>
      <c r="G59" s="480"/>
      <c r="H59" s="480"/>
      <c r="I59" s="331"/>
    </row>
    <row r="60" spans="1:9" x14ac:dyDescent="0.2">
      <c r="A60" s="477">
        <v>56</v>
      </c>
      <c r="B60" s="478" t="s">
        <v>396</v>
      </c>
      <c r="C60" s="479">
        <f t="shared" si="0"/>
        <v>873316</v>
      </c>
      <c r="D60" s="480">
        <v>365668</v>
      </c>
      <c r="E60" s="480">
        <v>21645</v>
      </c>
      <c r="F60" s="480">
        <v>478389</v>
      </c>
      <c r="G60" s="480">
        <v>2945</v>
      </c>
      <c r="H60" s="480">
        <v>4669</v>
      </c>
      <c r="I60" s="331"/>
    </row>
    <row r="61" spans="1:9" x14ac:dyDescent="0.2">
      <c r="A61" s="477">
        <v>57</v>
      </c>
      <c r="B61" s="484" t="s">
        <v>105</v>
      </c>
      <c r="C61" s="479">
        <f t="shared" si="0"/>
        <v>34035875</v>
      </c>
      <c r="D61" s="485">
        <f>D40+D41+D46+D49+D54+D55+D56+D57+D58+D59+D60</f>
        <v>18474340</v>
      </c>
      <c r="E61" s="485">
        <f>E40+E41+E46+E49+E54+E55+E56+E57+E58+E59+E60</f>
        <v>1779164</v>
      </c>
      <c r="F61" s="485">
        <f>F40+F41+F46+F49+F54+F55+F56+F57+F58+F59+F60</f>
        <v>2886127</v>
      </c>
      <c r="G61" s="485">
        <f>G40+G41+G46+G49+G54+G55+G56+G57+G58+G59+G60</f>
        <v>1897376</v>
      </c>
      <c r="H61" s="485">
        <f>H40+H41+H46+H49+H54+H55+H56+H57+H58+H59+H60</f>
        <v>8998868</v>
      </c>
      <c r="I61" s="331"/>
    </row>
    <row r="62" spans="1:9" x14ac:dyDescent="0.2">
      <c r="A62" s="477">
        <v>58</v>
      </c>
      <c r="B62" s="478" t="s">
        <v>397</v>
      </c>
      <c r="C62" s="479">
        <f t="shared" si="0"/>
        <v>10779295</v>
      </c>
      <c r="D62" s="480">
        <v>10779295</v>
      </c>
      <c r="E62" s="480"/>
      <c r="F62" s="480"/>
      <c r="G62" s="476"/>
      <c r="H62" s="476"/>
      <c r="I62" s="331"/>
    </row>
    <row r="63" spans="1:9" x14ac:dyDescent="0.2">
      <c r="A63" s="477">
        <v>59</v>
      </c>
      <c r="B63" s="478" t="s">
        <v>398</v>
      </c>
      <c r="C63" s="479">
        <f t="shared" si="0"/>
        <v>500</v>
      </c>
      <c r="D63" s="480"/>
      <c r="E63" s="480">
        <v>500</v>
      </c>
      <c r="F63" s="480"/>
      <c r="G63" s="476"/>
      <c r="H63" s="476"/>
      <c r="I63" s="331"/>
    </row>
    <row r="64" spans="1:9" x14ac:dyDescent="0.2">
      <c r="A64" s="477">
        <v>60</v>
      </c>
      <c r="B64" s="484" t="s">
        <v>107</v>
      </c>
      <c r="C64" s="479">
        <f t="shared" si="0"/>
        <v>10779795</v>
      </c>
      <c r="D64" s="485">
        <f>SUM(D62:D63)</f>
        <v>10779295</v>
      </c>
      <c r="E64" s="485">
        <f>SUM(E62:E63)</f>
        <v>500</v>
      </c>
      <c r="F64" s="485">
        <f>SUM(F62:F63)</f>
        <v>0</v>
      </c>
      <c r="G64" s="485">
        <f>SUM(G62:G63)</f>
        <v>0</v>
      </c>
      <c r="H64" s="485">
        <f>SUM(H62:H63)</f>
        <v>0</v>
      </c>
      <c r="I64" s="331"/>
    </row>
    <row r="65" spans="1:9" x14ac:dyDescent="0.2">
      <c r="A65" s="477">
        <v>61</v>
      </c>
      <c r="B65" s="493" t="s">
        <v>399</v>
      </c>
      <c r="C65" s="479">
        <f t="shared" si="0"/>
        <v>415000</v>
      </c>
      <c r="D65" s="491"/>
      <c r="E65" s="491"/>
      <c r="F65" s="491"/>
      <c r="G65" s="491">
        <v>415000</v>
      </c>
      <c r="H65" s="491"/>
      <c r="I65" s="331"/>
    </row>
    <row r="66" spans="1:9" x14ac:dyDescent="0.2">
      <c r="A66" s="477">
        <v>62</v>
      </c>
      <c r="B66" s="494" t="s">
        <v>400</v>
      </c>
      <c r="C66" s="479">
        <f t="shared" si="0"/>
        <v>415000</v>
      </c>
      <c r="D66" s="485">
        <f>D65</f>
        <v>0</v>
      </c>
      <c r="E66" s="485">
        <f>E65</f>
        <v>0</v>
      </c>
      <c r="F66" s="485">
        <f>F65</f>
        <v>0</v>
      </c>
      <c r="G66" s="485">
        <f>G65</f>
        <v>415000</v>
      </c>
      <c r="H66" s="485">
        <f>H65</f>
        <v>0</v>
      </c>
      <c r="I66" s="331"/>
    </row>
    <row r="67" spans="1:9" ht="25.5" x14ac:dyDescent="0.2">
      <c r="A67" s="477">
        <v>63</v>
      </c>
      <c r="B67" s="478" t="s">
        <v>108</v>
      </c>
      <c r="C67" s="479">
        <f t="shared" si="0"/>
        <v>0</v>
      </c>
      <c r="D67" s="480"/>
      <c r="E67" s="480"/>
      <c r="F67" s="480"/>
      <c r="G67" s="480"/>
      <c r="H67" s="480"/>
      <c r="I67" s="331"/>
    </row>
    <row r="68" spans="1:9" x14ac:dyDescent="0.2">
      <c r="A68" s="477">
        <v>64</v>
      </c>
      <c r="B68" s="478" t="s">
        <v>109</v>
      </c>
      <c r="C68" s="479">
        <f t="shared" si="0"/>
        <v>74000</v>
      </c>
      <c r="D68" s="480">
        <v>74000</v>
      </c>
      <c r="E68" s="480"/>
      <c r="F68" s="480"/>
      <c r="G68" s="480"/>
      <c r="H68" s="480"/>
      <c r="I68" s="331"/>
    </row>
    <row r="69" spans="1:9" x14ac:dyDescent="0.2">
      <c r="A69" s="477">
        <v>65</v>
      </c>
      <c r="B69" s="478" t="s">
        <v>110</v>
      </c>
      <c r="C69" s="479">
        <f t="shared" si="0"/>
        <v>932000</v>
      </c>
      <c r="D69" s="480">
        <v>932000</v>
      </c>
      <c r="E69" s="476"/>
      <c r="F69" s="476"/>
      <c r="G69" s="476"/>
      <c r="H69" s="476"/>
      <c r="I69" s="331"/>
    </row>
    <row r="70" spans="1:9" x14ac:dyDescent="0.2">
      <c r="A70" s="477">
        <v>66</v>
      </c>
      <c r="B70" s="484" t="s">
        <v>111</v>
      </c>
      <c r="C70" s="479">
        <f t="shared" si="0"/>
        <v>1006000</v>
      </c>
      <c r="D70" s="485">
        <f>SUM(D67:D69)</f>
        <v>1006000</v>
      </c>
      <c r="E70" s="495">
        <f>SUM(E67:E69)</f>
        <v>0</v>
      </c>
      <c r="F70" s="495">
        <f>SUM(F67:F69)</f>
        <v>0</v>
      </c>
      <c r="G70" s="495">
        <f>SUM(G67:G69)</f>
        <v>0</v>
      </c>
      <c r="H70" s="495">
        <f>SUM(H67:H69)</f>
        <v>0</v>
      </c>
      <c r="I70" s="331"/>
    </row>
    <row r="71" spans="1:9" x14ac:dyDescent="0.2">
      <c r="A71" s="477">
        <v>67</v>
      </c>
      <c r="B71" s="496" t="s">
        <v>112</v>
      </c>
      <c r="C71" s="479">
        <f t="shared" ref="C71:C78" si="1">SUM(D71:H71)</f>
        <v>939126976</v>
      </c>
      <c r="D71" s="497">
        <f>D20+D28+D39+D61+D64+D66+D70</f>
        <v>869713796</v>
      </c>
      <c r="E71" s="497">
        <f>E20+E28+E39+E61+E64+E66+E70</f>
        <v>3862934</v>
      </c>
      <c r="F71" s="497">
        <f>F20+F28+F39+F61+F64+F66+F70</f>
        <v>52988688</v>
      </c>
      <c r="G71" s="497">
        <f>G20+G28+G39+G61+G64+G66+G70</f>
        <v>3562690</v>
      </c>
      <c r="H71" s="497">
        <f>H20+H28+H39+H61+H64+H66+H70</f>
        <v>8998868</v>
      </c>
      <c r="I71" s="331"/>
    </row>
    <row r="72" spans="1:9" ht="25.5" x14ac:dyDescent="0.2">
      <c r="A72" s="477">
        <v>68</v>
      </c>
      <c r="B72" s="482" t="s">
        <v>401</v>
      </c>
      <c r="C72" s="479">
        <f t="shared" si="1"/>
        <v>0</v>
      </c>
      <c r="D72" s="491"/>
      <c r="E72" s="491"/>
      <c r="F72" s="491"/>
      <c r="G72" s="491"/>
      <c r="H72" s="491"/>
      <c r="I72" s="331"/>
    </row>
    <row r="73" spans="1:9" ht="25.5" x14ac:dyDescent="0.2">
      <c r="A73" s="477">
        <v>69</v>
      </c>
      <c r="B73" s="478" t="s">
        <v>402</v>
      </c>
      <c r="C73" s="479">
        <f t="shared" si="1"/>
        <v>283299607</v>
      </c>
      <c r="D73" s="480">
        <v>247944252</v>
      </c>
      <c r="E73" s="480">
        <v>11151861</v>
      </c>
      <c r="F73" s="480">
        <v>17021226</v>
      </c>
      <c r="G73" s="480">
        <v>2340070</v>
      </c>
      <c r="H73" s="480">
        <v>4842198</v>
      </c>
      <c r="I73" s="331"/>
    </row>
    <row r="74" spans="1:9" x14ac:dyDescent="0.2">
      <c r="A74" s="477">
        <v>70</v>
      </c>
      <c r="B74" s="478" t="s">
        <v>114</v>
      </c>
      <c r="C74" s="479">
        <f t="shared" si="1"/>
        <v>15233172</v>
      </c>
      <c r="D74" s="480">
        <v>15233172</v>
      </c>
      <c r="E74" s="480"/>
      <c r="F74" s="480"/>
      <c r="G74" s="480"/>
      <c r="H74" s="480"/>
      <c r="I74" s="331"/>
    </row>
    <row r="75" spans="1:9" x14ac:dyDescent="0.2">
      <c r="A75" s="477">
        <v>71</v>
      </c>
      <c r="B75" s="478" t="s">
        <v>403</v>
      </c>
      <c r="C75" s="479">
        <f t="shared" si="1"/>
        <v>309763563</v>
      </c>
      <c r="D75" s="480"/>
      <c r="E75" s="480">
        <v>111507986</v>
      </c>
      <c r="F75" s="480">
        <v>84130576</v>
      </c>
      <c r="G75" s="480">
        <v>35028952</v>
      </c>
      <c r="H75" s="480">
        <v>79096049</v>
      </c>
      <c r="I75" s="331"/>
    </row>
    <row r="76" spans="1:9" x14ac:dyDescent="0.2">
      <c r="A76" s="477">
        <v>72</v>
      </c>
      <c r="B76" s="478" t="s">
        <v>115</v>
      </c>
      <c r="C76" s="479">
        <f t="shared" si="1"/>
        <v>608296342</v>
      </c>
      <c r="D76" s="486">
        <f>SUM(D72:D75)</f>
        <v>263177424</v>
      </c>
      <c r="E76" s="486">
        <f>SUM(E72:E75)</f>
        <v>122659847</v>
      </c>
      <c r="F76" s="486">
        <f>SUM(F72:F75)</f>
        <v>101151802</v>
      </c>
      <c r="G76" s="486">
        <f>SUM(G72:G75)</f>
        <v>37369022</v>
      </c>
      <c r="H76" s="486">
        <f>SUM(H72:H75)</f>
        <v>83938247</v>
      </c>
      <c r="I76" s="331"/>
    </row>
    <row r="77" spans="1:9" ht="13.5" thickBot="1" x14ac:dyDescent="0.25">
      <c r="A77" s="477">
        <v>73</v>
      </c>
      <c r="B77" s="498" t="s">
        <v>116</v>
      </c>
      <c r="C77" s="479">
        <f t="shared" si="1"/>
        <v>608296342</v>
      </c>
      <c r="D77" s="499">
        <f>D76</f>
        <v>263177424</v>
      </c>
      <c r="E77" s="499">
        <f>E76</f>
        <v>122659847</v>
      </c>
      <c r="F77" s="499">
        <f>F76</f>
        <v>101151802</v>
      </c>
      <c r="G77" s="499">
        <f>G76</f>
        <v>37369022</v>
      </c>
      <c r="H77" s="499">
        <f>H76</f>
        <v>83938247</v>
      </c>
      <c r="I77" s="331"/>
    </row>
    <row r="78" spans="1:9" ht="14.25" thickTop="1" thickBot="1" x14ac:dyDescent="0.25">
      <c r="A78" s="477">
        <v>74</v>
      </c>
      <c r="B78" s="235" t="s">
        <v>46</v>
      </c>
      <c r="C78" s="479">
        <f t="shared" si="1"/>
        <v>1547423318</v>
      </c>
      <c r="D78" s="236">
        <f>D71+D77</f>
        <v>1132891220</v>
      </c>
      <c r="E78" s="236">
        <f>E71+E77</f>
        <v>126522781</v>
      </c>
      <c r="F78" s="236">
        <f>F71+F77</f>
        <v>154140490</v>
      </c>
      <c r="G78" s="236">
        <f>G71+G77</f>
        <v>40931712</v>
      </c>
      <c r="H78" s="236">
        <f>H71+H77</f>
        <v>92937115</v>
      </c>
      <c r="I78" s="331"/>
    </row>
    <row r="79" spans="1:9" ht="13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9"/>
  <sheetViews>
    <sheetView workbookViewId="0">
      <pane ySplit="5" topLeftCell="A15" activePane="bottomLeft" state="frozen"/>
      <selection pane="bottomLeft" activeCell="P18" sqref="P18"/>
    </sheetView>
  </sheetViews>
  <sheetFormatPr defaultRowHeight="12.75" x14ac:dyDescent="0.2"/>
  <cols>
    <col min="1" max="1" width="6.42578125" customWidth="1"/>
    <col min="2" max="2" width="46.5703125" customWidth="1"/>
    <col min="3" max="3" width="14.7109375" customWidth="1"/>
    <col min="4" max="8" width="12.7109375" customWidth="1"/>
    <col min="252" max="252" width="6.42578125" customWidth="1"/>
    <col min="253" max="253" width="46.5703125" customWidth="1"/>
    <col min="254" max="254" width="29.42578125" customWidth="1"/>
    <col min="508" max="508" width="6.42578125" customWidth="1"/>
    <col min="509" max="509" width="46.5703125" customWidth="1"/>
    <col min="510" max="510" width="29.42578125" customWidth="1"/>
    <col min="764" max="764" width="6.42578125" customWidth="1"/>
    <col min="765" max="765" width="46.5703125" customWidth="1"/>
    <col min="766" max="766" width="29.42578125" customWidth="1"/>
    <col min="1020" max="1020" width="6.42578125" customWidth="1"/>
    <col min="1021" max="1021" width="46.5703125" customWidth="1"/>
    <col min="1022" max="1022" width="29.42578125" customWidth="1"/>
    <col min="1276" max="1276" width="6.42578125" customWidth="1"/>
    <col min="1277" max="1277" width="46.5703125" customWidth="1"/>
    <col min="1278" max="1278" width="29.42578125" customWidth="1"/>
    <col min="1532" max="1532" width="6.42578125" customWidth="1"/>
    <col min="1533" max="1533" width="46.5703125" customWidth="1"/>
    <col min="1534" max="1534" width="29.42578125" customWidth="1"/>
    <col min="1788" max="1788" width="6.42578125" customWidth="1"/>
    <col min="1789" max="1789" width="46.5703125" customWidth="1"/>
    <col min="1790" max="1790" width="29.42578125" customWidth="1"/>
    <col min="2044" max="2044" width="6.42578125" customWidth="1"/>
    <col min="2045" max="2045" width="46.5703125" customWidth="1"/>
    <col min="2046" max="2046" width="29.42578125" customWidth="1"/>
    <col min="2300" max="2300" width="6.42578125" customWidth="1"/>
    <col min="2301" max="2301" width="46.5703125" customWidth="1"/>
    <col min="2302" max="2302" width="29.42578125" customWidth="1"/>
    <col min="2556" max="2556" width="6.42578125" customWidth="1"/>
    <col min="2557" max="2557" width="46.5703125" customWidth="1"/>
    <col min="2558" max="2558" width="29.42578125" customWidth="1"/>
    <col min="2812" max="2812" width="6.42578125" customWidth="1"/>
    <col min="2813" max="2813" width="46.5703125" customWidth="1"/>
    <col min="2814" max="2814" width="29.42578125" customWidth="1"/>
    <col min="3068" max="3068" width="6.42578125" customWidth="1"/>
    <col min="3069" max="3069" width="46.5703125" customWidth="1"/>
    <col min="3070" max="3070" width="29.42578125" customWidth="1"/>
    <col min="3324" max="3324" width="6.42578125" customWidth="1"/>
    <col min="3325" max="3325" width="46.5703125" customWidth="1"/>
    <col min="3326" max="3326" width="29.42578125" customWidth="1"/>
    <col min="3580" max="3580" width="6.42578125" customWidth="1"/>
    <col min="3581" max="3581" width="46.5703125" customWidth="1"/>
    <col min="3582" max="3582" width="29.42578125" customWidth="1"/>
    <col min="3836" max="3836" width="6.42578125" customWidth="1"/>
    <col min="3837" max="3837" width="46.5703125" customWidth="1"/>
    <col min="3838" max="3838" width="29.42578125" customWidth="1"/>
    <col min="4092" max="4092" width="6.42578125" customWidth="1"/>
    <col min="4093" max="4093" width="46.5703125" customWidth="1"/>
    <col min="4094" max="4094" width="29.42578125" customWidth="1"/>
    <col min="4348" max="4348" width="6.42578125" customWidth="1"/>
    <col min="4349" max="4349" width="46.5703125" customWidth="1"/>
    <col min="4350" max="4350" width="29.42578125" customWidth="1"/>
    <col min="4604" max="4604" width="6.42578125" customWidth="1"/>
    <col min="4605" max="4605" width="46.5703125" customWidth="1"/>
    <col min="4606" max="4606" width="29.42578125" customWidth="1"/>
    <col min="4860" max="4860" width="6.42578125" customWidth="1"/>
    <col min="4861" max="4861" width="46.5703125" customWidth="1"/>
    <col min="4862" max="4862" width="29.42578125" customWidth="1"/>
    <col min="5116" max="5116" width="6.42578125" customWidth="1"/>
    <col min="5117" max="5117" width="46.5703125" customWidth="1"/>
    <col min="5118" max="5118" width="29.42578125" customWidth="1"/>
    <col min="5372" max="5372" width="6.42578125" customWidth="1"/>
    <col min="5373" max="5373" width="46.5703125" customWidth="1"/>
    <col min="5374" max="5374" width="29.42578125" customWidth="1"/>
    <col min="5628" max="5628" width="6.42578125" customWidth="1"/>
    <col min="5629" max="5629" width="46.5703125" customWidth="1"/>
    <col min="5630" max="5630" width="29.42578125" customWidth="1"/>
    <col min="5884" max="5884" width="6.42578125" customWidth="1"/>
    <col min="5885" max="5885" width="46.5703125" customWidth="1"/>
    <col min="5886" max="5886" width="29.42578125" customWidth="1"/>
    <col min="6140" max="6140" width="6.42578125" customWidth="1"/>
    <col min="6141" max="6141" width="46.5703125" customWidth="1"/>
    <col min="6142" max="6142" width="29.42578125" customWidth="1"/>
    <col min="6396" max="6396" width="6.42578125" customWidth="1"/>
    <col min="6397" max="6397" width="46.5703125" customWidth="1"/>
    <col min="6398" max="6398" width="29.42578125" customWidth="1"/>
    <col min="6652" max="6652" width="6.42578125" customWidth="1"/>
    <col min="6653" max="6653" width="46.5703125" customWidth="1"/>
    <col min="6654" max="6654" width="29.42578125" customWidth="1"/>
    <col min="6908" max="6908" width="6.42578125" customWidth="1"/>
    <col min="6909" max="6909" width="46.5703125" customWidth="1"/>
    <col min="6910" max="6910" width="29.42578125" customWidth="1"/>
    <col min="7164" max="7164" width="6.42578125" customWidth="1"/>
    <col min="7165" max="7165" width="46.5703125" customWidth="1"/>
    <col min="7166" max="7166" width="29.42578125" customWidth="1"/>
    <col min="7420" max="7420" width="6.42578125" customWidth="1"/>
    <col min="7421" max="7421" width="46.5703125" customWidth="1"/>
    <col min="7422" max="7422" width="29.42578125" customWidth="1"/>
    <col min="7676" max="7676" width="6.42578125" customWidth="1"/>
    <col min="7677" max="7677" width="46.5703125" customWidth="1"/>
    <col min="7678" max="7678" width="29.42578125" customWidth="1"/>
    <col min="7932" max="7932" width="6.42578125" customWidth="1"/>
    <col min="7933" max="7933" width="46.5703125" customWidth="1"/>
    <col min="7934" max="7934" width="29.42578125" customWidth="1"/>
    <col min="8188" max="8188" width="6.42578125" customWidth="1"/>
    <col min="8189" max="8189" width="46.5703125" customWidth="1"/>
    <col min="8190" max="8190" width="29.42578125" customWidth="1"/>
    <col min="8444" max="8444" width="6.42578125" customWidth="1"/>
    <col min="8445" max="8445" width="46.5703125" customWidth="1"/>
    <col min="8446" max="8446" width="29.42578125" customWidth="1"/>
    <col min="8700" max="8700" width="6.42578125" customWidth="1"/>
    <col min="8701" max="8701" width="46.5703125" customWidth="1"/>
    <col min="8702" max="8702" width="29.42578125" customWidth="1"/>
    <col min="8956" max="8956" width="6.42578125" customWidth="1"/>
    <col min="8957" max="8957" width="46.5703125" customWidth="1"/>
    <col min="8958" max="8958" width="29.42578125" customWidth="1"/>
    <col min="9212" max="9212" width="6.42578125" customWidth="1"/>
    <col min="9213" max="9213" width="46.5703125" customWidth="1"/>
    <col min="9214" max="9214" width="29.42578125" customWidth="1"/>
    <col min="9468" max="9468" width="6.42578125" customWidth="1"/>
    <col min="9469" max="9469" width="46.5703125" customWidth="1"/>
    <col min="9470" max="9470" width="29.42578125" customWidth="1"/>
    <col min="9724" max="9724" width="6.42578125" customWidth="1"/>
    <col min="9725" max="9725" width="46.5703125" customWidth="1"/>
    <col min="9726" max="9726" width="29.42578125" customWidth="1"/>
    <col min="9980" max="9980" width="6.42578125" customWidth="1"/>
    <col min="9981" max="9981" width="46.5703125" customWidth="1"/>
    <col min="9982" max="9982" width="29.42578125" customWidth="1"/>
    <col min="10236" max="10236" width="6.42578125" customWidth="1"/>
    <col min="10237" max="10237" width="46.5703125" customWidth="1"/>
    <col min="10238" max="10238" width="29.42578125" customWidth="1"/>
    <col min="10492" max="10492" width="6.42578125" customWidth="1"/>
    <col min="10493" max="10493" width="46.5703125" customWidth="1"/>
    <col min="10494" max="10494" width="29.42578125" customWidth="1"/>
    <col min="10748" max="10748" width="6.42578125" customWidth="1"/>
    <col min="10749" max="10749" width="46.5703125" customWidth="1"/>
    <col min="10750" max="10750" width="29.42578125" customWidth="1"/>
    <col min="11004" max="11004" width="6.42578125" customWidth="1"/>
    <col min="11005" max="11005" width="46.5703125" customWidth="1"/>
    <col min="11006" max="11006" width="29.42578125" customWidth="1"/>
    <col min="11260" max="11260" width="6.42578125" customWidth="1"/>
    <col min="11261" max="11261" width="46.5703125" customWidth="1"/>
    <col min="11262" max="11262" width="29.42578125" customWidth="1"/>
    <col min="11516" max="11516" width="6.42578125" customWidth="1"/>
    <col min="11517" max="11517" width="46.5703125" customWidth="1"/>
    <col min="11518" max="11518" width="29.42578125" customWidth="1"/>
    <col min="11772" max="11772" width="6.42578125" customWidth="1"/>
    <col min="11773" max="11773" width="46.5703125" customWidth="1"/>
    <col min="11774" max="11774" width="29.42578125" customWidth="1"/>
    <col min="12028" max="12028" width="6.42578125" customWidth="1"/>
    <col min="12029" max="12029" width="46.5703125" customWidth="1"/>
    <col min="12030" max="12030" width="29.42578125" customWidth="1"/>
    <col min="12284" max="12284" width="6.42578125" customWidth="1"/>
    <col min="12285" max="12285" width="46.5703125" customWidth="1"/>
    <col min="12286" max="12286" width="29.42578125" customWidth="1"/>
    <col min="12540" max="12540" width="6.42578125" customWidth="1"/>
    <col min="12541" max="12541" width="46.5703125" customWidth="1"/>
    <col min="12542" max="12542" width="29.42578125" customWidth="1"/>
    <col min="12796" max="12796" width="6.42578125" customWidth="1"/>
    <col min="12797" max="12797" width="46.5703125" customWidth="1"/>
    <col min="12798" max="12798" width="29.42578125" customWidth="1"/>
    <col min="13052" max="13052" width="6.42578125" customWidth="1"/>
    <col min="13053" max="13053" width="46.5703125" customWidth="1"/>
    <col min="13054" max="13054" width="29.42578125" customWidth="1"/>
    <col min="13308" max="13308" width="6.42578125" customWidth="1"/>
    <col min="13309" max="13309" width="46.5703125" customWidth="1"/>
    <col min="13310" max="13310" width="29.42578125" customWidth="1"/>
    <col min="13564" max="13564" width="6.42578125" customWidth="1"/>
    <col min="13565" max="13565" width="46.5703125" customWidth="1"/>
    <col min="13566" max="13566" width="29.42578125" customWidth="1"/>
    <col min="13820" max="13820" width="6.42578125" customWidth="1"/>
    <col min="13821" max="13821" width="46.5703125" customWidth="1"/>
    <col min="13822" max="13822" width="29.42578125" customWidth="1"/>
    <col min="14076" max="14076" width="6.42578125" customWidth="1"/>
    <col min="14077" max="14077" width="46.5703125" customWidth="1"/>
    <col min="14078" max="14078" width="29.42578125" customWidth="1"/>
    <col min="14332" max="14332" width="6.42578125" customWidth="1"/>
    <col min="14333" max="14333" width="46.5703125" customWidth="1"/>
    <col min="14334" max="14334" width="29.42578125" customWidth="1"/>
    <col min="14588" max="14588" width="6.42578125" customWidth="1"/>
    <col min="14589" max="14589" width="46.5703125" customWidth="1"/>
    <col min="14590" max="14590" width="29.42578125" customWidth="1"/>
    <col min="14844" max="14844" width="6.42578125" customWidth="1"/>
    <col min="14845" max="14845" width="46.5703125" customWidth="1"/>
    <col min="14846" max="14846" width="29.42578125" customWidth="1"/>
    <col min="15100" max="15100" width="6.42578125" customWidth="1"/>
    <col min="15101" max="15101" width="46.5703125" customWidth="1"/>
    <col min="15102" max="15102" width="29.42578125" customWidth="1"/>
    <col min="15356" max="15356" width="6.42578125" customWidth="1"/>
    <col min="15357" max="15357" width="46.5703125" customWidth="1"/>
    <col min="15358" max="15358" width="29.42578125" customWidth="1"/>
    <col min="15612" max="15612" width="6.42578125" customWidth="1"/>
    <col min="15613" max="15613" width="46.5703125" customWidth="1"/>
    <col min="15614" max="15614" width="29.42578125" customWidth="1"/>
    <col min="15868" max="15868" width="6.42578125" customWidth="1"/>
    <col min="15869" max="15869" width="46.5703125" customWidth="1"/>
    <col min="15870" max="15870" width="29.42578125" customWidth="1"/>
    <col min="16124" max="16124" width="6.42578125" customWidth="1"/>
    <col min="16125" max="16125" width="46.5703125" customWidth="1"/>
    <col min="16126" max="16126" width="29.42578125" customWidth="1"/>
  </cols>
  <sheetData>
    <row r="1" spans="1:8" x14ac:dyDescent="0.2">
      <c r="B1" s="219" t="s">
        <v>360</v>
      </c>
      <c r="E1" t="s">
        <v>227</v>
      </c>
    </row>
    <row r="2" spans="1:8" x14ac:dyDescent="0.2">
      <c r="B2" s="219" t="s">
        <v>361</v>
      </c>
      <c r="E2" t="s">
        <v>485</v>
      </c>
    </row>
    <row r="3" spans="1:8" x14ac:dyDescent="0.2">
      <c r="B3" s="219"/>
      <c r="C3" s="219" t="s">
        <v>453</v>
      </c>
      <c r="E3" t="s">
        <v>120</v>
      </c>
    </row>
    <row r="4" spans="1:8" ht="13.5" thickBot="1" x14ac:dyDescent="0.25">
      <c r="B4" s="219"/>
    </row>
    <row r="5" spans="1:8" ht="38.25" x14ac:dyDescent="0.2">
      <c r="A5" s="237" t="s">
        <v>1</v>
      </c>
      <c r="B5" s="238" t="s">
        <v>425</v>
      </c>
      <c r="C5" s="239" t="s">
        <v>362</v>
      </c>
      <c r="D5" s="240" t="s">
        <v>48</v>
      </c>
      <c r="E5" s="241" t="s">
        <v>363</v>
      </c>
      <c r="F5" s="241" t="s">
        <v>50</v>
      </c>
      <c r="G5" s="241" t="s">
        <v>174</v>
      </c>
      <c r="H5" s="241" t="s">
        <v>52</v>
      </c>
    </row>
    <row r="6" spans="1:8" x14ac:dyDescent="0.2">
      <c r="A6" s="242">
        <v>27</v>
      </c>
      <c r="B6" s="243" t="s">
        <v>4</v>
      </c>
      <c r="C6" s="244">
        <f t="shared" ref="C6:C37" si="0">SUM(D6:H6)</f>
        <v>372386994</v>
      </c>
      <c r="D6" s="245">
        <v>37727010</v>
      </c>
      <c r="E6" s="245">
        <v>126364544</v>
      </c>
      <c r="F6" s="245">
        <v>108020360</v>
      </c>
      <c r="G6" s="245">
        <v>20518524</v>
      </c>
      <c r="H6" s="245">
        <v>79756556</v>
      </c>
    </row>
    <row r="7" spans="1:8" ht="25.5" x14ac:dyDescent="0.2">
      <c r="A7" s="242">
        <v>28</v>
      </c>
      <c r="B7" s="243" t="s">
        <v>5</v>
      </c>
      <c r="C7" s="244">
        <f t="shared" si="0"/>
        <v>69069027</v>
      </c>
      <c r="D7" s="245">
        <v>8213625</v>
      </c>
      <c r="E7" s="245">
        <v>26790393</v>
      </c>
      <c r="F7" s="245">
        <v>14440826</v>
      </c>
      <c r="G7" s="245">
        <v>4043744</v>
      </c>
      <c r="H7" s="245">
        <v>15580439</v>
      </c>
    </row>
    <row r="8" spans="1:8" x14ac:dyDescent="0.2">
      <c r="A8" s="242">
        <v>87</v>
      </c>
      <c r="B8" s="243" t="s">
        <v>6</v>
      </c>
      <c r="C8" s="244">
        <f t="shared" si="0"/>
        <v>450210676</v>
      </c>
      <c r="D8" s="245">
        <v>279643514</v>
      </c>
      <c r="E8" s="245">
        <v>33931300</v>
      </c>
      <c r="F8" s="245">
        <v>65871650</v>
      </c>
      <c r="G8" s="245">
        <v>29433980</v>
      </c>
      <c r="H8" s="245">
        <v>41330232</v>
      </c>
    </row>
    <row r="9" spans="1:8" x14ac:dyDescent="0.2">
      <c r="A9" s="242">
        <v>88</v>
      </c>
      <c r="B9" s="246" t="s">
        <v>7</v>
      </c>
      <c r="C9" s="247">
        <f t="shared" si="0"/>
        <v>0</v>
      </c>
      <c r="D9" s="248">
        <f>D10</f>
        <v>0</v>
      </c>
      <c r="E9" s="249">
        <f>E10</f>
        <v>0</v>
      </c>
      <c r="F9" s="249">
        <f>F10</f>
        <v>0</v>
      </c>
      <c r="G9" s="249">
        <f>G10</f>
        <v>0</v>
      </c>
      <c r="H9" s="249">
        <f>H10</f>
        <v>0</v>
      </c>
    </row>
    <row r="10" spans="1:8" ht="25.5" x14ac:dyDescent="0.2">
      <c r="A10" s="242">
        <v>89</v>
      </c>
      <c r="B10" s="246" t="s">
        <v>8</v>
      </c>
      <c r="C10" s="247">
        <f t="shared" si="0"/>
        <v>0</v>
      </c>
      <c r="D10" s="250"/>
      <c r="E10" s="251"/>
      <c r="F10" s="251"/>
      <c r="G10" s="251"/>
      <c r="H10" s="251"/>
    </row>
    <row r="11" spans="1:8" x14ac:dyDescent="0.2">
      <c r="A11" s="242">
        <v>90</v>
      </c>
      <c r="B11" s="246" t="s">
        <v>9</v>
      </c>
      <c r="C11" s="247">
        <f t="shared" si="0"/>
        <v>800000</v>
      </c>
      <c r="D11" s="248">
        <f>D12</f>
        <v>800000</v>
      </c>
      <c r="E11" s="249">
        <f>E12</f>
        <v>0</v>
      </c>
      <c r="F11" s="249">
        <f>F12</f>
        <v>0</v>
      </c>
      <c r="G11" s="249">
        <f>G12</f>
        <v>0</v>
      </c>
      <c r="H11" s="249">
        <f>H12</f>
        <v>0</v>
      </c>
    </row>
    <row r="12" spans="1:8" ht="25.5" x14ac:dyDescent="0.2">
      <c r="A12" s="242">
        <v>91</v>
      </c>
      <c r="B12" s="246" t="s">
        <v>10</v>
      </c>
      <c r="C12" s="247">
        <f t="shared" si="0"/>
        <v>800000</v>
      </c>
      <c r="D12" s="248">
        <v>800000</v>
      </c>
      <c r="E12" s="249"/>
      <c r="F12" s="249"/>
      <c r="G12" s="249"/>
      <c r="H12" s="249"/>
    </row>
    <row r="13" spans="1:8" x14ac:dyDescent="0.2">
      <c r="A13" s="242">
        <v>92</v>
      </c>
      <c r="B13" s="246" t="s">
        <v>11</v>
      </c>
      <c r="C13" s="247">
        <f t="shared" si="0"/>
        <v>11000000</v>
      </c>
      <c r="D13" s="248">
        <f>SUM(D14:D15)</f>
        <v>11000000</v>
      </c>
      <c r="E13" s="249">
        <f>SUM(E14:E15)</f>
        <v>0</v>
      </c>
      <c r="F13" s="249">
        <f>SUM(F14:F15)</f>
        <v>0</v>
      </c>
      <c r="G13" s="249">
        <f>SUM(G14:G15)</f>
        <v>0</v>
      </c>
      <c r="H13" s="249">
        <f>SUM(H14:H15)</f>
        <v>0</v>
      </c>
    </row>
    <row r="14" spans="1:8" x14ac:dyDescent="0.2">
      <c r="A14" s="242">
        <v>93</v>
      </c>
      <c r="B14" s="246" t="s">
        <v>12</v>
      </c>
      <c r="C14" s="247">
        <f t="shared" si="0"/>
        <v>1000000</v>
      </c>
      <c r="D14" s="250">
        <v>1000000</v>
      </c>
      <c r="E14" s="251"/>
      <c r="F14" s="251"/>
      <c r="G14" s="251"/>
      <c r="H14" s="251"/>
    </row>
    <row r="15" spans="1:8" x14ac:dyDescent="0.2">
      <c r="A15" s="242">
        <v>94</v>
      </c>
      <c r="B15" s="246" t="s">
        <v>13</v>
      </c>
      <c r="C15" s="247">
        <f t="shared" si="0"/>
        <v>10000000</v>
      </c>
      <c r="D15" s="250">
        <v>10000000</v>
      </c>
      <c r="E15" s="251"/>
      <c r="F15" s="251"/>
      <c r="G15" s="251"/>
      <c r="H15" s="251"/>
    </row>
    <row r="16" spans="1:8" x14ac:dyDescent="0.2">
      <c r="A16" s="242">
        <v>96</v>
      </c>
      <c r="B16" s="252" t="s">
        <v>15</v>
      </c>
      <c r="C16" s="247">
        <f t="shared" si="0"/>
        <v>11800000</v>
      </c>
      <c r="D16" s="253">
        <f>D9+D11+D13</f>
        <v>11800000</v>
      </c>
      <c r="E16" s="254">
        <f>E9+E11+E13</f>
        <v>0</v>
      </c>
      <c r="F16" s="254">
        <f>F9+F11+F13</f>
        <v>0</v>
      </c>
      <c r="G16" s="254">
        <f>G9+G11+G13</f>
        <v>0</v>
      </c>
      <c r="H16" s="254">
        <f>H9+H11+H13</f>
        <v>0</v>
      </c>
    </row>
    <row r="17" spans="1:8" ht="18.75" customHeight="1" x14ac:dyDescent="0.2">
      <c r="A17" s="242">
        <v>97</v>
      </c>
      <c r="B17" s="246" t="s">
        <v>16</v>
      </c>
      <c r="C17" s="247">
        <f t="shared" si="0"/>
        <v>0</v>
      </c>
      <c r="D17" s="250"/>
      <c r="E17" s="251"/>
      <c r="F17" s="251"/>
      <c r="G17" s="251"/>
      <c r="H17" s="251"/>
    </row>
    <row r="18" spans="1:8" ht="25.5" x14ac:dyDescent="0.2">
      <c r="A18" s="242">
        <v>98</v>
      </c>
      <c r="B18" s="246" t="s">
        <v>17</v>
      </c>
      <c r="C18" s="247">
        <f t="shared" si="0"/>
        <v>162127458</v>
      </c>
      <c r="D18" s="255">
        <f>SUM(D19:D22)</f>
        <v>162127458</v>
      </c>
      <c r="E18" s="256">
        <f>SUM(E19:E22)</f>
        <v>0</v>
      </c>
      <c r="F18" s="256">
        <f>SUM(F19:F22)</f>
        <v>0</v>
      </c>
      <c r="G18" s="256">
        <f>SUM(G19:G22)</f>
        <v>0</v>
      </c>
      <c r="H18" s="256">
        <f>SUM(H19:H22)</f>
        <v>0</v>
      </c>
    </row>
    <row r="19" spans="1:8" x14ac:dyDescent="0.2">
      <c r="A19" s="242">
        <v>99</v>
      </c>
      <c r="B19" s="246" t="s">
        <v>426</v>
      </c>
      <c r="C19" s="247">
        <f t="shared" si="0"/>
        <v>3200000</v>
      </c>
      <c r="D19" s="250">
        <v>3200000</v>
      </c>
      <c r="E19" s="251"/>
      <c r="F19" s="251"/>
      <c r="G19" s="251"/>
      <c r="H19" s="251"/>
    </row>
    <row r="20" spans="1:8" x14ac:dyDescent="0.2">
      <c r="A20" s="242">
        <v>100</v>
      </c>
      <c r="B20" s="246" t="s">
        <v>19</v>
      </c>
      <c r="C20" s="247">
        <f t="shared" si="0"/>
        <v>0</v>
      </c>
      <c r="D20" s="250"/>
      <c r="E20" s="251"/>
      <c r="F20" s="251"/>
      <c r="G20" s="251"/>
      <c r="H20" s="251"/>
    </row>
    <row r="21" spans="1:8" ht="25.5" x14ac:dyDescent="0.2">
      <c r="A21" s="242">
        <v>101</v>
      </c>
      <c r="B21" s="246" t="s">
        <v>20</v>
      </c>
      <c r="C21" s="247">
        <f t="shared" si="0"/>
        <v>0</v>
      </c>
      <c r="D21" s="250"/>
      <c r="E21" s="251"/>
      <c r="F21" s="251"/>
      <c r="G21" s="251"/>
      <c r="H21" s="251"/>
    </row>
    <row r="22" spans="1:8" x14ac:dyDescent="0.2">
      <c r="A22" s="242">
        <v>102</v>
      </c>
      <c r="B22" s="246" t="s">
        <v>21</v>
      </c>
      <c r="C22" s="247">
        <f t="shared" si="0"/>
        <v>158927458</v>
      </c>
      <c r="D22" s="250">
        <v>158927458</v>
      </c>
      <c r="E22" s="251"/>
      <c r="F22" s="251"/>
      <c r="G22" s="251"/>
      <c r="H22" s="251"/>
    </row>
    <row r="23" spans="1:8" ht="25.5" x14ac:dyDescent="0.2">
      <c r="A23" s="242">
        <v>103</v>
      </c>
      <c r="B23" s="246" t="s">
        <v>427</v>
      </c>
      <c r="C23" s="247">
        <f t="shared" si="0"/>
        <v>5400000</v>
      </c>
      <c r="D23" s="250">
        <v>5400000</v>
      </c>
      <c r="E23" s="251"/>
      <c r="F23" s="251"/>
      <c r="G23" s="251"/>
      <c r="H23" s="251"/>
    </row>
    <row r="24" spans="1:8" ht="16.5" customHeight="1" x14ac:dyDescent="0.2">
      <c r="A24" s="242"/>
      <c r="B24" s="246" t="s">
        <v>428</v>
      </c>
      <c r="C24" s="247">
        <f t="shared" si="0"/>
        <v>0</v>
      </c>
      <c r="D24" s="250"/>
      <c r="E24" s="251"/>
      <c r="F24" s="251"/>
      <c r="G24" s="251"/>
      <c r="H24" s="251"/>
    </row>
    <row r="25" spans="1:8" ht="16.5" customHeight="1" x14ac:dyDescent="0.2">
      <c r="A25" s="242">
        <v>104</v>
      </c>
      <c r="B25" s="246" t="s">
        <v>23</v>
      </c>
      <c r="C25" s="247">
        <f t="shared" si="0"/>
        <v>106798932</v>
      </c>
      <c r="D25" s="250">
        <v>106798932</v>
      </c>
      <c r="E25" s="251"/>
      <c r="F25" s="251"/>
      <c r="G25" s="251"/>
      <c r="H25" s="251"/>
    </row>
    <row r="26" spans="1:8" ht="18" customHeight="1" x14ac:dyDescent="0.2">
      <c r="A26" s="242">
        <v>105</v>
      </c>
      <c r="B26" s="252" t="s">
        <v>24</v>
      </c>
      <c r="C26" s="247">
        <f t="shared" si="0"/>
        <v>274326390</v>
      </c>
      <c r="D26" s="253">
        <f>D17+D18+D23+D24+D25</f>
        <v>274326390</v>
      </c>
      <c r="E26" s="254">
        <f>E17+E18+E23+E24+E25</f>
        <v>0</v>
      </c>
      <c r="F26" s="254">
        <f>F17+F18+F23+F24+F25</f>
        <v>0</v>
      </c>
      <c r="G26" s="254">
        <f>G17+G18+G23+G24+G25</f>
        <v>0</v>
      </c>
      <c r="H26" s="254">
        <f>H17+H18+H23+H24+H25</f>
        <v>0</v>
      </c>
    </row>
    <row r="27" spans="1:8" x14ac:dyDescent="0.2">
      <c r="A27" s="242">
        <v>106</v>
      </c>
      <c r="B27" s="246" t="s">
        <v>25</v>
      </c>
      <c r="C27" s="247">
        <f t="shared" si="0"/>
        <v>620000</v>
      </c>
      <c r="D27" s="250"/>
      <c r="E27" s="251">
        <v>500000</v>
      </c>
      <c r="F27" s="251">
        <v>120000</v>
      </c>
      <c r="G27" s="251"/>
      <c r="H27" s="251"/>
    </row>
    <row r="28" spans="1:8" x14ac:dyDescent="0.2">
      <c r="A28" s="242">
        <v>107</v>
      </c>
      <c r="B28" s="246" t="s">
        <v>26</v>
      </c>
      <c r="C28" s="247">
        <f t="shared" si="0"/>
        <v>981167953</v>
      </c>
      <c r="D28" s="250">
        <v>981167953</v>
      </c>
      <c r="E28" s="251"/>
      <c r="F28" s="251"/>
      <c r="G28" s="251"/>
      <c r="H28" s="251"/>
    </row>
    <row r="29" spans="1:8" x14ac:dyDescent="0.2">
      <c r="A29" s="242">
        <v>108</v>
      </c>
      <c r="B29" s="246" t="s">
        <v>27</v>
      </c>
      <c r="C29" s="247">
        <f t="shared" si="0"/>
        <v>1540000</v>
      </c>
      <c r="D29" s="250"/>
      <c r="E29" s="251">
        <v>1500000</v>
      </c>
      <c r="F29" s="251">
        <v>40000</v>
      </c>
      <c r="G29" s="251"/>
      <c r="H29" s="251"/>
    </row>
    <row r="30" spans="1:8" x14ac:dyDescent="0.2">
      <c r="A30" s="242">
        <v>109</v>
      </c>
      <c r="B30" s="246" t="s">
        <v>28</v>
      </c>
      <c r="C30" s="247">
        <f t="shared" si="0"/>
        <v>3237590</v>
      </c>
      <c r="D30" s="250">
        <v>200000</v>
      </c>
      <c r="E30" s="251">
        <v>500000</v>
      </c>
      <c r="F30" s="251">
        <v>1263260</v>
      </c>
      <c r="G30" s="251">
        <v>1029000</v>
      </c>
      <c r="H30" s="251">
        <v>245330</v>
      </c>
    </row>
    <row r="31" spans="1:8" ht="25.5" x14ac:dyDescent="0.2">
      <c r="A31" s="242">
        <v>110</v>
      </c>
      <c r="B31" s="246" t="s">
        <v>29</v>
      </c>
      <c r="C31" s="247">
        <f t="shared" si="0"/>
        <v>56500866</v>
      </c>
      <c r="D31" s="250">
        <v>55235897</v>
      </c>
      <c r="E31" s="251">
        <v>675000</v>
      </c>
      <c r="F31" s="251">
        <v>384280</v>
      </c>
      <c r="G31" s="251">
        <v>139450</v>
      </c>
      <c r="H31" s="251">
        <v>66239</v>
      </c>
    </row>
    <row r="32" spans="1:8" x14ac:dyDescent="0.2">
      <c r="A32" s="242">
        <v>111</v>
      </c>
      <c r="B32" s="252" t="s">
        <v>30</v>
      </c>
      <c r="C32" s="247">
        <f t="shared" si="0"/>
        <v>1043066409</v>
      </c>
      <c r="D32" s="253">
        <f>SUM(D27:D31)</f>
        <v>1036603850</v>
      </c>
      <c r="E32" s="254">
        <f>SUM(E27:E31)</f>
        <v>3175000</v>
      </c>
      <c r="F32" s="254">
        <f>SUM(F27:F31)</f>
        <v>1807540</v>
      </c>
      <c r="G32" s="254">
        <f>SUM(G27:G31)</f>
        <v>1168450</v>
      </c>
      <c r="H32" s="254">
        <f>SUM(H27:H31)</f>
        <v>311569</v>
      </c>
    </row>
    <row r="33" spans="1:8" x14ac:dyDescent="0.2">
      <c r="A33" s="242">
        <v>112</v>
      </c>
      <c r="B33" s="246" t="s">
        <v>31</v>
      </c>
      <c r="C33" s="247">
        <f t="shared" si="0"/>
        <v>5023972</v>
      </c>
      <c r="D33" s="250">
        <v>5023972</v>
      </c>
      <c r="E33" s="251"/>
      <c r="F33" s="251"/>
      <c r="G33" s="251"/>
      <c r="H33" s="251"/>
    </row>
    <row r="34" spans="1:8" x14ac:dyDescent="0.2">
      <c r="A34" s="242"/>
      <c r="B34" s="246" t="s">
        <v>429</v>
      </c>
      <c r="C34" s="247">
        <f t="shared" si="0"/>
        <v>300000</v>
      </c>
      <c r="D34" s="250"/>
      <c r="E34" s="251">
        <v>300000</v>
      </c>
      <c r="F34" s="251"/>
      <c r="G34" s="251"/>
      <c r="H34" s="251"/>
    </row>
    <row r="35" spans="1:8" x14ac:dyDescent="0.2">
      <c r="A35" s="242">
        <v>113</v>
      </c>
      <c r="B35" s="246" t="s">
        <v>33</v>
      </c>
      <c r="C35" s="247">
        <f t="shared" si="0"/>
        <v>300000</v>
      </c>
      <c r="D35" s="250"/>
      <c r="E35" s="251"/>
      <c r="F35" s="251">
        <v>300000</v>
      </c>
      <c r="G35" s="251"/>
      <c r="H35" s="251"/>
    </row>
    <row r="36" spans="1:8" ht="25.5" x14ac:dyDescent="0.2">
      <c r="A36" s="242">
        <v>114</v>
      </c>
      <c r="B36" s="246" t="s">
        <v>34</v>
      </c>
      <c r="C36" s="247">
        <f t="shared" si="0"/>
        <v>1518472</v>
      </c>
      <c r="D36" s="250">
        <v>1356472</v>
      </c>
      <c r="E36" s="251">
        <v>81000</v>
      </c>
      <c r="F36" s="251">
        <v>81000</v>
      </c>
      <c r="G36" s="251"/>
      <c r="H36" s="251"/>
    </row>
    <row r="37" spans="1:8" x14ac:dyDescent="0.2">
      <c r="A37" s="242">
        <v>115</v>
      </c>
      <c r="B37" s="252" t="s">
        <v>35</v>
      </c>
      <c r="C37" s="247">
        <f t="shared" si="0"/>
        <v>7142444</v>
      </c>
      <c r="D37" s="253">
        <f>SUM(D33:D36)</f>
        <v>6380444</v>
      </c>
      <c r="E37" s="254">
        <f>SUM(E33:E36)</f>
        <v>381000</v>
      </c>
      <c r="F37" s="254">
        <f>SUM(F33:F36)</f>
        <v>381000</v>
      </c>
      <c r="G37" s="254">
        <f>SUM(G33:G36)</f>
        <v>0</v>
      </c>
      <c r="H37" s="254">
        <f>SUM(H33:H36)</f>
        <v>0</v>
      </c>
    </row>
    <row r="38" spans="1:8" ht="25.5" x14ac:dyDescent="0.2">
      <c r="A38" s="242">
        <v>116</v>
      </c>
      <c r="B38" s="246" t="s">
        <v>36</v>
      </c>
      <c r="C38" s="247">
        <f>SUM(D38:H38)</f>
        <v>300000</v>
      </c>
      <c r="D38" s="248">
        <f>SUM(D39:D41)</f>
        <v>300000</v>
      </c>
      <c r="E38" s="249">
        <f>SUM(E39:E41)</f>
        <v>0</v>
      </c>
      <c r="F38" s="249">
        <f>SUM(F39:F41)</f>
        <v>0</v>
      </c>
      <c r="G38" s="249">
        <f>SUM(G39:G41)</f>
        <v>0</v>
      </c>
      <c r="H38" s="249">
        <f>SUM(H39:H41)</f>
        <v>0</v>
      </c>
    </row>
    <row r="39" spans="1:8" ht="25.5" x14ac:dyDescent="0.2">
      <c r="A39" s="242">
        <v>119</v>
      </c>
      <c r="B39" s="246" t="s">
        <v>430</v>
      </c>
      <c r="C39" s="247">
        <f t="shared" ref="C39:C48" si="1">SUM(D39:H39)</f>
        <v>0</v>
      </c>
      <c r="D39" s="250"/>
      <c r="E39" s="251"/>
      <c r="F39" s="251"/>
      <c r="G39" s="251"/>
      <c r="H39" s="251"/>
    </row>
    <row r="40" spans="1:8" x14ac:dyDescent="0.2">
      <c r="A40" s="242">
        <v>118</v>
      </c>
      <c r="B40" s="246" t="s">
        <v>431</v>
      </c>
      <c r="C40" s="247">
        <f t="shared" si="1"/>
        <v>0</v>
      </c>
      <c r="D40" s="250"/>
      <c r="E40" s="251"/>
      <c r="F40" s="251"/>
      <c r="G40" s="251"/>
      <c r="H40" s="251"/>
    </row>
    <row r="41" spans="1:8" x14ac:dyDescent="0.2">
      <c r="A41" s="242">
        <v>117</v>
      </c>
      <c r="B41" s="246" t="s">
        <v>432</v>
      </c>
      <c r="C41" s="247">
        <f t="shared" si="1"/>
        <v>300000</v>
      </c>
      <c r="D41" s="250">
        <v>300000</v>
      </c>
      <c r="E41" s="251"/>
      <c r="F41" s="251"/>
      <c r="G41" s="251"/>
      <c r="H41" s="251"/>
    </row>
    <row r="42" spans="1:8" x14ac:dyDescent="0.2">
      <c r="A42" s="242">
        <v>120</v>
      </c>
      <c r="B42" s="252" t="s">
        <v>40</v>
      </c>
      <c r="C42" s="247">
        <f t="shared" si="1"/>
        <v>300000</v>
      </c>
      <c r="D42" s="253">
        <f>D38</f>
        <v>300000</v>
      </c>
      <c r="E42" s="254">
        <f>E38</f>
        <v>0</v>
      </c>
      <c r="F42" s="254">
        <f>F38</f>
        <v>0</v>
      </c>
      <c r="G42" s="254">
        <f>G38</f>
        <v>0</v>
      </c>
      <c r="H42" s="254">
        <f>H38</f>
        <v>0</v>
      </c>
    </row>
    <row r="43" spans="1:8" x14ac:dyDescent="0.2">
      <c r="A43" s="242">
        <v>121</v>
      </c>
      <c r="B43" s="257" t="s">
        <v>41</v>
      </c>
      <c r="C43" s="247">
        <f t="shared" si="1"/>
        <v>2228301940</v>
      </c>
      <c r="D43" s="258">
        <f>D6+D7+D8+D16+D26+D32+D37+D42</f>
        <v>1654994833</v>
      </c>
      <c r="E43" s="259">
        <f>E6+E7+E8+E16+E26+E32+E37+E42</f>
        <v>190642237</v>
      </c>
      <c r="F43" s="259">
        <f>F6+F7+F8+F16+F26+F32+F37+F42</f>
        <v>190521376</v>
      </c>
      <c r="G43" s="259">
        <f>G6+G7+G8+G16+G26+G32+G37+G42</f>
        <v>55164698</v>
      </c>
      <c r="H43" s="259">
        <f>H6+H7+H8+H16+H26+H32+H37+H42</f>
        <v>136978796</v>
      </c>
    </row>
    <row r="44" spans="1:8" ht="25.5" x14ac:dyDescent="0.2">
      <c r="A44" s="242">
        <v>122</v>
      </c>
      <c r="B44" s="246" t="s">
        <v>42</v>
      </c>
      <c r="C44" s="247">
        <f t="shared" si="1"/>
        <v>12185293</v>
      </c>
      <c r="D44" s="250">
        <v>12185293</v>
      </c>
      <c r="E44" s="251"/>
      <c r="F44" s="251"/>
      <c r="G44" s="251"/>
      <c r="H44" s="251"/>
    </row>
    <row r="45" spans="1:8" ht="25.5" x14ac:dyDescent="0.2">
      <c r="A45" s="242">
        <v>123</v>
      </c>
      <c r="B45" s="246" t="s">
        <v>43</v>
      </c>
      <c r="C45" s="247">
        <f t="shared" si="1"/>
        <v>487307709</v>
      </c>
      <c r="D45" s="250">
        <v>487307709</v>
      </c>
      <c r="E45" s="251"/>
      <c r="F45" s="251"/>
      <c r="G45" s="251"/>
      <c r="H45" s="251"/>
    </row>
    <row r="46" spans="1:8" x14ac:dyDescent="0.2">
      <c r="A46" s="242">
        <v>124</v>
      </c>
      <c r="B46" s="246" t="s">
        <v>44</v>
      </c>
      <c r="C46" s="247">
        <f t="shared" si="1"/>
        <v>499493002</v>
      </c>
      <c r="D46" s="248">
        <f>SUM(D44:D45)</f>
        <v>499493002</v>
      </c>
      <c r="E46" s="249">
        <f>SUM(E44:E45)</f>
        <v>0</v>
      </c>
      <c r="F46" s="249">
        <f>SUM(F44:F45)</f>
        <v>0</v>
      </c>
      <c r="G46" s="249">
        <f>SUM(G44:G45)</f>
        <v>0</v>
      </c>
      <c r="H46" s="249">
        <f>SUM(H44:H45)</f>
        <v>0</v>
      </c>
    </row>
    <row r="47" spans="1:8" ht="13.5" thickBot="1" x14ac:dyDescent="0.25">
      <c r="A47" s="242">
        <v>125</v>
      </c>
      <c r="B47" s="260" t="s">
        <v>45</v>
      </c>
      <c r="C47" s="247">
        <f t="shared" si="1"/>
        <v>499493002</v>
      </c>
      <c r="D47" s="261">
        <f>D46</f>
        <v>499493002</v>
      </c>
      <c r="E47" s="262">
        <f>E46</f>
        <v>0</v>
      </c>
      <c r="F47" s="262">
        <f>F46</f>
        <v>0</v>
      </c>
      <c r="G47" s="262">
        <f>G46</f>
        <v>0</v>
      </c>
      <c r="H47" s="262">
        <f>H46</f>
        <v>0</v>
      </c>
    </row>
    <row r="48" spans="1:8" ht="14.25" thickTop="1" thickBot="1" x14ac:dyDescent="0.25">
      <c r="A48" s="242">
        <v>126</v>
      </c>
      <c r="B48" s="52" t="s">
        <v>46</v>
      </c>
      <c r="C48" s="247">
        <f t="shared" si="1"/>
        <v>2727794942</v>
      </c>
      <c r="D48" s="23">
        <f>D43+D47</f>
        <v>2154487835</v>
      </c>
      <c r="E48" s="13">
        <f>E43+E47</f>
        <v>190642237</v>
      </c>
      <c r="F48" s="13">
        <f>F43+F47</f>
        <v>190521376</v>
      </c>
      <c r="G48" s="13">
        <f>G43+G47</f>
        <v>55164698</v>
      </c>
      <c r="H48" s="13">
        <f>H43+H47</f>
        <v>136978796</v>
      </c>
    </row>
    <row r="49" spans="3:3" ht="13.5" thickTop="1" x14ac:dyDescent="0.2">
      <c r="C49" s="217"/>
    </row>
  </sheetData>
  <pageMargins left="0" right="0" top="0.19685039370078741" bottom="0.19685039370078741" header="0.51181102362204722" footer="0.51181102362204722"/>
  <pageSetup scale="8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workbookViewId="0">
      <selection activeCell="K4" sqref="K4"/>
    </sheetView>
  </sheetViews>
  <sheetFormatPr defaultColWidth="13.5703125" defaultRowHeight="15" x14ac:dyDescent="0.25"/>
  <cols>
    <col min="1" max="1" width="5.7109375" style="502" customWidth="1"/>
    <col min="2" max="2" width="57" style="502" customWidth="1"/>
    <col min="3" max="3" width="14.7109375" style="502" customWidth="1"/>
    <col min="4" max="4" width="16.140625" style="502" customWidth="1"/>
    <col min="5" max="5" width="17" style="502" customWidth="1"/>
    <col min="6" max="6" width="16.28515625" style="502" customWidth="1"/>
    <col min="7" max="245" width="9.140625" style="502" customWidth="1"/>
    <col min="246" max="246" width="5.7109375" style="502" customWidth="1"/>
    <col min="247" max="247" width="57" style="502" customWidth="1"/>
    <col min="248" max="248" width="12.140625" style="502" customWidth="1"/>
    <col min="249" max="16384" width="13.5703125" style="502"/>
  </cols>
  <sheetData>
    <row r="1" spans="1:6" ht="18.75" x14ac:dyDescent="0.3">
      <c r="A1" s="500"/>
      <c r="B1" s="501" t="s">
        <v>0</v>
      </c>
      <c r="D1" s="74" t="s">
        <v>188</v>
      </c>
    </row>
    <row r="2" spans="1:6" ht="18.75" x14ac:dyDescent="0.3">
      <c r="A2" s="500"/>
      <c r="B2" s="503" t="s">
        <v>404</v>
      </c>
      <c r="D2" t="s">
        <v>601</v>
      </c>
    </row>
    <row r="3" spans="1:6" ht="15.75" x14ac:dyDescent="0.25">
      <c r="A3" s="500"/>
      <c r="B3" s="500" t="s">
        <v>119</v>
      </c>
      <c r="D3" s="74" t="s">
        <v>202</v>
      </c>
    </row>
    <row r="4" spans="1:6" ht="15.75" x14ac:dyDescent="0.25">
      <c r="A4" s="500"/>
      <c r="B4" s="500"/>
      <c r="C4" s="500"/>
      <c r="D4" s="500"/>
    </row>
    <row r="5" spans="1:6" ht="15.75" x14ac:dyDescent="0.25">
      <c r="A5" s="619" t="s">
        <v>189</v>
      </c>
      <c r="B5" s="619"/>
      <c r="C5" s="620" t="s">
        <v>190</v>
      </c>
      <c r="D5" s="620" t="s">
        <v>490</v>
      </c>
      <c r="E5" s="620" t="s">
        <v>489</v>
      </c>
      <c r="F5" s="620" t="s">
        <v>511</v>
      </c>
    </row>
    <row r="6" spans="1:6" ht="15.75" x14ac:dyDescent="0.25">
      <c r="A6" s="621">
        <v>1</v>
      </c>
      <c r="B6" s="621" t="s">
        <v>191</v>
      </c>
      <c r="C6" s="622">
        <v>381000</v>
      </c>
      <c r="D6" s="622">
        <v>921000</v>
      </c>
      <c r="E6" s="622"/>
      <c r="F6" s="622">
        <f>D6+E6</f>
        <v>921000</v>
      </c>
    </row>
    <row r="7" spans="1:6" ht="15.75" x14ac:dyDescent="0.25">
      <c r="A7" s="621">
        <v>2</v>
      </c>
      <c r="B7" s="621" t="s">
        <v>192</v>
      </c>
      <c r="C7" s="622">
        <v>381000</v>
      </c>
      <c r="D7" s="622">
        <v>381000</v>
      </c>
      <c r="E7" s="622"/>
      <c r="F7" s="622">
        <f t="shared" ref="F7:F21" si="0">D7+E7</f>
        <v>381000</v>
      </c>
    </row>
    <row r="8" spans="1:6" ht="15.75" x14ac:dyDescent="0.25">
      <c r="A8" s="621">
        <v>3</v>
      </c>
      <c r="B8" s="621" t="s">
        <v>433</v>
      </c>
      <c r="C8" s="622">
        <v>1247775</v>
      </c>
      <c r="D8" s="622">
        <v>1247775</v>
      </c>
      <c r="E8" s="622"/>
      <c r="F8" s="622">
        <f t="shared" si="0"/>
        <v>1247775</v>
      </c>
    </row>
    <row r="9" spans="1:6" ht="15.75" x14ac:dyDescent="0.25">
      <c r="A9" s="621">
        <v>4</v>
      </c>
      <c r="B9" s="621" t="s">
        <v>434</v>
      </c>
      <c r="C9" s="622">
        <v>640000</v>
      </c>
      <c r="D9" s="622">
        <v>640000</v>
      </c>
      <c r="E9" s="622"/>
      <c r="F9" s="622">
        <f t="shared" si="0"/>
        <v>640000</v>
      </c>
    </row>
    <row r="10" spans="1:6" ht="15.75" x14ac:dyDescent="0.25">
      <c r="A10" s="621">
        <v>5</v>
      </c>
      <c r="B10" s="623" t="s">
        <v>435</v>
      </c>
      <c r="C10" s="622">
        <v>964378</v>
      </c>
      <c r="D10" s="622">
        <v>964378</v>
      </c>
      <c r="E10" s="622"/>
      <c r="F10" s="622">
        <f t="shared" si="0"/>
        <v>964378</v>
      </c>
    </row>
    <row r="11" spans="1:6" ht="15.75" x14ac:dyDescent="0.25">
      <c r="A11" s="621">
        <v>6</v>
      </c>
      <c r="B11" s="623" t="s">
        <v>436</v>
      </c>
      <c r="C11" s="622">
        <v>3315970</v>
      </c>
      <c r="D11" s="622">
        <v>3315970</v>
      </c>
      <c r="E11" s="622"/>
      <c r="F11" s="622">
        <f t="shared" si="0"/>
        <v>3315970</v>
      </c>
    </row>
    <row r="12" spans="1:6" ht="15.75" x14ac:dyDescent="0.25">
      <c r="A12" s="621">
        <v>7</v>
      </c>
      <c r="B12" s="623" t="s">
        <v>437</v>
      </c>
      <c r="C12" s="622">
        <v>212321</v>
      </c>
      <c r="D12" s="622">
        <v>212321</v>
      </c>
      <c r="E12" s="622"/>
      <c r="F12" s="622">
        <f t="shared" si="0"/>
        <v>212321</v>
      </c>
    </row>
    <row r="13" spans="1:6" ht="15.75" x14ac:dyDescent="0.25">
      <c r="A13" s="621">
        <v>8</v>
      </c>
      <c r="B13" s="623" t="s">
        <v>491</v>
      </c>
      <c r="C13" s="622"/>
      <c r="D13" s="622">
        <v>900000</v>
      </c>
      <c r="E13" s="622"/>
      <c r="F13" s="622">
        <f t="shared" si="0"/>
        <v>900000</v>
      </c>
    </row>
    <row r="14" spans="1:6" ht="15.75" x14ac:dyDescent="0.25">
      <c r="A14" s="621">
        <v>9</v>
      </c>
      <c r="B14" s="624" t="s">
        <v>492</v>
      </c>
      <c r="C14" s="622"/>
      <c r="D14" s="622">
        <v>0</v>
      </c>
      <c r="E14" s="622"/>
      <c r="F14" s="622">
        <f t="shared" si="0"/>
        <v>0</v>
      </c>
    </row>
    <row r="15" spans="1:6" ht="15.75" x14ac:dyDescent="0.25">
      <c r="A15" s="621">
        <v>10</v>
      </c>
      <c r="B15" s="624" t="s">
        <v>493</v>
      </c>
      <c r="C15" s="622"/>
      <c r="D15" s="622">
        <v>1302000</v>
      </c>
      <c r="E15" s="622"/>
      <c r="F15" s="622">
        <f t="shared" si="0"/>
        <v>1302000</v>
      </c>
    </row>
    <row r="16" spans="1:6" ht="15.75" x14ac:dyDescent="0.25">
      <c r="A16" s="621">
        <v>11</v>
      </c>
      <c r="B16" s="624" t="s">
        <v>494</v>
      </c>
      <c r="C16" s="622"/>
      <c r="D16" s="622">
        <v>190000</v>
      </c>
      <c r="E16" s="622"/>
      <c r="F16" s="622">
        <f t="shared" si="0"/>
        <v>190000</v>
      </c>
    </row>
    <row r="17" spans="1:6" ht="15.75" x14ac:dyDescent="0.25">
      <c r="A17" s="621">
        <v>12</v>
      </c>
      <c r="B17" s="624" t="s">
        <v>495</v>
      </c>
      <c r="C17" s="622"/>
      <c r="D17" s="622">
        <v>3063818</v>
      </c>
      <c r="E17" s="622"/>
      <c r="F17" s="622">
        <f t="shared" si="0"/>
        <v>3063818</v>
      </c>
    </row>
    <row r="18" spans="1:6" ht="15.75" x14ac:dyDescent="0.25">
      <c r="A18" s="621">
        <v>13</v>
      </c>
      <c r="B18" s="624" t="s">
        <v>496</v>
      </c>
      <c r="C18" s="622"/>
      <c r="D18" s="622">
        <v>700000</v>
      </c>
      <c r="E18" s="622"/>
      <c r="F18" s="622">
        <f t="shared" si="0"/>
        <v>700000</v>
      </c>
    </row>
    <row r="19" spans="1:6" ht="15.75" x14ac:dyDescent="0.25">
      <c r="A19" s="621">
        <v>14</v>
      </c>
      <c r="B19" s="625" t="s">
        <v>512</v>
      </c>
      <c r="C19" s="622"/>
      <c r="D19" s="622">
        <v>68826000</v>
      </c>
      <c r="E19" s="622"/>
      <c r="F19" s="622">
        <f t="shared" si="0"/>
        <v>68826000</v>
      </c>
    </row>
    <row r="20" spans="1:6" ht="15.75" x14ac:dyDescent="0.25">
      <c r="A20" s="621">
        <v>15</v>
      </c>
      <c r="B20" s="422" t="s">
        <v>518</v>
      </c>
      <c r="C20" s="622"/>
      <c r="D20" s="622">
        <v>1800000</v>
      </c>
      <c r="E20" s="622"/>
      <c r="F20" s="622">
        <f t="shared" si="0"/>
        <v>1800000</v>
      </c>
    </row>
    <row r="21" spans="1:6" ht="15.75" x14ac:dyDescent="0.25">
      <c r="A21" s="621">
        <v>16</v>
      </c>
      <c r="B21" s="422" t="s">
        <v>519</v>
      </c>
      <c r="C21" s="622"/>
      <c r="D21" s="622">
        <v>449936</v>
      </c>
      <c r="E21" s="622"/>
      <c r="F21" s="622">
        <f t="shared" si="0"/>
        <v>449936</v>
      </c>
    </row>
    <row r="22" spans="1:6" ht="15.75" x14ac:dyDescent="0.25">
      <c r="A22" s="621">
        <v>17</v>
      </c>
      <c r="B22" s="623" t="s">
        <v>520</v>
      </c>
      <c r="C22" s="622"/>
      <c r="D22" s="622">
        <v>1913152</v>
      </c>
      <c r="E22" s="622"/>
      <c r="F22" s="622">
        <f>D22+E22</f>
        <v>1913152</v>
      </c>
    </row>
    <row r="23" spans="1:6" ht="15.75" x14ac:dyDescent="0.25">
      <c r="A23" s="621">
        <v>18</v>
      </c>
      <c r="B23" s="623" t="s">
        <v>534</v>
      </c>
      <c r="C23" s="622"/>
      <c r="D23" s="622">
        <v>339380</v>
      </c>
      <c r="E23" s="622"/>
      <c r="F23" s="622">
        <f t="shared" ref="F23:F27" si="1">D23+E23</f>
        <v>339380</v>
      </c>
    </row>
    <row r="24" spans="1:6" ht="15.75" x14ac:dyDescent="0.25">
      <c r="A24" s="621">
        <v>19</v>
      </c>
      <c r="B24" s="422" t="s">
        <v>535</v>
      </c>
      <c r="C24" s="622"/>
      <c r="D24" s="622">
        <v>1028959</v>
      </c>
      <c r="E24" s="622"/>
      <c r="F24" s="622">
        <f t="shared" si="1"/>
        <v>1028959</v>
      </c>
    </row>
    <row r="25" spans="1:6" ht="15.75" x14ac:dyDescent="0.25">
      <c r="A25" s="621">
        <v>20</v>
      </c>
      <c r="B25" s="422" t="s">
        <v>536</v>
      </c>
      <c r="C25" s="622"/>
      <c r="D25" s="622">
        <v>264160</v>
      </c>
      <c r="E25" s="622"/>
      <c r="F25" s="622">
        <f t="shared" si="1"/>
        <v>264160</v>
      </c>
    </row>
    <row r="26" spans="1:6" ht="15.75" x14ac:dyDescent="0.25">
      <c r="A26" s="621">
        <v>21</v>
      </c>
      <c r="B26" s="623"/>
      <c r="C26" s="622"/>
      <c r="D26" s="622"/>
      <c r="E26" s="622"/>
      <c r="F26" s="622">
        <f t="shared" si="1"/>
        <v>0</v>
      </c>
    </row>
    <row r="27" spans="1:6" ht="15.75" x14ac:dyDescent="0.25">
      <c r="A27" s="621">
        <v>22</v>
      </c>
      <c r="B27" s="623"/>
      <c r="C27" s="622"/>
      <c r="D27" s="622"/>
      <c r="E27" s="622"/>
      <c r="F27" s="622">
        <f t="shared" si="1"/>
        <v>0</v>
      </c>
    </row>
    <row r="28" spans="1:6" ht="15.75" x14ac:dyDescent="0.25">
      <c r="A28" s="621">
        <v>23</v>
      </c>
      <c r="B28" s="619" t="s">
        <v>47</v>
      </c>
      <c r="C28" s="626">
        <f>SUM(C6:C27)</f>
        <v>7142444</v>
      </c>
      <c r="D28" s="626">
        <f>SUM(D6:D27)</f>
        <v>88459849</v>
      </c>
      <c r="E28" s="626">
        <f>SUM(E6:E27)</f>
        <v>0</v>
      </c>
      <c r="F28" s="626">
        <f>SUM(F6:F27)</f>
        <v>88459849</v>
      </c>
    </row>
  </sheetData>
  <pageMargins left="0.7" right="0.7" top="0.75" bottom="0.75" header="0.3" footer="0.3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3"/>
  <sheetViews>
    <sheetView zoomScale="70" zoomScaleNormal="70" workbookViewId="0">
      <selection activeCell="N23" sqref="N23"/>
    </sheetView>
  </sheetViews>
  <sheetFormatPr defaultColWidth="9.140625" defaultRowHeight="15" x14ac:dyDescent="0.25"/>
  <cols>
    <col min="1" max="1" width="5.7109375" style="502" customWidth="1"/>
    <col min="2" max="2" width="58.5703125" style="502" customWidth="1"/>
    <col min="3" max="3" width="18.5703125" style="502" customWidth="1"/>
    <col min="4" max="4" width="19" style="502" customWidth="1"/>
    <col min="5" max="5" width="15.7109375" style="502" customWidth="1"/>
    <col min="6" max="6" width="19.28515625" style="502" customWidth="1"/>
    <col min="7" max="7" width="19.42578125" style="502" customWidth="1"/>
    <col min="8" max="16384" width="9.140625" style="502"/>
  </cols>
  <sheetData>
    <row r="1" spans="1:8" ht="18.75" x14ac:dyDescent="0.3">
      <c r="A1" s="627"/>
      <c r="B1" s="628" t="s">
        <v>0</v>
      </c>
      <c r="C1" s="74" t="s">
        <v>193</v>
      </c>
      <c r="D1" s="74"/>
      <c r="E1" s="629"/>
      <c r="F1" s="629"/>
      <c r="G1" s="629"/>
      <c r="H1" s="629"/>
    </row>
    <row r="2" spans="1:8" ht="18.75" x14ac:dyDescent="0.3">
      <c r="A2" s="627"/>
      <c r="B2" s="630" t="s">
        <v>404</v>
      </c>
      <c r="C2" t="s">
        <v>601</v>
      </c>
      <c r="D2"/>
      <c r="E2" s="629"/>
      <c r="F2" s="629"/>
      <c r="G2" s="629"/>
      <c r="H2" s="629"/>
    </row>
    <row r="3" spans="1:8" ht="15.75" x14ac:dyDescent="0.25">
      <c r="A3" s="627"/>
      <c r="B3" s="627" t="s">
        <v>119</v>
      </c>
      <c r="C3" s="74" t="s">
        <v>202</v>
      </c>
      <c r="D3" s="74"/>
      <c r="E3" s="629"/>
      <c r="F3" s="629"/>
      <c r="G3" s="629"/>
      <c r="H3" s="629"/>
    </row>
    <row r="4" spans="1:8" ht="15.75" x14ac:dyDescent="0.25">
      <c r="A4" s="627"/>
      <c r="B4" s="627"/>
      <c r="C4" s="627"/>
      <c r="D4" s="627"/>
      <c r="E4" s="629"/>
      <c r="F4" s="629"/>
      <c r="G4" s="629"/>
      <c r="H4" s="629"/>
    </row>
    <row r="5" spans="1:8" ht="15.75" x14ac:dyDescent="0.25">
      <c r="A5" s="631" t="s">
        <v>194</v>
      </c>
      <c r="B5" s="632"/>
      <c r="C5" s="632" t="s">
        <v>190</v>
      </c>
      <c r="D5" s="632"/>
      <c r="E5" s="632" t="s">
        <v>489</v>
      </c>
      <c r="F5" s="632" t="s">
        <v>490</v>
      </c>
      <c r="G5" s="629"/>
      <c r="H5" s="629"/>
    </row>
    <row r="6" spans="1:8" ht="15.75" x14ac:dyDescent="0.25">
      <c r="A6" s="633">
        <v>1</v>
      </c>
      <c r="B6" s="634" t="s">
        <v>196</v>
      </c>
      <c r="C6" s="622">
        <v>152400</v>
      </c>
      <c r="D6" s="622">
        <v>152400</v>
      </c>
      <c r="E6" s="622"/>
      <c r="F6" s="622">
        <f t="shared" ref="F6:F44" si="0">D6+E6</f>
        <v>152400</v>
      </c>
      <c r="G6" s="629"/>
      <c r="H6" s="629"/>
    </row>
    <row r="7" spans="1:8" ht="15.75" x14ac:dyDescent="0.25">
      <c r="A7" s="633">
        <v>2</v>
      </c>
      <c r="B7" s="634" t="s">
        <v>204</v>
      </c>
      <c r="C7" s="622">
        <v>762000</v>
      </c>
      <c r="D7" s="622">
        <v>762000</v>
      </c>
      <c r="E7" s="622"/>
      <c r="F7" s="622">
        <f t="shared" si="0"/>
        <v>762000</v>
      </c>
      <c r="G7" s="629"/>
      <c r="H7" s="629"/>
    </row>
    <row r="8" spans="1:8" ht="15.75" x14ac:dyDescent="0.25">
      <c r="A8" s="633">
        <v>3</v>
      </c>
      <c r="B8" s="633" t="s">
        <v>198</v>
      </c>
      <c r="C8" s="622">
        <v>50800</v>
      </c>
      <c r="D8" s="622">
        <v>50800</v>
      </c>
      <c r="E8" s="622"/>
      <c r="F8" s="622">
        <f t="shared" si="0"/>
        <v>50800</v>
      </c>
      <c r="G8" s="629"/>
      <c r="H8" s="629"/>
    </row>
    <row r="9" spans="1:8" ht="15.75" x14ac:dyDescent="0.25">
      <c r="A9" s="633">
        <v>4</v>
      </c>
      <c r="B9" s="633" t="s">
        <v>438</v>
      </c>
      <c r="C9" s="622">
        <v>190500</v>
      </c>
      <c r="D9" s="622">
        <v>550500</v>
      </c>
      <c r="E9" s="622"/>
      <c r="F9" s="622">
        <f t="shared" si="0"/>
        <v>550500</v>
      </c>
      <c r="G9" s="629"/>
      <c r="H9" s="629"/>
    </row>
    <row r="10" spans="1:8" ht="15.75" x14ac:dyDescent="0.25">
      <c r="A10" s="633">
        <v>5</v>
      </c>
      <c r="B10" s="633" t="s">
        <v>439</v>
      </c>
      <c r="C10" s="622">
        <v>181940</v>
      </c>
      <c r="D10" s="622">
        <v>181940</v>
      </c>
      <c r="E10" s="622"/>
      <c r="F10" s="622">
        <f t="shared" si="0"/>
        <v>181940</v>
      </c>
      <c r="G10" s="629"/>
      <c r="H10" s="629"/>
    </row>
    <row r="11" spans="1:8" ht="15.75" x14ac:dyDescent="0.25">
      <c r="A11" s="633">
        <v>6</v>
      </c>
      <c r="B11" s="633" t="s">
        <v>440</v>
      </c>
      <c r="C11" s="622">
        <v>88900</v>
      </c>
      <c r="D11" s="622">
        <v>88900</v>
      </c>
      <c r="E11" s="622"/>
      <c r="F11" s="622">
        <f t="shared" si="0"/>
        <v>88900</v>
      </c>
      <c r="G11" s="629"/>
      <c r="H11" s="629"/>
    </row>
    <row r="12" spans="1:8" ht="15.75" x14ac:dyDescent="0.25">
      <c r="A12" s="633">
        <v>7</v>
      </c>
      <c r="B12" s="633" t="s">
        <v>201</v>
      </c>
      <c r="C12" s="622">
        <v>381000</v>
      </c>
      <c r="D12" s="622">
        <v>381000</v>
      </c>
      <c r="E12" s="622"/>
      <c r="F12" s="622">
        <f t="shared" si="0"/>
        <v>381000</v>
      </c>
      <c r="G12" s="629"/>
      <c r="H12" s="629"/>
    </row>
    <row r="13" spans="1:8" ht="15.75" x14ac:dyDescent="0.25">
      <c r="A13" s="633">
        <v>8</v>
      </c>
      <c r="B13" s="634" t="s">
        <v>521</v>
      </c>
      <c r="C13" s="622">
        <v>508000</v>
      </c>
      <c r="D13" s="622">
        <v>8256000</v>
      </c>
      <c r="E13" s="622"/>
      <c r="F13" s="622">
        <f t="shared" si="0"/>
        <v>8256000</v>
      </c>
      <c r="G13" s="629"/>
      <c r="H13" s="629"/>
    </row>
    <row r="14" spans="1:8" ht="15.75" x14ac:dyDescent="0.25">
      <c r="A14" s="633">
        <v>9</v>
      </c>
      <c r="B14" s="633" t="s">
        <v>197</v>
      </c>
      <c r="C14" s="622">
        <v>660450</v>
      </c>
      <c r="D14" s="622">
        <v>795541</v>
      </c>
      <c r="E14" s="622"/>
      <c r="F14" s="622">
        <f t="shared" si="0"/>
        <v>795541</v>
      </c>
      <c r="G14" s="629"/>
      <c r="H14" s="629"/>
    </row>
    <row r="15" spans="1:8" ht="15.75" x14ac:dyDescent="0.25">
      <c r="A15" s="633">
        <v>10</v>
      </c>
      <c r="B15" s="633" t="s">
        <v>441</v>
      </c>
      <c r="C15" s="622">
        <v>311569</v>
      </c>
      <c r="D15" s="622">
        <v>845569</v>
      </c>
      <c r="E15" s="622"/>
      <c r="F15" s="622">
        <f t="shared" si="0"/>
        <v>845569</v>
      </c>
      <c r="G15" s="629"/>
      <c r="H15" s="629"/>
    </row>
    <row r="16" spans="1:8" ht="15.75" x14ac:dyDescent="0.25">
      <c r="A16" s="633">
        <v>11</v>
      </c>
      <c r="B16" s="633" t="s">
        <v>199</v>
      </c>
      <c r="C16" s="622">
        <v>1905000</v>
      </c>
      <c r="D16" s="622">
        <v>1405000</v>
      </c>
      <c r="E16" s="622"/>
      <c r="F16" s="622">
        <f t="shared" si="0"/>
        <v>1405000</v>
      </c>
      <c r="G16" s="629"/>
      <c r="H16" s="629"/>
    </row>
    <row r="17" spans="1:9" ht="15.75" x14ac:dyDescent="0.25">
      <c r="A17" s="633">
        <v>12</v>
      </c>
      <c r="B17" s="633" t="s">
        <v>200</v>
      </c>
      <c r="C17" s="622">
        <v>635000</v>
      </c>
      <c r="D17" s="622">
        <v>935000</v>
      </c>
      <c r="E17" s="622"/>
      <c r="F17" s="622">
        <f t="shared" si="0"/>
        <v>935000</v>
      </c>
      <c r="G17" s="629"/>
      <c r="H17" s="629"/>
    </row>
    <row r="18" spans="1:9" ht="15.75" x14ac:dyDescent="0.25">
      <c r="A18" s="633">
        <v>13</v>
      </c>
      <c r="B18" s="634" t="s">
        <v>195</v>
      </c>
      <c r="C18" s="622">
        <v>635000</v>
      </c>
      <c r="D18" s="622">
        <v>635000</v>
      </c>
      <c r="E18" s="622"/>
      <c r="F18" s="622">
        <f t="shared" si="0"/>
        <v>635000</v>
      </c>
      <c r="G18" s="629"/>
      <c r="H18" s="629"/>
    </row>
    <row r="19" spans="1:9" ht="15.75" x14ac:dyDescent="0.25">
      <c r="A19" s="633">
        <v>14</v>
      </c>
      <c r="B19" s="634" t="s">
        <v>442</v>
      </c>
      <c r="C19" s="622">
        <v>254000</v>
      </c>
      <c r="D19" s="622">
        <v>354000</v>
      </c>
      <c r="E19" s="622">
        <v>-39000</v>
      </c>
      <c r="F19" s="635">
        <f t="shared" si="0"/>
        <v>315000</v>
      </c>
      <c r="G19" s="629"/>
      <c r="H19" s="629"/>
    </row>
    <row r="20" spans="1:9" ht="15.75" x14ac:dyDescent="0.25">
      <c r="A20" s="633">
        <v>15</v>
      </c>
      <c r="B20" s="636" t="s">
        <v>443</v>
      </c>
      <c r="C20" s="637">
        <v>1070000</v>
      </c>
      <c r="D20" s="637">
        <v>1070000</v>
      </c>
      <c r="E20" s="637"/>
      <c r="F20" s="638">
        <f t="shared" si="0"/>
        <v>1070000</v>
      </c>
      <c r="G20" s="629"/>
      <c r="H20" s="629"/>
    </row>
    <row r="21" spans="1:9" ht="15.75" x14ac:dyDescent="0.25">
      <c r="A21" s="639">
        <v>16</v>
      </c>
      <c r="B21" s="640" t="s">
        <v>602</v>
      </c>
      <c r="C21" s="637">
        <v>184347</v>
      </c>
      <c r="D21" s="637">
        <v>184347</v>
      </c>
      <c r="E21" s="637"/>
      <c r="F21" s="641">
        <f t="shared" si="0"/>
        <v>184347</v>
      </c>
      <c r="G21" s="629"/>
      <c r="H21" s="629"/>
    </row>
    <row r="22" spans="1:9" ht="15.75" x14ac:dyDescent="0.25">
      <c r="A22" s="639">
        <v>17</v>
      </c>
      <c r="B22" s="642" t="s">
        <v>445</v>
      </c>
      <c r="C22" s="637">
        <v>10000000</v>
      </c>
      <c r="D22" s="637">
        <v>0</v>
      </c>
      <c r="E22" s="637"/>
      <c r="F22" s="638">
        <f t="shared" si="0"/>
        <v>0</v>
      </c>
      <c r="G22" s="629"/>
      <c r="H22" s="629"/>
    </row>
    <row r="23" spans="1:9" ht="15.75" x14ac:dyDescent="0.25">
      <c r="A23" s="639">
        <v>18</v>
      </c>
      <c r="B23" s="643" t="s">
        <v>446</v>
      </c>
      <c r="C23" s="637">
        <v>248304948</v>
      </c>
      <c r="D23" s="637">
        <v>248304948</v>
      </c>
      <c r="E23" s="637"/>
      <c r="F23" s="638">
        <f t="shared" si="0"/>
        <v>248304948</v>
      </c>
      <c r="G23" s="629"/>
      <c r="H23" s="629"/>
    </row>
    <row r="24" spans="1:9" ht="15.75" x14ac:dyDescent="0.25">
      <c r="A24" s="639">
        <v>19</v>
      </c>
      <c r="B24" s="643" t="s">
        <v>447</v>
      </c>
      <c r="C24" s="637">
        <v>776790555</v>
      </c>
      <c r="D24" s="637">
        <v>776790555</v>
      </c>
      <c r="E24" s="637"/>
      <c r="F24" s="638">
        <f t="shared" si="0"/>
        <v>776790555</v>
      </c>
      <c r="G24" s="629"/>
      <c r="H24" s="629"/>
    </row>
    <row r="25" spans="1:9" ht="15.75" x14ac:dyDescent="0.25">
      <c r="A25" s="639">
        <v>20</v>
      </c>
      <c r="B25" s="643" t="s">
        <v>497</v>
      </c>
      <c r="C25" s="637"/>
      <c r="D25" s="637">
        <v>300000</v>
      </c>
      <c r="E25" s="637"/>
      <c r="F25" s="637">
        <f t="shared" si="0"/>
        <v>300000</v>
      </c>
      <c r="G25" s="629"/>
      <c r="H25" s="629"/>
    </row>
    <row r="26" spans="1:9" ht="15.75" x14ac:dyDescent="0.25">
      <c r="A26" s="639">
        <v>21</v>
      </c>
      <c r="B26" s="643" t="s">
        <v>498</v>
      </c>
      <c r="C26" s="637"/>
      <c r="D26" s="637">
        <v>2100000</v>
      </c>
      <c r="E26" s="637"/>
      <c r="F26" s="638">
        <f t="shared" si="0"/>
        <v>2100000</v>
      </c>
      <c r="G26" s="629"/>
      <c r="H26" s="629"/>
    </row>
    <row r="27" spans="1:9" ht="15.75" x14ac:dyDescent="0.25">
      <c r="A27" s="639">
        <v>22</v>
      </c>
      <c r="B27" s="643" t="s">
        <v>603</v>
      </c>
      <c r="C27" s="637"/>
      <c r="D27" s="637">
        <v>254000</v>
      </c>
      <c r="E27" s="637"/>
      <c r="F27" s="641">
        <f t="shared" si="0"/>
        <v>254000</v>
      </c>
      <c r="G27" s="629"/>
      <c r="H27" s="629"/>
    </row>
    <row r="28" spans="1:9" ht="15.75" x14ac:dyDescent="0.25">
      <c r="A28" s="639">
        <v>23</v>
      </c>
      <c r="B28" s="643" t="s">
        <v>499</v>
      </c>
      <c r="C28" s="637"/>
      <c r="D28" s="637">
        <v>120000</v>
      </c>
      <c r="E28" s="637"/>
      <c r="F28" s="638">
        <f t="shared" si="0"/>
        <v>120000</v>
      </c>
      <c r="G28" s="629"/>
      <c r="H28" s="629"/>
    </row>
    <row r="29" spans="1:9" ht="15.75" x14ac:dyDescent="0.25">
      <c r="A29" s="639">
        <v>24</v>
      </c>
      <c r="B29" s="643" t="s">
        <v>500</v>
      </c>
      <c r="C29" s="637"/>
      <c r="D29" s="637">
        <v>2016722</v>
      </c>
      <c r="E29" s="637"/>
      <c r="F29" s="638">
        <f t="shared" si="0"/>
        <v>2016722</v>
      </c>
      <c r="G29" s="629"/>
      <c r="H29" s="629"/>
    </row>
    <row r="30" spans="1:9" ht="15.75" x14ac:dyDescent="0.25">
      <c r="A30" s="639">
        <v>25</v>
      </c>
      <c r="B30" s="644" t="s">
        <v>501</v>
      </c>
      <c r="C30" s="637"/>
      <c r="D30" s="637">
        <v>2500000</v>
      </c>
      <c r="E30" s="637"/>
      <c r="F30" s="638">
        <f t="shared" si="0"/>
        <v>2500000</v>
      </c>
      <c r="G30" s="629"/>
      <c r="H30" s="629"/>
    </row>
    <row r="31" spans="1:9" ht="15.75" x14ac:dyDescent="0.25">
      <c r="A31" s="639">
        <v>26</v>
      </c>
      <c r="B31" s="645" t="s">
        <v>502</v>
      </c>
      <c r="C31" s="637"/>
      <c r="D31" s="637">
        <v>500000</v>
      </c>
      <c r="E31" s="637"/>
      <c r="F31" s="641">
        <f t="shared" si="0"/>
        <v>500000</v>
      </c>
      <c r="G31" s="629"/>
      <c r="H31" s="629"/>
    </row>
    <row r="32" spans="1:9" ht="15.75" x14ac:dyDescent="0.25">
      <c r="A32" s="639">
        <v>27</v>
      </c>
      <c r="B32" s="330" t="s">
        <v>537</v>
      </c>
      <c r="C32" s="637"/>
      <c r="D32" s="637">
        <v>839000</v>
      </c>
      <c r="E32" s="637"/>
      <c r="F32" s="637">
        <f t="shared" si="0"/>
        <v>839000</v>
      </c>
      <c r="G32" s="629"/>
      <c r="H32" s="629" t="s">
        <v>538</v>
      </c>
      <c r="I32" s="502" t="s">
        <v>538</v>
      </c>
    </row>
    <row r="33" spans="1:8" ht="15.75" x14ac:dyDescent="0.25">
      <c r="A33" s="639">
        <v>28</v>
      </c>
      <c r="B33" s="643" t="s">
        <v>522</v>
      </c>
      <c r="C33" s="637"/>
      <c r="D33" s="637">
        <v>1049900</v>
      </c>
      <c r="E33" s="637"/>
      <c r="F33" s="637">
        <f t="shared" si="0"/>
        <v>1049900</v>
      </c>
      <c r="G33" s="629"/>
      <c r="H33" s="629"/>
    </row>
    <row r="34" spans="1:8" ht="15.75" x14ac:dyDescent="0.25">
      <c r="A34" s="639">
        <v>29</v>
      </c>
      <c r="B34" s="643" t="s">
        <v>523</v>
      </c>
      <c r="C34" s="637"/>
      <c r="D34" s="637">
        <v>629495</v>
      </c>
      <c r="E34" s="637"/>
      <c r="F34" s="637">
        <f t="shared" si="0"/>
        <v>629495</v>
      </c>
      <c r="G34" s="629"/>
      <c r="H34" s="629"/>
    </row>
    <row r="35" spans="1:8" ht="15.75" x14ac:dyDescent="0.25">
      <c r="A35" s="639">
        <v>30</v>
      </c>
      <c r="B35" s="646" t="s">
        <v>539</v>
      </c>
      <c r="C35" s="637"/>
      <c r="D35" s="637">
        <v>2200000</v>
      </c>
      <c r="E35" s="637"/>
      <c r="F35" s="638">
        <f t="shared" si="0"/>
        <v>2200000</v>
      </c>
      <c r="G35" s="629"/>
      <c r="H35" s="629"/>
    </row>
    <row r="36" spans="1:8" ht="15.75" x14ac:dyDescent="0.25">
      <c r="A36" s="639">
        <v>31</v>
      </c>
      <c r="B36" s="646" t="s">
        <v>540</v>
      </c>
      <c r="C36" s="637"/>
      <c r="D36" s="637">
        <v>1955800</v>
      </c>
      <c r="E36" s="637"/>
      <c r="F36" s="638">
        <f t="shared" si="0"/>
        <v>1955800</v>
      </c>
      <c r="G36" s="629"/>
      <c r="H36" s="629"/>
    </row>
    <row r="37" spans="1:8" ht="15.75" x14ac:dyDescent="0.25">
      <c r="A37" s="639">
        <v>32</v>
      </c>
      <c r="B37" s="646" t="s">
        <v>541</v>
      </c>
      <c r="C37" s="637"/>
      <c r="D37" s="637">
        <v>210000</v>
      </c>
      <c r="E37" s="637"/>
      <c r="F37" s="641">
        <f t="shared" si="0"/>
        <v>210000</v>
      </c>
      <c r="G37" s="629"/>
      <c r="H37" s="629"/>
    </row>
    <row r="38" spans="1:8" ht="15.75" x14ac:dyDescent="0.25">
      <c r="A38" s="639">
        <v>33</v>
      </c>
      <c r="B38" s="647" t="s">
        <v>542</v>
      </c>
      <c r="C38" s="637"/>
      <c r="D38" s="637">
        <v>18925488</v>
      </c>
      <c r="E38" s="637"/>
      <c r="F38" s="641">
        <f t="shared" si="0"/>
        <v>18925488</v>
      </c>
      <c r="G38" s="629"/>
      <c r="H38" s="629"/>
    </row>
    <row r="39" spans="1:8" ht="15.75" x14ac:dyDescent="0.25">
      <c r="A39" s="639">
        <v>34</v>
      </c>
      <c r="B39" s="647" t="s">
        <v>543</v>
      </c>
      <c r="C39" s="637"/>
      <c r="D39" s="637">
        <v>33331602</v>
      </c>
      <c r="E39" s="637"/>
      <c r="F39" s="638">
        <f t="shared" si="0"/>
        <v>33331602</v>
      </c>
      <c r="G39" s="629"/>
      <c r="H39" s="629"/>
    </row>
    <row r="40" spans="1:8" ht="15.75" x14ac:dyDescent="0.25">
      <c r="A40" s="639">
        <v>35</v>
      </c>
      <c r="B40" s="646" t="s">
        <v>544</v>
      </c>
      <c r="C40" s="637"/>
      <c r="D40" s="637">
        <v>1540000</v>
      </c>
      <c r="E40" s="637"/>
      <c r="F40" s="638">
        <f t="shared" si="0"/>
        <v>1540000</v>
      </c>
      <c r="G40" s="629"/>
      <c r="H40" s="629"/>
    </row>
    <row r="41" spans="1:8" ht="15.75" x14ac:dyDescent="0.25">
      <c r="A41" s="639">
        <v>36</v>
      </c>
      <c r="B41" s="648" t="s">
        <v>604</v>
      </c>
      <c r="C41" s="637"/>
      <c r="D41" s="637"/>
      <c r="E41" s="637">
        <v>39000</v>
      </c>
      <c r="F41" s="649">
        <f t="shared" si="0"/>
        <v>39000</v>
      </c>
      <c r="G41" s="629"/>
      <c r="H41" s="629"/>
    </row>
    <row r="42" spans="1:8" ht="15.75" x14ac:dyDescent="0.25">
      <c r="A42" s="639">
        <v>37</v>
      </c>
      <c r="B42" s="650" t="s">
        <v>605</v>
      </c>
      <c r="C42" s="637"/>
      <c r="D42" s="637">
        <v>1116976</v>
      </c>
      <c r="E42" s="637"/>
      <c r="F42" s="638">
        <f t="shared" si="0"/>
        <v>1116976</v>
      </c>
      <c r="G42" s="629"/>
      <c r="H42" s="629"/>
    </row>
    <row r="43" spans="1:8" ht="15.75" x14ac:dyDescent="0.25">
      <c r="A43" s="639">
        <v>38</v>
      </c>
      <c r="B43" s="650" t="s">
        <v>606</v>
      </c>
      <c r="C43" s="637"/>
      <c r="D43" s="637">
        <v>2349500</v>
      </c>
      <c r="E43" s="637"/>
      <c r="F43" s="638">
        <f t="shared" si="0"/>
        <v>2349500</v>
      </c>
      <c r="G43" s="629"/>
      <c r="H43" s="629"/>
    </row>
    <row r="44" spans="1:8" ht="15.75" x14ac:dyDescent="0.25">
      <c r="A44" s="639">
        <v>39</v>
      </c>
      <c r="B44" s="650" t="s">
        <v>607</v>
      </c>
      <c r="C44" s="637"/>
      <c r="D44" s="637">
        <v>3000000</v>
      </c>
      <c r="E44" s="637"/>
      <c r="F44" s="638">
        <f t="shared" si="0"/>
        <v>3000000</v>
      </c>
      <c r="G44" s="629"/>
      <c r="H44" s="629"/>
    </row>
    <row r="45" spans="1:8" ht="15.75" x14ac:dyDescent="0.25">
      <c r="A45" s="639">
        <v>40</v>
      </c>
      <c r="B45" s="648"/>
      <c r="C45" s="637"/>
      <c r="D45" s="637"/>
      <c r="E45" s="637"/>
      <c r="F45" s="637"/>
      <c r="G45" s="629"/>
      <c r="H45" s="629"/>
    </row>
    <row r="46" spans="1:8" ht="15.75" x14ac:dyDescent="0.25">
      <c r="A46" s="639">
        <v>41</v>
      </c>
      <c r="B46" s="648"/>
      <c r="C46" s="637"/>
      <c r="D46" s="637"/>
      <c r="E46" s="637"/>
      <c r="F46" s="637">
        <f>D46+E46</f>
        <v>0</v>
      </c>
      <c r="G46" s="651"/>
      <c r="H46" s="629"/>
    </row>
    <row r="47" spans="1:8" ht="15.75" x14ac:dyDescent="0.25">
      <c r="A47" s="639">
        <v>42</v>
      </c>
      <c r="B47" s="652" t="s">
        <v>47</v>
      </c>
      <c r="C47" s="653">
        <f>SUM(C6:C46)</f>
        <v>1043066409</v>
      </c>
      <c r="D47" s="653">
        <f>SUM(D6:D46)</f>
        <v>1116681983</v>
      </c>
      <c r="E47" s="653">
        <f>SUM(E6:E46)</f>
        <v>0</v>
      </c>
      <c r="F47" s="653">
        <f>SUM(F6:F46)</f>
        <v>1116681983</v>
      </c>
      <c r="G47" s="629"/>
      <c r="H47" s="629"/>
    </row>
    <row r="48" spans="1:8" ht="15.75" x14ac:dyDescent="0.25">
      <c r="A48" s="654"/>
      <c r="B48" s="655"/>
      <c r="C48" s="656" t="s">
        <v>608</v>
      </c>
      <c r="D48" s="657" t="s">
        <v>609</v>
      </c>
      <c r="E48" s="656" t="s">
        <v>609</v>
      </c>
      <c r="F48" s="656" t="s">
        <v>610</v>
      </c>
      <c r="G48" s="656" t="s">
        <v>611</v>
      </c>
      <c r="H48" s="657"/>
    </row>
    <row r="49" spans="1:8" x14ac:dyDescent="0.25">
      <c r="A49" s="658" t="s">
        <v>612</v>
      </c>
      <c r="B49" s="659" t="s">
        <v>613</v>
      </c>
      <c r="C49" s="660"/>
      <c r="D49" s="660">
        <f>C49/1.27</f>
        <v>0</v>
      </c>
      <c r="E49" s="660"/>
      <c r="F49" s="661">
        <f>D49+E49</f>
        <v>0</v>
      </c>
      <c r="G49" s="660">
        <f>D49*0.27</f>
        <v>0</v>
      </c>
      <c r="H49" s="660">
        <f>SUM(F49:G49)</f>
        <v>0</v>
      </c>
    </row>
    <row r="50" spans="1:8" x14ac:dyDescent="0.25">
      <c r="A50" s="629"/>
      <c r="B50" s="662" t="s">
        <v>614</v>
      </c>
      <c r="C50" s="660">
        <f>F20+F22+F23+F24+F26+F28+F29+G40+F30+F35+F36+F39+F40+F42+F43+F44</f>
        <v>1078396103</v>
      </c>
      <c r="D50" s="660">
        <f>((C50-F24)/1.27)</f>
        <v>237484683.46456692</v>
      </c>
      <c r="E50" s="660">
        <f>F24</f>
        <v>776790555</v>
      </c>
      <c r="F50" s="661">
        <f>D50+E50</f>
        <v>1014275238.4645669</v>
      </c>
      <c r="G50" s="660">
        <f>D50*0.27</f>
        <v>64120864.535433069</v>
      </c>
      <c r="H50" s="660">
        <f>SUM(F50:G50)</f>
        <v>1078396103</v>
      </c>
    </row>
    <row r="51" spans="1:8" x14ac:dyDescent="0.25">
      <c r="A51" s="629"/>
      <c r="B51" s="662" t="s">
        <v>615</v>
      </c>
      <c r="C51" s="660">
        <f>F41</f>
        <v>39000</v>
      </c>
      <c r="D51" s="660">
        <f>C51/1.27</f>
        <v>30708.661417322834</v>
      </c>
      <c r="E51" s="660"/>
      <c r="F51" s="661">
        <f>D51+E51</f>
        <v>30708.661417322834</v>
      </c>
      <c r="G51" s="660">
        <f>D51*0.27</f>
        <v>8291.3385826771664</v>
      </c>
      <c r="H51" s="660">
        <f>SUM(F51:G51)</f>
        <v>39000</v>
      </c>
    </row>
    <row r="52" spans="1:8" x14ac:dyDescent="0.25">
      <c r="A52" s="629"/>
      <c r="B52" s="662" t="s">
        <v>616</v>
      </c>
      <c r="C52" s="660">
        <f>F19+F21+F27+F31+F37+F38</f>
        <v>20388835</v>
      </c>
      <c r="D52" s="660">
        <f>C52/1.27</f>
        <v>16054200.787401574</v>
      </c>
      <c r="E52" s="660"/>
      <c r="F52" s="661">
        <f>D52+E52</f>
        <v>16054200.787401574</v>
      </c>
      <c r="G52" s="660">
        <f>D52*0.27</f>
        <v>4334634.2125984253</v>
      </c>
      <c r="H52" s="660">
        <f>SUM(F52:G52)</f>
        <v>20388835</v>
      </c>
    </row>
    <row r="53" spans="1:8" x14ac:dyDescent="0.25">
      <c r="A53" s="629"/>
      <c r="B53" s="662" t="s">
        <v>47</v>
      </c>
      <c r="C53" s="663">
        <f>SUM(C49:C52)</f>
        <v>1098823938</v>
      </c>
      <c r="D53" s="663">
        <f>SUM(D49:D52)</f>
        <v>253569592.91338584</v>
      </c>
      <c r="E53" s="663"/>
      <c r="F53" s="663">
        <f>D53+E53</f>
        <v>253569592.91338584</v>
      </c>
      <c r="G53" s="663">
        <f>SUM(G49:G52)</f>
        <v>68463790.086614177</v>
      </c>
      <c r="H53" s="663">
        <f>SUM(H49:H52)</f>
        <v>1098823938</v>
      </c>
    </row>
  </sheetData>
  <pageMargins left="0.7" right="0.7" top="0.75" bottom="0.75" header="0.3" footer="0.3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8"/>
  <sheetViews>
    <sheetView workbookViewId="0">
      <selection activeCell="E4" sqref="E4"/>
    </sheetView>
  </sheetViews>
  <sheetFormatPr defaultColWidth="4.5703125" defaultRowHeight="12.75" x14ac:dyDescent="0.2"/>
  <cols>
    <col min="1" max="1" width="49.7109375" style="73" customWidth="1"/>
    <col min="2" max="2" width="19.140625" style="73" customWidth="1"/>
    <col min="3" max="3" width="12.7109375" style="73" customWidth="1"/>
    <col min="4" max="4" width="12.28515625" style="73" customWidth="1"/>
    <col min="5" max="6" width="12.42578125" style="73" customWidth="1"/>
    <col min="7" max="7" width="13.140625" style="73" customWidth="1"/>
    <col min="8" max="8" width="13.42578125" style="73" customWidth="1"/>
    <col min="9" max="9" width="12.85546875" style="73" bestFit="1" customWidth="1"/>
    <col min="10" max="10" width="11.5703125" style="73" bestFit="1" customWidth="1"/>
    <col min="11" max="254" width="9.140625" style="73" customWidth="1"/>
    <col min="255" max="255" width="3.42578125" style="73" customWidth="1"/>
    <col min="256" max="16384" width="4.5703125" style="73"/>
  </cols>
  <sheetData>
    <row r="1" spans="1:10" x14ac:dyDescent="0.2">
      <c r="A1" s="82" t="s">
        <v>228</v>
      </c>
    </row>
    <row r="2" spans="1:10" x14ac:dyDescent="0.2">
      <c r="A2" s="83" t="s">
        <v>482</v>
      </c>
      <c r="B2" s="84"/>
      <c r="C2" s="84"/>
      <c r="D2" s="84"/>
    </row>
    <row r="3" spans="1:10" x14ac:dyDescent="0.2">
      <c r="A3" s="83"/>
      <c r="B3" s="84"/>
      <c r="C3" s="84"/>
      <c r="D3" s="84"/>
      <c r="E3" s="73" t="s">
        <v>229</v>
      </c>
    </row>
    <row r="4" spans="1:10" x14ac:dyDescent="0.2">
      <c r="A4" s="65"/>
      <c r="E4" s="65" t="s">
        <v>488</v>
      </c>
    </row>
    <row r="5" spans="1:10" ht="13.5" thickBot="1" x14ac:dyDescent="0.25">
      <c r="E5" s="85" t="s">
        <v>249</v>
      </c>
    </row>
    <row r="6" spans="1:10" ht="13.5" thickBot="1" x14ac:dyDescent="0.25">
      <c r="A6" s="111" t="s">
        <v>250</v>
      </c>
      <c r="B6" s="112"/>
      <c r="C6" s="112" t="s">
        <v>251</v>
      </c>
      <c r="D6" s="112" t="s">
        <v>357</v>
      </c>
      <c r="E6" s="112" t="s">
        <v>252</v>
      </c>
      <c r="F6" s="112" t="s">
        <v>253</v>
      </c>
      <c r="G6" s="112" t="s">
        <v>254</v>
      </c>
      <c r="H6" s="113" t="s">
        <v>255</v>
      </c>
      <c r="I6" s="114" t="s">
        <v>232</v>
      </c>
      <c r="J6" s="115" t="s">
        <v>233</v>
      </c>
    </row>
    <row r="7" spans="1:10" x14ac:dyDescent="0.2">
      <c r="A7" s="105" t="s">
        <v>256</v>
      </c>
      <c r="B7" s="106">
        <f>SUM(C7:J7)</f>
        <v>73798932</v>
      </c>
      <c r="C7" s="117">
        <v>73798932</v>
      </c>
      <c r="D7" s="117"/>
      <c r="E7" s="117"/>
      <c r="F7" s="117"/>
      <c r="G7" s="117"/>
      <c r="H7" s="118"/>
      <c r="I7" s="119"/>
      <c r="J7" s="119"/>
    </row>
    <row r="8" spans="1:10" x14ac:dyDescent="0.2">
      <c r="A8" s="102" t="s">
        <v>448</v>
      </c>
      <c r="B8" s="106">
        <f t="shared" ref="B8:B41" si="0">SUM(C8:J8)</f>
        <v>11120745</v>
      </c>
      <c r="C8" s="120">
        <v>11120745</v>
      </c>
      <c r="D8" s="120"/>
      <c r="E8" s="120"/>
      <c r="F8" s="120"/>
      <c r="G8" s="120"/>
      <c r="H8" s="121"/>
      <c r="I8" s="122"/>
      <c r="J8" s="122"/>
    </row>
    <row r="9" spans="1:10" x14ac:dyDescent="0.2">
      <c r="A9" s="102" t="s">
        <v>449</v>
      </c>
      <c r="B9" s="106">
        <f t="shared" si="0"/>
        <v>13879255</v>
      </c>
      <c r="C9" s="103">
        <v>13879255</v>
      </c>
      <c r="D9" s="103"/>
      <c r="E9" s="103"/>
      <c r="F9" s="103"/>
      <c r="G9" s="103"/>
      <c r="H9" s="123"/>
      <c r="I9" s="122"/>
      <c r="J9" s="122"/>
    </row>
    <row r="10" spans="1:10" x14ac:dyDescent="0.2">
      <c r="A10" s="102" t="s">
        <v>450</v>
      </c>
      <c r="B10" s="106">
        <f t="shared" si="0"/>
        <v>4000000</v>
      </c>
      <c r="C10" s="103">
        <v>4000000</v>
      </c>
      <c r="D10" s="103"/>
      <c r="E10" s="103"/>
      <c r="F10" s="103"/>
      <c r="G10" s="103"/>
      <c r="H10" s="123"/>
      <c r="I10" s="122"/>
      <c r="J10" s="122"/>
    </row>
    <row r="11" spans="1:10" x14ac:dyDescent="0.2">
      <c r="A11" s="102" t="s">
        <v>451</v>
      </c>
      <c r="B11" s="106">
        <f t="shared" si="0"/>
        <v>4000000</v>
      </c>
      <c r="C11" s="103">
        <v>4000000</v>
      </c>
      <c r="D11" s="103"/>
      <c r="E11" s="103"/>
      <c r="F11" s="103"/>
      <c r="G11" s="103"/>
      <c r="H11" s="123"/>
      <c r="I11" s="122"/>
      <c r="J11" s="122"/>
    </row>
    <row r="12" spans="1:10" s="215" customFormat="1" ht="12" x14ac:dyDescent="0.2">
      <c r="A12" s="102" t="s">
        <v>257</v>
      </c>
      <c r="B12" s="106">
        <f>SUM(C12:J12)</f>
        <v>2460000</v>
      </c>
      <c r="C12" s="120"/>
      <c r="D12" s="120"/>
      <c r="E12" s="120"/>
      <c r="F12" s="120"/>
      <c r="G12" s="120">
        <v>2460000</v>
      </c>
      <c r="H12" s="121"/>
      <c r="I12" s="120"/>
      <c r="J12" s="120"/>
    </row>
    <row r="13" spans="1:10" s="215" customFormat="1" ht="12" x14ac:dyDescent="0.2">
      <c r="A13" s="263" t="s">
        <v>191</v>
      </c>
      <c r="B13" s="106">
        <f t="shared" si="0"/>
        <v>381000</v>
      </c>
      <c r="C13" s="120"/>
      <c r="D13" s="120"/>
      <c r="E13" s="264">
        <v>381000</v>
      </c>
      <c r="F13" s="120"/>
      <c r="G13" s="120"/>
      <c r="H13" s="121"/>
      <c r="I13" s="120"/>
      <c r="J13" s="120"/>
    </row>
    <row r="14" spans="1:10" s="215" customFormat="1" ht="12" x14ac:dyDescent="0.2">
      <c r="A14" s="263" t="s">
        <v>192</v>
      </c>
      <c r="B14" s="106">
        <f t="shared" si="0"/>
        <v>381000</v>
      </c>
      <c r="C14" s="120"/>
      <c r="D14" s="120"/>
      <c r="E14" s="264">
        <v>381000</v>
      </c>
      <c r="F14" s="120"/>
      <c r="G14" s="120"/>
      <c r="H14" s="121"/>
      <c r="I14" s="120"/>
      <c r="J14" s="120"/>
    </row>
    <row r="15" spans="1:10" s="215" customFormat="1" ht="12" x14ac:dyDescent="0.2">
      <c r="A15" s="263" t="s">
        <v>433</v>
      </c>
      <c r="B15" s="106">
        <f t="shared" si="0"/>
        <v>1247775</v>
      </c>
      <c r="C15" s="120"/>
      <c r="D15" s="120"/>
      <c r="E15" s="264">
        <v>1247775</v>
      </c>
      <c r="F15" s="120"/>
      <c r="G15" s="120"/>
      <c r="H15" s="121"/>
      <c r="I15" s="120"/>
      <c r="J15" s="120"/>
    </row>
    <row r="16" spans="1:10" s="215" customFormat="1" ht="12" x14ac:dyDescent="0.2">
      <c r="A16" s="263" t="s">
        <v>434</v>
      </c>
      <c r="B16" s="106">
        <f t="shared" si="0"/>
        <v>640000</v>
      </c>
      <c r="C16" s="120"/>
      <c r="D16" s="120"/>
      <c r="E16" s="264">
        <v>640000</v>
      </c>
      <c r="F16" s="120"/>
      <c r="G16" s="120"/>
      <c r="H16" s="121"/>
      <c r="I16" s="120"/>
      <c r="J16" s="120"/>
    </row>
    <row r="17" spans="1:10" s="215" customFormat="1" ht="12" x14ac:dyDescent="0.2">
      <c r="A17" s="265" t="s">
        <v>435</v>
      </c>
      <c r="B17" s="106">
        <f t="shared" si="0"/>
        <v>964378</v>
      </c>
      <c r="C17" s="120"/>
      <c r="D17" s="120"/>
      <c r="E17" s="264">
        <v>964378</v>
      </c>
      <c r="F17" s="120"/>
      <c r="G17" s="120"/>
      <c r="H17" s="121"/>
      <c r="I17" s="120"/>
      <c r="J17" s="120"/>
    </row>
    <row r="18" spans="1:10" s="215" customFormat="1" ht="12" x14ac:dyDescent="0.2">
      <c r="A18" s="265" t="s">
        <v>436</v>
      </c>
      <c r="B18" s="106">
        <f t="shared" si="0"/>
        <v>3315970</v>
      </c>
      <c r="C18" s="120"/>
      <c r="D18" s="120"/>
      <c r="E18" s="264">
        <v>3315970</v>
      </c>
      <c r="F18" s="120"/>
      <c r="G18" s="120"/>
      <c r="H18" s="121"/>
      <c r="I18" s="120"/>
      <c r="J18" s="120"/>
    </row>
    <row r="19" spans="1:10" s="215" customFormat="1" ht="12" x14ac:dyDescent="0.2">
      <c r="A19" s="265" t="s">
        <v>437</v>
      </c>
      <c r="B19" s="106">
        <f t="shared" si="0"/>
        <v>212321</v>
      </c>
      <c r="C19" s="120"/>
      <c r="D19" s="120"/>
      <c r="E19" s="264">
        <v>212321</v>
      </c>
      <c r="F19" s="120"/>
      <c r="G19" s="120"/>
      <c r="H19" s="121"/>
      <c r="I19" s="120"/>
      <c r="J19" s="120"/>
    </row>
    <row r="20" spans="1:10" s="215" customFormat="1" ht="12" x14ac:dyDescent="0.2">
      <c r="A20" s="266" t="s">
        <v>196</v>
      </c>
      <c r="B20" s="106">
        <f t="shared" si="0"/>
        <v>152400</v>
      </c>
      <c r="C20" s="120"/>
      <c r="D20" s="120"/>
      <c r="E20" s="120"/>
      <c r="F20" s="264">
        <v>152400</v>
      </c>
      <c r="G20" s="120"/>
      <c r="H20" s="121"/>
      <c r="I20" s="120"/>
      <c r="J20" s="120"/>
    </row>
    <row r="21" spans="1:10" s="215" customFormat="1" ht="12" x14ac:dyDescent="0.2">
      <c r="A21" s="266" t="s">
        <v>204</v>
      </c>
      <c r="B21" s="106">
        <f t="shared" si="0"/>
        <v>762000</v>
      </c>
      <c r="C21" s="120"/>
      <c r="D21" s="120"/>
      <c r="E21" s="120"/>
      <c r="F21" s="264">
        <v>762000</v>
      </c>
      <c r="G21" s="120"/>
      <c r="H21" s="121"/>
      <c r="I21" s="120"/>
      <c r="J21" s="120"/>
    </row>
    <row r="22" spans="1:10" s="215" customFormat="1" ht="12" x14ac:dyDescent="0.2">
      <c r="A22" s="263" t="s">
        <v>198</v>
      </c>
      <c r="B22" s="106">
        <f t="shared" si="0"/>
        <v>50800</v>
      </c>
      <c r="C22" s="120"/>
      <c r="D22" s="120"/>
      <c r="E22" s="120"/>
      <c r="F22" s="264">
        <v>50800</v>
      </c>
      <c r="G22" s="120"/>
      <c r="H22" s="121"/>
      <c r="I22" s="120"/>
      <c r="J22" s="120"/>
    </row>
    <row r="23" spans="1:10" s="215" customFormat="1" ht="12" x14ac:dyDescent="0.2">
      <c r="A23" s="263" t="s">
        <v>438</v>
      </c>
      <c r="B23" s="106">
        <f t="shared" si="0"/>
        <v>190500</v>
      </c>
      <c r="C23" s="120"/>
      <c r="D23" s="120"/>
      <c r="E23" s="120"/>
      <c r="F23" s="264">
        <v>190500</v>
      </c>
      <c r="G23" s="120"/>
      <c r="H23" s="121"/>
      <c r="I23" s="120"/>
      <c r="J23" s="120"/>
    </row>
    <row r="24" spans="1:10" s="215" customFormat="1" ht="12" x14ac:dyDescent="0.2">
      <c r="A24" s="263" t="s">
        <v>439</v>
      </c>
      <c r="B24" s="106">
        <f t="shared" si="0"/>
        <v>181940</v>
      </c>
      <c r="C24" s="120"/>
      <c r="D24" s="120"/>
      <c r="E24" s="120"/>
      <c r="F24" s="264">
        <v>181940</v>
      </c>
      <c r="G24" s="120"/>
      <c r="H24" s="121"/>
      <c r="I24" s="120"/>
      <c r="J24" s="120"/>
    </row>
    <row r="25" spans="1:10" s="215" customFormat="1" ht="12" x14ac:dyDescent="0.2">
      <c r="A25" s="263" t="s">
        <v>440</v>
      </c>
      <c r="B25" s="106">
        <f t="shared" si="0"/>
        <v>88900</v>
      </c>
      <c r="C25" s="120"/>
      <c r="D25" s="120"/>
      <c r="E25" s="120"/>
      <c r="F25" s="264">
        <v>88900</v>
      </c>
      <c r="G25" s="120"/>
      <c r="H25" s="121"/>
      <c r="I25" s="120"/>
      <c r="J25" s="120"/>
    </row>
    <row r="26" spans="1:10" s="215" customFormat="1" ht="12" x14ac:dyDescent="0.2">
      <c r="A26" s="263" t="s">
        <v>201</v>
      </c>
      <c r="B26" s="106">
        <f t="shared" si="0"/>
        <v>381000</v>
      </c>
      <c r="C26" s="120"/>
      <c r="D26" s="120"/>
      <c r="E26" s="120"/>
      <c r="F26" s="264">
        <v>381000</v>
      </c>
      <c r="G26" s="120"/>
      <c r="H26" s="121"/>
      <c r="I26" s="120"/>
      <c r="J26" s="120"/>
    </row>
    <row r="27" spans="1:10" s="215" customFormat="1" ht="12" x14ac:dyDescent="0.2">
      <c r="A27" s="266" t="s">
        <v>203</v>
      </c>
      <c r="B27" s="106">
        <f t="shared" si="0"/>
        <v>508000</v>
      </c>
      <c r="C27" s="120"/>
      <c r="D27" s="120"/>
      <c r="E27" s="120"/>
      <c r="F27" s="264">
        <v>508000</v>
      </c>
      <c r="G27" s="120"/>
      <c r="H27" s="121"/>
      <c r="I27" s="120"/>
      <c r="J27" s="120"/>
    </row>
    <row r="28" spans="1:10" s="215" customFormat="1" ht="12" x14ac:dyDescent="0.2">
      <c r="A28" s="263" t="s">
        <v>197</v>
      </c>
      <c r="B28" s="106">
        <f t="shared" si="0"/>
        <v>660450</v>
      </c>
      <c r="C28" s="120"/>
      <c r="D28" s="120"/>
      <c r="E28" s="120"/>
      <c r="F28" s="264">
        <v>660450</v>
      </c>
      <c r="G28" s="120"/>
      <c r="H28" s="121"/>
      <c r="I28" s="120"/>
      <c r="J28" s="120"/>
    </row>
    <row r="29" spans="1:10" s="215" customFormat="1" ht="12" x14ac:dyDescent="0.2">
      <c r="A29" s="263" t="s">
        <v>441</v>
      </c>
      <c r="B29" s="106">
        <f t="shared" si="0"/>
        <v>311569</v>
      </c>
      <c r="C29" s="120"/>
      <c r="D29" s="120"/>
      <c r="E29" s="120"/>
      <c r="F29" s="264">
        <v>311569</v>
      </c>
      <c r="G29" s="120"/>
      <c r="H29" s="121"/>
      <c r="I29" s="120"/>
      <c r="J29" s="120"/>
    </row>
    <row r="30" spans="1:10" s="215" customFormat="1" ht="12" x14ac:dyDescent="0.2">
      <c r="A30" s="263" t="s">
        <v>199</v>
      </c>
      <c r="B30" s="106">
        <f t="shared" si="0"/>
        <v>1905000</v>
      </c>
      <c r="C30" s="120"/>
      <c r="D30" s="120"/>
      <c r="E30" s="120"/>
      <c r="F30" s="264">
        <v>1905000</v>
      </c>
      <c r="G30" s="120"/>
      <c r="H30" s="121"/>
      <c r="I30" s="120"/>
      <c r="J30" s="120"/>
    </row>
    <row r="31" spans="1:10" s="215" customFormat="1" ht="12" x14ac:dyDescent="0.2">
      <c r="A31" s="263" t="s">
        <v>200</v>
      </c>
      <c r="B31" s="106">
        <f t="shared" si="0"/>
        <v>635000</v>
      </c>
      <c r="C31" s="120"/>
      <c r="D31" s="120"/>
      <c r="E31" s="120"/>
      <c r="F31" s="264">
        <v>635000</v>
      </c>
      <c r="G31" s="120"/>
      <c r="H31" s="121"/>
      <c r="I31" s="120"/>
      <c r="J31" s="120"/>
    </row>
    <row r="32" spans="1:10" s="215" customFormat="1" ht="12" x14ac:dyDescent="0.2">
      <c r="A32" s="266" t="s">
        <v>195</v>
      </c>
      <c r="B32" s="106">
        <f t="shared" si="0"/>
        <v>635000</v>
      </c>
      <c r="C32" s="120"/>
      <c r="D32" s="120"/>
      <c r="E32" s="120"/>
      <c r="F32" s="264">
        <v>635000</v>
      </c>
      <c r="G32" s="120"/>
      <c r="H32" s="121"/>
      <c r="I32" s="120"/>
      <c r="J32" s="120"/>
    </row>
    <row r="33" spans="1:10" s="215" customFormat="1" ht="12" x14ac:dyDescent="0.2">
      <c r="A33" s="266" t="s">
        <v>442</v>
      </c>
      <c r="B33" s="106">
        <f t="shared" si="0"/>
        <v>254000</v>
      </c>
      <c r="C33" s="120"/>
      <c r="D33" s="120"/>
      <c r="E33" s="120"/>
      <c r="F33" s="264">
        <v>254000</v>
      </c>
      <c r="G33" s="120"/>
      <c r="H33" s="121"/>
      <c r="I33" s="120"/>
      <c r="J33" s="120"/>
    </row>
    <row r="34" spans="1:10" s="215" customFormat="1" ht="12" x14ac:dyDescent="0.2">
      <c r="A34" s="267" t="s">
        <v>443</v>
      </c>
      <c r="B34" s="106">
        <f t="shared" si="0"/>
        <v>1070000</v>
      </c>
      <c r="C34" s="120"/>
      <c r="D34" s="120"/>
      <c r="E34" s="120"/>
      <c r="F34" s="268">
        <v>1070000</v>
      </c>
      <c r="G34" s="120"/>
      <c r="H34" s="121"/>
      <c r="I34" s="120"/>
      <c r="J34" s="120"/>
    </row>
    <row r="35" spans="1:10" s="215" customFormat="1" ht="12" x14ac:dyDescent="0.2">
      <c r="A35" s="269" t="s">
        <v>444</v>
      </c>
      <c r="B35" s="106">
        <f t="shared" si="0"/>
        <v>184347</v>
      </c>
      <c r="C35" s="120"/>
      <c r="D35" s="120"/>
      <c r="E35" s="120"/>
      <c r="F35" s="268">
        <v>184347</v>
      </c>
      <c r="G35" s="120"/>
      <c r="H35" s="121"/>
      <c r="I35" s="120"/>
      <c r="J35" s="120"/>
    </row>
    <row r="36" spans="1:10" s="215" customFormat="1" ht="12" x14ac:dyDescent="0.2">
      <c r="A36" s="107" t="s">
        <v>259</v>
      </c>
      <c r="B36" s="106">
        <f t="shared" ref="B36" si="1">SUM(C36:J36)</f>
        <v>5000000</v>
      </c>
      <c r="C36" s="270"/>
      <c r="D36" s="270"/>
      <c r="E36" s="270"/>
      <c r="F36" s="270"/>
      <c r="G36" s="270"/>
      <c r="H36" s="271"/>
      <c r="I36" s="270">
        <v>4504505</v>
      </c>
      <c r="J36" s="270">
        <v>495495</v>
      </c>
    </row>
    <row r="37" spans="1:10" s="215" customFormat="1" ht="12" x14ac:dyDescent="0.2">
      <c r="A37" s="101" t="s">
        <v>455</v>
      </c>
      <c r="B37" s="106">
        <f t="shared" si="0"/>
        <v>55661577</v>
      </c>
      <c r="C37" s="120"/>
      <c r="D37" s="120"/>
      <c r="E37" s="120"/>
      <c r="F37" s="120"/>
      <c r="G37" s="120">
        <v>55661577</v>
      </c>
      <c r="H37" s="121"/>
      <c r="I37" s="120"/>
      <c r="J37" s="120"/>
    </row>
    <row r="38" spans="1:10" s="215" customFormat="1" ht="12" x14ac:dyDescent="0.2">
      <c r="A38" s="102" t="s">
        <v>454</v>
      </c>
      <c r="B38" s="106">
        <f t="shared" si="0"/>
        <v>12185293</v>
      </c>
      <c r="C38" s="120"/>
      <c r="D38" s="120"/>
      <c r="E38" s="120"/>
      <c r="F38" s="120"/>
      <c r="G38" s="120"/>
      <c r="H38" s="121">
        <v>12185293</v>
      </c>
      <c r="I38" s="120"/>
      <c r="J38" s="120"/>
    </row>
    <row r="39" spans="1:10" s="215" customFormat="1" ht="12" x14ac:dyDescent="0.2">
      <c r="A39" s="102" t="s">
        <v>476</v>
      </c>
      <c r="B39" s="106">
        <f t="shared" si="0"/>
        <v>3194450</v>
      </c>
      <c r="C39" s="120"/>
      <c r="D39" s="120"/>
      <c r="E39" s="120"/>
      <c r="F39" s="120"/>
      <c r="G39" s="120">
        <v>3194450</v>
      </c>
      <c r="H39" s="121"/>
      <c r="I39" s="120"/>
      <c r="J39" s="120"/>
    </row>
    <row r="40" spans="1:10" s="215" customFormat="1" ht="12" x14ac:dyDescent="0.2">
      <c r="A40" s="102" t="s">
        <v>477</v>
      </c>
      <c r="B40" s="106">
        <f t="shared" si="0"/>
        <v>1689568</v>
      </c>
      <c r="C40" s="120"/>
      <c r="D40" s="120"/>
      <c r="E40" s="120"/>
      <c r="F40" s="120"/>
      <c r="G40" s="120">
        <v>200000</v>
      </c>
      <c r="H40" s="121"/>
      <c r="I40" s="120">
        <v>1246500</v>
      </c>
      <c r="J40" s="120">
        <v>243068</v>
      </c>
    </row>
    <row r="41" spans="1:10" s="215" customFormat="1" ht="12" x14ac:dyDescent="0.2">
      <c r="A41" s="102"/>
      <c r="B41" s="106">
        <f t="shared" si="0"/>
        <v>0</v>
      </c>
      <c r="C41" s="120"/>
      <c r="D41" s="120"/>
      <c r="E41" s="120"/>
      <c r="F41" s="120"/>
      <c r="G41" s="120"/>
      <c r="H41" s="121"/>
      <c r="I41" s="120"/>
      <c r="J41" s="120"/>
    </row>
    <row r="42" spans="1:10" s="215" customFormat="1" ht="12" x14ac:dyDescent="0.2">
      <c r="A42" s="102"/>
      <c r="B42" s="106"/>
      <c r="C42" s="120"/>
      <c r="D42" s="120"/>
      <c r="E42" s="120"/>
      <c r="F42" s="120"/>
      <c r="G42" s="120"/>
      <c r="H42" s="121"/>
      <c r="I42" s="120"/>
      <c r="J42" s="120"/>
    </row>
    <row r="43" spans="1:10" s="215" customFormat="1" thickBot="1" x14ac:dyDescent="0.25">
      <c r="A43" s="107"/>
      <c r="B43" s="106"/>
      <c r="C43" s="270"/>
      <c r="D43" s="270"/>
      <c r="E43" s="270"/>
      <c r="F43" s="270"/>
      <c r="G43" s="270"/>
      <c r="H43" s="271"/>
      <c r="I43" s="270"/>
      <c r="J43" s="270"/>
    </row>
    <row r="44" spans="1:10" s="215" customFormat="1" thickBot="1" x14ac:dyDescent="0.25">
      <c r="A44" s="116" t="s">
        <v>258</v>
      </c>
      <c r="B44" s="272">
        <f t="shared" ref="B44:J44" si="2">SUM(B7:B43)</f>
        <v>202103170</v>
      </c>
      <c r="C44" s="272">
        <f t="shared" si="2"/>
        <v>106798932</v>
      </c>
      <c r="D44" s="273">
        <f t="shared" si="2"/>
        <v>0</v>
      </c>
      <c r="E44" s="273">
        <f t="shared" si="2"/>
        <v>7142444</v>
      </c>
      <c r="F44" s="273">
        <f t="shared" si="2"/>
        <v>7970906</v>
      </c>
      <c r="G44" s="273">
        <f t="shared" si="2"/>
        <v>61516027</v>
      </c>
      <c r="H44" s="274">
        <f t="shared" si="2"/>
        <v>12185293</v>
      </c>
      <c r="I44" s="274">
        <f t="shared" si="2"/>
        <v>5751005</v>
      </c>
      <c r="J44" s="274">
        <f t="shared" si="2"/>
        <v>738563</v>
      </c>
    </row>
    <row r="45" spans="1:10" x14ac:dyDescent="0.2">
      <c r="A45" s="104" t="s">
        <v>359</v>
      </c>
      <c r="B45" s="216">
        <f t="shared" ref="B45:B47" si="3">SUM(C45:J45)</f>
        <v>76005595</v>
      </c>
      <c r="C45" s="216">
        <f>C10+C11</f>
        <v>8000000</v>
      </c>
      <c r="D45" s="214">
        <f>D44</f>
        <v>0</v>
      </c>
      <c r="E45" s="104"/>
      <c r="F45" s="104"/>
      <c r="G45" s="214">
        <f>G44</f>
        <v>61516027</v>
      </c>
      <c r="H45" s="104"/>
      <c r="I45" s="216">
        <f>I44</f>
        <v>5751005</v>
      </c>
      <c r="J45" s="216">
        <f>J44</f>
        <v>738563</v>
      </c>
    </row>
    <row r="46" spans="1:10" x14ac:dyDescent="0.2">
      <c r="A46" s="104" t="s">
        <v>356</v>
      </c>
      <c r="B46" s="216">
        <f t="shared" si="3"/>
        <v>113912282</v>
      </c>
      <c r="C46" s="214">
        <f>SUM(C7:C9)</f>
        <v>98798932</v>
      </c>
      <c r="D46" s="104"/>
      <c r="E46" s="214">
        <f>E44</f>
        <v>7142444</v>
      </c>
      <c r="F46" s="214">
        <f>F44</f>
        <v>7970906</v>
      </c>
      <c r="G46" s="104"/>
      <c r="H46" s="214"/>
      <c r="I46" s="215"/>
      <c r="J46" s="215"/>
    </row>
    <row r="47" spans="1:10" x14ac:dyDescent="0.2">
      <c r="A47" s="104" t="s">
        <v>358</v>
      </c>
      <c r="B47" s="216">
        <f t="shared" si="3"/>
        <v>12185293</v>
      </c>
      <c r="C47" s="214"/>
      <c r="D47" s="104"/>
      <c r="E47" s="214"/>
      <c r="F47" s="214"/>
      <c r="G47" s="104"/>
      <c r="H47" s="214">
        <f>H44</f>
        <v>12185293</v>
      </c>
      <c r="I47" s="215"/>
      <c r="J47" s="215"/>
    </row>
    <row r="48" spans="1:10" x14ac:dyDescent="0.2">
      <c r="A48" s="215" t="s">
        <v>47</v>
      </c>
      <c r="B48" s="216">
        <f>SUM(C48:J48)</f>
        <v>202103170</v>
      </c>
      <c r="C48" s="216">
        <f>SUM(C45:C47)</f>
        <v>106798932</v>
      </c>
      <c r="D48" s="216">
        <f t="shared" ref="D48:J48" si="4">SUM(D45:D47)</f>
        <v>0</v>
      </c>
      <c r="E48" s="216">
        <f t="shared" si="4"/>
        <v>7142444</v>
      </c>
      <c r="F48" s="216">
        <f t="shared" si="4"/>
        <v>7970906</v>
      </c>
      <c r="G48" s="216">
        <f t="shared" si="4"/>
        <v>61516027</v>
      </c>
      <c r="H48" s="216">
        <f t="shared" si="4"/>
        <v>12185293</v>
      </c>
      <c r="I48" s="216">
        <f t="shared" si="4"/>
        <v>5751005</v>
      </c>
      <c r="J48" s="216">
        <f t="shared" si="4"/>
        <v>738563</v>
      </c>
    </row>
  </sheetData>
  <phoneticPr fontId="50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2"/>
  <sheetViews>
    <sheetView zoomScale="90" zoomScaleNormal="90" workbookViewId="0">
      <selection activeCell="N14" sqref="N14"/>
    </sheetView>
  </sheetViews>
  <sheetFormatPr defaultRowHeight="12.75" x14ac:dyDescent="0.2"/>
  <cols>
    <col min="1" max="1" width="6.42578125" customWidth="1"/>
    <col min="2" max="2" width="46.5703125" customWidth="1"/>
    <col min="3" max="3" width="14.7109375" customWidth="1"/>
    <col min="4" max="8" width="12.7109375" customWidth="1"/>
    <col min="252" max="252" width="6.42578125" customWidth="1"/>
    <col min="253" max="253" width="46.5703125" customWidth="1"/>
    <col min="254" max="254" width="29.42578125" customWidth="1"/>
    <col min="508" max="508" width="6.42578125" customWidth="1"/>
    <col min="509" max="509" width="46.5703125" customWidth="1"/>
    <col min="510" max="510" width="29.42578125" customWidth="1"/>
    <col min="764" max="764" width="6.42578125" customWidth="1"/>
    <col min="765" max="765" width="46.5703125" customWidth="1"/>
    <col min="766" max="766" width="29.42578125" customWidth="1"/>
    <col min="1020" max="1020" width="6.42578125" customWidth="1"/>
    <col min="1021" max="1021" width="46.5703125" customWidth="1"/>
    <col min="1022" max="1022" width="29.42578125" customWidth="1"/>
    <col min="1276" max="1276" width="6.42578125" customWidth="1"/>
    <col min="1277" max="1277" width="46.5703125" customWidth="1"/>
    <col min="1278" max="1278" width="29.42578125" customWidth="1"/>
    <col min="1532" max="1532" width="6.42578125" customWidth="1"/>
    <col min="1533" max="1533" width="46.5703125" customWidth="1"/>
    <col min="1534" max="1534" width="29.42578125" customWidth="1"/>
    <col min="1788" max="1788" width="6.42578125" customWidth="1"/>
    <col min="1789" max="1789" width="46.5703125" customWidth="1"/>
    <col min="1790" max="1790" width="29.42578125" customWidth="1"/>
    <col min="2044" max="2044" width="6.42578125" customWidth="1"/>
    <col min="2045" max="2045" width="46.5703125" customWidth="1"/>
    <col min="2046" max="2046" width="29.42578125" customWidth="1"/>
    <col min="2300" max="2300" width="6.42578125" customWidth="1"/>
    <col min="2301" max="2301" width="46.5703125" customWidth="1"/>
    <col min="2302" max="2302" width="29.42578125" customWidth="1"/>
    <col min="2556" max="2556" width="6.42578125" customWidth="1"/>
    <col min="2557" max="2557" width="46.5703125" customWidth="1"/>
    <col min="2558" max="2558" width="29.42578125" customWidth="1"/>
    <col min="2812" max="2812" width="6.42578125" customWidth="1"/>
    <col min="2813" max="2813" width="46.5703125" customWidth="1"/>
    <col min="2814" max="2814" width="29.42578125" customWidth="1"/>
    <col min="3068" max="3068" width="6.42578125" customWidth="1"/>
    <col min="3069" max="3069" width="46.5703125" customWidth="1"/>
    <col min="3070" max="3070" width="29.42578125" customWidth="1"/>
    <col min="3324" max="3324" width="6.42578125" customWidth="1"/>
    <col min="3325" max="3325" width="46.5703125" customWidth="1"/>
    <col min="3326" max="3326" width="29.42578125" customWidth="1"/>
    <col min="3580" max="3580" width="6.42578125" customWidth="1"/>
    <col min="3581" max="3581" width="46.5703125" customWidth="1"/>
    <col min="3582" max="3582" width="29.42578125" customWidth="1"/>
    <col min="3836" max="3836" width="6.42578125" customWidth="1"/>
    <col min="3837" max="3837" width="46.5703125" customWidth="1"/>
    <col min="3838" max="3838" width="29.42578125" customWidth="1"/>
    <col min="4092" max="4092" width="6.42578125" customWidth="1"/>
    <col min="4093" max="4093" width="46.5703125" customWidth="1"/>
    <col min="4094" max="4094" width="29.42578125" customWidth="1"/>
    <col min="4348" max="4348" width="6.42578125" customWidth="1"/>
    <col min="4349" max="4349" width="46.5703125" customWidth="1"/>
    <col min="4350" max="4350" width="29.42578125" customWidth="1"/>
    <col min="4604" max="4604" width="6.42578125" customWidth="1"/>
    <col min="4605" max="4605" width="46.5703125" customWidth="1"/>
    <col min="4606" max="4606" width="29.42578125" customWidth="1"/>
    <col min="4860" max="4860" width="6.42578125" customWidth="1"/>
    <col min="4861" max="4861" width="46.5703125" customWidth="1"/>
    <col min="4862" max="4862" width="29.42578125" customWidth="1"/>
    <col min="5116" max="5116" width="6.42578125" customWidth="1"/>
    <col min="5117" max="5117" width="46.5703125" customWidth="1"/>
    <col min="5118" max="5118" width="29.42578125" customWidth="1"/>
    <col min="5372" max="5372" width="6.42578125" customWidth="1"/>
    <col min="5373" max="5373" width="46.5703125" customWidth="1"/>
    <col min="5374" max="5374" width="29.42578125" customWidth="1"/>
    <col min="5628" max="5628" width="6.42578125" customWidth="1"/>
    <col min="5629" max="5629" width="46.5703125" customWidth="1"/>
    <col min="5630" max="5630" width="29.42578125" customWidth="1"/>
    <col min="5884" max="5884" width="6.42578125" customWidth="1"/>
    <col min="5885" max="5885" width="46.5703125" customWidth="1"/>
    <col min="5886" max="5886" width="29.42578125" customWidth="1"/>
    <col min="6140" max="6140" width="6.42578125" customWidth="1"/>
    <col min="6141" max="6141" width="46.5703125" customWidth="1"/>
    <col min="6142" max="6142" width="29.42578125" customWidth="1"/>
    <col min="6396" max="6396" width="6.42578125" customWidth="1"/>
    <col min="6397" max="6397" width="46.5703125" customWidth="1"/>
    <col min="6398" max="6398" width="29.42578125" customWidth="1"/>
    <col min="6652" max="6652" width="6.42578125" customWidth="1"/>
    <col min="6653" max="6653" width="46.5703125" customWidth="1"/>
    <col min="6654" max="6654" width="29.42578125" customWidth="1"/>
    <col min="6908" max="6908" width="6.42578125" customWidth="1"/>
    <col min="6909" max="6909" width="46.5703125" customWidth="1"/>
    <col min="6910" max="6910" width="29.42578125" customWidth="1"/>
    <col min="7164" max="7164" width="6.42578125" customWidth="1"/>
    <col min="7165" max="7165" width="46.5703125" customWidth="1"/>
    <col min="7166" max="7166" width="29.42578125" customWidth="1"/>
    <col min="7420" max="7420" width="6.42578125" customWidth="1"/>
    <col min="7421" max="7421" width="46.5703125" customWidth="1"/>
    <col min="7422" max="7422" width="29.42578125" customWidth="1"/>
    <col min="7676" max="7676" width="6.42578125" customWidth="1"/>
    <col min="7677" max="7677" width="46.5703125" customWidth="1"/>
    <col min="7678" max="7678" width="29.42578125" customWidth="1"/>
    <col min="7932" max="7932" width="6.42578125" customWidth="1"/>
    <col min="7933" max="7933" width="46.5703125" customWidth="1"/>
    <col min="7934" max="7934" width="29.42578125" customWidth="1"/>
    <col min="8188" max="8188" width="6.42578125" customWidth="1"/>
    <col min="8189" max="8189" width="46.5703125" customWidth="1"/>
    <col min="8190" max="8190" width="29.42578125" customWidth="1"/>
    <col min="8444" max="8444" width="6.42578125" customWidth="1"/>
    <col min="8445" max="8445" width="46.5703125" customWidth="1"/>
    <col min="8446" max="8446" width="29.42578125" customWidth="1"/>
    <col min="8700" max="8700" width="6.42578125" customWidth="1"/>
    <col min="8701" max="8701" width="46.5703125" customWidth="1"/>
    <col min="8702" max="8702" width="29.42578125" customWidth="1"/>
    <col min="8956" max="8956" width="6.42578125" customWidth="1"/>
    <col min="8957" max="8957" width="46.5703125" customWidth="1"/>
    <col min="8958" max="8958" width="29.42578125" customWidth="1"/>
    <col min="9212" max="9212" width="6.42578125" customWidth="1"/>
    <col min="9213" max="9213" width="46.5703125" customWidth="1"/>
    <col min="9214" max="9214" width="29.42578125" customWidth="1"/>
    <col min="9468" max="9468" width="6.42578125" customWidth="1"/>
    <col min="9469" max="9469" width="46.5703125" customWidth="1"/>
    <col min="9470" max="9470" width="29.42578125" customWidth="1"/>
    <col min="9724" max="9724" width="6.42578125" customWidth="1"/>
    <col min="9725" max="9725" width="46.5703125" customWidth="1"/>
    <col min="9726" max="9726" width="29.42578125" customWidth="1"/>
    <col min="9980" max="9980" width="6.42578125" customWidth="1"/>
    <col min="9981" max="9981" width="46.5703125" customWidth="1"/>
    <col min="9982" max="9982" width="29.42578125" customWidth="1"/>
    <col min="10236" max="10236" width="6.42578125" customWidth="1"/>
    <col min="10237" max="10237" width="46.5703125" customWidth="1"/>
    <col min="10238" max="10238" width="29.42578125" customWidth="1"/>
    <col min="10492" max="10492" width="6.42578125" customWidth="1"/>
    <col min="10493" max="10493" width="46.5703125" customWidth="1"/>
    <col min="10494" max="10494" width="29.42578125" customWidth="1"/>
    <col min="10748" max="10748" width="6.42578125" customWidth="1"/>
    <col min="10749" max="10749" width="46.5703125" customWidth="1"/>
    <col min="10750" max="10750" width="29.42578125" customWidth="1"/>
    <col min="11004" max="11004" width="6.42578125" customWidth="1"/>
    <col min="11005" max="11005" width="46.5703125" customWidth="1"/>
    <col min="11006" max="11006" width="29.42578125" customWidth="1"/>
    <col min="11260" max="11260" width="6.42578125" customWidth="1"/>
    <col min="11261" max="11261" width="46.5703125" customWidth="1"/>
    <col min="11262" max="11262" width="29.42578125" customWidth="1"/>
    <col min="11516" max="11516" width="6.42578125" customWidth="1"/>
    <col min="11517" max="11517" width="46.5703125" customWidth="1"/>
    <col min="11518" max="11518" width="29.42578125" customWidth="1"/>
    <col min="11772" max="11772" width="6.42578125" customWidth="1"/>
    <col min="11773" max="11773" width="46.5703125" customWidth="1"/>
    <col min="11774" max="11774" width="29.42578125" customWidth="1"/>
    <col min="12028" max="12028" width="6.42578125" customWidth="1"/>
    <col min="12029" max="12029" width="46.5703125" customWidth="1"/>
    <col min="12030" max="12030" width="29.42578125" customWidth="1"/>
    <col min="12284" max="12284" width="6.42578125" customWidth="1"/>
    <col min="12285" max="12285" width="46.5703125" customWidth="1"/>
    <col min="12286" max="12286" width="29.42578125" customWidth="1"/>
    <col min="12540" max="12540" width="6.42578125" customWidth="1"/>
    <col min="12541" max="12541" width="46.5703125" customWidth="1"/>
    <col min="12542" max="12542" width="29.42578125" customWidth="1"/>
    <col min="12796" max="12796" width="6.42578125" customWidth="1"/>
    <col min="12797" max="12797" width="46.5703125" customWidth="1"/>
    <col min="12798" max="12798" width="29.42578125" customWidth="1"/>
    <col min="13052" max="13052" width="6.42578125" customWidth="1"/>
    <col min="13053" max="13053" width="46.5703125" customWidth="1"/>
    <col min="13054" max="13054" width="29.42578125" customWidth="1"/>
    <col min="13308" max="13308" width="6.42578125" customWidth="1"/>
    <col min="13309" max="13309" width="46.5703125" customWidth="1"/>
    <col min="13310" max="13310" width="29.42578125" customWidth="1"/>
    <col min="13564" max="13564" width="6.42578125" customWidth="1"/>
    <col min="13565" max="13565" width="46.5703125" customWidth="1"/>
    <col min="13566" max="13566" width="29.42578125" customWidth="1"/>
    <col min="13820" max="13820" width="6.42578125" customWidth="1"/>
    <col min="13821" max="13821" width="46.5703125" customWidth="1"/>
    <col min="13822" max="13822" width="29.42578125" customWidth="1"/>
    <col min="14076" max="14076" width="6.42578125" customWidth="1"/>
    <col min="14077" max="14077" width="46.5703125" customWidth="1"/>
    <col min="14078" max="14078" width="29.42578125" customWidth="1"/>
    <col min="14332" max="14332" width="6.42578125" customWidth="1"/>
    <col min="14333" max="14333" width="46.5703125" customWidth="1"/>
    <col min="14334" max="14334" width="29.42578125" customWidth="1"/>
    <col min="14588" max="14588" width="6.42578125" customWidth="1"/>
    <col min="14589" max="14589" width="46.5703125" customWidth="1"/>
    <col min="14590" max="14590" width="29.42578125" customWidth="1"/>
    <col min="14844" max="14844" width="6.42578125" customWidth="1"/>
    <col min="14845" max="14845" width="46.5703125" customWidth="1"/>
    <col min="14846" max="14846" width="29.42578125" customWidth="1"/>
    <col min="15100" max="15100" width="6.42578125" customWidth="1"/>
    <col min="15101" max="15101" width="46.5703125" customWidth="1"/>
    <col min="15102" max="15102" width="29.42578125" customWidth="1"/>
    <col min="15356" max="15356" width="6.42578125" customWidth="1"/>
    <col min="15357" max="15357" width="46.5703125" customWidth="1"/>
    <col min="15358" max="15358" width="29.42578125" customWidth="1"/>
    <col min="15612" max="15612" width="6.42578125" customWidth="1"/>
    <col min="15613" max="15613" width="46.5703125" customWidth="1"/>
    <col min="15614" max="15614" width="29.42578125" customWidth="1"/>
    <col min="15868" max="15868" width="6.42578125" customWidth="1"/>
    <col min="15869" max="15869" width="46.5703125" customWidth="1"/>
    <col min="15870" max="15870" width="29.42578125" customWidth="1"/>
    <col min="16124" max="16124" width="6.42578125" customWidth="1"/>
    <col min="16125" max="16125" width="46.5703125" customWidth="1"/>
    <col min="16126" max="16126" width="29.42578125" customWidth="1"/>
  </cols>
  <sheetData>
    <row r="1" spans="1:8" x14ac:dyDescent="0.2">
      <c r="B1" s="219" t="s">
        <v>360</v>
      </c>
      <c r="E1" t="s">
        <v>513</v>
      </c>
    </row>
    <row r="2" spans="1:8" x14ac:dyDescent="0.2">
      <c r="B2" s="219" t="s">
        <v>517</v>
      </c>
      <c r="E2" t="s">
        <v>601</v>
      </c>
    </row>
    <row r="3" spans="1:8" x14ac:dyDescent="0.2">
      <c r="B3" s="219"/>
      <c r="C3" s="219" t="s">
        <v>453</v>
      </c>
      <c r="E3" t="s">
        <v>120</v>
      </c>
    </row>
    <row r="4" spans="1:8" ht="13.5" thickBot="1" x14ac:dyDescent="0.25">
      <c r="B4" s="219"/>
    </row>
    <row r="5" spans="1:8" ht="38.25" x14ac:dyDescent="0.2">
      <c r="A5" s="583" t="s">
        <v>1</v>
      </c>
      <c r="B5" s="664" t="s">
        <v>425</v>
      </c>
      <c r="C5" s="239" t="s">
        <v>483</v>
      </c>
      <c r="D5" s="665" t="s">
        <v>48</v>
      </c>
      <c r="E5" s="666" t="s">
        <v>363</v>
      </c>
      <c r="F5" s="666" t="s">
        <v>50</v>
      </c>
      <c r="G5" s="666" t="s">
        <v>174</v>
      </c>
      <c r="H5" s="666" t="s">
        <v>52</v>
      </c>
    </row>
    <row r="6" spans="1:8" x14ac:dyDescent="0.2">
      <c r="A6" s="586">
        <v>1</v>
      </c>
      <c r="B6" s="667" t="s">
        <v>4</v>
      </c>
      <c r="C6" s="668">
        <f t="shared" ref="C6:C37" si="0">SUM(D6:H6)</f>
        <v>390629130</v>
      </c>
      <c r="D6" s="669">
        <v>37303010</v>
      </c>
      <c r="E6" s="669">
        <v>134574971</v>
      </c>
      <c r="F6" s="669">
        <v>112540360</v>
      </c>
      <c r="G6" s="669">
        <v>24139051</v>
      </c>
      <c r="H6" s="669">
        <v>82071738</v>
      </c>
    </row>
    <row r="7" spans="1:8" ht="25.5" x14ac:dyDescent="0.2">
      <c r="A7" s="586">
        <v>2</v>
      </c>
      <c r="B7" s="667" t="s">
        <v>5</v>
      </c>
      <c r="C7" s="668">
        <f t="shared" si="0"/>
        <v>73583465</v>
      </c>
      <c r="D7" s="669">
        <v>8571628</v>
      </c>
      <c r="E7" s="669">
        <v>28891426</v>
      </c>
      <c r="F7" s="669">
        <v>15322226</v>
      </c>
      <c r="G7" s="669">
        <v>4766929</v>
      </c>
      <c r="H7" s="669">
        <v>16031256</v>
      </c>
    </row>
    <row r="8" spans="1:8" x14ac:dyDescent="0.2">
      <c r="A8" s="586">
        <v>3</v>
      </c>
      <c r="B8" s="667" t="s">
        <v>6</v>
      </c>
      <c r="C8" s="668">
        <f t="shared" si="0"/>
        <v>475365373</v>
      </c>
      <c r="D8" s="669">
        <v>286377270</v>
      </c>
      <c r="E8" s="669">
        <v>35291065</v>
      </c>
      <c r="F8" s="669">
        <v>76819609</v>
      </c>
      <c r="G8" s="669">
        <v>33280498</v>
      </c>
      <c r="H8" s="669">
        <v>43596931</v>
      </c>
    </row>
    <row r="9" spans="1:8" x14ac:dyDescent="0.2">
      <c r="A9" s="586">
        <v>4</v>
      </c>
      <c r="B9" s="670" t="s">
        <v>7</v>
      </c>
      <c r="C9" s="671">
        <f t="shared" si="0"/>
        <v>4263500</v>
      </c>
      <c r="D9" s="672">
        <f>D10</f>
        <v>4263500</v>
      </c>
      <c r="E9" s="601">
        <f>E10</f>
        <v>0</v>
      </c>
      <c r="F9" s="601">
        <f>F10</f>
        <v>0</v>
      </c>
      <c r="G9" s="601">
        <f>G10</f>
        <v>0</v>
      </c>
      <c r="H9" s="601">
        <f>H10</f>
        <v>0</v>
      </c>
    </row>
    <row r="10" spans="1:8" ht="25.5" x14ac:dyDescent="0.2">
      <c r="A10" s="586">
        <v>5</v>
      </c>
      <c r="B10" s="670" t="s">
        <v>8</v>
      </c>
      <c r="C10" s="671">
        <f t="shared" si="0"/>
        <v>4263500</v>
      </c>
      <c r="D10" s="673">
        <v>4263500</v>
      </c>
      <c r="E10" s="589"/>
      <c r="F10" s="589"/>
      <c r="G10" s="589"/>
      <c r="H10" s="589"/>
    </row>
    <row r="11" spans="1:8" x14ac:dyDescent="0.2">
      <c r="A11" s="586">
        <v>6</v>
      </c>
      <c r="B11" s="670" t="s">
        <v>9</v>
      </c>
      <c r="C11" s="671">
        <f t="shared" si="0"/>
        <v>800000</v>
      </c>
      <c r="D11" s="672">
        <f>D12</f>
        <v>800000</v>
      </c>
      <c r="E11" s="601">
        <f>E12</f>
        <v>0</v>
      </c>
      <c r="F11" s="601">
        <f>F12</f>
        <v>0</v>
      </c>
      <c r="G11" s="601">
        <f>G12</f>
        <v>0</v>
      </c>
      <c r="H11" s="601">
        <f>H12</f>
        <v>0</v>
      </c>
    </row>
    <row r="12" spans="1:8" ht="25.5" x14ac:dyDescent="0.2">
      <c r="A12" s="586">
        <v>7</v>
      </c>
      <c r="B12" s="670" t="s">
        <v>10</v>
      </c>
      <c r="C12" s="671">
        <f t="shared" si="0"/>
        <v>800000</v>
      </c>
      <c r="D12" s="672">
        <v>800000</v>
      </c>
      <c r="E12" s="601"/>
      <c r="F12" s="601"/>
      <c r="G12" s="601"/>
      <c r="H12" s="601"/>
    </row>
    <row r="13" spans="1:8" x14ac:dyDescent="0.2">
      <c r="A13" s="586">
        <v>8</v>
      </c>
      <c r="B13" s="670" t="s">
        <v>11</v>
      </c>
      <c r="C13" s="671">
        <f t="shared" si="0"/>
        <v>10580000</v>
      </c>
      <c r="D13" s="672">
        <f>SUM(D14:D15)</f>
        <v>10580000</v>
      </c>
      <c r="E13" s="601">
        <f>SUM(E14:E15)</f>
        <v>0</v>
      </c>
      <c r="F13" s="601">
        <f>SUM(F14:F15)</f>
        <v>0</v>
      </c>
      <c r="G13" s="601">
        <f>SUM(G14:G15)</f>
        <v>0</v>
      </c>
      <c r="H13" s="601">
        <f>SUM(H14:H15)</f>
        <v>0</v>
      </c>
    </row>
    <row r="14" spans="1:8" x14ac:dyDescent="0.2">
      <c r="A14" s="586">
        <v>9</v>
      </c>
      <c r="B14" s="670" t="s">
        <v>12</v>
      </c>
      <c r="C14" s="671">
        <f t="shared" si="0"/>
        <v>1000000</v>
      </c>
      <c r="D14" s="673">
        <v>1000000</v>
      </c>
      <c r="E14" s="589"/>
      <c r="F14" s="589"/>
      <c r="G14" s="589"/>
      <c r="H14" s="589"/>
    </row>
    <row r="15" spans="1:8" x14ac:dyDescent="0.2">
      <c r="A15" s="586">
        <v>10</v>
      </c>
      <c r="B15" s="670" t="s">
        <v>13</v>
      </c>
      <c r="C15" s="671">
        <f t="shared" si="0"/>
        <v>9580000</v>
      </c>
      <c r="D15" s="673">
        <v>9580000</v>
      </c>
      <c r="E15" s="589"/>
      <c r="F15" s="589"/>
      <c r="G15" s="589"/>
      <c r="H15" s="589"/>
    </row>
    <row r="16" spans="1:8" x14ac:dyDescent="0.2">
      <c r="A16" s="586">
        <v>11</v>
      </c>
      <c r="B16" s="674" t="s">
        <v>15</v>
      </c>
      <c r="C16" s="675">
        <f t="shared" si="0"/>
        <v>15643500</v>
      </c>
      <c r="D16" s="676">
        <f>D9+D11+D13</f>
        <v>15643500</v>
      </c>
      <c r="E16" s="677">
        <f>E9+E11+E13</f>
        <v>0</v>
      </c>
      <c r="F16" s="677">
        <f>F9+F11+F13</f>
        <v>0</v>
      </c>
      <c r="G16" s="677">
        <f>G9+G11+G13</f>
        <v>0</v>
      </c>
      <c r="H16" s="677">
        <f>H9+H11+H13</f>
        <v>0</v>
      </c>
    </row>
    <row r="17" spans="1:8" ht="18.75" customHeight="1" x14ac:dyDescent="0.2">
      <c r="A17" s="586">
        <v>12</v>
      </c>
      <c r="B17" s="670" t="s">
        <v>16</v>
      </c>
      <c r="C17" s="671">
        <f t="shared" si="0"/>
        <v>0</v>
      </c>
      <c r="D17" s="673"/>
      <c r="E17" s="589"/>
      <c r="F17" s="589"/>
      <c r="G17" s="589"/>
      <c r="H17" s="589"/>
    </row>
    <row r="18" spans="1:8" ht="25.5" x14ac:dyDescent="0.2">
      <c r="A18" s="586">
        <v>13</v>
      </c>
      <c r="B18" s="670" t="s">
        <v>17</v>
      </c>
      <c r="C18" s="671">
        <f t="shared" si="0"/>
        <v>169123789</v>
      </c>
      <c r="D18" s="678">
        <f>SUM(D19:D22)</f>
        <v>169123789</v>
      </c>
      <c r="E18" s="594">
        <f>SUM(E19:E22)</f>
        <v>0</v>
      </c>
      <c r="F18" s="594">
        <f>SUM(F19:F22)</f>
        <v>0</v>
      </c>
      <c r="G18" s="594">
        <f>SUM(G19:G22)</f>
        <v>0</v>
      </c>
      <c r="H18" s="594">
        <f>SUM(H19:H22)</f>
        <v>0</v>
      </c>
    </row>
    <row r="19" spans="1:8" x14ac:dyDescent="0.2">
      <c r="A19" s="586">
        <v>14</v>
      </c>
      <c r="B19" s="670" t="s">
        <v>426</v>
      </c>
      <c r="C19" s="671">
        <f t="shared" si="0"/>
        <v>3620000</v>
      </c>
      <c r="D19" s="673">
        <v>3620000</v>
      </c>
      <c r="E19" s="589"/>
      <c r="F19" s="589"/>
      <c r="G19" s="589"/>
      <c r="H19" s="589"/>
    </row>
    <row r="20" spans="1:8" x14ac:dyDescent="0.2">
      <c r="A20" s="586">
        <v>15</v>
      </c>
      <c r="B20" s="670" t="s">
        <v>19</v>
      </c>
      <c r="C20" s="671">
        <f t="shared" si="0"/>
        <v>0</v>
      </c>
      <c r="D20" s="673"/>
      <c r="E20" s="589"/>
      <c r="F20" s="589"/>
      <c r="G20" s="589"/>
      <c r="H20" s="589"/>
    </row>
    <row r="21" spans="1:8" ht="25.5" x14ac:dyDescent="0.2">
      <c r="A21" s="586">
        <v>16</v>
      </c>
      <c r="B21" s="670" t="s">
        <v>20</v>
      </c>
      <c r="C21" s="671">
        <f t="shared" si="0"/>
        <v>0</v>
      </c>
      <c r="D21" s="673"/>
      <c r="E21" s="589"/>
      <c r="F21" s="589"/>
      <c r="G21" s="589"/>
      <c r="H21" s="589"/>
    </row>
    <row r="22" spans="1:8" x14ac:dyDescent="0.2">
      <c r="A22" s="586">
        <v>17</v>
      </c>
      <c r="B22" s="670" t="s">
        <v>21</v>
      </c>
      <c r="C22" s="671">
        <f t="shared" si="0"/>
        <v>165503789</v>
      </c>
      <c r="D22" s="673">
        <v>165503789</v>
      </c>
      <c r="E22" s="589"/>
      <c r="F22" s="589"/>
      <c r="G22" s="589"/>
      <c r="H22" s="589"/>
    </row>
    <row r="23" spans="1:8" ht="25.5" x14ac:dyDescent="0.2">
      <c r="A23" s="586">
        <v>18</v>
      </c>
      <c r="B23" s="670" t="s">
        <v>545</v>
      </c>
      <c r="C23" s="671">
        <f t="shared" si="0"/>
        <v>8699850</v>
      </c>
      <c r="D23" s="673">
        <v>8699850</v>
      </c>
      <c r="E23" s="589"/>
      <c r="F23" s="589"/>
      <c r="G23" s="589"/>
      <c r="H23" s="589"/>
    </row>
    <row r="24" spans="1:8" ht="16.5" customHeight="1" x14ac:dyDescent="0.2">
      <c r="A24" s="586">
        <v>19</v>
      </c>
      <c r="B24" s="670" t="s">
        <v>428</v>
      </c>
      <c r="C24" s="671">
        <f t="shared" si="0"/>
        <v>69310</v>
      </c>
      <c r="D24" s="673">
        <v>69310</v>
      </c>
      <c r="E24" s="589"/>
      <c r="F24" s="589"/>
      <c r="G24" s="589"/>
      <c r="H24" s="589"/>
    </row>
    <row r="25" spans="1:8" ht="16.5" customHeight="1" x14ac:dyDescent="0.2">
      <c r="A25" s="586">
        <v>20</v>
      </c>
      <c r="B25" s="670" t="s">
        <v>23</v>
      </c>
      <c r="C25" s="671">
        <f t="shared" si="0"/>
        <v>97352338</v>
      </c>
      <c r="D25" s="673">
        <v>97352338</v>
      </c>
      <c r="E25" s="589"/>
      <c r="F25" s="589"/>
      <c r="G25" s="589"/>
      <c r="H25" s="589"/>
    </row>
    <row r="26" spans="1:8" ht="18" customHeight="1" x14ac:dyDescent="0.2">
      <c r="A26" s="586">
        <v>21</v>
      </c>
      <c r="B26" s="674" t="s">
        <v>24</v>
      </c>
      <c r="C26" s="675">
        <f t="shared" si="0"/>
        <v>275245287</v>
      </c>
      <c r="D26" s="676">
        <f>D17+D18+D23+D24+D25</f>
        <v>275245287</v>
      </c>
      <c r="E26" s="677">
        <f>E17+E18+E23+E24+E25</f>
        <v>0</v>
      </c>
      <c r="F26" s="677">
        <f>F17+F18+F23+F24+F25</f>
        <v>0</v>
      </c>
      <c r="G26" s="677">
        <f>G17+G18+G23+G24+G25</f>
        <v>0</v>
      </c>
      <c r="H26" s="677">
        <f>H17+H18+H23+H24+H25</f>
        <v>0</v>
      </c>
    </row>
    <row r="27" spans="1:8" x14ac:dyDescent="0.2">
      <c r="A27" s="586">
        <v>22</v>
      </c>
      <c r="B27" s="670" t="s">
        <v>25</v>
      </c>
      <c r="C27" s="671">
        <f t="shared" si="0"/>
        <v>620000</v>
      </c>
      <c r="D27" s="673"/>
      <c r="E27" s="589">
        <v>500000</v>
      </c>
      <c r="F27" s="589">
        <v>120000</v>
      </c>
      <c r="G27" s="589"/>
      <c r="H27" s="589"/>
    </row>
    <row r="28" spans="1:8" x14ac:dyDescent="0.2">
      <c r="A28" s="586">
        <v>23</v>
      </c>
      <c r="B28" s="670" t="s">
        <v>26</v>
      </c>
      <c r="C28" s="671">
        <f t="shared" si="0"/>
        <v>1014275238</v>
      </c>
      <c r="D28" s="673">
        <v>1014275238</v>
      </c>
      <c r="E28" s="589"/>
      <c r="F28" s="589"/>
      <c r="G28" s="589"/>
      <c r="H28" s="589"/>
    </row>
    <row r="29" spans="1:8" x14ac:dyDescent="0.2">
      <c r="A29" s="586">
        <v>24</v>
      </c>
      <c r="B29" s="670" t="s">
        <v>27</v>
      </c>
      <c r="C29" s="671">
        <f t="shared" si="0"/>
        <v>1177008</v>
      </c>
      <c r="D29" s="673">
        <v>30709</v>
      </c>
      <c r="E29" s="589">
        <v>1106299</v>
      </c>
      <c r="F29" s="589">
        <v>40000</v>
      </c>
      <c r="G29" s="589"/>
      <c r="H29" s="589"/>
    </row>
    <row r="30" spans="1:8" x14ac:dyDescent="0.2">
      <c r="A30" s="586">
        <v>25</v>
      </c>
      <c r="B30" s="670" t="s">
        <v>28</v>
      </c>
      <c r="C30" s="671">
        <f t="shared" si="0"/>
        <v>28480602</v>
      </c>
      <c r="D30" s="673">
        <v>16054201</v>
      </c>
      <c r="E30" s="589">
        <v>736220</v>
      </c>
      <c r="F30" s="589">
        <v>2609638</v>
      </c>
      <c r="G30" s="589">
        <v>8414741</v>
      </c>
      <c r="H30" s="589">
        <v>665802</v>
      </c>
    </row>
    <row r="31" spans="1:8" ht="25.5" x14ac:dyDescent="0.2">
      <c r="A31" s="586">
        <v>26</v>
      </c>
      <c r="B31" s="670" t="s">
        <v>29</v>
      </c>
      <c r="C31" s="671">
        <f t="shared" si="0"/>
        <v>72129135</v>
      </c>
      <c r="D31" s="673">
        <v>68463790</v>
      </c>
      <c r="E31" s="589">
        <v>632481</v>
      </c>
      <c r="F31" s="589">
        <v>747802</v>
      </c>
      <c r="G31" s="589">
        <v>2105295</v>
      </c>
      <c r="H31" s="589">
        <v>179767</v>
      </c>
    </row>
    <row r="32" spans="1:8" x14ac:dyDescent="0.2">
      <c r="A32" s="586">
        <v>27</v>
      </c>
      <c r="B32" s="674" t="s">
        <v>30</v>
      </c>
      <c r="C32" s="675">
        <f t="shared" si="0"/>
        <v>1116681983</v>
      </c>
      <c r="D32" s="677">
        <f>SUM(D27:D31)</f>
        <v>1098823938</v>
      </c>
      <c r="E32" s="677">
        <f>SUM(E27:E31)</f>
        <v>2975000</v>
      </c>
      <c r="F32" s="677">
        <f>SUM(F27:F31)</f>
        <v>3517440</v>
      </c>
      <c r="G32" s="677">
        <f>SUM(G27:G31)</f>
        <v>10520036</v>
      </c>
      <c r="H32" s="677">
        <f>SUM(H27:H31)</f>
        <v>845569</v>
      </c>
    </row>
    <row r="33" spans="1:8" x14ac:dyDescent="0.2">
      <c r="A33" s="586">
        <v>28</v>
      </c>
      <c r="B33" s="670" t="s">
        <v>31</v>
      </c>
      <c r="C33" s="671">
        <f t="shared" si="0"/>
        <v>68628228</v>
      </c>
      <c r="D33" s="673">
        <v>68628228</v>
      </c>
      <c r="E33" s="589"/>
      <c r="F33" s="589"/>
      <c r="G33" s="589"/>
      <c r="H33" s="589"/>
    </row>
    <row r="34" spans="1:8" x14ac:dyDescent="0.2">
      <c r="A34" s="586">
        <v>29</v>
      </c>
      <c r="B34" s="670" t="s">
        <v>429</v>
      </c>
      <c r="C34" s="671">
        <f t="shared" si="0"/>
        <v>300000</v>
      </c>
      <c r="D34" s="673"/>
      <c r="E34" s="589">
        <v>300000</v>
      </c>
      <c r="F34" s="589"/>
      <c r="G34" s="589"/>
      <c r="H34" s="589"/>
    </row>
    <row r="35" spans="1:8" x14ac:dyDescent="0.2">
      <c r="A35" s="586">
        <v>30</v>
      </c>
      <c r="B35" s="670" t="s">
        <v>33</v>
      </c>
      <c r="C35" s="671">
        <f t="shared" si="0"/>
        <v>725196</v>
      </c>
      <c r="D35" s="673"/>
      <c r="E35" s="589"/>
      <c r="F35" s="589">
        <v>725196</v>
      </c>
      <c r="G35" s="589"/>
      <c r="H35" s="589"/>
    </row>
    <row r="36" spans="1:8" ht="25.5" x14ac:dyDescent="0.2">
      <c r="A36" s="586">
        <v>31</v>
      </c>
      <c r="B36" s="670" t="s">
        <v>34</v>
      </c>
      <c r="C36" s="671">
        <f t="shared" si="0"/>
        <v>18806425</v>
      </c>
      <c r="D36" s="673">
        <v>18529621</v>
      </c>
      <c r="E36" s="589">
        <v>81000</v>
      </c>
      <c r="F36" s="589">
        <v>195804</v>
      </c>
      <c r="G36" s="589"/>
      <c r="H36" s="589"/>
    </row>
    <row r="37" spans="1:8" x14ac:dyDescent="0.2">
      <c r="A37" s="586">
        <v>32</v>
      </c>
      <c r="B37" s="674" t="s">
        <v>35</v>
      </c>
      <c r="C37" s="675">
        <f t="shared" si="0"/>
        <v>88459849</v>
      </c>
      <c r="D37" s="676">
        <f>SUM(D33:D36)</f>
        <v>87157849</v>
      </c>
      <c r="E37" s="677">
        <f>SUM(E33:E36)</f>
        <v>381000</v>
      </c>
      <c r="F37" s="677">
        <f>SUM(F33:F36)</f>
        <v>921000</v>
      </c>
      <c r="G37" s="677">
        <f>SUM(G33:G36)</f>
        <v>0</v>
      </c>
      <c r="H37" s="677">
        <f>SUM(H33:H36)</f>
        <v>0</v>
      </c>
    </row>
    <row r="38" spans="1:8" ht="25.5" x14ac:dyDescent="0.2">
      <c r="A38" s="586">
        <v>33</v>
      </c>
      <c r="B38" s="679" t="s">
        <v>36</v>
      </c>
      <c r="C38" s="680">
        <f>SUM(D38:H38)</f>
        <v>11787317</v>
      </c>
      <c r="D38" s="681">
        <f>SUM(D39:D41)</f>
        <v>11787317</v>
      </c>
      <c r="E38" s="682">
        <f>SUM(E39:E41)</f>
        <v>0</v>
      </c>
      <c r="F38" s="682">
        <f>SUM(F39:F41)</f>
        <v>0</v>
      </c>
      <c r="G38" s="682">
        <f>SUM(G39:G41)</f>
        <v>0</v>
      </c>
      <c r="H38" s="682">
        <f>SUM(H39:H41)</f>
        <v>0</v>
      </c>
    </row>
    <row r="39" spans="1:8" ht="25.5" x14ac:dyDescent="0.2">
      <c r="A39" s="586">
        <v>34</v>
      </c>
      <c r="B39" s="670" t="s">
        <v>430</v>
      </c>
      <c r="C39" s="671">
        <f t="shared" ref="C39:C49" si="1">SUM(D39:H39)</f>
        <v>11487317</v>
      </c>
      <c r="D39" s="673">
        <v>11487317</v>
      </c>
      <c r="E39" s="589"/>
      <c r="F39" s="589"/>
      <c r="G39" s="589"/>
      <c r="H39" s="589"/>
    </row>
    <row r="40" spans="1:8" x14ac:dyDescent="0.2">
      <c r="A40" s="586">
        <v>35</v>
      </c>
      <c r="B40" s="670" t="s">
        <v>431</v>
      </c>
      <c r="C40" s="671">
        <f t="shared" si="1"/>
        <v>0</v>
      </c>
      <c r="D40" s="673"/>
      <c r="E40" s="589"/>
      <c r="F40" s="589"/>
      <c r="G40" s="589"/>
      <c r="H40" s="589"/>
    </row>
    <row r="41" spans="1:8" x14ac:dyDescent="0.2">
      <c r="A41" s="586">
        <v>36</v>
      </c>
      <c r="B41" s="670" t="s">
        <v>432</v>
      </c>
      <c r="C41" s="671">
        <f t="shared" si="1"/>
        <v>300000</v>
      </c>
      <c r="D41" s="673">
        <v>300000</v>
      </c>
      <c r="E41" s="589"/>
      <c r="F41" s="589"/>
      <c r="G41" s="589"/>
      <c r="H41" s="589"/>
    </row>
    <row r="42" spans="1:8" ht="25.5" x14ac:dyDescent="0.2">
      <c r="A42" s="586">
        <v>37</v>
      </c>
      <c r="B42" s="679" t="s">
        <v>524</v>
      </c>
      <c r="C42" s="680">
        <f t="shared" si="1"/>
        <v>7516495</v>
      </c>
      <c r="D42" s="681">
        <v>7516495</v>
      </c>
      <c r="E42" s="682"/>
      <c r="F42" s="682"/>
      <c r="G42" s="682"/>
      <c r="H42" s="682"/>
    </row>
    <row r="43" spans="1:8" x14ac:dyDescent="0.2">
      <c r="A43" s="586">
        <v>38</v>
      </c>
      <c r="B43" s="674" t="s">
        <v>40</v>
      </c>
      <c r="C43" s="675">
        <f t="shared" si="1"/>
        <v>19303812</v>
      </c>
      <c r="D43" s="676">
        <f>D38+D42</f>
        <v>19303812</v>
      </c>
      <c r="E43" s="676">
        <f t="shared" ref="E43:H43" si="2">E38+E42</f>
        <v>0</v>
      </c>
      <c r="F43" s="676">
        <f t="shared" si="2"/>
        <v>0</v>
      </c>
      <c r="G43" s="676">
        <f t="shared" si="2"/>
        <v>0</v>
      </c>
      <c r="H43" s="676">
        <f t="shared" si="2"/>
        <v>0</v>
      </c>
    </row>
    <row r="44" spans="1:8" x14ac:dyDescent="0.2">
      <c r="A44" s="586">
        <v>39</v>
      </c>
      <c r="B44" s="683" t="s">
        <v>41</v>
      </c>
      <c r="C44" s="675">
        <f t="shared" si="1"/>
        <v>2454912399</v>
      </c>
      <c r="D44" s="684">
        <f>D6+D7+D8+D16+D26+D32+D37+D43</f>
        <v>1828426294</v>
      </c>
      <c r="E44" s="685">
        <f>E6+E7+E8+E16+E26+E32+E37+E43</f>
        <v>202113462</v>
      </c>
      <c r="F44" s="685">
        <f>F6+F7+F8+F16+F26+F32+F37+F43</f>
        <v>209120635</v>
      </c>
      <c r="G44" s="685">
        <f>G6+G7+G8+G16+G26+G32+G37+G43</f>
        <v>72706514</v>
      </c>
      <c r="H44" s="685">
        <f>H6+H7+H8+H16+H26+H32+H37+H43</f>
        <v>142545494</v>
      </c>
    </row>
    <row r="45" spans="1:8" ht="25.5" x14ac:dyDescent="0.2">
      <c r="A45" s="586">
        <v>40</v>
      </c>
      <c r="B45" s="670" t="s">
        <v>42</v>
      </c>
      <c r="C45" s="671">
        <f t="shared" si="1"/>
        <v>45414726</v>
      </c>
      <c r="D45" s="673">
        <v>45414726</v>
      </c>
      <c r="E45" s="589"/>
      <c r="F45" s="589"/>
      <c r="G45" s="589"/>
      <c r="H45" s="589"/>
    </row>
    <row r="46" spans="1:8" ht="25.5" x14ac:dyDescent="0.2">
      <c r="A46" s="586">
        <v>41</v>
      </c>
      <c r="B46" s="670" t="s">
        <v>43</v>
      </c>
      <c r="C46" s="671">
        <f t="shared" si="1"/>
        <v>507950224</v>
      </c>
      <c r="D46" s="673">
        <v>507950224</v>
      </c>
      <c r="E46" s="589"/>
      <c r="F46" s="589"/>
      <c r="G46" s="589"/>
      <c r="H46" s="589"/>
    </row>
    <row r="47" spans="1:8" x14ac:dyDescent="0.2">
      <c r="A47" s="586">
        <v>42</v>
      </c>
      <c r="B47" s="670" t="s">
        <v>44</v>
      </c>
      <c r="C47" s="671">
        <f t="shared" si="1"/>
        <v>553364950</v>
      </c>
      <c r="D47" s="672">
        <f>SUM(D45:D46)</f>
        <v>553364950</v>
      </c>
      <c r="E47" s="601">
        <f>SUM(E45:E46)</f>
        <v>0</v>
      </c>
      <c r="F47" s="601">
        <f>SUM(F45:F46)</f>
        <v>0</v>
      </c>
      <c r="G47" s="601">
        <f>SUM(G45:G46)</f>
        <v>0</v>
      </c>
      <c r="H47" s="601">
        <f>SUM(H45:H46)</f>
        <v>0</v>
      </c>
    </row>
    <row r="48" spans="1:8" ht="13.5" thickBot="1" x14ac:dyDescent="0.25">
      <c r="A48" s="586">
        <v>43</v>
      </c>
      <c r="B48" s="686" t="s">
        <v>45</v>
      </c>
      <c r="C48" s="675">
        <f t="shared" si="1"/>
        <v>553364950</v>
      </c>
      <c r="D48" s="687">
        <f>D47</f>
        <v>553364950</v>
      </c>
      <c r="E48" s="688">
        <f>E47</f>
        <v>0</v>
      </c>
      <c r="F48" s="688">
        <f>F47</f>
        <v>0</v>
      </c>
      <c r="G48" s="688">
        <f>G47</f>
        <v>0</v>
      </c>
      <c r="H48" s="688">
        <f>H47</f>
        <v>0</v>
      </c>
    </row>
    <row r="49" spans="1:8" ht="14.25" thickTop="1" thickBot="1" x14ac:dyDescent="0.25">
      <c r="A49" s="586">
        <v>44</v>
      </c>
      <c r="B49" s="52" t="s">
        <v>46</v>
      </c>
      <c r="C49" s="675">
        <f t="shared" si="1"/>
        <v>3008277349</v>
      </c>
      <c r="D49" s="23">
        <f>D44+D48</f>
        <v>2381791244</v>
      </c>
      <c r="E49" s="13">
        <f>E44+E48</f>
        <v>202113462</v>
      </c>
      <c r="F49" s="13">
        <f>F44+F48</f>
        <v>209120635</v>
      </c>
      <c r="G49" s="13">
        <f>G44+G48</f>
        <v>72706514</v>
      </c>
      <c r="H49" s="13">
        <f>H44+H48</f>
        <v>142545494</v>
      </c>
    </row>
    <row r="50" spans="1:8" ht="13.5" thickTop="1" x14ac:dyDescent="0.2">
      <c r="C50" s="217"/>
    </row>
    <row r="51" spans="1:8" x14ac:dyDescent="0.2">
      <c r="C51">
        <v>3008277349</v>
      </c>
    </row>
    <row r="52" spans="1:8" x14ac:dyDescent="0.2">
      <c r="C52" s="217">
        <f>C51-C49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0"/>
  <sheetViews>
    <sheetView workbookViewId="0">
      <selection activeCell="E2" sqref="E2"/>
    </sheetView>
  </sheetViews>
  <sheetFormatPr defaultRowHeight="12.75" x14ac:dyDescent="0.2"/>
  <cols>
    <col min="1" max="1" width="6.42578125" customWidth="1"/>
    <col min="2" max="2" width="46.5703125" customWidth="1"/>
    <col min="3" max="3" width="12.85546875" customWidth="1"/>
    <col min="4" max="4" width="12.7109375" customWidth="1"/>
    <col min="5" max="5" width="11.140625" customWidth="1"/>
    <col min="6" max="6" width="12" customWidth="1"/>
    <col min="7" max="7" width="10.42578125" customWidth="1"/>
    <col min="8" max="8" width="12.7109375" customWidth="1"/>
    <col min="9" max="9" width="6.42578125" customWidth="1"/>
    <col min="252" max="252" width="6.42578125" customWidth="1"/>
    <col min="253" max="253" width="46.5703125" customWidth="1"/>
    <col min="254" max="254" width="29.42578125" customWidth="1"/>
    <col min="508" max="508" width="6.42578125" customWidth="1"/>
    <col min="509" max="509" width="46.5703125" customWidth="1"/>
    <col min="510" max="510" width="29.42578125" customWidth="1"/>
    <col min="764" max="764" width="6.42578125" customWidth="1"/>
    <col min="765" max="765" width="46.5703125" customWidth="1"/>
    <col min="766" max="766" width="29.42578125" customWidth="1"/>
    <col min="1020" max="1020" width="6.42578125" customWidth="1"/>
    <col min="1021" max="1021" width="46.5703125" customWidth="1"/>
    <col min="1022" max="1022" width="29.42578125" customWidth="1"/>
    <col min="1276" max="1276" width="6.42578125" customWidth="1"/>
    <col min="1277" max="1277" width="46.5703125" customWidth="1"/>
    <col min="1278" max="1278" width="29.42578125" customWidth="1"/>
    <col min="1532" max="1532" width="6.42578125" customWidth="1"/>
    <col min="1533" max="1533" width="46.5703125" customWidth="1"/>
    <col min="1534" max="1534" width="29.42578125" customWidth="1"/>
    <col min="1788" max="1788" width="6.42578125" customWidth="1"/>
    <col min="1789" max="1789" width="46.5703125" customWidth="1"/>
    <col min="1790" max="1790" width="29.42578125" customWidth="1"/>
    <col min="2044" max="2044" width="6.42578125" customWidth="1"/>
    <col min="2045" max="2045" width="46.5703125" customWidth="1"/>
    <col min="2046" max="2046" width="29.42578125" customWidth="1"/>
    <col min="2300" max="2300" width="6.42578125" customWidth="1"/>
    <col min="2301" max="2301" width="46.5703125" customWidth="1"/>
    <col min="2302" max="2302" width="29.42578125" customWidth="1"/>
    <col min="2556" max="2556" width="6.42578125" customWidth="1"/>
    <col min="2557" max="2557" width="46.5703125" customWidth="1"/>
    <col min="2558" max="2558" width="29.42578125" customWidth="1"/>
    <col min="2812" max="2812" width="6.42578125" customWidth="1"/>
    <col min="2813" max="2813" width="46.5703125" customWidth="1"/>
    <col min="2814" max="2814" width="29.42578125" customWidth="1"/>
    <col min="3068" max="3068" width="6.42578125" customWidth="1"/>
    <col min="3069" max="3069" width="46.5703125" customWidth="1"/>
    <col min="3070" max="3070" width="29.42578125" customWidth="1"/>
    <col min="3324" max="3324" width="6.42578125" customWidth="1"/>
    <col min="3325" max="3325" width="46.5703125" customWidth="1"/>
    <col min="3326" max="3326" width="29.42578125" customWidth="1"/>
    <col min="3580" max="3580" width="6.42578125" customWidth="1"/>
    <col min="3581" max="3581" width="46.5703125" customWidth="1"/>
    <col min="3582" max="3582" width="29.42578125" customWidth="1"/>
    <col min="3836" max="3836" width="6.42578125" customWidth="1"/>
    <col min="3837" max="3837" width="46.5703125" customWidth="1"/>
    <col min="3838" max="3838" width="29.42578125" customWidth="1"/>
    <col min="4092" max="4092" width="6.42578125" customWidth="1"/>
    <col min="4093" max="4093" width="46.5703125" customWidth="1"/>
    <col min="4094" max="4094" width="29.42578125" customWidth="1"/>
    <col min="4348" max="4348" width="6.42578125" customWidth="1"/>
    <col min="4349" max="4349" width="46.5703125" customWidth="1"/>
    <col min="4350" max="4350" width="29.42578125" customWidth="1"/>
    <col min="4604" max="4604" width="6.42578125" customWidth="1"/>
    <col min="4605" max="4605" width="46.5703125" customWidth="1"/>
    <col min="4606" max="4606" width="29.42578125" customWidth="1"/>
    <col min="4860" max="4860" width="6.42578125" customWidth="1"/>
    <col min="4861" max="4861" width="46.5703125" customWidth="1"/>
    <col min="4862" max="4862" width="29.42578125" customWidth="1"/>
    <col min="5116" max="5116" width="6.42578125" customWidth="1"/>
    <col min="5117" max="5117" width="46.5703125" customWidth="1"/>
    <col min="5118" max="5118" width="29.42578125" customWidth="1"/>
    <col min="5372" max="5372" width="6.42578125" customWidth="1"/>
    <col min="5373" max="5373" width="46.5703125" customWidth="1"/>
    <col min="5374" max="5374" width="29.42578125" customWidth="1"/>
    <col min="5628" max="5628" width="6.42578125" customWidth="1"/>
    <col min="5629" max="5629" width="46.5703125" customWidth="1"/>
    <col min="5630" max="5630" width="29.42578125" customWidth="1"/>
    <col min="5884" max="5884" width="6.42578125" customWidth="1"/>
    <col min="5885" max="5885" width="46.5703125" customWidth="1"/>
    <col min="5886" max="5886" width="29.42578125" customWidth="1"/>
    <col min="6140" max="6140" width="6.42578125" customWidth="1"/>
    <col min="6141" max="6141" width="46.5703125" customWidth="1"/>
    <col min="6142" max="6142" width="29.42578125" customWidth="1"/>
    <col min="6396" max="6396" width="6.42578125" customWidth="1"/>
    <col min="6397" max="6397" width="46.5703125" customWidth="1"/>
    <col min="6398" max="6398" width="29.42578125" customWidth="1"/>
    <col min="6652" max="6652" width="6.42578125" customWidth="1"/>
    <col min="6653" max="6653" width="46.5703125" customWidth="1"/>
    <col min="6654" max="6654" width="29.42578125" customWidth="1"/>
    <col min="6908" max="6908" width="6.42578125" customWidth="1"/>
    <col min="6909" max="6909" width="46.5703125" customWidth="1"/>
    <col min="6910" max="6910" width="29.42578125" customWidth="1"/>
    <col min="7164" max="7164" width="6.42578125" customWidth="1"/>
    <col min="7165" max="7165" width="46.5703125" customWidth="1"/>
    <col min="7166" max="7166" width="29.42578125" customWidth="1"/>
    <col min="7420" max="7420" width="6.42578125" customWidth="1"/>
    <col min="7421" max="7421" width="46.5703125" customWidth="1"/>
    <col min="7422" max="7422" width="29.42578125" customWidth="1"/>
    <col min="7676" max="7676" width="6.42578125" customWidth="1"/>
    <col min="7677" max="7677" width="46.5703125" customWidth="1"/>
    <col min="7678" max="7678" width="29.42578125" customWidth="1"/>
    <col min="7932" max="7932" width="6.42578125" customWidth="1"/>
    <col min="7933" max="7933" width="46.5703125" customWidth="1"/>
    <col min="7934" max="7934" width="29.42578125" customWidth="1"/>
    <col min="8188" max="8188" width="6.42578125" customWidth="1"/>
    <col min="8189" max="8189" width="46.5703125" customWidth="1"/>
    <col min="8190" max="8190" width="29.42578125" customWidth="1"/>
    <col min="8444" max="8444" width="6.42578125" customWidth="1"/>
    <col min="8445" max="8445" width="46.5703125" customWidth="1"/>
    <col min="8446" max="8446" width="29.42578125" customWidth="1"/>
    <col min="8700" max="8700" width="6.42578125" customWidth="1"/>
    <col min="8701" max="8701" width="46.5703125" customWidth="1"/>
    <col min="8702" max="8702" width="29.42578125" customWidth="1"/>
    <col min="8956" max="8956" width="6.42578125" customWidth="1"/>
    <col min="8957" max="8957" width="46.5703125" customWidth="1"/>
    <col min="8958" max="8958" width="29.42578125" customWidth="1"/>
    <col min="9212" max="9212" width="6.42578125" customWidth="1"/>
    <col min="9213" max="9213" width="46.5703125" customWidth="1"/>
    <col min="9214" max="9214" width="29.42578125" customWidth="1"/>
    <col min="9468" max="9468" width="6.42578125" customWidth="1"/>
    <col min="9469" max="9469" width="46.5703125" customWidth="1"/>
    <col min="9470" max="9470" width="29.42578125" customWidth="1"/>
    <col min="9724" max="9724" width="6.42578125" customWidth="1"/>
    <col min="9725" max="9725" width="46.5703125" customWidth="1"/>
    <col min="9726" max="9726" width="29.42578125" customWidth="1"/>
    <col min="9980" max="9980" width="6.42578125" customWidth="1"/>
    <col min="9981" max="9981" width="46.5703125" customWidth="1"/>
    <col min="9982" max="9982" width="29.42578125" customWidth="1"/>
    <col min="10236" max="10236" width="6.42578125" customWidth="1"/>
    <col min="10237" max="10237" width="46.5703125" customWidth="1"/>
    <col min="10238" max="10238" width="29.42578125" customWidth="1"/>
    <col min="10492" max="10492" width="6.42578125" customWidth="1"/>
    <col min="10493" max="10493" width="46.5703125" customWidth="1"/>
    <col min="10494" max="10494" width="29.42578125" customWidth="1"/>
    <col min="10748" max="10748" width="6.42578125" customWidth="1"/>
    <col min="10749" max="10749" width="46.5703125" customWidth="1"/>
    <col min="10750" max="10750" width="29.42578125" customWidth="1"/>
    <col min="11004" max="11004" width="6.42578125" customWidth="1"/>
    <col min="11005" max="11005" width="46.5703125" customWidth="1"/>
    <col min="11006" max="11006" width="29.42578125" customWidth="1"/>
    <col min="11260" max="11260" width="6.42578125" customWidth="1"/>
    <col min="11261" max="11261" width="46.5703125" customWidth="1"/>
    <col min="11262" max="11262" width="29.42578125" customWidth="1"/>
    <col min="11516" max="11516" width="6.42578125" customWidth="1"/>
    <col min="11517" max="11517" width="46.5703125" customWidth="1"/>
    <col min="11518" max="11518" width="29.42578125" customWidth="1"/>
    <col min="11772" max="11772" width="6.42578125" customWidth="1"/>
    <col min="11773" max="11773" width="46.5703125" customWidth="1"/>
    <col min="11774" max="11774" width="29.42578125" customWidth="1"/>
    <col min="12028" max="12028" width="6.42578125" customWidth="1"/>
    <col min="12029" max="12029" width="46.5703125" customWidth="1"/>
    <col min="12030" max="12030" width="29.42578125" customWidth="1"/>
    <col min="12284" max="12284" width="6.42578125" customWidth="1"/>
    <col min="12285" max="12285" width="46.5703125" customWidth="1"/>
    <col min="12286" max="12286" width="29.42578125" customWidth="1"/>
    <col min="12540" max="12540" width="6.42578125" customWidth="1"/>
    <col min="12541" max="12541" width="46.5703125" customWidth="1"/>
    <col min="12542" max="12542" width="29.42578125" customWidth="1"/>
    <col min="12796" max="12796" width="6.42578125" customWidth="1"/>
    <col min="12797" max="12797" width="46.5703125" customWidth="1"/>
    <col min="12798" max="12798" width="29.42578125" customWidth="1"/>
    <col min="13052" max="13052" width="6.42578125" customWidth="1"/>
    <col min="13053" max="13053" width="46.5703125" customWidth="1"/>
    <col min="13054" max="13054" width="29.42578125" customWidth="1"/>
    <col min="13308" max="13308" width="6.42578125" customWidth="1"/>
    <col min="13309" max="13309" width="46.5703125" customWidth="1"/>
    <col min="13310" max="13310" width="29.42578125" customWidth="1"/>
    <col min="13564" max="13564" width="6.42578125" customWidth="1"/>
    <col min="13565" max="13565" width="46.5703125" customWidth="1"/>
    <col min="13566" max="13566" width="29.42578125" customWidth="1"/>
    <col min="13820" max="13820" width="6.42578125" customWidth="1"/>
    <col min="13821" max="13821" width="46.5703125" customWidth="1"/>
    <col min="13822" max="13822" width="29.42578125" customWidth="1"/>
    <col min="14076" max="14076" width="6.42578125" customWidth="1"/>
    <col min="14077" max="14077" width="46.5703125" customWidth="1"/>
    <col min="14078" max="14078" width="29.42578125" customWidth="1"/>
    <col min="14332" max="14332" width="6.42578125" customWidth="1"/>
    <col min="14333" max="14333" width="46.5703125" customWidth="1"/>
    <col min="14334" max="14334" width="29.42578125" customWidth="1"/>
    <col min="14588" max="14588" width="6.42578125" customWidth="1"/>
    <col min="14589" max="14589" width="46.5703125" customWidth="1"/>
    <col min="14590" max="14590" width="29.42578125" customWidth="1"/>
    <col min="14844" max="14844" width="6.42578125" customWidth="1"/>
    <col min="14845" max="14845" width="46.5703125" customWidth="1"/>
    <col min="14846" max="14846" width="29.42578125" customWidth="1"/>
    <col min="15100" max="15100" width="6.42578125" customWidth="1"/>
    <col min="15101" max="15101" width="46.5703125" customWidth="1"/>
    <col min="15102" max="15102" width="29.42578125" customWidth="1"/>
    <col min="15356" max="15356" width="6.42578125" customWidth="1"/>
    <col min="15357" max="15357" width="46.5703125" customWidth="1"/>
    <col min="15358" max="15358" width="29.42578125" customWidth="1"/>
    <col min="15612" max="15612" width="6.42578125" customWidth="1"/>
    <col min="15613" max="15613" width="46.5703125" customWidth="1"/>
    <col min="15614" max="15614" width="29.42578125" customWidth="1"/>
    <col min="15868" max="15868" width="6.42578125" customWidth="1"/>
    <col min="15869" max="15869" width="46.5703125" customWidth="1"/>
    <col min="15870" max="15870" width="29.42578125" customWidth="1"/>
    <col min="16124" max="16124" width="6.42578125" customWidth="1"/>
    <col min="16125" max="16125" width="46.5703125" customWidth="1"/>
    <col min="16126" max="16126" width="29.42578125" customWidth="1"/>
  </cols>
  <sheetData>
    <row r="1" spans="1:9" x14ac:dyDescent="0.2">
      <c r="B1" s="219" t="s">
        <v>360</v>
      </c>
      <c r="E1" t="s">
        <v>514</v>
      </c>
    </row>
    <row r="2" spans="1:9" x14ac:dyDescent="0.2">
      <c r="B2" s="219" t="s">
        <v>404</v>
      </c>
      <c r="E2" t="s">
        <v>533</v>
      </c>
    </row>
    <row r="3" spans="1:9" x14ac:dyDescent="0.2">
      <c r="B3" s="219"/>
      <c r="C3" s="219" t="s">
        <v>453</v>
      </c>
      <c r="E3" t="s">
        <v>120</v>
      </c>
    </row>
    <row r="4" spans="1:9" ht="13.5" thickBot="1" x14ac:dyDescent="0.25">
      <c r="B4" s="219"/>
    </row>
    <row r="5" spans="1:9" ht="25.5" x14ac:dyDescent="0.2">
      <c r="A5" s="474" t="s">
        <v>1</v>
      </c>
      <c r="B5" s="504" t="s">
        <v>425</v>
      </c>
      <c r="C5" s="239" t="s">
        <v>531</v>
      </c>
      <c r="D5" s="505" t="s">
        <v>48</v>
      </c>
      <c r="E5" s="506" t="s">
        <v>363</v>
      </c>
      <c r="F5" s="506" t="s">
        <v>50</v>
      </c>
      <c r="G5" s="506" t="s">
        <v>174</v>
      </c>
      <c r="H5" s="506" t="s">
        <v>52</v>
      </c>
    </row>
    <row r="6" spans="1:9" x14ac:dyDescent="0.2">
      <c r="A6" s="477">
        <v>1</v>
      </c>
      <c r="B6" s="507" t="s">
        <v>4</v>
      </c>
      <c r="C6" s="479">
        <f t="shared" ref="C6:C37" si="0">SUM(D6:H6)</f>
        <v>240759116</v>
      </c>
      <c r="D6" s="508">
        <v>15021915</v>
      </c>
      <c r="E6" s="508">
        <v>88477947</v>
      </c>
      <c r="F6" s="508">
        <v>71440286</v>
      </c>
      <c r="G6" s="508">
        <v>13356589</v>
      </c>
      <c r="H6" s="508">
        <v>52462379</v>
      </c>
      <c r="I6" s="331"/>
    </row>
    <row r="7" spans="1:9" ht="25.5" x14ac:dyDescent="0.2">
      <c r="A7" s="477">
        <v>2</v>
      </c>
      <c r="B7" s="507" t="s">
        <v>5</v>
      </c>
      <c r="C7" s="479">
        <f t="shared" si="0"/>
        <v>42801484</v>
      </c>
      <c r="D7" s="508">
        <v>359275</v>
      </c>
      <c r="E7" s="508">
        <v>18845826</v>
      </c>
      <c r="F7" s="508">
        <v>10250291</v>
      </c>
      <c r="G7" s="508">
        <v>2556441</v>
      </c>
      <c r="H7" s="508">
        <v>10789651</v>
      </c>
      <c r="I7" s="331"/>
    </row>
    <row r="8" spans="1:9" x14ac:dyDescent="0.2">
      <c r="A8" s="477">
        <v>3</v>
      </c>
      <c r="B8" s="507" t="s">
        <v>6</v>
      </c>
      <c r="C8" s="479">
        <f t="shared" si="0"/>
        <v>142487735</v>
      </c>
      <c r="D8" s="508">
        <v>28516714</v>
      </c>
      <c r="E8" s="508">
        <v>16484556</v>
      </c>
      <c r="F8" s="508">
        <v>50000318</v>
      </c>
      <c r="G8" s="508">
        <v>21040845</v>
      </c>
      <c r="H8" s="508">
        <v>26445302</v>
      </c>
      <c r="I8" s="331"/>
    </row>
    <row r="9" spans="1:9" x14ac:dyDescent="0.2">
      <c r="A9" s="477">
        <v>4</v>
      </c>
      <c r="B9" s="509" t="s">
        <v>7</v>
      </c>
      <c r="C9" s="510">
        <f t="shared" si="0"/>
        <v>2120000</v>
      </c>
      <c r="D9" s="511">
        <f>D10</f>
        <v>2120000</v>
      </c>
      <c r="E9" s="492">
        <f>E10</f>
        <v>0</v>
      </c>
      <c r="F9" s="492">
        <f>F10</f>
        <v>0</v>
      </c>
      <c r="G9" s="492">
        <f>G10</f>
        <v>0</v>
      </c>
      <c r="H9" s="492">
        <f>H10</f>
        <v>0</v>
      </c>
      <c r="I9" s="331"/>
    </row>
    <row r="10" spans="1:9" ht="25.5" x14ac:dyDescent="0.2">
      <c r="A10" s="477">
        <v>5</v>
      </c>
      <c r="B10" s="509" t="s">
        <v>8</v>
      </c>
      <c r="C10" s="510">
        <f t="shared" si="0"/>
        <v>2120000</v>
      </c>
      <c r="D10" s="512">
        <v>2120000</v>
      </c>
      <c r="E10" s="480"/>
      <c r="F10" s="480"/>
      <c r="G10" s="480"/>
      <c r="H10" s="480"/>
      <c r="I10" s="331"/>
    </row>
    <row r="11" spans="1:9" x14ac:dyDescent="0.2">
      <c r="A11" s="477">
        <v>6</v>
      </c>
      <c r="B11" s="509" t="s">
        <v>9</v>
      </c>
      <c r="C11" s="510">
        <f t="shared" si="0"/>
        <v>75000</v>
      </c>
      <c r="D11" s="511">
        <f>D12</f>
        <v>75000</v>
      </c>
      <c r="E11" s="492">
        <f>E12</f>
        <v>0</v>
      </c>
      <c r="F11" s="492">
        <f>F12</f>
        <v>0</v>
      </c>
      <c r="G11" s="492">
        <f>G12</f>
        <v>0</v>
      </c>
      <c r="H11" s="492">
        <f>H12</f>
        <v>0</v>
      </c>
      <c r="I11" s="331"/>
    </row>
    <row r="12" spans="1:9" ht="25.5" x14ac:dyDescent="0.2">
      <c r="A12" s="477">
        <v>7</v>
      </c>
      <c r="B12" s="509" t="s">
        <v>10</v>
      </c>
      <c r="C12" s="510">
        <f t="shared" si="0"/>
        <v>75000</v>
      </c>
      <c r="D12" s="511">
        <v>75000</v>
      </c>
      <c r="E12" s="492"/>
      <c r="F12" s="492"/>
      <c r="G12" s="492"/>
      <c r="H12" s="492"/>
      <c r="I12" s="331"/>
    </row>
    <row r="13" spans="1:9" x14ac:dyDescent="0.2">
      <c r="A13" s="477">
        <v>8</v>
      </c>
      <c r="B13" s="509" t="s">
        <v>11</v>
      </c>
      <c r="C13" s="510">
        <f t="shared" si="0"/>
        <v>3128260</v>
      </c>
      <c r="D13" s="511">
        <v>3128260</v>
      </c>
      <c r="E13" s="492">
        <f>SUM(E14:E15)</f>
        <v>0</v>
      </c>
      <c r="F13" s="492">
        <f>SUM(F14:F15)</f>
        <v>0</v>
      </c>
      <c r="G13" s="492">
        <f>SUM(G14:G15)</f>
        <v>0</v>
      </c>
      <c r="H13" s="492">
        <f>SUM(H14:H15)</f>
        <v>0</v>
      </c>
      <c r="I13" s="331"/>
    </row>
    <row r="14" spans="1:9" x14ac:dyDescent="0.2">
      <c r="A14" s="477">
        <v>9</v>
      </c>
      <c r="B14" s="509" t="s">
        <v>12</v>
      </c>
      <c r="C14" s="510">
        <f t="shared" si="0"/>
        <v>492420</v>
      </c>
      <c r="D14" s="512">
        <v>492420</v>
      </c>
      <c r="E14" s="480"/>
      <c r="F14" s="480"/>
      <c r="G14" s="480"/>
      <c r="H14" s="480"/>
      <c r="I14" s="331"/>
    </row>
    <row r="15" spans="1:9" x14ac:dyDescent="0.2">
      <c r="A15" s="477">
        <v>10</v>
      </c>
      <c r="B15" s="509" t="s">
        <v>13</v>
      </c>
      <c r="C15" s="510">
        <f t="shared" si="0"/>
        <v>2635840</v>
      </c>
      <c r="D15" s="512">
        <v>2635840</v>
      </c>
      <c r="E15" s="480"/>
      <c r="F15" s="480"/>
      <c r="G15" s="480"/>
      <c r="H15" s="480"/>
      <c r="I15" s="331"/>
    </row>
    <row r="16" spans="1:9" x14ac:dyDescent="0.2">
      <c r="A16" s="477">
        <v>11</v>
      </c>
      <c r="B16" s="513" t="s">
        <v>15</v>
      </c>
      <c r="C16" s="510">
        <f t="shared" si="0"/>
        <v>5323260</v>
      </c>
      <c r="D16" s="514">
        <f>D9+D11+D13</f>
        <v>5323260</v>
      </c>
      <c r="E16" s="515">
        <f>E9+E11+E13</f>
        <v>0</v>
      </c>
      <c r="F16" s="515">
        <f>F9+F11+F13</f>
        <v>0</v>
      </c>
      <c r="G16" s="515">
        <f>G9+G11+G13</f>
        <v>0</v>
      </c>
      <c r="H16" s="515">
        <f>H9+H11+H13</f>
        <v>0</v>
      </c>
      <c r="I16" s="331"/>
    </row>
    <row r="17" spans="1:9" ht="18.75" customHeight="1" x14ac:dyDescent="0.2">
      <c r="A17" s="477">
        <v>12</v>
      </c>
      <c r="B17" s="509" t="s">
        <v>16</v>
      </c>
      <c r="C17" s="510">
        <f t="shared" si="0"/>
        <v>0</v>
      </c>
      <c r="D17" s="512"/>
      <c r="E17" s="480"/>
      <c r="F17" s="480"/>
      <c r="G17" s="480"/>
      <c r="H17" s="480"/>
      <c r="I17" s="331"/>
    </row>
    <row r="18" spans="1:9" ht="25.5" x14ac:dyDescent="0.2">
      <c r="A18" s="477">
        <v>13</v>
      </c>
      <c r="B18" s="509" t="s">
        <v>17</v>
      </c>
      <c r="C18" s="510">
        <f t="shared" si="0"/>
        <v>94525433</v>
      </c>
      <c r="D18" s="516">
        <f>SUM(D19:D22)</f>
        <v>94525433</v>
      </c>
      <c r="E18" s="485">
        <f>SUM(E19:E22)</f>
        <v>0</v>
      </c>
      <c r="F18" s="485">
        <f>SUM(F19:F22)</f>
        <v>0</v>
      </c>
      <c r="G18" s="485">
        <f>SUM(G19:G22)</f>
        <v>0</v>
      </c>
      <c r="H18" s="485">
        <f>SUM(H19:H22)</f>
        <v>0</v>
      </c>
      <c r="I18" s="331"/>
    </row>
    <row r="19" spans="1:9" x14ac:dyDescent="0.2">
      <c r="A19" s="477">
        <v>14</v>
      </c>
      <c r="B19" s="509" t="s">
        <v>426</v>
      </c>
      <c r="C19" s="510">
        <f t="shared" si="0"/>
        <v>3610000</v>
      </c>
      <c r="D19" s="512">
        <v>3610000</v>
      </c>
      <c r="E19" s="480"/>
      <c r="F19" s="480"/>
      <c r="G19" s="480"/>
      <c r="H19" s="480"/>
      <c r="I19" s="331"/>
    </row>
    <row r="20" spans="1:9" x14ac:dyDescent="0.2">
      <c r="A20" s="477">
        <v>15</v>
      </c>
      <c r="B20" s="509" t="s">
        <v>19</v>
      </c>
      <c r="C20" s="510">
        <f t="shared" si="0"/>
        <v>0</v>
      </c>
      <c r="D20" s="512"/>
      <c r="E20" s="480"/>
      <c r="F20" s="480"/>
      <c r="G20" s="480"/>
      <c r="H20" s="480"/>
      <c r="I20" s="331"/>
    </row>
    <row r="21" spans="1:9" ht="25.5" x14ac:dyDescent="0.2">
      <c r="A21" s="477">
        <v>16</v>
      </c>
      <c r="B21" s="509" t="s">
        <v>20</v>
      </c>
      <c r="C21" s="510">
        <f t="shared" si="0"/>
        <v>0</v>
      </c>
      <c r="D21" s="512"/>
      <c r="E21" s="480"/>
      <c r="F21" s="480"/>
      <c r="G21" s="480"/>
      <c r="H21" s="480"/>
      <c r="I21" s="331"/>
    </row>
    <row r="22" spans="1:9" x14ac:dyDescent="0.2">
      <c r="A22" s="477">
        <v>17</v>
      </c>
      <c r="B22" s="509" t="s">
        <v>21</v>
      </c>
      <c r="C22" s="510">
        <f t="shared" si="0"/>
        <v>90915433</v>
      </c>
      <c r="D22" s="512">
        <v>90915433</v>
      </c>
      <c r="E22" s="480"/>
      <c r="F22" s="480"/>
      <c r="G22" s="480"/>
      <c r="H22" s="480"/>
      <c r="I22" s="331"/>
    </row>
    <row r="23" spans="1:9" ht="25.5" x14ac:dyDescent="0.2">
      <c r="A23" s="477">
        <v>18</v>
      </c>
      <c r="B23" s="509" t="s">
        <v>545</v>
      </c>
      <c r="C23" s="510">
        <f t="shared" si="0"/>
        <v>4577930</v>
      </c>
      <c r="D23" s="512">
        <v>4577930</v>
      </c>
      <c r="E23" s="480"/>
      <c r="F23" s="480"/>
      <c r="G23" s="480"/>
      <c r="H23" s="480"/>
      <c r="I23" s="331"/>
    </row>
    <row r="24" spans="1:9" ht="16.5" customHeight="1" x14ac:dyDescent="0.2">
      <c r="A24" s="477">
        <v>19</v>
      </c>
      <c r="B24" s="509" t="s">
        <v>428</v>
      </c>
      <c r="C24" s="510">
        <f t="shared" si="0"/>
        <v>114680</v>
      </c>
      <c r="D24" s="512">
        <v>114680</v>
      </c>
      <c r="E24" s="480"/>
      <c r="F24" s="480"/>
      <c r="G24" s="480"/>
      <c r="H24" s="480"/>
      <c r="I24" s="331"/>
    </row>
    <row r="25" spans="1:9" ht="16.5" customHeight="1" x14ac:dyDescent="0.2">
      <c r="A25" s="477">
        <v>20</v>
      </c>
      <c r="B25" s="509" t="s">
        <v>23</v>
      </c>
      <c r="C25" s="510">
        <f t="shared" si="0"/>
        <v>0</v>
      </c>
      <c r="D25" s="512"/>
      <c r="E25" s="480"/>
      <c r="F25" s="480"/>
      <c r="G25" s="480"/>
      <c r="H25" s="480"/>
      <c r="I25" s="331"/>
    </row>
    <row r="26" spans="1:9" ht="18" customHeight="1" x14ac:dyDescent="0.2">
      <c r="A26" s="477">
        <v>21</v>
      </c>
      <c r="B26" s="513" t="s">
        <v>24</v>
      </c>
      <c r="C26" s="510">
        <f t="shared" si="0"/>
        <v>99218043</v>
      </c>
      <c r="D26" s="514">
        <f>D17+D18+D23+D24+D25</f>
        <v>99218043</v>
      </c>
      <c r="E26" s="515">
        <f>E17+E18+E23+E24+E25</f>
        <v>0</v>
      </c>
      <c r="F26" s="515">
        <f>F17+F18+F23+F24+F25</f>
        <v>0</v>
      </c>
      <c r="G26" s="515">
        <f>G17+G18+G23+G24+G25</f>
        <v>0</v>
      </c>
      <c r="H26" s="515">
        <f>H17+H18+H23+H24+H25</f>
        <v>0</v>
      </c>
      <c r="I26" s="331"/>
    </row>
    <row r="27" spans="1:9" x14ac:dyDescent="0.2">
      <c r="A27" s="477">
        <v>22</v>
      </c>
      <c r="B27" s="509" t="s">
        <v>25</v>
      </c>
      <c r="C27" s="510">
        <f t="shared" si="0"/>
        <v>0</v>
      </c>
      <c r="D27" s="512"/>
      <c r="E27" s="480"/>
      <c r="F27" s="480"/>
      <c r="G27" s="480"/>
      <c r="H27" s="480"/>
      <c r="I27" s="331"/>
    </row>
    <row r="28" spans="1:9" x14ac:dyDescent="0.2">
      <c r="A28" s="477">
        <v>23</v>
      </c>
      <c r="B28" s="509" t="s">
        <v>26</v>
      </c>
      <c r="C28" s="510">
        <f t="shared" si="0"/>
        <v>1348125</v>
      </c>
      <c r="D28" s="512">
        <v>1348125</v>
      </c>
      <c r="E28" s="480"/>
      <c r="F28" s="480"/>
      <c r="G28" s="480"/>
      <c r="H28" s="480"/>
      <c r="I28" s="331"/>
    </row>
    <row r="29" spans="1:9" x14ac:dyDescent="0.2">
      <c r="A29" s="477">
        <v>24</v>
      </c>
      <c r="B29" s="509" t="s">
        <v>27</v>
      </c>
      <c r="C29" s="510">
        <f t="shared" si="0"/>
        <v>73274</v>
      </c>
      <c r="D29" s="512">
        <v>29129</v>
      </c>
      <c r="E29" s="480">
        <v>37315</v>
      </c>
      <c r="F29" s="480">
        <v>6830</v>
      </c>
      <c r="G29" s="480"/>
      <c r="H29" s="480"/>
      <c r="I29" s="331"/>
    </row>
    <row r="30" spans="1:9" x14ac:dyDescent="0.2">
      <c r="A30" s="477">
        <v>25</v>
      </c>
      <c r="B30" s="509" t="s">
        <v>28</v>
      </c>
      <c r="C30" s="510">
        <f t="shared" si="0"/>
        <v>3128113</v>
      </c>
      <c r="D30" s="512"/>
      <c r="E30" s="480">
        <v>295256</v>
      </c>
      <c r="F30" s="480">
        <v>1279841</v>
      </c>
      <c r="G30" s="480">
        <v>1553016</v>
      </c>
      <c r="H30" s="480"/>
      <c r="I30" s="331"/>
    </row>
    <row r="31" spans="1:9" ht="25.5" x14ac:dyDescent="0.2">
      <c r="A31" s="477">
        <v>26</v>
      </c>
      <c r="B31" s="509" t="s">
        <v>29</v>
      </c>
      <c r="C31" s="510">
        <f t="shared" si="0"/>
        <v>796941</v>
      </c>
      <c r="D31" s="512">
        <v>313809</v>
      </c>
      <c r="E31" s="480">
        <v>89794</v>
      </c>
      <c r="F31" s="480">
        <v>347401</v>
      </c>
      <c r="G31" s="480">
        <v>45937</v>
      </c>
      <c r="H31" s="480"/>
      <c r="I31" s="331"/>
    </row>
    <row r="32" spans="1:9" x14ac:dyDescent="0.2">
      <c r="A32" s="477">
        <v>27</v>
      </c>
      <c r="B32" s="513" t="s">
        <v>30</v>
      </c>
      <c r="C32" s="510">
        <f t="shared" si="0"/>
        <v>5346453</v>
      </c>
      <c r="D32" s="514">
        <f>SUM(D27:D31)</f>
        <v>1691063</v>
      </c>
      <c r="E32" s="515">
        <f>SUM(E27:E31)</f>
        <v>422365</v>
      </c>
      <c r="F32" s="515">
        <f>SUM(F27:F31)</f>
        <v>1634072</v>
      </c>
      <c r="G32" s="515">
        <f>SUM(G27:G31)</f>
        <v>1598953</v>
      </c>
      <c r="H32" s="515">
        <f>SUM(H27:H31)</f>
        <v>0</v>
      </c>
      <c r="I32" s="331"/>
    </row>
    <row r="33" spans="1:9" x14ac:dyDescent="0.2">
      <c r="A33" s="477">
        <v>28</v>
      </c>
      <c r="B33" s="509" t="s">
        <v>31</v>
      </c>
      <c r="C33" s="510">
        <f t="shared" si="0"/>
        <v>9135142</v>
      </c>
      <c r="D33" s="512">
        <v>9135142</v>
      </c>
      <c r="E33" s="480"/>
      <c r="F33" s="480"/>
      <c r="G33" s="480"/>
      <c r="H33" s="480"/>
      <c r="I33" s="331"/>
    </row>
    <row r="34" spans="1:9" x14ac:dyDescent="0.2">
      <c r="A34" s="477">
        <v>29</v>
      </c>
      <c r="B34" s="509" t="s">
        <v>429</v>
      </c>
      <c r="C34" s="510">
        <f t="shared" si="0"/>
        <v>0</v>
      </c>
      <c r="D34" s="512"/>
      <c r="E34" s="480"/>
      <c r="F34" s="480"/>
      <c r="G34" s="480"/>
      <c r="H34" s="480"/>
      <c r="I34" s="331"/>
    </row>
    <row r="35" spans="1:9" x14ac:dyDescent="0.2">
      <c r="A35" s="477">
        <v>30</v>
      </c>
      <c r="B35" s="509" t="s">
        <v>33</v>
      </c>
      <c r="C35" s="510">
        <f t="shared" si="0"/>
        <v>331000</v>
      </c>
      <c r="D35" s="512"/>
      <c r="E35" s="480"/>
      <c r="F35" s="480">
        <v>331000</v>
      </c>
      <c r="G35" s="480"/>
      <c r="H35" s="480"/>
      <c r="I35" s="331"/>
    </row>
    <row r="36" spans="1:9" ht="25.5" x14ac:dyDescent="0.2">
      <c r="A36" s="477">
        <v>31</v>
      </c>
      <c r="B36" s="509" t="s">
        <v>34</v>
      </c>
      <c r="C36" s="510">
        <f t="shared" si="0"/>
        <v>1695867</v>
      </c>
      <c r="D36" s="512">
        <v>1606497</v>
      </c>
      <c r="E36" s="480"/>
      <c r="F36" s="480">
        <v>89370</v>
      </c>
      <c r="G36" s="480"/>
      <c r="H36" s="480"/>
      <c r="I36" s="331"/>
    </row>
    <row r="37" spans="1:9" x14ac:dyDescent="0.2">
      <c r="A37" s="477">
        <v>32</v>
      </c>
      <c r="B37" s="513" t="s">
        <v>35</v>
      </c>
      <c r="C37" s="510">
        <f t="shared" si="0"/>
        <v>11162009</v>
      </c>
      <c r="D37" s="514">
        <f>SUM(D33:D36)</f>
        <v>10741639</v>
      </c>
      <c r="E37" s="515">
        <f>SUM(E33:E36)</f>
        <v>0</v>
      </c>
      <c r="F37" s="515">
        <f>SUM(F33:F36)</f>
        <v>420370</v>
      </c>
      <c r="G37" s="515">
        <f>SUM(G33:G36)</f>
        <v>0</v>
      </c>
      <c r="H37" s="515">
        <f>SUM(H33:H36)</f>
        <v>0</v>
      </c>
      <c r="I37" s="331"/>
    </row>
    <row r="38" spans="1:9" ht="25.5" x14ac:dyDescent="0.2">
      <c r="A38" s="477">
        <v>33</v>
      </c>
      <c r="B38" s="509" t="s">
        <v>36</v>
      </c>
      <c r="C38" s="510">
        <f>SUM(D38:H38)</f>
        <v>0</v>
      </c>
      <c r="D38" s="492">
        <f>SUM(D39:D41)</f>
        <v>0</v>
      </c>
      <c r="E38" s="492">
        <f>SUM(E39:E41)</f>
        <v>0</v>
      </c>
      <c r="F38" s="492">
        <f>SUM(F39:F41)</f>
        <v>0</v>
      </c>
      <c r="G38" s="492">
        <f>SUM(G39:G41)</f>
        <v>0</v>
      </c>
      <c r="H38" s="492">
        <f>SUM(H39:H41)</f>
        <v>0</v>
      </c>
      <c r="I38" s="331"/>
    </row>
    <row r="39" spans="1:9" ht="25.5" x14ac:dyDescent="0.2">
      <c r="A39" s="477">
        <v>34</v>
      </c>
      <c r="B39" s="509" t="s">
        <v>430</v>
      </c>
      <c r="C39" s="510">
        <f t="shared" ref="C39:C49" si="1">SUM(D39:H39)</f>
        <v>0</v>
      </c>
      <c r="D39" s="512"/>
      <c r="E39" s="480"/>
      <c r="F39" s="480"/>
      <c r="G39" s="480"/>
      <c r="H39" s="480"/>
      <c r="I39" s="331"/>
    </row>
    <row r="40" spans="1:9" x14ac:dyDescent="0.2">
      <c r="A40" s="477">
        <v>35</v>
      </c>
      <c r="B40" s="509" t="s">
        <v>431</v>
      </c>
      <c r="C40" s="510">
        <f t="shared" si="1"/>
        <v>0</v>
      </c>
      <c r="D40" s="512"/>
      <c r="E40" s="480"/>
      <c r="F40" s="480"/>
      <c r="G40" s="480"/>
      <c r="H40" s="480"/>
      <c r="I40" s="331"/>
    </row>
    <row r="41" spans="1:9" x14ac:dyDescent="0.2">
      <c r="A41" s="477">
        <v>36</v>
      </c>
      <c r="B41" s="509" t="s">
        <v>432</v>
      </c>
      <c r="C41" s="510">
        <f t="shared" si="1"/>
        <v>0</v>
      </c>
      <c r="D41" s="512"/>
      <c r="E41" s="480"/>
      <c r="F41" s="480"/>
      <c r="G41" s="480"/>
      <c r="H41" s="480"/>
      <c r="I41" s="331"/>
    </row>
    <row r="42" spans="1:9" ht="25.5" x14ac:dyDescent="0.2">
      <c r="A42" s="477">
        <v>37</v>
      </c>
      <c r="B42" s="509" t="s">
        <v>524</v>
      </c>
      <c r="C42" s="510">
        <f t="shared" si="1"/>
        <v>0</v>
      </c>
      <c r="D42" s="512"/>
      <c r="E42" s="480"/>
      <c r="F42" s="480"/>
      <c r="G42" s="480"/>
      <c r="H42" s="480"/>
      <c r="I42" s="331"/>
    </row>
    <row r="43" spans="1:9" x14ac:dyDescent="0.2">
      <c r="A43" s="477">
        <v>38</v>
      </c>
      <c r="B43" s="513" t="s">
        <v>40</v>
      </c>
      <c r="C43" s="510">
        <f t="shared" si="1"/>
        <v>0</v>
      </c>
      <c r="D43" s="514">
        <f>D38</f>
        <v>0</v>
      </c>
      <c r="E43" s="515">
        <f>E38</f>
        <v>0</v>
      </c>
      <c r="F43" s="515">
        <f>F38</f>
        <v>0</v>
      </c>
      <c r="G43" s="515">
        <f>G38</f>
        <v>0</v>
      </c>
      <c r="H43" s="515">
        <f>H38</f>
        <v>0</v>
      </c>
      <c r="I43" s="331"/>
    </row>
    <row r="44" spans="1:9" x14ac:dyDescent="0.2">
      <c r="A44" s="477">
        <v>39</v>
      </c>
      <c r="B44" s="517" t="s">
        <v>41</v>
      </c>
      <c r="C44" s="510">
        <f t="shared" si="1"/>
        <v>547098100</v>
      </c>
      <c r="D44" s="518">
        <f>D6+D7+D8+D16+D26+D32+D37+D43</f>
        <v>160871909</v>
      </c>
      <c r="E44" s="518">
        <f t="shared" ref="E44:H44" si="2">E6+E7+E8+E16+E26+E32+E37+E43</f>
        <v>124230694</v>
      </c>
      <c r="F44" s="518">
        <f t="shared" si="2"/>
        <v>133745337</v>
      </c>
      <c r="G44" s="518">
        <f t="shared" si="2"/>
        <v>38552828</v>
      </c>
      <c r="H44" s="518">
        <f t="shared" si="2"/>
        <v>89697332</v>
      </c>
      <c r="I44" s="331"/>
    </row>
    <row r="45" spans="1:9" ht="25.5" x14ac:dyDescent="0.2">
      <c r="A45" s="477">
        <v>40</v>
      </c>
      <c r="B45" s="509" t="s">
        <v>42</v>
      </c>
      <c r="C45" s="510">
        <f t="shared" si="1"/>
        <v>27418465</v>
      </c>
      <c r="D45" s="512">
        <v>27418465</v>
      </c>
      <c r="E45" s="480"/>
      <c r="F45" s="480"/>
      <c r="G45" s="480"/>
      <c r="H45" s="480"/>
      <c r="I45" s="331"/>
    </row>
    <row r="46" spans="1:9" ht="25.5" x14ac:dyDescent="0.2">
      <c r="A46" s="477">
        <v>41</v>
      </c>
      <c r="B46" s="509" t="s">
        <v>43</v>
      </c>
      <c r="C46" s="510">
        <f t="shared" si="1"/>
        <v>309763563</v>
      </c>
      <c r="D46" s="512">
        <f>'[1]1c'!C75</f>
        <v>309763563</v>
      </c>
      <c r="E46" s="480"/>
      <c r="F46" s="480"/>
      <c r="G46" s="480"/>
      <c r="H46" s="480"/>
      <c r="I46" s="331"/>
    </row>
    <row r="47" spans="1:9" x14ac:dyDescent="0.2">
      <c r="A47" s="477">
        <v>42</v>
      </c>
      <c r="B47" s="509" t="s">
        <v>44</v>
      </c>
      <c r="C47" s="510">
        <f t="shared" si="1"/>
        <v>337182028</v>
      </c>
      <c r="D47" s="511">
        <f>SUM(D45:D46)</f>
        <v>337182028</v>
      </c>
      <c r="E47" s="492">
        <f>SUM(E45:E46)</f>
        <v>0</v>
      </c>
      <c r="F47" s="492">
        <f>SUM(F45:F46)</f>
        <v>0</v>
      </c>
      <c r="G47" s="492">
        <f>SUM(G45:G46)</f>
        <v>0</v>
      </c>
      <c r="H47" s="492">
        <f>SUM(H45:H46)</f>
        <v>0</v>
      </c>
      <c r="I47" s="331"/>
    </row>
    <row r="48" spans="1:9" ht="13.5" thickBot="1" x14ac:dyDescent="0.25">
      <c r="A48" s="477">
        <v>43</v>
      </c>
      <c r="B48" s="519" t="s">
        <v>45</v>
      </c>
      <c r="C48" s="510">
        <f t="shared" si="1"/>
        <v>337182028</v>
      </c>
      <c r="D48" s="520">
        <f>D47</f>
        <v>337182028</v>
      </c>
      <c r="E48" s="521">
        <f>E47</f>
        <v>0</v>
      </c>
      <c r="F48" s="521">
        <f>F47</f>
        <v>0</v>
      </c>
      <c r="G48" s="521">
        <f>G47</f>
        <v>0</v>
      </c>
      <c r="H48" s="521">
        <f>H47</f>
        <v>0</v>
      </c>
      <c r="I48" s="331"/>
    </row>
    <row r="49" spans="1:9" ht="14.25" thickTop="1" thickBot="1" x14ac:dyDescent="0.25">
      <c r="A49" s="477">
        <v>44</v>
      </c>
      <c r="B49" s="52" t="s">
        <v>46</v>
      </c>
      <c r="C49" s="510">
        <f t="shared" si="1"/>
        <v>884280128</v>
      </c>
      <c r="D49" s="23">
        <f>D44+D48</f>
        <v>498053937</v>
      </c>
      <c r="E49" s="13">
        <f>E44+E48</f>
        <v>124230694</v>
      </c>
      <c r="F49" s="13">
        <f>F44+F48</f>
        <v>133745337</v>
      </c>
      <c r="G49" s="13">
        <f>G44+G48</f>
        <v>38552828</v>
      </c>
      <c r="H49" s="13">
        <f>H44+H48</f>
        <v>89697332</v>
      </c>
      <c r="I49" s="331"/>
    </row>
    <row r="50" spans="1:9" ht="13.5" thickTop="1" x14ac:dyDescent="0.2">
      <c r="C50" s="217"/>
      <c r="D50" s="217"/>
      <c r="E50" s="217"/>
      <c r="F50" s="217"/>
      <c r="G50" s="217"/>
      <c r="H50" s="21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5"/>
  <sheetViews>
    <sheetView zoomScale="80" workbookViewId="0">
      <selection activeCell="H2" sqref="H2"/>
    </sheetView>
  </sheetViews>
  <sheetFormatPr defaultColWidth="9.140625" defaultRowHeight="12.75" x14ac:dyDescent="0.2"/>
  <cols>
    <col min="1" max="1" width="4.28515625" style="60" customWidth="1"/>
    <col min="2" max="2" width="33.140625" style="60" customWidth="1"/>
    <col min="3" max="3" width="10.42578125" style="73" customWidth="1"/>
    <col min="4" max="4" width="12" style="73" customWidth="1"/>
    <col min="5" max="5" width="10.5703125" style="73" customWidth="1"/>
    <col min="6" max="6" width="13.7109375" style="73" customWidth="1"/>
    <col min="7" max="7" width="14" style="73" customWidth="1"/>
    <col min="8" max="8" width="16.42578125" style="73" customWidth="1"/>
    <col min="9" max="9" width="16.7109375" style="73" customWidth="1"/>
    <col min="10" max="10" width="10.85546875" style="73" customWidth="1"/>
    <col min="11" max="12" width="10.5703125" style="73" customWidth="1"/>
    <col min="13" max="13" width="8.140625" style="73" customWidth="1"/>
    <col min="14" max="16384" width="9.140625" style="73"/>
  </cols>
  <sheetData>
    <row r="1" spans="1:10" s="61" customFormat="1" ht="15.75" x14ac:dyDescent="0.25">
      <c r="A1" s="60"/>
      <c r="D1" s="62" t="s">
        <v>0</v>
      </c>
      <c r="H1" s="63" t="s">
        <v>162</v>
      </c>
    </row>
    <row r="2" spans="1:10" s="61" customFormat="1" ht="15" x14ac:dyDescent="0.2">
      <c r="A2" s="60"/>
      <c r="C2" s="64" t="s">
        <v>163</v>
      </c>
      <c r="D2" s="64"/>
      <c r="E2" s="64"/>
      <c r="H2" s="276" t="s">
        <v>486</v>
      </c>
    </row>
    <row r="3" spans="1:10" s="61" customFormat="1" ht="15" x14ac:dyDescent="0.2">
      <c r="A3" s="60"/>
      <c r="C3" s="64"/>
      <c r="D3" s="64"/>
      <c r="E3" s="64"/>
      <c r="H3" s="65"/>
    </row>
    <row r="4" spans="1:10" s="61" customFormat="1" ht="18.75" x14ac:dyDescent="0.3">
      <c r="A4" s="60"/>
      <c r="C4" s="64"/>
      <c r="D4" s="64"/>
      <c r="E4" s="277" t="s">
        <v>404</v>
      </c>
      <c r="J4" s="66"/>
    </row>
    <row r="5" spans="1:10" s="61" customFormat="1" ht="15" x14ac:dyDescent="0.2">
      <c r="A5" s="64"/>
      <c r="B5" s="64" t="s">
        <v>165</v>
      </c>
      <c r="C5" s="64" t="s">
        <v>166</v>
      </c>
      <c r="D5" s="64" t="s">
        <v>167</v>
      </c>
      <c r="E5" s="64" t="s">
        <v>168</v>
      </c>
      <c r="F5" s="64" t="s">
        <v>169</v>
      </c>
      <c r="G5" s="64" t="s">
        <v>170</v>
      </c>
      <c r="H5" s="64" t="s">
        <v>171</v>
      </c>
      <c r="I5" s="64" t="s">
        <v>172</v>
      </c>
    </row>
    <row r="6" spans="1:10" s="61" customFormat="1" ht="15.75" thickBot="1" x14ac:dyDescent="0.25">
      <c r="A6" s="64">
        <v>1</v>
      </c>
      <c r="B6" s="67" t="s">
        <v>173</v>
      </c>
      <c r="C6" s="67" t="s">
        <v>52</v>
      </c>
      <c r="D6" s="67" t="s">
        <v>174</v>
      </c>
      <c r="E6" s="67" t="s">
        <v>175</v>
      </c>
      <c r="F6" s="67" t="s">
        <v>176</v>
      </c>
      <c r="G6" s="67" t="s">
        <v>177</v>
      </c>
      <c r="H6" s="67" t="s">
        <v>48</v>
      </c>
      <c r="I6" s="67" t="s">
        <v>178</v>
      </c>
    </row>
    <row r="7" spans="1:10" s="61" customFormat="1" ht="15" x14ac:dyDescent="0.2">
      <c r="A7" s="64">
        <v>2</v>
      </c>
      <c r="B7" s="68" t="s">
        <v>179</v>
      </c>
      <c r="C7" s="68">
        <v>27</v>
      </c>
      <c r="D7" s="68">
        <v>5</v>
      </c>
      <c r="E7" s="68">
        <v>2.1</v>
      </c>
      <c r="F7" s="68">
        <v>13</v>
      </c>
      <c r="G7" s="68">
        <v>28.38</v>
      </c>
      <c r="H7" s="68">
        <v>12</v>
      </c>
      <c r="I7" s="68">
        <f>SUM(C7:H7)</f>
        <v>87.48</v>
      </c>
    </row>
    <row r="8" spans="1:10" s="61" customFormat="1" ht="15.75" thickBot="1" x14ac:dyDescent="0.25">
      <c r="A8" s="64">
        <v>3</v>
      </c>
      <c r="B8" s="69" t="s">
        <v>180</v>
      </c>
      <c r="C8" s="69">
        <v>2</v>
      </c>
      <c r="D8" s="69"/>
      <c r="E8" s="69"/>
      <c r="F8" s="69">
        <v>120</v>
      </c>
      <c r="G8" s="69"/>
      <c r="H8" s="69"/>
      <c r="I8" s="70">
        <f>SUM(C8:H8)</f>
        <v>122</v>
      </c>
    </row>
    <row r="9" spans="1:10" s="61" customFormat="1" ht="15.75" thickBot="1" x14ac:dyDescent="0.25">
      <c r="A9" s="64">
        <v>4</v>
      </c>
      <c r="B9" s="71" t="s">
        <v>181</v>
      </c>
      <c r="C9" s="72">
        <f t="shared" ref="C9:I9" si="0">SUM(C7:C8)</f>
        <v>29</v>
      </c>
      <c r="D9" s="72">
        <f t="shared" si="0"/>
        <v>5</v>
      </c>
      <c r="E9" s="72">
        <f t="shared" si="0"/>
        <v>2.1</v>
      </c>
      <c r="F9" s="72">
        <f t="shared" si="0"/>
        <v>133</v>
      </c>
      <c r="G9" s="72">
        <f t="shared" si="0"/>
        <v>28.38</v>
      </c>
      <c r="H9" s="72">
        <f t="shared" si="0"/>
        <v>12</v>
      </c>
      <c r="I9" s="72">
        <f t="shared" si="0"/>
        <v>209.48000000000002</v>
      </c>
    </row>
    <row r="10" spans="1:10" s="61" customFormat="1" ht="15.75" x14ac:dyDescent="0.25">
      <c r="A10" s="64"/>
      <c r="B10" s="62"/>
      <c r="C10" s="64"/>
      <c r="D10" s="64"/>
      <c r="E10" s="64"/>
      <c r="F10" s="64"/>
      <c r="G10" s="64"/>
      <c r="H10" s="64"/>
      <c r="I10" s="64"/>
    </row>
    <row r="11" spans="1:10" ht="15" x14ac:dyDescent="0.2">
      <c r="A11" s="64"/>
      <c r="B11" s="64" t="s">
        <v>182</v>
      </c>
      <c r="C11" s="64" t="s">
        <v>183</v>
      </c>
      <c r="D11" s="64"/>
      <c r="E11" s="64"/>
      <c r="F11" s="64">
        <v>1</v>
      </c>
      <c r="G11" s="64" t="s">
        <v>128</v>
      </c>
      <c r="H11" s="64"/>
      <c r="I11" s="64"/>
    </row>
    <row r="12" spans="1:10" ht="15" x14ac:dyDescent="0.2">
      <c r="B12" s="64"/>
      <c r="C12" s="64" t="s">
        <v>184</v>
      </c>
      <c r="D12" s="64"/>
      <c r="E12" s="64"/>
      <c r="F12" s="64">
        <v>1</v>
      </c>
      <c r="G12" s="64" t="s">
        <v>128</v>
      </c>
    </row>
    <row r="13" spans="1:10" ht="15" x14ac:dyDescent="0.2">
      <c r="B13" s="64"/>
      <c r="C13" s="64" t="s">
        <v>185</v>
      </c>
      <c r="D13" s="64"/>
      <c r="E13" s="64"/>
      <c r="F13" s="64">
        <v>7</v>
      </c>
      <c r="G13" s="64" t="s">
        <v>128</v>
      </c>
    </row>
    <row r="14" spans="1:10" ht="15" x14ac:dyDescent="0.2">
      <c r="B14" s="64"/>
      <c r="C14" s="64" t="s">
        <v>186</v>
      </c>
      <c r="D14" s="64"/>
      <c r="E14" s="64"/>
      <c r="F14" s="64">
        <v>3</v>
      </c>
      <c r="G14" s="64" t="s">
        <v>128</v>
      </c>
    </row>
    <row r="15" spans="1:10" ht="15" x14ac:dyDescent="0.2">
      <c r="D15" s="64" t="s">
        <v>187</v>
      </c>
      <c r="E15" s="64"/>
      <c r="F15" s="64">
        <f>SUM(F11:F14)</f>
        <v>12</v>
      </c>
      <c r="G15" s="64" t="s">
        <v>128</v>
      </c>
    </row>
  </sheetData>
  <pageMargins left="0" right="0" top="0" bottom="0" header="0.51181102362204722" footer="0.51181102362204722"/>
  <pageSetup paperSize="9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0"/>
  <sheetViews>
    <sheetView workbookViewId="0">
      <selection activeCell="M16" sqref="M16"/>
    </sheetView>
  </sheetViews>
  <sheetFormatPr defaultColWidth="9.140625" defaultRowHeight="12.75" x14ac:dyDescent="0.2"/>
  <cols>
    <col min="1" max="1" width="5.7109375" style="86" customWidth="1"/>
    <col min="2" max="2" width="4.5703125" style="86" customWidth="1"/>
    <col min="3" max="3" width="27.28515625" style="86" customWidth="1"/>
    <col min="4" max="4" width="18.28515625" style="86" customWidth="1"/>
    <col min="5" max="5" width="7.42578125" style="86" customWidth="1"/>
    <col min="6" max="6" width="24.7109375" style="86" customWidth="1"/>
    <col min="7" max="7" width="16.7109375" style="86" customWidth="1"/>
    <col min="8" max="16384" width="9.140625" style="86"/>
  </cols>
  <sheetData>
    <row r="1" spans="1:8" x14ac:dyDescent="0.2">
      <c r="C1" s="522" t="s">
        <v>546</v>
      </c>
      <c r="D1" s="522"/>
      <c r="E1" s="298"/>
      <c r="F1" s="298"/>
      <c r="G1" s="63" t="s">
        <v>547</v>
      </c>
    </row>
    <row r="2" spans="1:8" x14ac:dyDescent="0.2">
      <c r="C2" s="298"/>
      <c r="D2" s="298" t="s">
        <v>548</v>
      </c>
      <c r="E2" s="298"/>
      <c r="F2" s="298"/>
      <c r="G2" t="s">
        <v>617</v>
      </c>
      <c r="H2" s="523"/>
    </row>
    <row r="3" spans="1:8" x14ac:dyDescent="0.2">
      <c r="C3" s="86" t="s">
        <v>549</v>
      </c>
      <c r="G3" s="66" t="s">
        <v>202</v>
      </c>
      <c r="H3" s="523"/>
    </row>
    <row r="4" spans="1:8" x14ac:dyDescent="0.2">
      <c r="G4" s="66"/>
      <c r="H4" s="523"/>
    </row>
    <row r="5" spans="1:8" x14ac:dyDescent="0.2">
      <c r="B5" s="86" t="s">
        <v>234</v>
      </c>
      <c r="C5" s="86" t="s">
        <v>166</v>
      </c>
      <c r="D5" s="86" t="s">
        <v>167</v>
      </c>
      <c r="E5" s="86" t="s">
        <v>235</v>
      </c>
      <c r="F5" s="86" t="s">
        <v>236</v>
      </c>
      <c r="G5" s="66" t="s">
        <v>170</v>
      </c>
      <c r="H5" s="523"/>
    </row>
    <row r="6" spans="1:8" x14ac:dyDescent="0.2">
      <c r="A6" s="75">
        <v>1</v>
      </c>
      <c r="B6" s="738" t="s">
        <v>550</v>
      </c>
      <c r="C6" s="738"/>
      <c r="D6" s="738"/>
      <c r="E6" s="738" t="s">
        <v>551</v>
      </c>
      <c r="F6" s="738"/>
      <c r="G6" s="738"/>
    </row>
    <row r="7" spans="1:8" x14ac:dyDescent="0.2">
      <c r="A7" s="75">
        <v>2</v>
      </c>
      <c r="B7" s="524" t="s">
        <v>552</v>
      </c>
      <c r="C7" s="524" t="s">
        <v>553</v>
      </c>
      <c r="D7" s="524"/>
      <c r="E7" s="524" t="s">
        <v>552</v>
      </c>
      <c r="F7" s="524" t="s">
        <v>554</v>
      </c>
      <c r="G7" s="524"/>
    </row>
    <row r="8" spans="1:8" x14ac:dyDescent="0.2">
      <c r="A8" s="75">
        <v>3</v>
      </c>
      <c r="B8" s="299" t="s">
        <v>555</v>
      </c>
      <c r="C8" s="299" t="s">
        <v>556</v>
      </c>
      <c r="D8" s="300">
        <f>'[2]1b'!C20</f>
        <v>687786330</v>
      </c>
      <c r="E8" s="299" t="s">
        <v>555</v>
      </c>
      <c r="F8" s="299" t="s">
        <v>237</v>
      </c>
      <c r="G8" s="300">
        <f>'[2]2d'!C6</f>
        <v>390629130</v>
      </c>
    </row>
    <row r="9" spans="1:8" x14ac:dyDescent="0.2">
      <c r="A9" s="75">
        <v>4</v>
      </c>
      <c r="B9" s="299" t="s">
        <v>557</v>
      </c>
      <c r="C9" s="299" t="s">
        <v>238</v>
      </c>
      <c r="D9" s="300">
        <f>'[2]1b'!C39</f>
        <v>303400000</v>
      </c>
      <c r="E9" s="299" t="s">
        <v>557</v>
      </c>
      <c r="F9" s="299" t="s">
        <v>558</v>
      </c>
      <c r="G9" s="300">
        <f>'[2]2d'!C7</f>
        <v>73583465</v>
      </c>
    </row>
    <row r="10" spans="1:8" x14ac:dyDescent="0.2">
      <c r="A10" s="75">
        <v>5</v>
      </c>
      <c r="B10" s="299" t="s">
        <v>559</v>
      </c>
      <c r="C10" s="299" t="s">
        <v>239</v>
      </c>
      <c r="D10" s="300">
        <f>'[2]1b'!C61</f>
        <v>39564766</v>
      </c>
      <c r="E10" s="299" t="s">
        <v>559</v>
      </c>
      <c r="F10" s="299" t="s">
        <v>560</v>
      </c>
      <c r="G10" s="300">
        <f>'[2]2d'!C8</f>
        <v>475365373</v>
      </c>
    </row>
    <row r="11" spans="1:8" x14ac:dyDescent="0.2">
      <c r="A11" s="75">
        <v>6</v>
      </c>
      <c r="B11" s="299" t="s">
        <v>561</v>
      </c>
      <c r="C11" s="299" t="s">
        <v>562</v>
      </c>
      <c r="D11" s="300">
        <f>'[2]1b'!C66</f>
        <v>415000</v>
      </c>
      <c r="E11" s="299" t="s">
        <v>561</v>
      </c>
      <c r="F11" s="299" t="s">
        <v>563</v>
      </c>
      <c r="G11" s="300">
        <f>'[2]2d'!C16</f>
        <v>15643500</v>
      </c>
    </row>
    <row r="12" spans="1:8" x14ac:dyDescent="0.2">
      <c r="A12" s="75">
        <v>7</v>
      </c>
      <c r="B12" s="299" t="s">
        <v>564</v>
      </c>
      <c r="C12" s="299"/>
      <c r="D12" s="300"/>
      <c r="E12" s="299" t="s">
        <v>564</v>
      </c>
      <c r="F12" s="299" t="s">
        <v>565</v>
      </c>
      <c r="G12" s="525">
        <f>'[2]2d'!C26</f>
        <v>275245287</v>
      </c>
    </row>
    <row r="13" spans="1:8" x14ac:dyDescent="0.2">
      <c r="A13" s="75">
        <v>8</v>
      </c>
      <c r="B13" s="299" t="s">
        <v>566</v>
      </c>
      <c r="C13" s="299"/>
      <c r="D13" s="300"/>
      <c r="E13" s="299" t="s">
        <v>566</v>
      </c>
      <c r="F13" s="299"/>
      <c r="G13" s="300"/>
    </row>
    <row r="14" spans="1:8" x14ac:dyDescent="0.2">
      <c r="A14" s="75">
        <v>9</v>
      </c>
      <c r="B14" s="299"/>
      <c r="C14" s="299"/>
      <c r="D14" s="300"/>
      <c r="E14" s="299" t="s">
        <v>567</v>
      </c>
      <c r="F14" s="299"/>
      <c r="G14" s="300"/>
    </row>
    <row r="15" spans="1:8" x14ac:dyDescent="0.2">
      <c r="A15" s="75">
        <v>10</v>
      </c>
      <c r="B15" s="299"/>
      <c r="C15" s="299"/>
      <c r="D15" s="300"/>
      <c r="E15" s="299"/>
      <c r="F15" s="299"/>
      <c r="G15" s="300"/>
    </row>
    <row r="16" spans="1:8" x14ac:dyDescent="0.2">
      <c r="A16" s="75">
        <v>11</v>
      </c>
      <c r="B16" s="689"/>
      <c r="C16" s="689" t="s">
        <v>568</v>
      </c>
      <c r="D16" s="690">
        <f>SUM(D8:D15)</f>
        <v>1031166096</v>
      </c>
      <c r="E16" s="689"/>
      <c r="F16" s="689" t="s">
        <v>569</v>
      </c>
      <c r="G16" s="690">
        <f>SUM(G8:G14)</f>
        <v>1230466755</v>
      </c>
    </row>
    <row r="17" spans="1:7" x14ac:dyDescent="0.2">
      <c r="A17" s="75">
        <v>12</v>
      </c>
      <c r="B17" s="299"/>
      <c r="C17" s="299"/>
      <c r="D17" s="300"/>
      <c r="E17" s="299"/>
      <c r="F17" s="299" t="s">
        <v>570</v>
      </c>
      <c r="G17" s="300">
        <f>D16</f>
        <v>1031166096</v>
      </c>
    </row>
    <row r="18" spans="1:7" x14ac:dyDescent="0.2">
      <c r="A18" s="75">
        <v>13</v>
      </c>
      <c r="B18" s="299"/>
      <c r="C18" s="299"/>
      <c r="D18" s="300"/>
      <c r="E18" s="299"/>
      <c r="F18" s="299" t="s">
        <v>571</v>
      </c>
      <c r="G18" s="300">
        <f>G16-G17</f>
        <v>199300659</v>
      </c>
    </row>
    <row r="19" spans="1:7" x14ac:dyDescent="0.2">
      <c r="A19" s="75">
        <v>14</v>
      </c>
      <c r="B19" s="299"/>
      <c r="C19" s="526"/>
      <c r="D19" s="300"/>
      <c r="E19" s="299"/>
      <c r="F19" s="299"/>
      <c r="G19" s="300"/>
    </row>
    <row r="20" spans="1:7" x14ac:dyDescent="0.2">
      <c r="A20" s="75">
        <v>15</v>
      </c>
      <c r="B20" s="689" t="s">
        <v>572</v>
      </c>
      <c r="C20" s="689" t="s">
        <v>573</v>
      </c>
      <c r="D20" s="690"/>
      <c r="E20" s="689" t="s">
        <v>572</v>
      </c>
      <c r="F20" s="689" t="s">
        <v>574</v>
      </c>
      <c r="G20" s="690"/>
    </row>
    <row r="21" spans="1:7" x14ac:dyDescent="0.2">
      <c r="A21" s="75">
        <v>16</v>
      </c>
      <c r="B21" s="299" t="s">
        <v>575</v>
      </c>
      <c r="C21" s="299" t="s">
        <v>576</v>
      </c>
      <c r="D21" s="300">
        <f>'[2]1b'!C28</f>
        <v>1137380569</v>
      </c>
      <c r="E21" s="299" t="s">
        <v>575</v>
      </c>
      <c r="F21" s="299" t="s">
        <v>194</v>
      </c>
      <c r="G21" s="300">
        <f>'[2]2d'!C32</f>
        <v>1116681983</v>
      </c>
    </row>
    <row r="22" spans="1:7" x14ac:dyDescent="0.2">
      <c r="A22" s="75">
        <v>17</v>
      </c>
      <c r="B22" s="299" t="s">
        <v>577</v>
      </c>
      <c r="C22" s="299" t="s">
        <v>240</v>
      </c>
      <c r="D22" s="300">
        <f>'[2]1b'!C64</f>
        <v>12129420</v>
      </c>
      <c r="E22" s="299" t="s">
        <v>577</v>
      </c>
      <c r="F22" s="299" t="s">
        <v>189</v>
      </c>
      <c r="G22" s="300">
        <f>'[2]2d'!C37</f>
        <v>88459849</v>
      </c>
    </row>
    <row r="23" spans="1:7" x14ac:dyDescent="0.2">
      <c r="A23" s="75">
        <v>18</v>
      </c>
      <c r="B23" s="299" t="s">
        <v>578</v>
      </c>
      <c r="C23" s="299" t="s">
        <v>579</v>
      </c>
      <c r="D23" s="300">
        <f>'[2]1b'!C70</f>
        <v>3122000</v>
      </c>
      <c r="E23" s="299" t="s">
        <v>578</v>
      </c>
      <c r="F23" s="299" t="s">
        <v>580</v>
      </c>
      <c r="G23" s="300">
        <f>'[2]2d'!C43</f>
        <v>19303812</v>
      </c>
    </row>
    <row r="24" spans="1:7" x14ac:dyDescent="0.2">
      <c r="A24" s="75">
        <v>19</v>
      </c>
      <c r="B24" s="299" t="s">
        <v>581</v>
      </c>
      <c r="C24" s="299"/>
      <c r="D24" s="300"/>
      <c r="E24" s="299" t="s">
        <v>581</v>
      </c>
      <c r="F24" s="299"/>
      <c r="G24" s="300"/>
    </row>
    <row r="25" spans="1:7" x14ac:dyDescent="0.2">
      <c r="A25" s="75">
        <v>20</v>
      </c>
      <c r="B25" s="299" t="s">
        <v>582</v>
      </c>
      <c r="C25" s="299"/>
      <c r="D25" s="300"/>
      <c r="E25" s="299" t="s">
        <v>582</v>
      </c>
      <c r="F25" s="299"/>
      <c r="G25" s="300"/>
    </row>
    <row r="26" spans="1:7" x14ac:dyDescent="0.2">
      <c r="A26" s="75">
        <v>21</v>
      </c>
      <c r="B26" s="299" t="s">
        <v>583</v>
      </c>
      <c r="C26" s="299"/>
      <c r="D26" s="300"/>
      <c r="E26" s="299"/>
      <c r="F26" s="299"/>
      <c r="G26" s="300"/>
    </row>
    <row r="27" spans="1:7" x14ac:dyDescent="0.2">
      <c r="A27" s="75">
        <v>22</v>
      </c>
      <c r="B27" s="299" t="s">
        <v>584</v>
      </c>
      <c r="C27" s="299"/>
      <c r="D27" s="300"/>
      <c r="E27" s="299"/>
      <c r="F27" s="299"/>
      <c r="G27" s="300"/>
    </row>
    <row r="28" spans="1:7" x14ac:dyDescent="0.2">
      <c r="A28" s="75">
        <v>23</v>
      </c>
      <c r="B28" s="299" t="s">
        <v>585</v>
      </c>
      <c r="C28" s="299"/>
      <c r="D28" s="300"/>
      <c r="E28" s="299"/>
      <c r="F28" s="299"/>
      <c r="G28" s="300"/>
    </row>
    <row r="29" spans="1:7" x14ac:dyDescent="0.2">
      <c r="A29" s="75">
        <v>24</v>
      </c>
      <c r="B29" s="689"/>
      <c r="C29" s="689" t="s">
        <v>586</v>
      </c>
      <c r="D29" s="690">
        <f>SUM(D21:D28)</f>
        <v>1152631989</v>
      </c>
      <c r="E29" s="689"/>
      <c r="F29" s="689" t="s">
        <v>587</v>
      </c>
      <c r="G29" s="690">
        <f>SUM(G21:G26)</f>
        <v>1224445644</v>
      </c>
    </row>
    <row r="30" spans="1:7" x14ac:dyDescent="0.2">
      <c r="A30" s="75">
        <v>25</v>
      </c>
      <c r="B30" s="299"/>
      <c r="C30" s="299"/>
      <c r="D30" s="300"/>
      <c r="E30" s="299"/>
      <c r="F30" s="299" t="s">
        <v>588</v>
      </c>
      <c r="G30" s="300">
        <f>D29</f>
        <v>1152631989</v>
      </c>
    </row>
    <row r="31" spans="1:7" x14ac:dyDescent="0.2">
      <c r="A31" s="75">
        <v>26</v>
      </c>
      <c r="B31" s="299"/>
      <c r="C31" s="299"/>
      <c r="D31" s="300"/>
      <c r="E31" s="299"/>
      <c r="F31" s="299" t="s">
        <v>589</v>
      </c>
      <c r="G31" s="300">
        <f>G29-G30</f>
        <v>71813655</v>
      </c>
    </row>
    <row r="32" spans="1:7" x14ac:dyDescent="0.2">
      <c r="A32" s="75">
        <v>27</v>
      </c>
      <c r="B32" s="299"/>
      <c r="D32" s="300"/>
      <c r="E32" s="299"/>
      <c r="F32" s="299"/>
      <c r="G32" s="300"/>
    </row>
    <row r="33" spans="1:7" x14ac:dyDescent="0.2">
      <c r="A33" s="75">
        <v>28</v>
      </c>
      <c r="B33" s="691"/>
      <c r="C33" s="691" t="s">
        <v>590</v>
      </c>
      <c r="D33" s="692">
        <f>D16+D29</f>
        <v>2183798085</v>
      </c>
      <c r="E33" s="691"/>
      <c r="F33" s="691" t="s">
        <v>591</v>
      </c>
      <c r="G33" s="692">
        <f>SUM(G16+G29)</f>
        <v>2454912399</v>
      </c>
    </row>
    <row r="34" spans="1:7" x14ac:dyDescent="0.2">
      <c r="C34" s="86" t="s">
        <v>592</v>
      </c>
      <c r="D34" s="100">
        <f>'[2]1b'!C75</f>
        <v>507950224</v>
      </c>
      <c r="F34" s="86" t="s">
        <v>593</v>
      </c>
      <c r="G34" s="100">
        <f>'[2]2d'!C46</f>
        <v>507950224</v>
      </c>
    </row>
    <row r="35" spans="1:7" x14ac:dyDescent="0.2">
      <c r="C35" s="86" t="s">
        <v>594</v>
      </c>
      <c r="D35" s="100">
        <f>'[2]1b'!C74</f>
        <v>33229433</v>
      </c>
      <c r="G35" s="100"/>
    </row>
    <row r="36" spans="1:7" x14ac:dyDescent="0.2">
      <c r="C36" s="86" t="s">
        <v>595</v>
      </c>
      <c r="D36" s="100">
        <f>'[2]1b'!C73</f>
        <v>283299607</v>
      </c>
      <c r="F36" s="86" t="s">
        <v>596</v>
      </c>
      <c r="G36" s="100">
        <f>'[2]2d'!C45</f>
        <v>45414726</v>
      </c>
    </row>
    <row r="37" spans="1:7" x14ac:dyDescent="0.2">
      <c r="C37" s="86" t="s">
        <v>597</v>
      </c>
      <c r="D37" s="100">
        <f>SUM(D33:D36)</f>
        <v>3008277349</v>
      </c>
      <c r="F37" s="86" t="s">
        <v>598</v>
      </c>
      <c r="G37" s="100">
        <f>SUM(G33:G36)</f>
        <v>3008277349</v>
      </c>
    </row>
    <row r="38" spans="1:7" x14ac:dyDescent="0.2">
      <c r="D38" s="100"/>
      <c r="G38" s="100"/>
    </row>
    <row r="39" spans="1:7" x14ac:dyDescent="0.2">
      <c r="D39" s="100"/>
      <c r="G39" s="100"/>
    </row>
    <row r="40" spans="1:7" x14ac:dyDescent="0.2">
      <c r="D40" s="100"/>
    </row>
  </sheetData>
  <mergeCells count="2">
    <mergeCell ref="B6:D6"/>
    <mergeCell ref="E6:G6"/>
  </mergeCells>
  <phoneticPr fontId="5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8"/>
  <sheetViews>
    <sheetView workbookViewId="0">
      <selection sqref="A1:XFD1048576"/>
    </sheetView>
  </sheetViews>
  <sheetFormatPr defaultColWidth="9.140625" defaultRowHeight="12.75" x14ac:dyDescent="0.2"/>
  <cols>
    <col min="1" max="1" width="5" style="86" customWidth="1"/>
    <col min="2" max="2" width="48.5703125" style="86" customWidth="1"/>
    <col min="3" max="3" width="17.28515625" style="86" customWidth="1"/>
    <col min="4" max="16384" width="9.140625" style="86"/>
  </cols>
  <sheetData>
    <row r="1" spans="1:4" x14ac:dyDescent="0.2">
      <c r="B1" s="87" t="s">
        <v>456</v>
      </c>
    </row>
    <row r="2" spans="1:4" x14ac:dyDescent="0.2">
      <c r="B2" s="87" t="s">
        <v>0</v>
      </c>
      <c r="C2" s="88" t="s">
        <v>241</v>
      </c>
    </row>
    <row r="3" spans="1:4" x14ac:dyDescent="0.2">
      <c r="B3" s="298" t="s">
        <v>242</v>
      </c>
      <c r="C3" s="297" t="s">
        <v>488</v>
      </c>
    </row>
    <row r="5" spans="1:4" x14ac:dyDescent="0.2">
      <c r="B5" s="86" t="s">
        <v>234</v>
      </c>
      <c r="C5" s="86" t="s">
        <v>166</v>
      </c>
      <c r="D5" s="89" t="s">
        <v>202</v>
      </c>
    </row>
    <row r="6" spans="1:4" x14ac:dyDescent="0.2">
      <c r="A6" s="75">
        <v>1</v>
      </c>
      <c r="B6" s="90" t="s">
        <v>243</v>
      </c>
      <c r="C6" s="90" t="s">
        <v>503</v>
      </c>
      <c r="D6" s="90" t="s">
        <v>504</v>
      </c>
    </row>
    <row r="7" spans="1:4" x14ac:dyDescent="0.2">
      <c r="A7" s="75">
        <v>2</v>
      </c>
      <c r="B7" s="299"/>
      <c r="C7" s="299"/>
      <c r="D7" s="299"/>
    </row>
    <row r="8" spans="1:4" x14ac:dyDescent="0.2">
      <c r="A8" s="75">
        <v>3</v>
      </c>
      <c r="B8" s="299"/>
      <c r="C8" s="299"/>
      <c r="D8" s="299"/>
    </row>
    <row r="9" spans="1:4" ht="13.5" thickBot="1" x14ac:dyDescent="0.25">
      <c r="A9" s="75">
        <v>4</v>
      </c>
      <c r="B9" s="91" t="s">
        <v>244</v>
      </c>
      <c r="C9" s="96">
        <v>1800000</v>
      </c>
      <c r="D9" s="96">
        <v>2617930</v>
      </c>
    </row>
    <row r="10" spans="1:4" x14ac:dyDescent="0.2">
      <c r="A10" s="75">
        <v>5</v>
      </c>
      <c r="B10" s="92" t="s">
        <v>245</v>
      </c>
      <c r="C10" s="97">
        <v>1600000</v>
      </c>
      <c r="D10" s="97">
        <v>1929060</v>
      </c>
    </row>
    <row r="11" spans="1:4" ht="13.5" thickBot="1" x14ac:dyDescent="0.25">
      <c r="A11" s="75">
        <v>6</v>
      </c>
      <c r="B11" s="299"/>
      <c r="C11" s="300"/>
      <c r="D11" s="300"/>
    </row>
    <row r="12" spans="1:4" ht="13.5" thickBot="1" x14ac:dyDescent="0.25">
      <c r="A12" s="75">
        <v>7</v>
      </c>
      <c r="B12" s="93" t="s">
        <v>246</v>
      </c>
      <c r="C12" s="98">
        <v>500000</v>
      </c>
      <c r="D12" s="98">
        <v>500000</v>
      </c>
    </row>
    <row r="13" spans="1:4" ht="13.5" thickBot="1" x14ac:dyDescent="0.25">
      <c r="A13" s="75">
        <v>8</v>
      </c>
      <c r="B13" s="93" t="s">
        <v>505</v>
      </c>
      <c r="C13" s="98"/>
      <c r="D13" s="98">
        <v>124680</v>
      </c>
    </row>
    <row r="14" spans="1:4" ht="13.5" thickBot="1" x14ac:dyDescent="0.25">
      <c r="A14" s="75">
        <v>9</v>
      </c>
      <c r="B14" s="94" t="s">
        <v>247</v>
      </c>
      <c r="C14" s="99">
        <f>SUM(C9+C10+C12)</f>
        <v>3900000</v>
      </c>
      <c r="D14" s="99">
        <f>SUM(D9+D10+D12+D13)</f>
        <v>5171670</v>
      </c>
    </row>
    <row r="15" spans="1:4" x14ac:dyDescent="0.2">
      <c r="A15" s="75">
        <v>10</v>
      </c>
      <c r="B15" s="86" t="s">
        <v>506</v>
      </c>
      <c r="C15" s="100">
        <v>300000</v>
      </c>
      <c r="D15" s="100">
        <v>300000</v>
      </c>
    </row>
    <row r="18" spans="2:2" x14ac:dyDescent="0.2">
      <c r="B18" s="86" t="s">
        <v>248</v>
      </c>
    </row>
  </sheetData>
  <phoneticPr fontId="5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0"/>
  <sheetViews>
    <sheetView workbookViewId="0">
      <selection activeCell="F4" sqref="F4"/>
    </sheetView>
  </sheetViews>
  <sheetFormatPr defaultColWidth="9.140625" defaultRowHeight="12.75" x14ac:dyDescent="0.2"/>
  <cols>
    <col min="1" max="1" width="5.140625" style="81" customWidth="1"/>
    <col min="2" max="2" width="36.5703125" style="75" customWidth="1"/>
    <col min="3" max="3" width="13.42578125" style="75" customWidth="1"/>
    <col min="4" max="4" width="13.85546875" style="75" customWidth="1"/>
    <col min="5" max="5" width="15.85546875" style="75" customWidth="1"/>
    <col min="6" max="6" width="14.7109375" style="75" customWidth="1"/>
    <col min="7" max="7" width="16" style="75" customWidth="1"/>
    <col min="8" max="8" width="11.140625" style="75" customWidth="1"/>
    <col min="9" max="16384" width="9.140625" style="75"/>
  </cols>
  <sheetData>
    <row r="1" spans="1:8" x14ac:dyDescent="0.2">
      <c r="A1" s="75"/>
      <c r="C1" s="76" t="s">
        <v>0</v>
      </c>
      <c r="D1" s="76"/>
      <c r="E1" s="76"/>
    </row>
    <row r="2" spans="1:8" x14ac:dyDescent="0.2">
      <c r="A2" s="75"/>
      <c r="C2" s="77" t="s">
        <v>205</v>
      </c>
      <c r="D2" s="77"/>
      <c r="E2" s="77"/>
      <c r="F2" s="63" t="s">
        <v>206</v>
      </c>
    </row>
    <row r="3" spans="1:8" x14ac:dyDescent="0.2">
      <c r="A3" s="75"/>
      <c r="C3" s="76" t="s">
        <v>468</v>
      </c>
      <c r="D3" s="76"/>
      <c r="E3" s="76"/>
      <c r="F3" t="s">
        <v>601</v>
      </c>
    </row>
    <row r="4" spans="1:8" x14ac:dyDescent="0.2">
      <c r="A4" s="75"/>
      <c r="F4" s="66" t="s">
        <v>249</v>
      </c>
    </row>
    <row r="5" spans="1:8" x14ac:dyDescent="0.2">
      <c r="A5" s="75"/>
      <c r="B5" s="75" t="s">
        <v>165</v>
      </c>
      <c r="C5" s="75" t="s">
        <v>208</v>
      </c>
      <c r="D5" s="75" t="s">
        <v>167</v>
      </c>
      <c r="E5" s="75" t="s">
        <v>168</v>
      </c>
      <c r="F5" s="75" t="s">
        <v>169</v>
      </c>
      <c r="G5" s="75" t="s">
        <v>170</v>
      </c>
    </row>
    <row r="6" spans="1:8" x14ac:dyDescent="0.2">
      <c r="A6" s="75"/>
      <c r="B6" s="693" t="s">
        <v>209</v>
      </c>
      <c r="C6" s="739" t="s">
        <v>210</v>
      </c>
      <c r="D6" s="740"/>
      <c r="E6" s="693" t="s">
        <v>211</v>
      </c>
      <c r="F6" s="693" t="s">
        <v>212</v>
      </c>
      <c r="G6" s="693" t="s">
        <v>213</v>
      </c>
    </row>
    <row r="7" spans="1:8" x14ac:dyDescent="0.2">
      <c r="A7" s="75"/>
      <c r="B7" s="78"/>
      <c r="C7" s="78" t="s">
        <v>214</v>
      </c>
      <c r="D7" s="78" t="s">
        <v>215</v>
      </c>
      <c r="E7" s="78"/>
      <c r="F7" s="78"/>
      <c r="G7" s="78" t="s">
        <v>216</v>
      </c>
    </row>
    <row r="8" spans="1:8" x14ac:dyDescent="0.2">
      <c r="A8" s="75">
        <v>1</v>
      </c>
      <c r="B8" s="694" t="s">
        <v>217</v>
      </c>
      <c r="C8" s="695">
        <f>SUM(C9:C19)</f>
        <v>3100000</v>
      </c>
      <c r="D8" s="695">
        <f>SUM(D9:D19)</f>
        <v>7900000</v>
      </c>
      <c r="E8" s="695">
        <f>SUM(E9:E19)</f>
        <v>800000</v>
      </c>
      <c r="F8" s="695">
        <f>SUM(F9:F19)</f>
        <v>0</v>
      </c>
      <c r="G8" s="695">
        <f>SUM(G9:G19)</f>
        <v>11380000</v>
      </c>
    </row>
    <row r="9" spans="1:8" x14ac:dyDescent="0.2">
      <c r="A9" s="75">
        <v>2</v>
      </c>
      <c r="B9" s="696" t="s">
        <v>218</v>
      </c>
      <c r="C9" s="697"/>
      <c r="D9" s="697"/>
      <c r="E9" s="697"/>
      <c r="F9" s="697"/>
      <c r="G9" s="697"/>
    </row>
    <row r="10" spans="1:8" x14ac:dyDescent="0.2">
      <c r="A10" s="75">
        <v>3</v>
      </c>
      <c r="B10" s="527" t="s">
        <v>219</v>
      </c>
      <c r="C10" s="528"/>
      <c r="D10" s="528"/>
      <c r="E10" s="528"/>
      <c r="F10" s="528"/>
      <c r="G10" s="528"/>
    </row>
    <row r="11" spans="1:8" x14ac:dyDescent="0.2">
      <c r="A11" s="75">
        <v>4</v>
      </c>
      <c r="B11" s="529" t="s">
        <v>220</v>
      </c>
      <c r="C11" s="528"/>
      <c r="D11" s="528">
        <v>600000</v>
      </c>
      <c r="E11" s="528"/>
      <c r="F11" s="528"/>
      <c r="G11" s="528">
        <f>SUM(C11:F11)</f>
        <v>600000</v>
      </c>
      <c r="H11" s="79"/>
    </row>
    <row r="12" spans="1:8" x14ac:dyDescent="0.2">
      <c r="A12" s="75">
        <v>5</v>
      </c>
      <c r="B12" s="529" t="s">
        <v>221</v>
      </c>
      <c r="C12" s="528"/>
      <c r="D12" s="528">
        <v>6300000</v>
      </c>
      <c r="E12" s="528"/>
      <c r="F12" s="528"/>
      <c r="G12" s="528">
        <v>5880000</v>
      </c>
    </row>
    <row r="13" spans="1:8" x14ac:dyDescent="0.2">
      <c r="A13" s="75">
        <v>6</v>
      </c>
      <c r="B13" s="529" t="s">
        <v>222</v>
      </c>
      <c r="C13" s="528">
        <v>1500000</v>
      </c>
      <c r="D13" s="528"/>
      <c r="E13" s="528"/>
      <c r="F13" s="528"/>
      <c r="G13" s="528">
        <f t="shared" ref="G13:G19" si="0">SUM(C13:F13)</f>
        <v>1500000</v>
      </c>
      <c r="H13" s="79"/>
    </row>
    <row r="14" spans="1:8" x14ac:dyDescent="0.2">
      <c r="A14" s="75">
        <v>7</v>
      </c>
      <c r="B14" s="530" t="s">
        <v>618</v>
      </c>
      <c r="C14" s="528">
        <v>700000</v>
      </c>
      <c r="D14" s="528"/>
      <c r="E14" s="528"/>
      <c r="F14" s="528"/>
      <c r="G14" s="528">
        <f t="shared" si="0"/>
        <v>700000</v>
      </c>
      <c r="H14" s="79"/>
    </row>
    <row r="15" spans="1:8" x14ac:dyDescent="0.2">
      <c r="A15" s="75">
        <v>8</v>
      </c>
      <c r="B15" s="530" t="s">
        <v>619</v>
      </c>
      <c r="C15" s="528"/>
      <c r="D15" s="528">
        <v>1000000</v>
      </c>
      <c r="E15" s="528"/>
      <c r="F15" s="528"/>
      <c r="G15" s="528">
        <f>SUM(C15:F15)</f>
        <v>1000000</v>
      </c>
    </row>
    <row r="16" spans="1:8" x14ac:dyDescent="0.2">
      <c r="A16" s="75">
        <v>9</v>
      </c>
      <c r="B16" s="529" t="s">
        <v>223</v>
      </c>
      <c r="C16" s="528">
        <v>900000</v>
      </c>
      <c r="D16" s="528"/>
      <c r="E16" s="528"/>
      <c r="F16" s="528"/>
      <c r="G16" s="528">
        <f t="shared" si="0"/>
        <v>900000</v>
      </c>
    </row>
    <row r="17" spans="1:8" x14ac:dyDescent="0.2">
      <c r="A17" s="75">
        <v>10</v>
      </c>
      <c r="B17" s="527" t="s">
        <v>224</v>
      </c>
      <c r="C17" s="528"/>
      <c r="D17" s="528"/>
      <c r="E17" s="528"/>
      <c r="F17" s="528"/>
      <c r="G17" s="528">
        <f t="shared" si="0"/>
        <v>0</v>
      </c>
    </row>
    <row r="18" spans="1:8" x14ac:dyDescent="0.2">
      <c r="A18" s="75">
        <v>11</v>
      </c>
      <c r="B18" s="529" t="s">
        <v>225</v>
      </c>
      <c r="C18" s="528"/>
      <c r="D18" s="528"/>
      <c r="E18" s="528">
        <v>250000</v>
      </c>
      <c r="F18" s="528"/>
      <c r="G18" s="528">
        <f t="shared" si="0"/>
        <v>250000</v>
      </c>
    </row>
    <row r="19" spans="1:8" x14ac:dyDescent="0.2">
      <c r="A19" s="75">
        <v>12</v>
      </c>
      <c r="B19" s="278" t="s">
        <v>457</v>
      </c>
      <c r="C19" s="95"/>
      <c r="D19" s="95"/>
      <c r="E19" s="95">
        <v>550000</v>
      </c>
      <c r="F19" s="95"/>
      <c r="G19" s="95">
        <f t="shared" si="0"/>
        <v>550000</v>
      </c>
      <c r="H19" s="79"/>
    </row>
    <row r="20" spans="1:8" x14ac:dyDescent="0.2">
      <c r="A20" s="75"/>
      <c r="G20" s="279"/>
    </row>
    <row r="21" spans="1:8" x14ac:dyDescent="0.2">
      <c r="A21" s="75"/>
      <c r="B21" s="698" t="s">
        <v>458</v>
      </c>
      <c r="C21" s="280"/>
      <c r="D21" s="280"/>
      <c r="E21" s="280"/>
      <c r="F21" s="280"/>
      <c r="G21" s="699">
        <f>SUM(G22:G23)</f>
        <v>4068000</v>
      </c>
    </row>
    <row r="22" spans="1:8" x14ac:dyDescent="0.2">
      <c r="A22" s="75"/>
      <c r="B22" s="81" t="s">
        <v>620</v>
      </c>
      <c r="G22" s="700">
        <v>2544000</v>
      </c>
    </row>
    <row r="23" spans="1:8" x14ac:dyDescent="0.2">
      <c r="A23" s="75"/>
      <c r="B23" s="701" t="s">
        <v>459</v>
      </c>
      <c r="C23" s="531"/>
      <c r="D23" s="531"/>
      <c r="E23" s="531"/>
      <c r="F23" s="531"/>
      <c r="G23" s="702">
        <v>1524000</v>
      </c>
    </row>
    <row r="24" spans="1:8" x14ac:dyDescent="0.2">
      <c r="A24" s="75"/>
      <c r="B24" s="698" t="s">
        <v>460</v>
      </c>
      <c r="C24" s="280"/>
      <c r="D24" s="280"/>
      <c r="E24" s="280"/>
      <c r="F24" s="280"/>
      <c r="G24" s="703"/>
    </row>
    <row r="25" spans="1:8" x14ac:dyDescent="0.2">
      <c r="A25" s="75"/>
      <c r="B25" s="281" t="s">
        <v>461</v>
      </c>
      <c r="C25" s="531"/>
      <c r="D25" s="531"/>
      <c r="E25" s="531"/>
      <c r="F25" s="531"/>
      <c r="G25" s="282">
        <v>3120000</v>
      </c>
    </row>
    <row r="26" spans="1:8" x14ac:dyDescent="0.2">
      <c r="A26" s="75"/>
      <c r="B26" s="76" t="s">
        <v>621</v>
      </c>
      <c r="G26" s="532">
        <v>4263500</v>
      </c>
    </row>
    <row r="27" spans="1:8" x14ac:dyDescent="0.2">
      <c r="A27" s="75"/>
      <c r="B27" s="283" t="s">
        <v>462</v>
      </c>
      <c r="C27" s="283"/>
      <c r="D27" s="283"/>
      <c r="E27" s="283"/>
      <c r="F27" s="283"/>
      <c r="G27" s="284">
        <f>G8+G21+G25+G26</f>
        <v>22831500</v>
      </c>
    </row>
    <row r="28" spans="1:8" x14ac:dyDescent="0.2">
      <c r="A28" s="75"/>
    </row>
    <row r="29" spans="1:8" x14ac:dyDescent="0.2">
      <c r="A29" s="75"/>
    </row>
    <row r="30" spans="1:8" x14ac:dyDescent="0.2">
      <c r="A30" s="75"/>
    </row>
  </sheetData>
  <mergeCells count="1">
    <mergeCell ref="C6:D6"/>
  </mergeCells>
  <phoneticPr fontId="50" type="noConversion"/>
  <pageMargins left="0.75" right="0.75" top="1" bottom="1" header="0.5" footer="0.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9"/>
  <sheetViews>
    <sheetView workbookViewId="0">
      <selection activeCell="I17" sqref="I17"/>
    </sheetView>
  </sheetViews>
  <sheetFormatPr defaultColWidth="9.140625" defaultRowHeight="12.75" x14ac:dyDescent="0.2"/>
  <cols>
    <col min="1" max="1" width="9.140625" style="124"/>
    <col min="2" max="2" width="29.42578125" style="124" customWidth="1"/>
    <col min="3" max="3" width="17.28515625" style="124" customWidth="1"/>
    <col min="4" max="4" width="13.85546875" style="124" customWidth="1"/>
    <col min="5" max="16384" width="9.140625" style="124"/>
  </cols>
  <sheetData>
    <row r="1" spans="1:6" x14ac:dyDescent="0.2">
      <c r="B1" s="125" t="s">
        <v>260</v>
      </c>
    </row>
    <row r="2" spans="1:6" x14ac:dyDescent="0.2">
      <c r="A2" s="125"/>
      <c r="B2" s="125" t="s">
        <v>463</v>
      </c>
      <c r="C2" s="125"/>
      <c r="D2" s="125"/>
    </row>
    <row r="3" spans="1:6" ht="15" x14ac:dyDescent="0.25">
      <c r="A3" s="741" t="s">
        <v>261</v>
      </c>
      <c r="B3" s="741"/>
      <c r="C3" s="741"/>
      <c r="D3" s="741"/>
    </row>
    <row r="4" spans="1:6" x14ac:dyDescent="0.2">
      <c r="C4" s="126" t="s">
        <v>262</v>
      </c>
      <c r="D4" s="126"/>
      <c r="E4" s="126"/>
    </row>
    <row r="5" spans="1:6" x14ac:dyDescent="0.2">
      <c r="C5" s="127" t="s">
        <v>486</v>
      </c>
    </row>
    <row r="6" spans="1:6" x14ac:dyDescent="0.2">
      <c r="C6" s="128" t="s">
        <v>207</v>
      </c>
    </row>
    <row r="8" spans="1:6" x14ac:dyDescent="0.2">
      <c r="A8" s="124" t="s">
        <v>234</v>
      </c>
      <c r="B8" s="124" t="s">
        <v>208</v>
      </c>
      <c r="C8" s="124" t="s">
        <v>167</v>
      </c>
      <c r="D8" s="124" t="s">
        <v>235</v>
      </c>
      <c r="F8" s="129"/>
    </row>
    <row r="9" spans="1:6" x14ac:dyDescent="0.2">
      <c r="A9" s="130" t="s">
        <v>263</v>
      </c>
      <c r="B9" s="131" t="s">
        <v>264</v>
      </c>
      <c r="C9" s="131" t="s">
        <v>265</v>
      </c>
      <c r="D9" s="131" t="s">
        <v>266</v>
      </c>
    </row>
    <row r="10" spans="1:6" x14ac:dyDescent="0.2">
      <c r="A10" s="132"/>
      <c r="B10" s="133"/>
      <c r="C10" s="134" t="s">
        <v>267</v>
      </c>
      <c r="D10" s="134" t="s">
        <v>268</v>
      </c>
    </row>
    <row r="11" spans="1:6" x14ac:dyDescent="0.2">
      <c r="A11" s="132"/>
      <c r="B11" s="133"/>
      <c r="C11" s="134" t="s">
        <v>464</v>
      </c>
      <c r="D11" s="134" t="s">
        <v>465</v>
      </c>
    </row>
    <row r="12" spans="1:6" x14ac:dyDescent="0.2">
      <c r="A12" s="135" t="s">
        <v>269</v>
      </c>
      <c r="B12" s="136" t="s">
        <v>270</v>
      </c>
      <c r="C12" s="136" t="s">
        <v>271</v>
      </c>
      <c r="D12" s="136" t="s">
        <v>272</v>
      </c>
    </row>
    <row r="13" spans="1:6" x14ac:dyDescent="0.2">
      <c r="A13" s="137" t="s">
        <v>269</v>
      </c>
      <c r="B13" s="138" t="s">
        <v>273</v>
      </c>
      <c r="C13" s="139">
        <v>399043</v>
      </c>
      <c r="D13" s="140">
        <v>674763</v>
      </c>
    </row>
    <row r="14" spans="1:6" x14ac:dyDescent="0.2">
      <c r="A14" s="137" t="s">
        <v>270</v>
      </c>
      <c r="B14" s="138" t="s">
        <v>274</v>
      </c>
      <c r="C14" s="141">
        <v>1918200</v>
      </c>
      <c r="D14" s="140">
        <v>1453978</v>
      </c>
    </row>
    <row r="15" spans="1:6" x14ac:dyDescent="0.2">
      <c r="A15" s="137" t="s">
        <v>271</v>
      </c>
      <c r="B15" s="138" t="s">
        <v>275</v>
      </c>
      <c r="C15" s="141">
        <v>4216800</v>
      </c>
      <c r="D15" s="140">
        <v>2342081</v>
      </c>
    </row>
    <row r="16" spans="1:6" x14ac:dyDescent="0.2">
      <c r="A16" s="137" t="s">
        <v>272</v>
      </c>
      <c r="B16" s="138"/>
      <c r="C16" s="141"/>
      <c r="D16" s="140"/>
    </row>
    <row r="17" spans="1:4" x14ac:dyDescent="0.2">
      <c r="A17" s="137" t="s">
        <v>276</v>
      </c>
      <c r="B17" s="138"/>
      <c r="C17" s="141"/>
      <c r="D17" s="140"/>
    </row>
    <row r="18" spans="1:4" x14ac:dyDescent="0.2">
      <c r="A18" s="137" t="s">
        <v>277</v>
      </c>
      <c r="B18" s="138"/>
      <c r="C18" s="142"/>
      <c r="D18" s="143"/>
    </row>
    <row r="19" spans="1:4" x14ac:dyDescent="0.2">
      <c r="A19" s="144">
        <v>7</v>
      </c>
      <c r="B19" s="145" t="s">
        <v>187</v>
      </c>
      <c r="C19" s="146">
        <f>SUM(C13:C18)</f>
        <v>6534043</v>
      </c>
      <c r="D19" s="146">
        <f>SUM(D13:D18)</f>
        <v>4470822</v>
      </c>
    </row>
  </sheetData>
  <mergeCells count="1">
    <mergeCell ref="A3:D3"/>
  </mergeCells>
  <phoneticPr fontId="50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9"/>
  <sheetViews>
    <sheetView workbookViewId="0">
      <selection activeCell="H3" sqref="H3"/>
    </sheetView>
  </sheetViews>
  <sheetFormatPr defaultColWidth="9.140625" defaultRowHeight="12.75" x14ac:dyDescent="0.2"/>
  <cols>
    <col min="1" max="1" width="12.7109375" style="73" customWidth="1"/>
    <col min="2" max="2" width="30.5703125" style="73" customWidth="1"/>
    <col min="3" max="3" width="9.85546875" style="73" customWidth="1"/>
    <col min="4" max="4" width="9.7109375" style="73" customWidth="1"/>
    <col min="5" max="5" width="8.85546875" style="73" customWidth="1"/>
    <col min="6" max="6" width="8.42578125" style="73" customWidth="1"/>
    <col min="7" max="7" width="10.5703125" style="73" customWidth="1"/>
    <col min="8" max="8" width="9.85546875" style="73" customWidth="1"/>
    <col min="9" max="9" width="10.5703125" style="73" customWidth="1"/>
    <col min="10" max="10" width="13.85546875" style="73" customWidth="1"/>
    <col min="11" max="11" width="15.140625" style="73" customWidth="1"/>
    <col min="12" max="16384" width="9.140625" style="73"/>
  </cols>
  <sheetData>
    <row r="1" spans="1:10" x14ac:dyDescent="0.2">
      <c r="B1" s="84"/>
    </row>
    <row r="2" spans="1:10" ht="15.75" x14ac:dyDescent="0.25">
      <c r="C2" s="62" t="s">
        <v>456</v>
      </c>
      <c r="H2" s="73" t="s">
        <v>281</v>
      </c>
    </row>
    <row r="3" spans="1:10" ht="15.75" x14ac:dyDescent="0.25">
      <c r="C3" s="62" t="s">
        <v>0</v>
      </c>
      <c r="H3" t="s">
        <v>484</v>
      </c>
    </row>
    <row r="4" spans="1:10" x14ac:dyDescent="0.2">
      <c r="H4" s="66" t="s">
        <v>249</v>
      </c>
    </row>
    <row r="5" spans="1:10" ht="15.75" x14ac:dyDescent="0.25">
      <c r="A5" s="742" t="s">
        <v>282</v>
      </c>
      <c r="B5" s="742"/>
      <c r="C5" s="742"/>
      <c r="D5" s="742"/>
      <c r="E5" s="742"/>
      <c r="F5" s="742"/>
      <c r="G5" s="742"/>
      <c r="H5" s="742"/>
      <c r="I5" s="742"/>
      <c r="J5" s="742"/>
    </row>
    <row r="6" spans="1:10" ht="15.75" x14ac:dyDescent="0.25">
      <c r="A6" s="742" t="s">
        <v>283</v>
      </c>
      <c r="B6" s="742"/>
      <c r="C6" s="742"/>
      <c r="D6" s="742"/>
      <c r="E6" s="742"/>
      <c r="F6" s="742"/>
      <c r="G6" s="742"/>
      <c r="H6" s="742"/>
      <c r="I6" s="742"/>
      <c r="J6" s="742"/>
    </row>
    <row r="7" spans="1:10" ht="15.75" x14ac:dyDescent="0.25">
      <c r="A7" s="147"/>
      <c r="B7" s="147"/>
      <c r="C7" s="147"/>
      <c r="D7" s="147"/>
      <c r="E7" s="147"/>
      <c r="F7" s="147"/>
      <c r="G7" s="147"/>
      <c r="H7" s="147"/>
      <c r="I7" s="147"/>
      <c r="J7" s="147"/>
    </row>
    <row r="8" spans="1:10" ht="15.75" x14ac:dyDescent="0.25">
      <c r="A8" s="147"/>
      <c r="B8" s="147"/>
      <c r="C8" s="147"/>
      <c r="D8" s="147"/>
      <c r="E8" s="147"/>
      <c r="F8" s="147"/>
      <c r="G8" s="147"/>
      <c r="H8" s="147"/>
      <c r="I8" s="147"/>
      <c r="J8" s="147"/>
    </row>
    <row r="9" spans="1:10" s="63" customFormat="1" x14ac:dyDescent="0.2">
      <c r="A9" s="73" t="s">
        <v>234</v>
      </c>
      <c r="B9" s="73" t="s">
        <v>208</v>
      </c>
      <c r="C9" s="73" t="s">
        <v>167</v>
      </c>
      <c r="D9" s="73" t="s">
        <v>235</v>
      </c>
      <c r="E9" s="73" t="s">
        <v>236</v>
      </c>
      <c r="F9" s="60" t="s">
        <v>170</v>
      </c>
      <c r="G9" s="66" t="s">
        <v>171</v>
      </c>
      <c r="H9" s="63" t="s">
        <v>172</v>
      </c>
      <c r="I9" s="63" t="s">
        <v>230</v>
      </c>
      <c r="J9" s="63" t="s">
        <v>231</v>
      </c>
    </row>
    <row r="10" spans="1:10" x14ac:dyDescent="0.2">
      <c r="A10" s="148" t="s">
        <v>263</v>
      </c>
      <c r="B10" s="149"/>
      <c r="C10" s="80" t="s">
        <v>284</v>
      </c>
      <c r="D10" s="149" t="s">
        <v>285</v>
      </c>
      <c r="E10" s="150">
        <v>2018</v>
      </c>
      <c r="F10" s="743"/>
      <c r="G10" s="744"/>
      <c r="H10" s="744"/>
      <c r="I10" s="744"/>
      <c r="J10" s="745"/>
    </row>
    <row r="11" spans="1:10" x14ac:dyDescent="0.2">
      <c r="A11" s="151"/>
      <c r="B11" s="152" t="s">
        <v>286</v>
      </c>
      <c r="C11" s="153" t="s">
        <v>287</v>
      </c>
      <c r="D11" s="152" t="s">
        <v>288</v>
      </c>
      <c r="E11" s="152" t="s">
        <v>289</v>
      </c>
      <c r="F11" s="152" t="s">
        <v>290</v>
      </c>
      <c r="G11" s="153" t="s">
        <v>353</v>
      </c>
      <c r="H11" s="153" t="s">
        <v>466</v>
      </c>
      <c r="I11" s="154" t="s">
        <v>467</v>
      </c>
      <c r="J11" s="155" t="s">
        <v>47</v>
      </c>
    </row>
    <row r="12" spans="1:10" x14ac:dyDescent="0.2">
      <c r="A12" s="156"/>
      <c r="B12" s="157"/>
      <c r="C12" s="158" t="s">
        <v>288</v>
      </c>
      <c r="D12" s="157"/>
      <c r="E12" s="157" t="s">
        <v>291</v>
      </c>
      <c r="F12" s="157"/>
      <c r="G12" s="159"/>
      <c r="H12" s="159"/>
      <c r="I12" s="160"/>
      <c r="J12" s="161"/>
    </row>
    <row r="13" spans="1:10" ht="13.5" thickBot="1" x14ac:dyDescent="0.25">
      <c r="A13" s="162" t="s">
        <v>269</v>
      </c>
      <c r="B13" s="163" t="s">
        <v>270</v>
      </c>
      <c r="C13" s="164" t="s">
        <v>271</v>
      </c>
      <c r="D13" s="164" t="s">
        <v>272</v>
      </c>
      <c r="E13" s="164"/>
      <c r="F13" s="164" t="s">
        <v>276</v>
      </c>
      <c r="G13" s="164" t="s">
        <v>277</v>
      </c>
      <c r="H13" s="164" t="s">
        <v>278</v>
      </c>
      <c r="I13" s="165" t="s">
        <v>279</v>
      </c>
      <c r="J13" s="110"/>
    </row>
    <row r="14" spans="1:10" ht="13.5" thickBot="1" x14ac:dyDescent="0.25">
      <c r="A14" s="166" t="s">
        <v>269</v>
      </c>
      <c r="B14" s="167" t="s">
        <v>292</v>
      </c>
      <c r="C14" s="168"/>
      <c r="D14" s="168"/>
      <c r="E14" s="168"/>
      <c r="F14" s="168"/>
      <c r="G14" s="168"/>
      <c r="H14" s="168"/>
      <c r="I14" s="169"/>
      <c r="J14" s="170"/>
    </row>
    <row r="15" spans="1:10" x14ac:dyDescent="0.2">
      <c r="A15" s="171" t="s">
        <v>270</v>
      </c>
      <c r="B15" s="109"/>
      <c r="C15" s="172"/>
      <c r="D15" s="172"/>
      <c r="E15" s="172"/>
      <c r="F15" s="172"/>
      <c r="G15" s="172"/>
      <c r="H15" s="172"/>
      <c r="I15" s="173"/>
      <c r="J15" s="109"/>
    </row>
    <row r="16" spans="1:10" x14ac:dyDescent="0.2">
      <c r="A16" s="174" t="s">
        <v>271</v>
      </c>
      <c r="B16" s="108"/>
      <c r="C16" s="175"/>
      <c r="D16" s="175"/>
      <c r="E16" s="175"/>
      <c r="F16" s="175"/>
      <c r="G16" s="175"/>
      <c r="H16" s="175"/>
      <c r="I16" s="176"/>
      <c r="J16" s="108"/>
    </row>
    <row r="17" spans="1:11" x14ac:dyDescent="0.2">
      <c r="A17" s="174" t="s">
        <v>272</v>
      </c>
      <c r="B17" s="108"/>
      <c r="C17" s="175"/>
      <c r="D17" s="175"/>
      <c r="E17" s="175"/>
      <c r="F17" s="175"/>
      <c r="G17" s="175"/>
      <c r="H17" s="175"/>
      <c r="I17" s="176"/>
      <c r="J17" s="108"/>
    </row>
    <row r="18" spans="1:11" ht="13.5" thickBot="1" x14ac:dyDescent="0.25">
      <c r="A18" s="148" t="s">
        <v>276</v>
      </c>
      <c r="B18" s="110"/>
      <c r="C18" s="177"/>
      <c r="D18" s="177"/>
      <c r="E18" s="177"/>
      <c r="F18" s="177"/>
      <c r="G18" s="177"/>
      <c r="H18" s="177"/>
      <c r="I18" s="178"/>
      <c r="J18" s="110"/>
    </row>
    <row r="19" spans="1:11" ht="13.5" thickBot="1" x14ac:dyDescent="0.25">
      <c r="A19" s="166" t="s">
        <v>277</v>
      </c>
      <c r="B19" s="167" t="s">
        <v>293</v>
      </c>
      <c r="C19" s="168"/>
      <c r="D19" s="168"/>
      <c r="E19" s="168"/>
      <c r="F19" s="179"/>
      <c r="G19" s="179"/>
      <c r="H19" s="179"/>
      <c r="I19" s="180"/>
      <c r="J19" s="170"/>
    </row>
    <row r="20" spans="1:11" x14ac:dyDescent="0.2">
      <c r="A20" s="171" t="s">
        <v>278</v>
      </c>
      <c r="B20" s="172"/>
      <c r="C20" s="172"/>
      <c r="D20" s="172"/>
      <c r="E20" s="172"/>
      <c r="F20" s="181"/>
      <c r="G20" s="181"/>
      <c r="H20" s="181"/>
      <c r="I20" s="182"/>
      <c r="J20" s="183">
        <f>SUM(E20:I20)</f>
        <v>0</v>
      </c>
    </row>
    <row r="21" spans="1:11" x14ac:dyDescent="0.2">
      <c r="A21" s="174" t="s">
        <v>279</v>
      </c>
      <c r="B21" s="175"/>
      <c r="C21" s="175"/>
      <c r="D21" s="175"/>
      <c r="E21" s="175"/>
      <c r="F21" s="184"/>
      <c r="G21" s="184"/>
      <c r="H21" s="184"/>
      <c r="I21" s="185"/>
      <c r="J21" s="186"/>
    </row>
    <row r="22" spans="1:11" x14ac:dyDescent="0.2">
      <c r="A22" s="174" t="s">
        <v>280</v>
      </c>
      <c r="B22" s="175"/>
      <c r="C22" s="175"/>
      <c r="D22" s="175"/>
      <c r="E22" s="175"/>
      <c r="F22" s="184"/>
      <c r="G22" s="184"/>
      <c r="H22" s="184"/>
      <c r="I22" s="187"/>
      <c r="J22" s="186"/>
    </row>
    <row r="23" spans="1:11" ht="13.5" thickBot="1" x14ac:dyDescent="0.25">
      <c r="A23" s="148" t="s">
        <v>294</v>
      </c>
      <c r="B23" s="177"/>
      <c r="C23" s="177"/>
      <c r="D23" s="177"/>
      <c r="E23" s="177"/>
      <c r="F23" s="188"/>
      <c r="G23" s="188"/>
      <c r="H23" s="188"/>
      <c r="I23" s="189"/>
      <c r="J23" s="186">
        <f>SUM(E23:I23)</f>
        <v>0</v>
      </c>
    </row>
    <row r="24" spans="1:11" ht="13.5" thickBot="1" x14ac:dyDescent="0.25">
      <c r="A24" s="166" t="s">
        <v>295</v>
      </c>
      <c r="B24" s="190" t="s">
        <v>296</v>
      </c>
      <c r="C24" s="191"/>
      <c r="D24" s="191"/>
      <c r="E24" s="192">
        <f>SUM(E20:E22)</f>
        <v>0</v>
      </c>
      <c r="F24" s="192">
        <f>SUM(F20:F22)</f>
        <v>0</v>
      </c>
      <c r="G24" s="192">
        <f>SUM(G20:G22)</f>
        <v>0</v>
      </c>
      <c r="H24" s="192">
        <f>SUM(H20:H22)</f>
        <v>0</v>
      </c>
      <c r="I24" s="193">
        <f>SUM(I20:I22)</f>
        <v>0</v>
      </c>
      <c r="J24" s="194">
        <f>SUM(E24:I24)</f>
        <v>0</v>
      </c>
      <c r="K24" s="195"/>
    </row>
    <row r="27" spans="1:11" x14ac:dyDescent="0.2">
      <c r="B27" s="195"/>
      <c r="G27" s="195"/>
      <c r="H27" s="195"/>
      <c r="I27" s="195"/>
    </row>
    <row r="28" spans="1:11" x14ac:dyDescent="0.2">
      <c r="B28" s="195"/>
      <c r="G28" s="195"/>
      <c r="H28" s="195"/>
      <c r="I28" s="195"/>
    </row>
    <row r="29" spans="1:11" x14ac:dyDescent="0.2">
      <c r="B29" s="195"/>
      <c r="G29" s="195"/>
      <c r="H29" s="195"/>
      <c r="I29" s="195"/>
    </row>
    <row r="32" spans="1:11" x14ac:dyDescent="0.2">
      <c r="B32" s="195"/>
      <c r="H32" s="195"/>
      <c r="I32" s="195"/>
    </row>
    <row r="33" spans="2:9" x14ac:dyDescent="0.2">
      <c r="B33" s="195"/>
      <c r="H33" s="195"/>
      <c r="I33" s="195"/>
    </row>
    <row r="34" spans="2:9" x14ac:dyDescent="0.2">
      <c r="B34" s="195"/>
      <c r="H34" s="195"/>
      <c r="I34" s="195"/>
    </row>
    <row r="37" spans="2:9" x14ac:dyDescent="0.2">
      <c r="B37" s="195"/>
    </row>
    <row r="38" spans="2:9" x14ac:dyDescent="0.2">
      <c r="B38" s="195"/>
    </row>
    <row r="39" spans="2:9" x14ac:dyDescent="0.2">
      <c r="B39" s="195"/>
    </row>
  </sheetData>
  <mergeCells count="3">
    <mergeCell ref="A5:J5"/>
    <mergeCell ref="A6:J6"/>
    <mergeCell ref="F10:J10"/>
  </mergeCells>
  <phoneticPr fontId="50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23"/>
  <sheetViews>
    <sheetView zoomScaleNormal="100" workbookViewId="0">
      <pane ySplit="6" topLeftCell="A7" activePane="bottomLeft" state="frozen"/>
      <selection pane="bottomLeft" activeCell="F2" sqref="F2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B1" s="219" t="s">
        <v>360</v>
      </c>
      <c r="F1" t="s">
        <v>507</v>
      </c>
    </row>
    <row r="2" spans="1:8" x14ac:dyDescent="0.2">
      <c r="B2" s="219" t="s">
        <v>361</v>
      </c>
      <c r="F2" t="s">
        <v>600</v>
      </c>
    </row>
    <row r="3" spans="1:8" x14ac:dyDescent="0.2">
      <c r="C3" s="15"/>
      <c r="F3" t="s">
        <v>120</v>
      </c>
    </row>
    <row r="4" spans="1:8" x14ac:dyDescent="0.2">
      <c r="B4" s="220" t="s">
        <v>481</v>
      </c>
      <c r="C4" s="333" t="s">
        <v>452</v>
      </c>
    </row>
    <row r="5" spans="1:8" ht="38.25" x14ac:dyDescent="0.2">
      <c r="A5" s="583" t="s">
        <v>1</v>
      </c>
      <c r="B5" s="584" t="s">
        <v>2</v>
      </c>
      <c r="C5" s="585" t="s">
        <v>362</v>
      </c>
      <c r="D5" s="585" t="s">
        <v>48</v>
      </c>
      <c r="E5" s="585" t="s">
        <v>363</v>
      </c>
      <c r="F5" s="585" t="s">
        <v>50</v>
      </c>
      <c r="G5" s="585" t="s">
        <v>174</v>
      </c>
      <c r="H5" s="585" t="s">
        <v>52</v>
      </c>
    </row>
    <row r="6" spans="1:8" ht="25.5" x14ac:dyDescent="0.2">
      <c r="A6" s="586">
        <v>1</v>
      </c>
      <c r="B6" s="587" t="s">
        <v>53</v>
      </c>
      <c r="C6" s="588">
        <f>'[2]1b'!C6-'[2]9b'!C6-'[2]9c'!C6</f>
        <v>108620388</v>
      </c>
      <c r="D6" s="588">
        <f>'[2]1b'!D6-'[2]9b'!D6-'[2]9c'!D6</f>
        <v>108620388</v>
      </c>
      <c r="E6" s="588">
        <f>'[2]1b'!E6-'[2]9b'!E6-'[2]9c'!E6</f>
        <v>0</v>
      </c>
      <c r="F6" s="588">
        <f>'[2]1b'!F6-'[2]9b'!F6-'[2]9c'!F6</f>
        <v>0</v>
      </c>
      <c r="G6" s="588">
        <f>'[2]1b'!G6-'[2]9b'!G6-'[2]9c'!G6</f>
        <v>0</v>
      </c>
      <c r="H6" s="588">
        <f>'[2]1b'!H6-'[2]9b'!H6-'[2]9c'!H6</f>
        <v>0</v>
      </c>
    </row>
    <row r="7" spans="1:8" ht="25.5" x14ac:dyDescent="0.2">
      <c r="A7" s="586">
        <v>2</v>
      </c>
      <c r="B7" s="587" t="s">
        <v>364</v>
      </c>
      <c r="C7" s="588">
        <f>'[2]1b'!C7-'[2]9b'!C7-'[2]9c'!C7</f>
        <v>144158533</v>
      </c>
      <c r="D7" s="588">
        <f>'[2]1b'!D7-'[2]9b'!D7-'[2]9c'!D7</f>
        <v>144158533</v>
      </c>
      <c r="E7" s="588">
        <f>'[2]1b'!E7-'[2]9b'!E7-'[2]9c'!E7</f>
        <v>0</v>
      </c>
      <c r="F7" s="588">
        <f>'[2]1b'!F7-'[2]9b'!F7-'[2]9c'!F7</f>
        <v>0</v>
      </c>
      <c r="G7" s="588">
        <f>'[2]1b'!G7-'[2]9b'!G7-'[2]9c'!G7</f>
        <v>0</v>
      </c>
      <c r="H7" s="588">
        <f>'[2]1b'!H7-'[2]9b'!H7-'[2]9c'!H7</f>
        <v>0</v>
      </c>
    </row>
    <row r="8" spans="1:8" ht="25.5" x14ac:dyDescent="0.2">
      <c r="A8" s="586">
        <v>3</v>
      </c>
      <c r="B8" s="587" t="s">
        <v>365</v>
      </c>
      <c r="C8" s="588">
        <f>'[2]1b'!C8-'[2]9b'!C8-'[2]9c'!C8</f>
        <v>105915656</v>
      </c>
      <c r="D8" s="588">
        <f>'[2]1b'!D8-'[2]9b'!D8-'[2]9c'!D8</f>
        <v>105915656</v>
      </c>
      <c r="E8" s="588">
        <f>'[2]1b'!E8-'[2]9b'!E8-'[2]9c'!E8</f>
        <v>0</v>
      </c>
      <c r="F8" s="588">
        <f>'[2]1b'!F8-'[2]9b'!F8-'[2]9c'!F8</f>
        <v>0</v>
      </c>
      <c r="G8" s="588">
        <f>'[2]1b'!G8-'[2]9b'!G8-'[2]9c'!G8</f>
        <v>0</v>
      </c>
      <c r="H8" s="588">
        <f>'[2]1b'!H8-'[2]9b'!H8-'[2]9c'!H8</f>
        <v>0</v>
      </c>
    </row>
    <row r="9" spans="1:8" ht="25.5" x14ac:dyDescent="0.2">
      <c r="A9" s="586">
        <v>4</v>
      </c>
      <c r="B9" s="587" t="s">
        <v>366</v>
      </c>
      <c r="C9" s="588">
        <f>'[2]1b'!C9-'[2]9b'!C9-'[2]9c'!C9</f>
        <v>8755652</v>
      </c>
      <c r="D9" s="588">
        <f>'[2]1b'!D9-'[2]9b'!D9-'[2]9c'!D9</f>
        <v>8755652</v>
      </c>
      <c r="E9" s="588">
        <f>'[2]1b'!E9-'[2]9b'!E9-'[2]9c'!E9</f>
        <v>0</v>
      </c>
      <c r="F9" s="588">
        <f>'[2]1b'!F9-'[2]9b'!F9-'[2]9c'!F9</f>
        <v>0</v>
      </c>
      <c r="G9" s="588">
        <f>'[2]1b'!G9-'[2]9b'!G9-'[2]9c'!G9</f>
        <v>0</v>
      </c>
      <c r="H9" s="588">
        <f>'[2]1b'!H9-'[2]9b'!H9-'[2]9c'!H9</f>
        <v>0</v>
      </c>
    </row>
    <row r="10" spans="1:8" ht="25.5" x14ac:dyDescent="0.2">
      <c r="A10" s="586">
        <v>5</v>
      </c>
      <c r="B10" s="587" t="s">
        <v>367</v>
      </c>
      <c r="C10" s="588">
        <f>'[2]1b'!C10-'[2]9b'!C10-'[2]9c'!C10</f>
        <v>3966193</v>
      </c>
      <c r="D10" s="588">
        <f>'[2]1b'!D10-'[2]9b'!D10-'[2]9c'!D10</f>
        <v>3966193</v>
      </c>
      <c r="E10" s="588">
        <f>'[2]1b'!E10-'[2]9b'!E10-'[2]9c'!E10</f>
        <v>0</v>
      </c>
      <c r="F10" s="588">
        <f>'[2]1b'!F10-'[2]9b'!F10-'[2]9c'!F10</f>
        <v>0</v>
      </c>
      <c r="G10" s="588">
        <f>'[2]1b'!G10-'[2]9b'!G10-'[2]9c'!G10</f>
        <v>0</v>
      </c>
      <c r="H10" s="588">
        <f>'[2]1b'!H10-'[2]9b'!H10-'[2]9c'!H10</f>
        <v>0</v>
      </c>
    </row>
    <row r="11" spans="1:8" x14ac:dyDescent="0.2">
      <c r="A11" s="586">
        <v>6</v>
      </c>
      <c r="B11" s="587" t="s">
        <v>368</v>
      </c>
      <c r="C11" s="588">
        <f>'[2]1b'!C11-'[2]9b'!C11-'[2]9c'!C11</f>
        <v>971050</v>
      </c>
      <c r="D11" s="588">
        <f>'[2]1b'!D11-'[2]9b'!D11-'[2]9c'!D11</f>
        <v>971050</v>
      </c>
      <c r="E11" s="588">
        <f>'[2]1b'!E11-'[2]9b'!E11-'[2]9c'!E11</f>
        <v>0</v>
      </c>
      <c r="F11" s="588">
        <f>'[2]1b'!F11-'[2]9b'!F11-'[2]9c'!F11</f>
        <v>0</v>
      </c>
      <c r="G11" s="588">
        <f>'[2]1b'!G11-'[2]9b'!G11-'[2]9c'!G11</f>
        <v>0</v>
      </c>
      <c r="H11" s="588">
        <f>'[2]1b'!H11-'[2]9b'!H11-'[2]9c'!H11</f>
        <v>0</v>
      </c>
    </row>
    <row r="12" spans="1:8" x14ac:dyDescent="0.2">
      <c r="A12" s="586">
        <v>7</v>
      </c>
      <c r="B12" s="587" t="s">
        <v>58</v>
      </c>
      <c r="C12" s="588">
        <f>'[2]1b'!C12-'[2]9b'!C12-'[2]9c'!C12</f>
        <v>372387472</v>
      </c>
      <c r="D12" s="588">
        <f>'[2]1b'!D12-'[2]9b'!D12-'[2]9c'!D12</f>
        <v>372387472</v>
      </c>
      <c r="E12" s="588">
        <f>'[2]1b'!E12-'[2]9b'!E12-'[2]9c'!E12</f>
        <v>0</v>
      </c>
      <c r="F12" s="588">
        <f>'[2]1b'!F12-'[2]9b'!F12-'[2]9c'!F12</f>
        <v>0</v>
      </c>
      <c r="G12" s="588">
        <f>'[2]1b'!G12-'[2]9b'!G12-'[2]9c'!G12</f>
        <v>0</v>
      </c>
      <c r="H12" s="588">
        <f>'[2]1b'!H12-'[2]9b'!H12-'[2]9c'!H12</f>
        <v>0</v>
      </c>
    </row>
    <row r="13" spans="1:8" s="225" customFormat="1" x14ac:dyDescent="0.2">
      <c r="A13" s="586">
        <v>8</v>
      </c>
      <c r="B13" s="591" t="s">
        <v>369</v>
      </c>
      <c r="C13" s="588">
        <f>'[2]1b'!C13-'[2]9b'!C13-'[2]9c'!C13</f>
        <v>0</v>
      </c>
      <c r="D13" s="588">
        <f>'[2]1b'!D13-'[2]9b'!D13-'[2]9c'!D13</f>
        <v>0</v>
      </c>
      <c r="E13" s="588">
        <f>'[2]1b'!E13-'[2]9b'!E13-'[2]9c'!E13</f>
        <v>0</v>
      </c>
      <c r="F13" s="588">
        <f>'[2]1b'!F13-'[2]9b'!F13-'[2]9c'!F13</f>
        <v>0</v>
      </c>
      <c r="G13" s="588">
        <f>'[2]1b'!G13-'[2]9b'!G13-'[2]9c'!G13</f>
        <v>0</v>
      </c>
      <c r="H13" s="588">
        <f>'[2]1b'!H13-'[2]9b'!H13-'[2]9c'!H13</f>
        <v>0</v>
      </c>
    </row>
    <row r="14" spans="1:8" ht="25.5" x14ac:dyDescent="0.2">
      <c r="A14" s="586">
        <v>9</v>
      </c>
      <c r="B14" s="587" t="s">
        <v>59</v>
      </c>
      <c r="C14" s="588">
        <f>'[2]1b'!C14-'[2]9b'!C14-'[2]9c'!C14</f>
        <v>315398858</v>
      </c>
      <c r="D14" s="588">
        <f>'[2]1b'!D14-'[2]9b'!D14-'[2]9c'!D14</f>
        <v>248292884</v>
      </c>
      <c r="E14" s="588">
        <f>'[2]1b'!E14-'[2]9b'!E14-'[2]9c'!E14</f>
        <v>1981048</v>
      </c>
      <c r="F14" s="588">
        <f>'[2]1b'!F14-'[2]9b'!F14-'[2]9c'!F14</f>
        <v>63264006</v>
      </c>
      <c r="G14" s="588">
        <f>'[2]1b'!G14-'[2]9b'!G14-'[2]9c'!G14</f>
        <v>966128</v>
      </c>
      <c r="H14" s="588">
        <f>'[2]1b'!H14-'[2]9b'!H14-'[2]9c'!H14</f>
        <v>894792</v>
      </c>
    </row>
    <row r="15" spans="1:8" x14ac:dyDescent="0.2">
      <c r="A15" s="586">
        <v>10</v>
      </c>
      <c r="B15" s="587" t="s">
        <v>370</v>
      </c>
      <c r="C15" s="588">
        <f>'[2]1b'!C15-'[2]9b'!C15-'[2]9c'!C15</f>
        <v>6244548</v>
      </c>
      <c r="D15" s="588">
        <f>'[2]1b'!D15-'[2]9b'!D15-'[2]9c'!D15</f>
        <v>4263500</v>
      </c>
      <c r="E15" s="588">
        <f>'[2]1b'!E15-'[2]9b'!E15-'[2]9c'!E15</f>
        <v>1981048</v>
      </c>
      <c r="F15" s="588">
        <f>'[2]1b'!F15-'[2]9b'!F15-'[2]9c'!F15</f>
        <v>0</v>
      </c>
      <c r="G15" s="588">
        <f>'[2]1b'!G15-'[2]9b'!G15-'[2]9c'!G15</f>
        <v>0</v>
      </c>
      <c r="H15" s="588">
        <f>'[2]1b'!H15-'[2]9b'!H15-'[2]9c'!H15</f>
        <v>0</v>
      </c>
    </row>
    <row r="16" spans="1:8" x14ac:dyDescent="0.2">
      <c r="A16" s="586">
        <v>11</v>
      </c>
      <c r="B16" s="587" t="s">
        <v>371</v>
      </c>
      <c r="C16" s="588">
        <f>'[2]1b'!C16-'[2]9b'!C16-'[2]9c'!C16</f>
        <v>228071912</v>
      </c>
      <c r="D16" s="588">
        <f>'[2]1b'!D16-'[2]9b'!D16-'[2]9c'!D16</f>
        <v>227105784</v>
      </c>
      <c r="E16" s="588">
        <f>'[2]1b'!E16-'[2]9b'!E16-'[2]9c'!E16</f>
        <v>0</v>
      </c>
      <c r="F16" s="588">
        <f>'[2]1b'!F16-'[2]9b'!F16-'[2]9c'!F16</f>
        <v>0</v>
      </c>
      <c r="G16" s="588">
        <f>'[2]1b'!G16-'[2]9b'!G16-'[2]9c'!G16</f>
        <v>966128</v>
      </c>
      <c r="H16" s="588">
        <f>'[2]1b'!H16-'[2]9b'!H16-'[2]9c'!H16</f>
        <v>0</v>
      </c>
    </row>
    <row r="17" spans="1:8" x14ac:dyDescent="0.2">
      <c r="A17" s="586">
        <v>12</v>
      </c>
      <c r="B17" s="587" t="s">
        <v>372</v>
      </c>
      <c r="C17" s="588">
        <f>'[2]1b'!C17-'[2]9b'!C17-'[2]9c'!C17</f>
        <v>16923600</v>
      </c>
      <c r="D17" s="588">
        <f>'[2]1b'!D17-'[2]9b'!D17-'[2]9c'!D17</f>
        <v>16923600</v>
      </c>
      <c r="E17" s="588">
        <f>'[2]1b'!E17-'[2]9b'!E17-'[2]9c'!E17</f>
        <v>0</v>
      </c>
      <c r="F17" s="588">
        <f>'[2]1b'!F17-'[2]9b'!F17-'[2]9c'!F17</f>
        <v>0</v>
      </c>
      <c r="G17" s="588">
        <f>'[2]1b'!G17-'[2]9b'!G17-'[2]9c'!G17</f>
        <v>0</v>
      </c>
      <c r="H17" s="588">
        <f>'[2]1b'!H17-'[2]9b'!H17-'[2]9c'!H17</f>
        <v>0</v>
      </c>
    </row>
    <row r="18" spans="1:8" x14ac:dyDescent="0.2">
      <c r="A18" s="586">
        <v>13</v>
      </c>
      <c r="B18" s="587" t="s">
        <v>373</v>
      </c>
      <c r="C18" s="588">
        <f>'[2]1b'!C18-'[2]9b'!C18-'[2]9c'!C18</f>
        <v>64158798</v>
      </c>
      <c r="D18" s="588">
        <f>'[2]1b'!D18-'[2]9b'!D18-'[2]9c'!D18</f>
        <v>0</v>
      </c>
      <c r="E18" s="588">
        <f>'[2]1b'!E18-'[2]9b'!E18-'[2]9c'!E18</f>
        <v>0</v>
      </c>
      <c r="F18" s="588">
        <f>'[2]1b'!F18-'[2]9b'!F18-'[2]9c'!F18</f>
        <v>63264006</v>
      </c>
      <c r="G18" s="588">
        <f>'[2]1b'!G18-'[2]9b'!G18-'[2]9c'!G18</f>
        <v>0</v>
      </c>
      <c r="H18" s="588">
        <f>'[2]1b'!H18-'[2]9b'!H18-'[2]9c'!H18</f>
        <v>894792</v>
      </c>
    </row>
    <row r="19" spans="1:8" x14ac:dyDescent="0.2">
      <c r="A19" s="586">
        <v>14</v>
      </c>
      <c r="B19" s="587" t="s">
        <v>374</v>
      </c>
      <c r="C19" s="588">
        <f>'[2]1b'!C19-'[2]9b'!C19-'[2]9c'!C19</f>
        <v>0</v>
      </c>
      <c r="D19" s="588">
        <f>'[2]1b'!D19-'[2]9b'!D19-'[2]9c'!D19</f>
        <v>0</v>
      </c>
      <c r="E19" s="588">
        <f>'[2]1b'!E19-'[2]9b'!E19-'[2]9c'!E19</f>
        <v>0</v>
      </c>
      <c r="F19" s="588">
        <f>'[2]1b'!F19-'[2]9b'!F19-'[2]9c'!F19</f>
        <v>0</v>
      </c>
      <c r="G19" s="588">
        <f>'[2]1b'!G19-'[2]9b'!G19-'[2]9c'!G19</f>
        <v>0</v>
      </c>
      <c r="H19" s="588">
        <f>'[2]1b'!H19-'[2]9b'!H19-'[2]9c'!H19</f>
        <v>0</v>
      </c>
    </row>
    <row r="20" spans="1:8" ht="25.5" x14ac:dyDescent="0.2">
      <c r="A20" s="586">
        <v>15</v>
      </c>
      <c r="B20" s="593" t="s">
        <v>64</v>
      </c>
      <c r="C20" s="588">
        <f>'[2]1b'!C20-'[2]9b'!C20-'[2]9c'!C20</f>
        <v>687786330</v>
      </c>
      <c r="D20" s="588">
        <f>'[2]1b'!D20-'[2]9b'!D20-'[2]9c'!D20</f>
        <v>620680356</v>
      </c>
      <c r="E20" s="588">
        <f>'[2]1b'!E20-'[2]9b'!E20-'[2]9c'!E20</f>
        <v>1981048</v>
      </c>
      <c r="F20" s="588">
        <f>'[2]1b'!F20-'[2]9b'!F20-'[2]9c'!F20</f>
        <v>63264006</v>
      </c>
      <c r="G20" s="588">
        <f>'[2]1b'!G20-'[2]9b'!G20-'[2]9c'!G20</f>
        <v>966128</v>
      </c>
      <c r="H20" s="588">
        <f>'[2]1b'!H20-'[2]9b'!H20-'[2]9c'!H20</f>
        <v>894792</v>
      </c>
    </row>
    <row r="21" spans="1:8" x14ac:dyDescent="0.2">
      <c r="A21" s="586">
        <v>16</v>
      </c>
      <c r="B21" s="587" t="s">
        <v>65</v>
      </c>
      <c r="C21" s="588">
        <f>'[2]1b'!C21-'[2]9b'!C21-'[2]9c'!C21</f>
        <v>95035862</v>
      </c>
      <c r="D21" s="588">
        <f>'[2]1b'!D21-'[2]9b'!D21-'[2]9c'!D21</f>
        <v>95035862</v>
      </c>
      <c r="E21" s="588">
        <f>'[2]1b'!E21-'[2]9b'!E21-'[2]9c'!E21</f>
        <v>0</v>
      </c>
      <c r="F21" s="588">
        <f>'[2]1b'!F21-'[2]9b'!F21-'[2]9c'!F21</f>
        <v>0</v>
      </c>
      <c r="G21" s="588">
        <f>'[2]1b'!G21-'[2]9b'!G21-'[2]9c'!G21</f>
        <v>0</v>
      </c>
      <c r="H21" s="588">
        <f>'[2]1b'!H21-'[2]9b'!H21-'[2]9c'!H21</f>
        <v>0</v>
      </c>
    </row>
    <row r="22" spans="1:8" x14ac:dyDescent="0.2">
      <c r="A22" s="586">
        <v>17</v>
      </c>
      <c r="B22" s="587" t="s">
        <v>375</v>
      </c>
      <c r="C22" s="588">
        <f>'[2]1b'!C22-'[2]9b'!C22-'[2]9c'!C22</f>
        <v>95035862</v>
      </c>
      <c r="D22" s="588">
        <f>'[2]1b'!D22-'[2]9b'!D22-'[2]9c'!D22</f>
        <v>95035862</v>
      </c>
      <c r="E22" s="588">
        <f>'[2]1b'!E22-'[2]9b'!E22-'[2]9c'!E22</f>
        <v>0</v>
      </c>
      <c r="F22" s="588">
        <f>'[2]1b'!F22-'[2]9b'!F22-'[2]9c'!F22</f>
        <v>0</v>
      </c>
      <c r="G22" s="588">
        <f>'[2]1b'!G22-'[2]9b'!G22-'[2]9c'!G22</f>
        <v>0</v>
      </c>
      <c r="H22" s="588">
        <f>'[2]1b'!H22-'[2]9b'!H22-'[2]9c'!H22</f>
        <v>0</v>
      </c>
    </row>
    <row r="23" spans="1:8" x14ac:dyDescent="0.2">
      <c r="A23" s="586">
        <v>18</v>
      </c>
      <c r="B23" s="587" t="s">
        <v>376</v>
      </c>
      <c r="C23" s="588">
        <f>'[2]1b'!C23-'[2]9b'!C23-'[2]9c'!C23</f>
        <v>1042344707</v>
      </c>
      <c r="D23" s="588">
        <f>'[2]1b'!D23-'[2]9b'!D23-'[2]9c'!D23</f>
        <v>1041544707</v>
      </c>
      <c r="E23" s="588">
        <f>'[2]1b'!E23-'[2]9b'!E23-'[2]9c'!E23</f>
        <v>0</v>
      </c>
      <c r="F23" s="588">
        <f>'[2]1b'!F23-'[2]9b'!F23-'[2]9c'!F23</f>
        <v>0</v>
      </c>
      <c r="G23" s="588">
        <f>'[2]1b'!G23-'[2]9b'!G23-'[2]9c'!G23</f>
        <v>800000</v>
      </c>
      <c r="H23" s="588">
        <f>'[2]1b'!H23-'[2]9b'!H23-'[2]9c'!H23</f>
        <v>0</v>
      </c>
    </row>
    <row r="24" spans="1:8" x14ac:dyDescent="0.2">
      <c r="A24" s="586">
        <v>19</v>
      </c>
      <c r="B24" s="587" t="s">
        <v>377</v>
      </c>
      <c r="C24" s="588">
        <f>'[2]1b'!C24-'[2]9b'!C24-'[2]9c'!C24</f>
        <v>14249204</v>
      </c>
      <c r="D24" s="588">
        <f>'[2]1b'!D24-'[2]9b'!D24-'[2]9c'!D24</f>
        <v>14249204</v>
      </c>
      <c r="E24" s="588">
        <f>'[2]1b'!E24-'[2]9b'!E24-'[2]9c'!E24</f>
        <v>0</v>
      </c>
      <c r="F24" s="588">
        <f>'[2]1b'!F24-'[2]9b'!F24-'[2]9c'!F24</f>
        <v>0</v>
      </c>
      <c r="G24" s="588">
        <f>'[2]1b'!G24-'[2]9b'!G24-'[2]9c'!G24</f>
        <v>0</v>
      </c>
      <c r="H24" s="588">
        <f>'[2]1b'!H24-'[2]9b'!H24-'[2]9c'!H24</f>
        <v>0</v>
      </c>
    </row>
    <row r="25" spans="1:8" x14ac:dyDescent="0.2">
      <c r="A25" s="586">
        <v>20</v>
      </c>
      <c r="B25" s="587" t="s">
        <v>378</v>
      </c>
      <c r="C25" s="588">
        <f>'[2]1b'!C25-'[2]9b'!C25-'[2]9c'!C25</f>
        <v>1028095503</v>
      </c>
      <c r="D25" s="588">
        <f>'[2]1b'!D25-'[2]9b'!D25-'[2]9c'!D25</f>
        <v>1027295503</v>
      </c>
      <c r="E25" s="588">
        <f>'[2]1b'!E25-'[2]9b'!E25-'[2]9c'!E25</f>
        <v>0</v>
      </c>
      <c r="F25" s="588">
        <f>'[2]1b'!F25-'[2]9b'!F25-'[2]9c'!F25</f>
        <v>0</v>
      </c>
      <c r="G25" s="588">
        <f>'[2]1b'!G25-'[2]9b'!G25-'[2]9c'!G25</f>
        <v>800000</v>
      </c>
      <c r="H25" s="588">
        <f>'[2]1b'!H25-'[2]9b'!H25-'[2]9c'!H25</f>
        <v>0</v>
      </c>
    </row>
    <row r="26" spans="1:8" x14ac:dyDescent="0.2">
      <c r="A26" s="586">
        <v>21</v>
      </c>
      <c r="B26" s="587" t="s">
        <v>379</v>
      </c>
      <c r="C26" s="588">
        <f>'[2]1b'!C26-'[2]9b'!C26-'[2]9c'!C26</f>
        <v>0</v>
      </c>
      <c r="D26" s="588">
        <f>'[2]1b'!D26-'[2]9b'!D26-'[2]9c'!D26</f>
        <v>0</v>
      </c>
      <c r="E26" s="588">
        <f>'[2]1b'!E26-'[2]9b'!E26-'[2]9c'!E26</f>
        <v>0</v>
      </c>
      <c r="F26" s="588">
        <f>'[2]1b'!F26-'[2]9b'!F26-'[2]9c'!F26</f>
        <v>0</v>
      </c>
      <c r="G26" s="588">
        <f>'[2]1b'!G26-'[2]9b'!G26-'[2]9c'!G26</f>
        <v>0</v>
      </c>
      <c r="H26" s="588">
        <f>'[2]1b'!H26-'[2]9b'!H26-'[2]9c'!H26</f>
        <v>0</v>
      </c>
    </row>
    <row r="27" spans="1:8" x14ac:dyDescent="0.2">
      <c r="A27" s="586">
        <v>22</v>
      </c>
      <c r="B27" s="334" t="s">
        <v>380</v>
      </c>
      <c r="C27" s="588">
        <f>'[2]1b'!C27-'[2]9b'!C27-'[2]9c'!C27</f>
        <v>0</v>
      </c>
      <c r="D27" s="588">
        <f>'[2]1b'!D27-'[2]9b'!D27-'[2]9c'!D27</f>
        <v>0</v>
      </c>
      <c r="E27" s="588">
        <f>'[2]1b'!E27-'[2]9b'!E27-'[2]9c'!E27</f>
        <v>0</v>
      </c>
      <c r="F27" s="588">
        <f>'[2]1b'!F27-'[2]9b'!F27-'[2]9c'!F27</f>
        <v>0</v>
      </c>
      <c r="G27" s="588">
        <f>'[2]1b'!G27-'[2]9b'!G27-'[2]9c'!G27</f>
        <v>0</v>
      </c>
      <c r="H27" s="588">
        <f>'[2]1b'!H27-'[2]9b'!H27-'[2]9c'!H27</f>
        <v>0</v>
      </c>
    </row>
    <row r="28" spans="1:8" ht="25.5" x14ac:dyDescent="0.2">
      <c r="A28" s="586">
        <v>23</v>
      </c>
      <c r="B28" s="593" t="s">
        <v>70</v>
      </c>
      <c r="C28" s="588">
        <f>'[2]1b'!C28-'[2]9b'!C28-'[2]9c'!C28</f>
        <v>1137380569</v>
      </c>
      <c r="D28" s="588">
        <f>'[2]1b'!D28-'[2]9b'!D28-'[2]9c'!D28</f>
        <v>1136580569</v>
      </c>
      <c r="E28" s="588">
        <f>'[2]1b'!E28-'[2]9b'!E28-'[2]9c'!E28</f>
        <v>0</v>
      </c>
      <c r="F28" s="588">
        <f>'[2]1b'!F28-'[2]9b'!F28-'[2]9c'!F28</f>
        <v>0</v>
      </c>
      <c r="G28" s="588">
        <f>'[2]1b'!G28-'[2]9b'!G28-'[2]9c'!G28</f>
        <v>800000</v>
      </c>
      <c r="H28" s="588">
        <f>'[2]1b'!H28-'[2]9b'!H28-'[2]9c'!H28</f>
        <v>0</v>
      </c>
    </row>
    <row r="29" spans="1:8" x14ac:dyDescent="0.2">
      <c r="A29" s="586">
        <v>24</v>
      </c>
      <c r="B29" s="587" t="s">
        <v>71</v>
      </c>
      <c r="C29" s="588">
        <f>'[2]1b'!C29-'[2]9b'!C29-'[2]9c'!C29</f>
        <v>94550169</v>
      </c>
      <c r="D29" s="588">
        <f>'[2]1b'!D29-'[2]9b'!D29-'[2]9c'!D29</f>
        <v>94550169</v>
      </c>
      <c r="E29" s="588">
        <f>'[2]1b'!E29-'[2]9b'!E29-'[2]9c'!E29</f>
        <v>0</v>
      </c>
      <c r="F29" s="588">
        <f>'[2]1b'!F29-'[2]9b'!F29-'[2]9c'!F29</f>
        <v>0</v>
      </c>
      <c r="G29" s="588">
        <f>'[2]1b'!G29-'[2]9b'!G29-'[2]9c'!G29</f>
        <v>0</v>
      </c>
      <c r="H29" s="588">
        <f>'[2]1b'!H29-'[2]9b'!H29-'[2]9c'!H29</f>
        <v>0</v>
      </c>
    </row>
    <row r="30" spans="1:8" x14ac:dyDescent="0.2">
      <c r="A30" s="586">
        <v>25</v>
      </c>
      <c r="B30" s="587" t="s">
        <v>72</v>
      </c>
      <c r="C30" s="588">
        <f>'[2]1b'!C30-'[2]9b'!C30-'[2]9c'!C30</f>
        <v>94550169</v>
      </c>
      <c r="D30" s="588">
        <f>'[2]1b'!D30-'[2]9b'!D30-'[2]9c'!D30</f>
        <v>94550169</v>
      </c>
      <c r="E30" s="588">
        <f>'[2]1b'!E30-'[2]9b'!E30-'[2]9c'!E30</f>
        <v>0</v>
      </c>
      <c r="F30" s="588">
        <f>'[2]1b'!F30-'[2]9b'!F30-'[2]9c'!F30</f>
        <v>0</v>
      </c>
      <c r="G30" s="588">
        <f>'[2]1b'!G30-'[2]9b'!G30-'[2]9c'!G30</f>
        <v>0</v>
      </c>
      <c r="H30" s="588">
        <f>'[2]1b'!H30-'[2]9b'!H30-'[2]9c'!H30</f>
        <v>0</v>
      </c>
    </row>
    <row r="31" spans="1:8" ht="16.5" customHeight="1" x14ac:dyDescent="0.2">
      <c r="A31" s="586">
        <v>26</v>
      </c>
      <c r="B31" s="587" t="s">
        <v>73</v>
      </c>
      <c r="C31" s="588">
        <f>'[2]1b'!C31-'[2]9b'!C31-'[2]9c'!C31</f>
        <v>0</v>
      </c>
      <c r="D31" s="588">
        <f>'[2]1b'!D31-'[2]9b'!D31-'[2]9c'!D31</f>
        <v>0</v>
      </c>
      <c r="E31" s="588">
        <f>'[2]1b'!E31-'[2]9b'!E31-'[2]9c'!E31</f>
        <v>0</v>
      </c>
      <c r="F31" s="588">
        <f>'[2]1b'!F31-'[2]9b'!F31-'[2]9c'!F31</f>
        <v>0</v>
      </c>
      <c r="G31" s="588">
        <f>'[2]1b'!G31-'[2]9b'!G31-'[2]9c'!G31</f>
        <v>0</v>
      </c>
      <c r="H31" s="588">
        <f>'[2]1b'!H31-'[2]9b'!H31-'[2]9c'!H31</f>
        <v>0</v>
      </c>
    </row>
    <row r="32" spans="1:8" ht="18.75" customHeight="1" x14ac:dyDescent="0.2">
      <c r="A32" s="586">
        <v>27</v>
      </c>
      <c r="B32" s="587" t="s">
        <v>74</v>
      </c>
      <c r="C32" s="588">
        <f>'[2]1b'!C32-'[2]9b'!C32-'[2]9c'!C32</f>
        <v>181000000</v>
      </c>
      <c r="D32" s="588">
        <f>'[2]1b'!D32-'[2]9b'!D32-'[2]9c'!D32</f>
        <v>181000000</v>
      </c>
      <c r="E32" s="588">
        <f>'[2]1b'!E32-'[2]9b'!E32-'[2]9c'!E32</f>
        <v>0</v>
      </c>
      <c r="F32" s="588">
        <f>'[2]1b'!F32-'[2]9b'!F32-'[2]9c'!F32</f>
        <v>0</v>
      </c>
      <c r="G32" s="588">
        <f>'[2]1b'!G32-'[2]9b'!G32-'[2]9c'!G32</f>
        <v>0</v>
      </c>
      <c r="H32" s="588">
        <f>'[2]1b'!H32-'[2]9b'!H32-'[2]9c'!H32</f>
        <v>0</v>
      </c>
    </row>
    <row r="33" spans="1:8" x14ac:dyDescent="0.2">
      <c r="A33" s="586">
        <v>28</v>
      </c>
      <c r="B33" s="587" t="s">
        <v>381</v>
      </c>
      <c r="C33" s="588">
        <f>'[2]1b'!C33-'[2]9b'!C33-'[2]9c'!C33</f>
        <v>11800000</v>
      </c>
      <c r="D33" s="588">
        <f>'[2]1b'!D33-'[2]9b'!D33-'[2]9c'!D33</f>
        <v>11800000</v>
      </c>
      <c r="E33" s="588">
        <f>'[2]1b'!E33-'[2]9b'!E33-'[2]9c'!E33</f>
        <v>0</v>
      </c>
      <c r="F33" s="588">
        <f>'[2]1b'!F33-'[2]9b'!F33-'[2]9c'!F33</f>
        <v>0</v>
      </c>
      <c r="G33" s="588">
        <f>'[2]1b'!G33-'[2]9b'!G33-'[2]9c'!G33</f>
        <v>0</v>
      </c>
      <c r="H33" s="588">
        <f>'[2]1b'!H33-'[2]9b'!H33-'[2]9c'!H33</f>
        <v>0</v>
      </c>
    </row>
    <row r="34" spans="1:8" ht="25.5" x14ac:dyDescent="0.2">
      <c r="A34" s="586">
        <v>29</v>
      </c>
      <c r="B34" s="587" t="s">
        <v>382</v>
      </c>
      <c r="C34" s="588">
        <f>'[2]1b'!C34-'[2]9b'!C34-'[2]9c'!C34</f>
        <v>0</v>
      </c>
      <c r="D34" s="588">
        <f>'[2]1b'!D34-'[2]9b'!D34-'[2]9c'!D34</f>
        <v>0</v>
      </c>
      <c r="E34" s="588">
        <f>'[2]1b'!E34-'[2]9b'!E34-'[2]9c'!E34</f>
        <v>0</v>
      </c>
      <c r="F34" s="588">
        <f>'[2]1b'!F34-'[2]9b'!F34-'[2]9c'!F34</f>
        <v>0</v>
      </c>
      <c r="G34" s="588">
        <f>'[2]1b'!G34-'[2]9b'!G34-'[2]9c'!G34</f>
        <v>0</v>
      </c>
      <c r="H34" s="588">
        <f>'[2]1b'!H34-'[2]9b'!H34-'[2]9c'!H34</f>
        <v>0</v>
      </c>
    </row>
    <row r="35" spans="1:8" x14ac:dyDescent="0.2">
      <c r="A35" s="586">
        <v>30</v>
      </c>
      <c r="B35" s="587" t="s">
        <v>77</v>
      </c>
      <c r="C35" s="588">
        <f>'[2]1b'!C35-'[2]9b'!C35-'[2]9c'!C35</f>
        <v>192800000</v>
      </c>
      <c r="D35" s="588">
        <f>'[2]1b'!D35-'[2]9b'!D35-'[2]9c'!D35</f>
        <v>192800000</v>
      </c>
      <c r="E35" s="588">
        <f>'[2]1b'!E35-'[2]9b'!E35-'[2]9c'!E35</f>
        <v>0</v>
      </c>
      <c r="F35" s="588">
        <f>'[2]1b'!F35-'[2]9b'!F35-'[2]9c'!F35</f>
        <v>0</v>
      </c>
      <c r="G35" s="588">
        <f>'[2]1b'!G35-'[2]9b'!G35-'[2]9c'!G35</f>
        <v>0</v>
      </c>
      <c r="H35" s="588">
        <f>'[2]1b'!H35-'[2]9b'!H35-'[2]9c'!H35</f>
        <v>0</v>
      </c>
    </row>
    <row r="36" spans="1:8" x14ac:dyDescent="0.2">
      <c r="A36" s="586">
        <v>31</v>
      </c>
      <c r="B36" s="587" t="s">
        <v>78</v>
      </c>
      <c r="C36" s="588">
        <f>'[2]1b'!C36-'[2]9b'!C36-'[2]9c'!C36</f>
        <v>400000</v>
      </c>
      <c r="D36" s="588">
        <f>'[2]1b'!D36-'[2]9b'!D36-'[2]9c'!D36</f>
        <v>400000</v>
      </c>
      <c r="E36" s="588">
        <f>'[2]1b'!E36-'[2]9b'!E36-'[2]9c'!E36</f>
        <v>0</v>
      </c>
      <c r="F36" s="588">
        <f>'[2]1b'!F36-'[2]9b'!F36-'[2]9c'!F36</f>
        <v>0</v>
      </c>
      <c r="G36" s="588">
        <f>'[2]1b'!G36-'[2]9b'!G36-'[2]9c'!G36</f>
        <v>0</v>
      </c>
      <c r="H36" s="588">
        <f>'[2]1b'!H36-'[2]9b'!H36-'[2]9c'!H36</f>
        <v>0</v>
      </c>
    </row>
    <row r="37" spans="1:8" ht="51" x14ac:dyDescent="0.2">
      <c r="A37" s="586">
        <v>32</v>
      </c>
      <c r="B37" s="587" t="s">
        <v>383</v>
      </c>
      <c r="C37" s="588">
        <f>'[2]1b'!C37-'[2]9b'!C37-'[2]9c'!C37</f>
        <v>50000</v>
      </c>
      <c r="D37" s="588">
        <f>'[2]1b'!D37-'[2]9b'!D37-'[2]9c'!D37</f>
        <v>50000</v>
      </c>
      <c r="E37" s="588">
        <f>'[2]1b'!E37-'[2]9b'!E37-'[2]9c'!E37</f>
        <v>0</v>
      </c>
      <c r="F37" s="588">
        <f>'[2]1b'!F37-'[2]9b'!F37-'[2]9c'!F37</f>
        <v>0</v>
      </c>
      <c r="G37" s="588">
        <f>'[2]1b'!G37-'[2]9b'!G37-'[2]9c'!G37</f>
        <v>0</v>
      </c>
      <c r="H37" s="588">
        <f>'[2]1b'!H37-'[2]9b'!H37-'[2]9c'!H37</f>
        <v>0</v>
      </c>
    </row>
    <row r="38" spans="1:8" x14ac:dyDescent="0.2">
      <c r="A38" s="586">
        <v>33</v>
      </c>
      <c r="B38" s="587" t="s">
        <v>384</v>
      </c>
      <c r="C38" s="588">
        <f>'[2]1b'!C38-'[2]9b'!C38-'[2]9c'!C38</f>
        <v>350000</v>
      </c>
      <c r="D38" s="588">
        <f>'[2]1b'!D38-'[2]9b'!D38-'[2]9c'!D38</f>
        <v>350000</v>
      </c>
      <c r="E38" s="588">
        <f>'[2]1b'!E38-'[2]9b'!E38-'[2]9c'!E38</f>
        <v>0</v>
      </c>
      <c r="F38" s="588">
        <f>'[2]1b'!F38-'[2]9b'!F38-'[2]9c'!F38</f>
        <v>0</v>
      </c>
      <c r="G38" s="588">
        <f>'[2]1b'!G38-'[2]9b'!G38-'[2]9c'!G38</f>
        <v>0</v>
      </c>
      <c r="H38" s="588">
        <f>'[2]1b'!H38-'[2]9b'!H38-'[2]9c'!H38</f>
        <v>0</v>
      </c>
    </row>
    <row r="39" spans="1:8" x14ac:dyDescent="0.2">
      <c r="A39" s="586">
        <v>34</v>
      </c>
      <c r="B39" s="593" t="s">
        <v>82</v>
      </c>
      <c r="C39" s="588">
        <f>'[2]1b'!C39-'[2]9b'!C39-'[2]9c'!C39</f>
        <v>287750169</v>
      </c>
      <c r="D39" s="588">
        <f>'[2]1b'!D39-'[2]9b'!D39-'[2]9c'!D39</f>
        <v>287750169</v>
      </c>
      <c r="E39" s="588">
        <f>'[2]1b'!E39-'[2]9b'!E39-'[2]9c'!E39</f>
        <v>0</v>
      </c>
      <c r="F39" s="588">
        <f>'[2]1b'!F39-'[2]9b'!F39-'[2]9c'!F39</f>
        <v>0</v>
      </c>
      <c r="G39" s="588">
        <f>'[2]1b'!G39-'[2]9b'!G39-'[2]9c'!G39</f>
        <v>0</v>
      </c>
      <c r="H39" s="588">
        <f>'[2]1b'!H39-'[2]9b'!H39-'[2]9c'!H39</f>
        <v>0</v>
      </c>
    </row>
    <row r="40" spans="1:8" x14ac:dyDescent="0.2">
      <c r="A40" s="586">
        <v>35</v>
      </c>
      <c r="B40" s="591" t="s">
        <v>385</v>
      </c>
      <c r="C40" s="588">
        <f>'[2]1b'!C40-'[2]9b'!C40-'[2]9c'!C40</f>
        <v>0</v>
      </c>
      <c r="D40" s="588">
        <f>'[2]1b'!D40-'[2]9b'!D40-'[2]9c'!D40</f>
        <v>0</v>
      </c>
      <c r="E40" s="588">
        <f>'[2]1b'!E40-'[2]9b'!E40-'[2]9c'!E40</f>
        <v>0</v>
      </c>
      <c r="F40" s="588">
        <f>'[2]1b'!F40-'[2]9b'!F40-'[2]9c'!F40</f>
        <v>0</v>
      </c>
      <c r="G40" s="588">
        <f>'[2]1b'!G40-'[2]9b'!G40-'[2]9c'!G40</f>
        <v>0</v>
      </c>
      <c r="H40" s="588">
        <f>'[2]1b'!H40-'[2]9b'!H40-'[2]9c'!H40</f>
        <v>0</v>
      </c>
    </row>
    <row r="41" spans="1:8" x14ac:dyDescent="0.2">
      <c r="A41" s="586">
        <v>36</v>
      </c>
      <c r="B41" s="598" t="s">
        <v>83</v>
      </c>
      <c r="C41" s="588">
        <f>'[2]1b'!C41-'[2]9b'!C41-'[2]9c'!C41</f>
        <v>8036796</v>
      </c>
      <c r="D41" s="588">
        <f>'[2]1b'!D41-'[2]9b'!D41-'[2]9c'!D41</f>
        <v>0</v>
      </c>
      <c r="E41" s="588">
        <f>'[2]1b'!E41-'[2]9b'!E41-'[2]9c'!E41</f>
        <v>370000</v>
      </c>
      <c r="F41" s="588">
        <f>'[2]1b'!F41-'[2]9b'!F41-'[2]9c'!F41</f>
        <v>1000000</v>
      </c>
      <c r="G41" s="588">
        <f>'[2]1b'!G41-'[2]9b'!G41-'[2]9c'!G41</f>
        <v>1715000</v>
      </c>
      <c r="H41" s="588">
        <f>'[2]1b'!H41-'[2]9b'!H41-'[2]9c'!H41</f>
        <v>4951796</v>
      </c>
    </row>
    <row r="42" spans="1:8" x14ac:dyDescent="0.2">
      <c r="A42" s="586">
        <v>37</v>
      </c>
      <c r="B42" s="598" t="s">
        <v>386</v>
      </c>
      <c r="C42" s="588">
        <f>'[2]1b'!C42-'[2]9b'!C42-'[2]9c'!C42</f>
        <v>0</v>
      </c>
      <c r="D42" s="588">
        <f>'[2]1b'!D42-'[2]9b'!D42-'[2]9c'!D42</f>
        <v>0</v>
      </c>
      <c r="E42" s="588">
        <f>'[2]1b'!E42-'[2]9b'!E42-'[2]9c'!E42</f>
        <v>0</v>
      </c>
      <c r="F42" s="588">
        <f>'[2]1b'!F42-'[2]9b'!F42-'[2]9c'!F42</f>
        <v>0</v>
      </c>
      <c r="G42" s="588">
        <f>'[2]1b'!G42-'[2]9b'!G42-'[2]9c'!G42</f>
        <v>0</v>
      </c>
      <c r="H42" s="588">
        <f>'[2]1b'!H42-'[2]9b'!H42-'[2]9c'!H42</f>
        <v>0</v>
      </c>
    </row>
    <row r="43" spans="1:8" x14ac:dyDescent="0.2">
      <c r="A43" s="586">
        <v>38</v>
      </c>
      <c r="B43" s="598" t="s">
        <v>85</v>
      </c>
      <c r="C43" s="588">
        <f>'[2]1b'!C43-'[2]9b'!C43-'[2]9c'!C43</f>
        <v>2670000</v>
      </c>
      <c r="D43" s="588">
        <f>'[2]1b'!D43-'[2]9b'!D43-'[2]9c'!D43</f>
        <v>0</v>
      </c>
      <c r="E43" s="588">
        <f>'[2]1b'!E43-'[2]9b'!E43-'[2]9c'!E43</f>
        <v>70000</v>
      </c>
      <c r="F43" s="588">
        <f>'[2]1b'!F43-'[2]9b'!F43-'[2]9c'!F43</f>
        <v>1000000</v>
      </c>
      <c r="G43" s="588">
        <f>'[2]1b'!G43-'[2]9b'!G43-'[2]9c'!G43</f>
        <v>1600000</v>
      </c>
      <c r="H43" s="588">
        <f>'[2]1b'!H43-'[2]9b'!H43-'[2]9c'!H43</f>
        <v>0</v>
      </c>
    </row>
    <row r="44" spans="1:8" x14ac:dyDescent="0.2">
      <c r="A44" s="586">
        <v>39</v>
      </c>
      <c r="B44" s="598" t="s">
        <v>387</v>
      </c>
      <c r="C44" s="588">
        <f>'[2]1b'!C44-'[2]9b'!C44-'[2]9c'!C44</f>
        <v>848660</v>
      </c>
      <c r="D44" s="588">
        <f>'[2]1b'!D44-'[2]9b'!D44-'[2]9c'!D44</f>
        <v>0</v>
      </c>
      <c r="E44" s="588">
        <f>'[2]1b'!E44-'[2]9b'!E44-'[2]9c'!E44</f>
        <v>0</v>
      </c>
      <c r="F44" s="588">
        <f>'[2]1b'!F44-'[2]9b'!F44-'[2]9c'!F44</f>
        <v>0</v>
      </c>
      <c r="G44" s="588">
        <f>'[2]1b'!G44-'[2]9b'!G44-'[2]9c'!G44</f>
        <v>0</v>
      </c>
      <c r="H44" s="588">
        <f>'[2]1b'!H44-'[2]9b'!H44-'[2]9c'!H44</f>
        <v>848660</v>
      </c>
    </row>
    <row r="45" spans="1:8" x14ac:dyDescent="0.2">
      <c r="A45" s="586">
        <v>40</v>
      </c>
      <c r="B45" s="598" t="s">
        <v>388</v>
      </c>
      <c r="C45" s="588">
        <f>'[2]1b'!C45-'[2]9b'!C45-'[2]9c'!C45</f>
        <v>4518136</v>
      </c>
      <c r="D45" s="588">
        <f>'[2]1b'!D45-'[2]9b'!D45-'[2]9c'!D45</f>
        <v>0</v>
      </c>
      <c r="E45" s="588">
        <f>'[2]1b'!E45-'[2]9b'!E45-'[2]9c'!E45</f>
        <v>300000</v>
      </c>
      <c r="F45" s="588">
        <f>'[2]1b'!F45-'[2]9b'!F45-'[2]9c'!F45</f>
        <v>0</v>
      </c>
      <c r="G45" s="588">
        <f>'[2]1b'!G45-'[2]9b'!G45-'[2]9c'!G45</f>
        <v>115000</v>
      </c>
      <c r="H45" s="588">
        <f>'[2]1b'!H45-'[2]9b'!H45-'[2]9c'!H45</f>
        <v>4103136</v>
      </c>
    </row>
    <row r="46" spans="1:8" x14ac:dyDescent="0.2">
      <c r="A46" s="586">
        <v>41</v>
      </c>
      <c r="B46" s="587" t="s">
        <v>87</v>
      </c>
      <c r="C46" s="588">
        <f>'[2]1b'!C46-'[2]9b'!C46-'[2]9c'!C46</f>
        <v>3584747</v>
      </c>
      <c r="D46" s="588">
        <f>'[2]1b'!D46-'[2]9b'!D46-'[2]9c'!D46</f>
        <v>1821747</v>
      </c>
      <c r="E46" s="588">
        <f>'[2]1b'!E46-'[2]9b'!E46-'[2]9c'!E46</f>
        <v>1300000</v>
      </c>
      <c r="F46" s="588">
        <f>'[2]1b'!F46-'[2]9b'!F46-'[2]9c'!F46</f>
        <v>463000</v>
      </c>
      <c r="G46" s="588">
        <f>'[2]1b'!G46-'[2]9b'!G46-'[2]9c'!G46</f>
        <v>0</v>
      </c>
      <c r="H46" s="588">
        <f>'[2]1b'!H46-'[2]9b'!H46-'[2]9c'!H46</f>
        <v>0</v>
      </c>
    </row>
    <row r="47" spans="1:8" x14ac:dyDescent="0.2">
      <c r="A47" s="586">
        <v>42</v>
      </c>
      <c r="B47" s="587" t="s">
        <v>88</v>
      </c>
      <c r="C47" s="588">
        <f>'[2]1b'!C47-'[2]9b'!C47-'[2]9c'!C47</f>
        <v>3396747</v>
      </c>
      <c r="D47" s="588">
        <f>'[2]1b'!D47-'[2]9b'!D47-'[2]9c'!D47</f>
        <v>1821747</v>
      </c>
      <c r="E47" s="588">
        <f>'[2]1b'!E47-'[2]9b'!E47-'[2]9c'!E47</f>
        <v>1300000</v>
      </c>
      <c r="F47" s="588">
        <f>'[2]1b'!F47-'[2]9b'!F47-'[2]9c'!F47</f>
        <v>275000</v>
      </c>
      <c r="G47" s="588">
        <f>'[2]1b'!G47-'[2]9b'!G47-'[2]9c'!G47</f>
        <v>0</v>
      </c>
      <c r="H47" s="588">
        <f>'[2]1b'!H47-'[2]9b'!H47-'[2]9c'!H47</f>
        <v>0</v>
      </c>
    </row>
    <row r="48" spans="1:8" x14ac:dyDescent="0.2">
      <c r="A48" s="586">
        <v>43</v>
      </c>
      <c r="B48" s="587" t="s">
        <v>89</v>
      </c>
      <c r="C48" s="588">
        <f>'[2]1b'!C48-'[2]9b'!C48-'[2]9c'!C48</f>
        <v>188000</v>
      </c>
      <c r="D48" s="588">
        <f>'[2]1b'!D48-'[2]9b'!D48-'[2]9c'!D48</f>
        <v>0</v>
      </c>
      <c r="E48" s="588">
        <f>'[2]1b'!E48-'[2]9b'!E48-'[2]9c'!E48</f>
        <v>0</v>
      </c>
      <c r="F48" s="588">
        <f>'[2]1b'!F48-'[2]9b'!F48-'[2]9c'!F48</f>
        <v>188000</v>
      </c>
      <c r="G48" s="588">
        <f>'[2]1b'!G48-'[2]9b'!G48-'[2]9c'!G48</f>
        <v>0</v>
      </c>
      <c r="H48" s="588">
        <f>'[2]1b'!H48-'[2]9b'!H48-'[2]9c'!H48</f>
        <v>0</v>
      </c>
    </row>
    <row r="49" spans="1:8" x14ac:dyDescent="0.2">
      <c r="A49" s="586">
        <v>44</v>
      </c>
      <c r="B49" s="587" t="s">
        <v>389</v>
      </c>
      <c r="C49" s="588">
        <f>'[2]1b'!C49-'[2]9b'!C49-'[2]9c'!C49</f>
        <v>1740682</v>
      </c>
      <c r="D49" s="588">
        <f>'[2]1b'!D49-'[2]9b'!D49-'[2]9c'!D49</f>
        <v>1740682</v>
      </c>
      <c r="E49" s="588">
        <f>'[2]1b'!E49-'[2]9b'!E49-'[2]9c'!E49</f>
        <v>0</v>
      </c>
      <c r="F49" s="588">
        <f>'[2]1b'!F49-'[2]9b'!F49-'[2]9c'!F49</f>
        <v>0</v>
      </c>
      <c r="G49" s="588">
        <f>'[2]1b'!G49-'[2]9b'!G49-'[2]9c'!G49</f>
        <v>0</v>
      </c>
      <c r="H49" s="588">
        <f>'[2]1b'!H49-'[2]9b'!H49-'[2]9c'!H49</f>
        <v>0</v>
      </c>
    </row>
    <row r="50" spans="1:8" ht="25.5" x14ac:dyDescent="0.2">
      <c r="A50" s="586">
        <v>45</v>
      </c>
      <c r="B50" s="587" t="s">
        <v>390</v>
      </c>
      <c r="C50" s="588">
        <f>'[2]1b'!C50-'[2]9b'!C50-'[2]9c'!C50</f>
        <v>0</v>
      </c>
      <c r="D50" s="588">
        <f>'[2]1b'!D50-'[2]9b'!D50-'[2]9c'!D50</f>
        <v>0</v>
      </c>
      <c r="E50" s="588">
        <f>'[2]1b'!E50-'[2]9b'!E50-'[2]9c'!E50</f>
        <v>0</v>
      </c>
      <c r="F50" s="588">
        <f>'[2]1b'!F50-'[2]9b'!F50-'[2]9c'!F50</f>
        <v>0</v>
      </c>
      <c r="G50" s="588">
        <f>'[2]1b'!G50-'[2]9b'!G50-'[2]9c'!G50</f>
        <v>0</v>
      </c>
      <c r="H50" s="588">
        <f>'[2]1b'!H50-'[2]9b'!H50-'[2]9c'!H50</f>
        <v>0</v>
      </c>
    </row>
    <row r="51" spans="1:8" ht="25.5" x14ac:dyDescent="0.2">
      <c r="A51" s="586">
        <v>46</v>
      </c>
      <c r="B51" s="587" t="s">
        <v>92</v>
      </c>
      <c r="C51" s="588">
        <f>'[2]1b'!C51-'[2]9b'!C51-'[2]9c'!C51</f>
        <v>1487317</v>
      </c>
      <c r="D51" s="588">
        <f>'[2]1b'!D51-'[2]9b'!D51-'[2]9c'!D51</f>
        <v>1487317</v>
      </c>
      <c r="E51" s="588">
        <f>'[2]1b'!E51-'[2]9b'!E51-'[2]9c'!E51</f>
        <v>0</v>
      </c>
      <c r="F51" s="588">
        <f>'[2]1b'!F51-'[2]9b'!F51-'[2]9c'!F51</f>
        <v>0</v>
      </c>
      <c r="G51" s="588">
        <f>'[2]1b'!G51-'[2]9b'!G51-'[2]9c'!G51</f>
        <v>0</v>
      </c>
      <c r="H51" s="588">
        <f>'[2]1b'!H51-'[2]9b'!H51-'[2]9c'!H51</f>
        <v>0</v>
      </c>
    </row>
    <row r="52" spans="1:8" x14ac:dyDescent="0.2">
      <c r="A52" s="586">
        <v>47</v>
      </c>
      <c r="B52" s="587" t="s">
        <v>391</v>
      </c>
      <c r="C52" s="588">
        <f>'[2]1b'!C52-'[2]9b'!C52-'[2]9c'!C52</f>
        <v>253365</v>
      </c>
      <c r="D52" s="588">
        <f>'[2]1b'!D52-'[2]9b'!D52-'[2]9c'!D52</f>
        <v>253365</v>
      </c>
      <c r="E52" s="588">
        <f>'[2]1b'!E52-'[2]9b'!E52-'[2]9c'!E52</f>
        <v>0</v>
      </c>
      <c r="F52" s="588">
        <f>'[2]1b'!F52-'[2]9b'!F52-'[2]9c'!F52</f>
        <v>0</v>
      </c>
      <c r="G52" s="588">
        <f>'[2]1b'!G52-'[2]9b'!G52-'[2]9c'!G52</f>
        <v>0</v>
      </c>
      <c r="H52" s="588">
        <f>'[2]1b'!H52-'[2]9b'!H52-'[2]9c'!H52</f>
        <v>0</v>
      </c>
    </row>
    <row r="53" spans="1:8" x14ac:dyDescent="0.2">
      <c r="A53" s="586">
        <v>48</v>
      </c>
      <c r="B53" s="587" t="s">
        <v>95</v>
      </c>
      <c r="C53" s="588">
        <f>'[2]1b'!C53-'[2]9b'!C53-'[2]9c'!C53</f>
        <v>0</v>
      </c>
      <c r="D53" s="588">
        <f>'[2]1b'!D53-'[2]9b'!D53-'[2]9c'!D53</f>
        <v>0</v>
      </c>
      <c r="E53" s="588">
        <f>'[2]1b'!E53-'[2]9b'!E53-'[2]9c'!E53</f>
        <v>0</v>
      </c>
      <c r="F53" s="588">
        <f>'[2]1b'!F53-'[2]9b'!F53-'[2]9c'!F53</f>
        <v>0</v>
      </c>
      <c r="G53" s="588">
        <f>'[2]1b'!G53-'[2]9b'!G53-'[2]9c'!G53</f>
        <v>0</v>
      </c>
      <c r="H53" s="588">
        <f>'[2]1b'!H53-'[2]9b'!H53-'[2]9c'!H53</f>
        <v>0</v>
      </c>
    </row>
    <row r="54" spans="1:8" x14ac:dyDescent="0.2">
      <c r="A54" s="586">
        <v>49</v>
      </c>
      <c r="B54" s="587" t="s">
        <v>392</v>
      </c>
      <c r="C54" s="588">
        <f>'[2]1b'!C54-'[2]9b'!C54-'[2]9c'!C54</f>
        <v>1095245</v>
      </c>
      <c r="D54" s="588">
        <f>'[2]1b'!D54-'[2]9b'!D54-'[2]9c'!D54</f>
        <v>0</v>
      </c>
      <c r="E54" s="588">
        <f>'[2]1b'!E54-'[2]9b'!E54-'[2]9c'!E54</f>
        <v>0</v>
      </c>
      <c r="F54" s="588">
        <f>'[2]1b'!F54-'[2]9b'!F54-'[2]9c'!F54</f>
        <v>0</v>
      </c>
      <c r="G54" s="588">
        <f>'[2]1b'!G54-'[2]9b'!G54-'[2]9c'!G54</f>
        <v>0</v>
      </c>
      <c r="H54" s="588">
        <f>'[2]1b'!H54-'[2]9b'!H54-'[2]9c'!H54</f>
        <v>1095245</v>
      </c>
    </row>
    <row r="55" spans="1:8" x14ac:dyDescent="0.2">
      <c r="A55" s="586">
        <v>50</v>
      </c>
      <c r="B55" s="587" t="s">
        <v>393</v>
      </c>
      <c r="C55" s="588">
        <f>'[2]1b'!C55-'[2]9b'!C55-'[2]9c'!C55</f>
        <v>2915286</v>
      </c>
      <c r="D55" s="588">
        <f>'[2]1b'!D55-'[2]9b'!D55-'[2]9c'!D55</f>
        <v>436675</v>
      </c>
      <c r="E55" s="588">
        <f>'[2]1b'!E55-'[2]9b'!E55-'[2]9c'!E55</f>
        <v>450900</v>
      </c>
      <c r="F55" s="588">
        <f>'[2]1b'!F55-'[2]9b'!F55-'[2]9c'!F55</f>
        <v>395010</v>
      </c>
      <c r="G55" s="588">
        <f>'[2]1b'!G55-'[2]9b'!G55-'[2]9c'!G55</f>
        <v>0</v>
      </c>
      <c r="H55" s="588">
        <f>'[2]1b'!H55-'[2]9b'!H55-'[2]9c'!H55</f>
        <v>1632701</v>
      </c>
    </row>
    <row r="56" spans="1:8" x14ac:dyDescent="0.2">
      <c r="A56" s="586">
        <v>51</v>
      </c>
      <c r="B56" s="587" t="s">
        <v>98</v>
      </c>
      <c r="C56" s="588">
        <f>'[2]1b'!C56-'[2]9b'!C56-'[2]9c'!C56</f>
        <v>0</v>
      </c>
      <c r="D56" s="588">
        <f>'[2]1b'!D56-'[2]9b'!D56-'[2]9c'!D56</f>
        <v>0</v>
      </c>
      <c r="E56" s="588">
        <f>'[2]1b'!E56-'[2]9b'!E56-'[2]9c'!E56</f>
        <v>0</v>
      </c>
      <c r="F56" s="588">
        <f>'[2]1b'!F56-'[2]9b'!F56-'[2]9c'!F56</f>
        <v>0</v>
      </c>
      <c r="G56" s="588">
        <f>'[2]1b'!G56-'[2]9b'!G56-'[2]9c'!G56</f>
        <v>0</v>
      </c>
      <c r="H56" s="588">
        <f>'[2]1b'!H56-'[2]9b'!H56-'[2]9c'!H56</f>
        <v>0</v>
      </c>
    </row>
    <row r="57" spans="1:8" ht="25.5" x14ac:dyDescent="0.2">
      <c r="A57" s="586">
        <v>52</v>
      </c>
      <c r="B57" s="587" t="s">
        <v>394</v>
      </c>
      <c r="C57" s="588">
        <f>'[2]1b'!C57-'[2]9b'!C57-'[2]9c'!C57</f>
        <v>3048201</v>
      </c>
      <c r="D57" s="588">
        <f>'[2]1b'!D57-'[2]9b'!D57-'[2]9c'!D57</f>
        <v>3048201</v>
      </c>
      <c r="E57" s="588">
        <f>'[2]1b'!E57-'[2]9b'!E57-'[2]9c'!E57</f>
        <v>0</v>
      </c>
      <c r="F57" s="588">
        <f>'[2]1b'!F57-'[2]9b'!F57-'[2]9c'!F57</f>
        <v>0</v>
      </c>
      <c r="G57" s="588">
        <f>'[2]1b'!G57-'[2]9b'!G57-'[2]9c'!G57</f>
        <v>0</v>
      </c>
      <c r="H57" s="588">
        <f>'[2]1b'!H57-'[2]9b'!H57-'[2]9c'!H57</f>
        <v>0</v>
      </c>
    </row>
    <row r="58" spans="1:8" x14ac:dyDescent="0.2">
      <c r="A58" s="586">
        <v>53</v>
      </c>
      <c r="B58" s="587" t="s">
        <v>395</v>
      </c>
      <c r="C58" s="588">
        <f>'[2]1b'!C58-'[2]9b'!C58-'[2]9c'!C58</f>
        <v>0</v>
      </c>
      <c r="D58" s="588">
        <f>'[2]1b'!D58-'[2]9b'!D58-'[2]9c'!D58</f>
        <v>0</v>
      </c>
      <c r="E58" s="588">
        <f>'[2]1b'!E58-'[2]9b'!E58-'[2]9c'!E58</f>
        <v>0</v>
      </c>
      <c r="F58" s="588">
        <f>'[2]1b'!F58-'[2]9b'!F58-'[2]9c'!F58</f>
        <v>0</v>
      </c>
      <c r="G58" s="588">
        <f>'[2]1b'!G58-'[2]9b'!G58-'[2]9c'!G58</f>
        <v>0</v>
      </c>
      <c r="H58" s="588">
        <f>'[2]1b'!H58-'[2]9b'!H58-'[2]9c'!H58</f>
        <v>0</v>
      </c>
    </row>
    <row r="59" spans="1:8" x14ac:dyDescent="0.2">
      <c r="A59" s="586">
        <v>54</v>
      </c>
      <c r="B59" s="587" t="s">
        <v>103</v>
      </c>
      <c r="C59" s="588">
        <f>'[2]1b'!C59-'[2]9b'!C59-'[2]9c'!C59</f>
        <v>717765</v>
      </c>
      <c r="D59" s="588">
        <f>'[2]1b'!D59-'[2]9b'!D59-'[2]9c'!D59</f>
        <v>717765</v>
      </c>
      <c r="E59" s="588">
        <f>'[2]1b'!E59-'[2]9b'!E59-'[2]9c'!E59</f>
        <v>0</v>
      </c>
      <c r="F59" s="588">
        <f>'[2]1b'!F59-'[2]9b'!F59-'[2]9c'!F59</f>
        <v>0</v>
      </c>
      <c r="G59" s="588">
        <f>'[2]1b'!G59-'[2]9b'!G59-'[2]9c'!G59</f>
        <v>0</v>
      </c>
      <c r="H59" s="588">
        <f>'[2]1b'!H59-'[2]9b'!H59-'[2]9c'!H59</f>
        <v>0</v>
      </c>
    </row>
    <row r="60" spans="1:8" x14ac:dyDescent="0.2">
      <c r="A60" s="586">
        <v>55</v>
      </c>
      <c r="B60" s="587" t="s">
        <v>396</v>
      </c>
      <c r="C60" s="588">
        <f>'[2]1b'!C60-'[2]9b'!C60-'[2]9c'!C60</f>
        <v>0</v>
      </c>
      <c r="D60" s="588">
        <f>'[2]1b'!D60-'[2]9b'!D60-'[2]9c'!D60</f>
        <v>0</v>
      </c>
      <c r="E60" s="588">
        <f>'[2]1b'!E60-'[2]9b'!E60-'[2]9c'!E60</f>
        <v>0</v>
      </c>
      <c r="F60" s="588">
        <f>'[2]1b'!F60-'[2]9b'!F60-'[2]9c'!F60</f>
        <v>0</v>
      </c>
      <c r="G60" s="588">
        <f>'[2]1b'!G60-'[2]9b'!G60-'[2]9c'!G60</f>
        <v>0</v>
      </c>
      <c r="H60" s="588">
        <f>'[2]1b'!H60-'[2]9b'!H60-'[2]9c'!H60</f>
        <v>0</v>
      </c>
    </row>
    <row r="61" spans="1:8" x14ac:dyDescent="0.2">
      <c r="A61" s="586">
        <v>56</v>
      </c>
      <c r="B61" s="593" t="s">
        <v>105</v>
      </c>
      <c r="C61" s="588">
        <f>'[2]1b'!C61-'[2]9b'!C61-'[2]9c'!C61</f>
        <v>21138722</v>
      </c>
      <c r="D61" s="588">
        <f>'[2]1b'!D61-'[2]9b'!D61-'[2]9c'!D61</f>
        <v>7765070</v>
      </c>
      <c r="E61" s="588">
        <f>'[2]1b'!E61-'[2]9b'!E61-'[2]9c'!E61</f>
        <v>2120900</v>
      </c>
      <c r="F61" s="588">
        <f>'[2]1b'!F61-'[2]9b'!F61-'[2]9c'!F61</f>
        <v>1858010</v>
      </c>
      <c r="G61" s="588">
        <f>'[2]1b'!G61-'[2]9b'!G61-'[2]9c'!G61</f>
        <v>1715000</v>
      </c>
      <c r="H61" s="588">
        <f>'[2]1b'!H61-'[2]9b'!H61-'[2]9c'!H61</f>
        <v>7679742</v>
      </c>
    </row>
    <row r="62" spans="1:8" x14ac:dyDescent="0.2">
      <c r="A62" s="586">
        <v>57</v>
      </c>
      <c r="B62" s="587" t="s">
        <v>397</v>
      </c>
      <c r="C62" s="588">
        <f>'[2]1b'!C62-'[2]9b'!C62-'[2]9c'!C62</f>
        <v>0</v>
      </c>
      <c r="D62" s="588">
        <f>'[2]1b'!D62-'[2]9b'!D62-'[2]9c'!D62</f>
        <v>0</v>
      </c>
      <c r="E62" s="588">
        <f>'[2]1b'!E62-'[2]9b'!E62-'[2]9c'!E62</f>
        <v>0</v>
      </c>
      <c r="F62" s="588">
        <f>'[2]1b'!F62-'[2]9b'!F62-'[2]9c'!F62</f>
        <v>0</v>
      </c>
      <c r="G62" s="588">
        <f>'[2]1b'!G62-'[2]9b'!G62-'[2]9c'!G62</f>
        <v>0</v>
      </c>
      <c r="H62" s="588">
        <f>'[2]1b'!H62-'[2]9b'!H62-'[2]9c'!H62</f>
        <v>0</v>
      </c>
    </row>
    <row r="63" spans="1:8" x14ac:dyDescent="0.2">
      <c r="A63" s="586">
        <v>58</v>
      </c>
      <c r="B63" s="587" t="s">
        <v>398</v>
      </c>
      <c r="C63" s="588">
        <f>'[2]1b'!C63-'[2]9b'!C63-'[2]9c'!C63</f>
        <v>0</v>
      </c>
      <c r="D63" s="588">
        <f>'[2]1b'!D63-'[2]9b'!D63-'[2]9c'!D63</f>
        <v>0</v>
      </c>
      <c r="E63" s="588">
        <f>'[2]1b'!E63-'[2]9b'!E63-'[2]9c'!E63</f>
        <v>0</v>
      </c>
      <c r="F63" s="588">
        <f>'[2]1b'!F63-'[2]9b'!F63-'[2]9c'!F63</f>
        <v>0</v>
      </c>
      <c r="G63" s="588">
        <f>'[2]1b'!G63-'[2]9b'!G63-'[2]9c'!G63</f>
        <v>0</v>
      </c>
      <c r="H63" s="588">
        <f>'[2]1b'!H63-'[2]9b'!H63-'[2]9c'!H63</f>
        <v>0</v>
      </c>
    </row>
    <row r="64" spans="1:8" x14ac:dyDescent="0.2">
      <c r="A64" s="586">
        <v>59</v>
      </c>
      <c r="B64" s="593" t="s">
        <v>107</v>
      </c>
      <c r="C64" s="588">
        <f>'[2]1b'!C64-'[2]9b'!C64-'[2]9c'!C64</f>
        <v>0</v>
      </c>
      <c r="D64" s="588">
        <f>'[2]1b'!D64-'[2]9b'!D64-'[2]9c'!D64</f>
        <v>0</v>
      </c>
      <c r="E64" s="588">
        <f>'[2]1b'!E64-'[2]9b'!E64-'[2]9c'!E64</f>
        <v>0</v>
      </c>
      <c r="F64" s="588">
        <f>'[2]1b'!F64-'[2]9b'!F64-'[2]9c'!F64</f>
        <v>0</v>
      </c>
      <c r="G64" s="588">
        <f>'[2]1b'!G64-'[2]9b'!G64-'[2]9c'!G64</f>
        <v>0</v>
      </c>
      <c r="H64" s="588">
        <f>'[2]1b'!H64-'[2]9b'!H64-'[2]9c'!H64</f>
        <v>0</v>
      </c>
    </row>
    <row r="65" spans="1:8" x14ac:dyDescent="0.2">
      <c r="A65" s="586">
        <v>60</v>
      </c>
      <c r="B65" s="602" t="s">
        <v>399</v>
      </c>
      <c r="C65" s="588">
        <f>'[2]1b'!C65-'[2]9b'!C65-'[2]9c'!C65</f>
        <v>415000</v>
      </c>
      <c r="D65" s="588">
        <f>'[2]1b'!D65-'[2]9b'!D65-'[2]9c'!D65</f>
        <v>0</v>
      </c>
      <c r="E65" s="588">
        <f>'[2]1b'!E65-'[2]9b'!E65-'[2]9c'!E65</f>
        <v>0</v>
      </c>
      <c r="F65" s="588">
        <f>'[2]1b'!F65-'[2]9b'!F65-'[2]9c'!F65</f>
        <v>0</v>
      </c>
      <c r="G65" s="588">
        <f>'[2]1b'!G65-'[2]9b'!G65-'[2]9c'!G65</f>
        <v>415000</v>
      </c>
      <c r="H65" s="588">
        <f>'[2]1b'!H65-'[2]9b'!H65-'[2]9c'!H65</f>
        <v>0</v>
      </c>
    </row>
    <row r="66" spans="1:8" x14ac:dyDescent="0.2">
      <c r="A66" s="586">
        <v>61</v>
      </c>
      <c r="B66" s="606" t="s">
        <v>400</v>
      </c>
      <c r="C66" s="588">
        <f>'[2]1b'!C66-'[2]9b'!C66-'[2]9c'!C66</f>
        <v>415000</v>
      </c>
      <c r="D66" s="588">
        <f>'[2]1b'!D66-'[2]9b'!D66-'[2]9c'!D66</f>
        <v>0</v>
      </c>
      <c r="E66" s="588">
        <f>'[2]1b'!E66-'[2]9b'!E66-'[2]9c'!E66</f>
        <v>0</v>
      </c>
      <c r="F66" s="588">
        <f>'[2]1b'!F66-'[2]9b'!F66-'[2]9c'!F66</f>
        <v>0</v>
      </c>
      <c r="G66" s="588">
        <f>'[2]1b'!G66-'[2]9b'!G66-'[2]9c'!G66</f>
        <v>415000</v>
      </c>
      <c r="H66" s="588">
        <f>'[2]1b'!H66-'[2]9b'!H66-'[2]9c'!H66</f>
        <v>0</v>
      </c>
    </row>
    <row r="67" spans="1:8" ht="25.5" x14ac:dyDescent="0.2">
      <c r="A67" s="586">
        <v>62</v>
      </c>
      <c r="B67" s="587" t="s">
        <v>108</v>
      </c>
      <c r="C67" s="588">
        <f>'[2]1b'!C67-'[2]9b'!C67-'[2]9c'!C67</f>
        <v>0</v>
      </c>
      <c r="D67" s="588">
        <f>'[2]1b'!D67-'[2]9b'!D67-'[2]9c'!D67</f>
        <v>0</v>
      </c>
      <c r="E67" s="588">
        <f>'[2]1b'!E67-'[2]9b'!E67-'[2]9c'!E67</f>
        <v>0</v>
      </c>
      <c r="F67" s="588">
        <f>'[2]1b'!F67-'[2]9b'!F67-'[2]9c'!F67</f>
        <v>0</v>
      </c>
      <c r="G67" s="588">
        <f>'[2]1b'!G67-'[2]9b'!G67-'[2]9c'!G67</f>
        <v>0</v>
      </c>
      <c r="H67" s="588">
        <f>'[2]1b'!H67-'[2]9b'!H67-'[2]9c'!H67</f>
        <v>0</v>
      </c>
    </row>
    <row r="68" spans="1:8" x14ac:dyDescent="0.2">
      <c r="A68" s="586">
        <v>63</v>
      </c>
      <c r="B68" s="587" t="s">
        <v>109</v>
      </c>
      <c r="C68" s="588">
        <f>'[2]1b'!C68-'[2]9b'!C68-'[2]9c'!C68</f>
        <v>0</v>
      </c>
      <c r="D68" s="588">
        <f>'[2]1b'!D68-'[2]9b'!D68-'[2]9c'!D68</f>
        <v>0</v>
      </c>
      <c r="E68" s="588">
        <f>'[2]1b'!E68-'[2]9b'!E68-'[2]9c'!E68</f>
        <v>0</v>
      </c>
      <c r="F68" s="588">
        <f>'[2]1b'!F68-'[2]9b'!F68-'[2]9c'!F68</f>
        <v>0</v>
      </c>
      <c r="G68" s="588">
        <f>'[2]1b'!G68-'[2]9b'!G68-'[2]9c'!G68</f>
        <v>0</v>
      </c>
      <c r="H68" s="588">
        <f>'[2]1b'!H68-'[2]9b'!H68-'[2]9c'!H68</f>
        <v>0</v>
      </c>
    </row>
    <row r="69" spans="1:8" x14ac:dyDescent="0.2">
      <c r="A69" s="586">
        <v>64</v>
      </c>
      <c r="B69" s="587" t="s">
        <v>110</v>
      </c>
      <c r="C69" s="588">
        <f>'[2]1b'!C69-'[2]9b'!C69-'[2]9c'!C69</f>
        <v>2732000</v>
      </c>
      <c r="D69" s="588">
        <f>'[2]1b'!D69-'[2]9b'!D69-'[2]9c'!D69</f>
        <v>2732000</v>
      </c>
      <c r="E69" s="588">
        <f>'[2]1b'!E69-'[2]9b'!E69-'[2]9c'!E69</f>
        <v>0</v>
      </c>
      <c r="F69" s="588">
        <f>'[2]1b'!F69-'[2]9b'!F69-'[2]9c'!F69</f>
        <v>0</v>
      </c>
      <c r="G69" s="588">
        <f>'[2]1b'!G69-'[2]9b'!G69-'[2]9c'!G69</f>
        <v>0</v>
      </c>
      <c r="H69" s="588">
        <f>'[2]1b'!H69-'[2]9b'!H69-'[2]9c'!H69</f>
        <v>0</v>
      </c>
    </row>
    <row r="70" spans="1:8" x14ac:dyDescent="0.2">
      <c r="A70" s="586">
        <v>65</v>
      </c>
      <c r="B70" s="593" t="s">
        <v>111</v>
      </c>
      <c r="C70" s="588">
        <f>'[2]1b'!C70-'[2]9b'!C70-'[2]9c'!C70</f>
        <v>2732000</v>
      </c>
      <c r="D70" s="588">
        <f>'[2]1b'!D70-'[2]9b'!D70-'[2]9c'!D70</f>
        <v>2732000</v>
      </c>
      <c r="E70" s="588">
        <f>'[2]1b'!E70-'[2]9b'!E70-'[2]9c'!E70</f>
        <v>0</v>
      </c>
      <c r="F70" s="588">
        <f>'[2]1b'!F70-'[2]9b'!F70-'[2]9c'!F70</f>
        <v>0</v>
      </c>
      <c r="G70" s="588">
        <f>'[2]1b'!G70-'[2]9b'!G70-'[2]9c'!G70</f>
        <v>0</v>
      </c>
      <c r="H70" s="588">
        <f>'[2]1b'!H70-'[2]9b'!H70-'[2]9c'!H70</f>
        <v>0</v>
      </c>
    </row>
    <row r="71" spans="1:8" x14ac:dyDescent="0.2">
      <c r="A71" s="586">
        <v>66</v>
      </c>
      <c r="B71" s="704" t="s">
        <v>112</v>
      </c>
      <c r="C71" s="588">
        <f>'[2]1b'!C71-'[2]9b'!C71-'[2]9c'!C71</f>
        <v>2137202790</v>
      </c>
      <c r="D71" s="588">
        <f>'[2]1b'!D71-'[2]9b'!D71-'[2]9c'!D71</f>
        <v>2055508164</v>
      </c>
      <c r="E71" s="588">
        <f>'[2]1b'!E71-'[2]9b'!E71-'[2]9c'!E71</f>
        <v>4101948</v>
      </c>
      <c r="F71" s="588">
        <f>'[2]1b'!F71-'[2]9b'!F71-'[2]9c'!F71</f>
        <v>65122016</v>
      </c>
      <c r="G71" s="588">
        <f>'[2]1b'!G71-'[2]9b'!G71-'[2]9c'!G71</f>
        <v>3896128</v>
      </c>
      <c r="H71" s="588">
        <f>'[2]1b'!H71-'[2]9b'!H71-'[2]9c'!H71</f>
        <v>8574534</v>
      </c>
    </row>
    <row r="72" spans="1:8" ht="25.5" x14ac:dyDescent="0.2">
      <c r="A72" s="586">
        <v>67</v>
      </c>
      <c r="B72" s="591" t="s">
        <v>401</v>
      </c>
      <c r="C72" s="588">
        <f>'[2]1b'!C72-'[2]9b'!C72-'[2]9c'!C72</f>
        <v>0</v>
      </c>
      <c r="D72" s="588">
        <f>'[2]1b'!D72-'[2]9b'!D72-'[2]9c'!D72</f>
        <v>0</v>
      </c>
      <c r="E72" s="588">
        <f>'[2]1b'!E72-'[2]9b'!E72-'[2]9c'!E72</f>
        <v>0</v>
      </c>
      <c r="F72" s="588">
        <f>'[2]1b'!F72-'[2]9b'!F72-'[2]9c'!F72</f>
        <v>0</v>
      </c>
      <c r="G72" s="588">
        <f>'[2]1b'!G72-'[2]9b'!G72-'[2]9c'!G72</f>
        <v>0</v>
      </c>
      <c r="H72" s="588">
        <f>'[2]1b'!H72-'[2]9b'!H72-'[2]9c'!H72</f>
        <v>0</v>
      </c>
    </row>
    <row r="73" spans="1:8" ht="25.5" x14ac:dyDescent="0.2">
      <c r="A73" s="586">
        <v>68</v>
      </c>
      <c r="B73" s="587" t="s">
        <v>402</v>
      </c>
      <c r="C73" s="588">
        <f>'[2]1b'!C73-'[2]9b'!C73-'[2]9c'!C73</f>
        <v>283299607</v>
      </c>
      <c r="D73" s="588">
        <f>'[2]1b'!D73-'[2]9b'!D73-'[2]9c'!D73</f>
        <v>247944252</v>
      </c>
      <c r="E73" s="588">
        <f>'[2]1b'!E73-'[2]9b'!E73-'[2]9c'!E73</f>
        <v>11151861</v>
      </c>
      <c r="F73" s="588">
        <f>'[2]1b'!F73-'[2]9b'!F73-'[2]9c'!F73</f>
        <v>17021226</v>
      </c>
      <c r="G73" s="588">
        <f>'[2]1b'!G73-'[2]9b'!G73-'[2]9c'!G73</f>
        <v>2340070</v>
      </c>
      <c r="H73" s="588">
        <f>'[2]1b'!H73-'[2]9b'!H73-'[2]9c'!H73</f>
        <v>4842198</v>
      </c>
    </row>
    <row r="74" spans="1:8" x14ac:dyDescent="0.2">
      <c r="A74" s="586">
        <v>69</v>
      </c>
      <c r="B74" s="587" t="s">
        <v>114</v>
      </c>
      <c r="C74" s="588">
        <f>'[2]1b'!C74-'[2]9b'!C74-'[2]9c'!C74</f>
        <v>33229433</v>
      </c>
      <c r="D74" s="588">
        <f>'[2]1b'!D74-'[2]9b'!D74-'[2]9c'!D74</f>
        <v>33229433</v>
      </c>
      <c r="E74" s="588">
        <f>'[2]1b'!E74-'[2]9b'!E74-'[2]9c'!E74</f>
        <v>0</v>
      </c>
      <c r="F74" s="588">
        <f>'[2]1b'!F74-'[2]9b'!F74-'[2]9c'!F74</f>
        <v>0</v>
      </c>
      <c r="G74" s="588">
        <f>'[2]1b'!G74-'[2]9b'!G74-'[2]9c'!G74</f>
        <v>0</v>
      </c>
      <c r="H74" s="588">
        <f>'[2]1b'!H74-'[2]9b'!H74-'[2]9c'!H74</f>
        <v>0</v>
      </c>
    </row>
    <row r="75" spans="1:8" x14ac:dyDescent="0.2">
      <c r="A75" s="586">
        <v>70</v>
      </c>
      <c r="B75" s="587" t="s">
        <v>403</v>
      </c>
      <c r="C75" s="588">
        <f>'[2]1b'!C75-'[2]9b'!C75-'[2]9c'!C75</f>
        <v>495516367</v>
      </c>
      <c r="D75" s="588">
        <f>'[2]1b'!D75-'[2]9b'!D75-'[2]9c'!D75</f>
        <v>0</v>
      </c>
      <c r="E75" s="588">
        <f>'[2]1b'!E75-'[2]9b'!E75-'[2]9c'!E75</f>
        <v>178980296</v>
      </c>
      <c r="F75" s="588">
        <f>'[2]1b'!F75-'[2]9b'!F75-'[2]9c'!F75</f>
        <v>122270493</v>
      </c>
      <c r="G75" s="588">
        <f>'[2]1b'!G75-'[2]9b'!G75-'[2]9c'!G75</f>
        <v>65136816</v>
      </c>
      <c r="H75" s="588">
        <f>'[2]1b'!H75-'[2]9b'!H75-'[2]9c'!H75</f>
        <v>129128762</v>
      </c>
    </row>
    <row r="76" spans="1:8" x14ac:dyDescent="0.2">
      <c r="A76" s="586">
        <v>71</v>
      </c>
      <c r="B76" s="587" t="s">
        <v>115</v>
      </c>
      <c r="C76" s="588">
        <f>'[2]1b'!C76-'[2]9b'!C76-'[2]9c'!C76</f>
        <v>812045407</v>
      </c>
      <c r="D76" s="588">
        <f>'[2]1b'!D76-'[2]9b'!D76-'[2]9c'!D76</f>
        <v>281173685</v>
      </c>
      <c r="E76" s="588">
        <f>'[2]1b'!E76-'[2]9b'!E76-'[2]9c'!E76</f>
        <v>190132157</v>
      </c>
      <c r="F76" s="588">
        <f>'[2]1b'!F76-'[2]9b'!F76-'[2]9c'!F76</f>
        <v>139291719</v>
      </c>
      <c r="G76" s="588">
        <f>'[2]1b'!G76-'[2]9b'!G76-'[2]9c'!G76</f>
        <v>67476886</v>
      </c>
      <c r="H76" s="588">
        <f>'[2]1b'!H76-'[2]9b'!H76-'[2]9c'!H76</f>
        <v>133970960</v>
      </c>
    </row>
    <row r="77" spans="1:8" ht="13.5" thickBot="1" x14ac:dyDescent="0.25">
      <c r="A77" s="586">
        <v>72</v>
      </c>
      <c r="B77" s="617" t="s">
        <v>116</v>
      </c>
      <c r="C77" s="588">
        <f>'[2]1b'!C77-'[2]9b'!C77-'[2]9c'!C77</f>
        <v>812045407</v>
      </c>
      <c r="D77" s="588">
        <f>'[2]1b'!D77-'[2]9b'!D77-'[2]9c'!D77</f>
        <v>281173685</v>
      </c>
      <c r="E77" s="588">
        <f>'[2]1b'!E77-'[2]9b'!E77-'[2]9c'!E77</f>
        <v>190132157</v>
      </c>
      <c r="F77" s="588">
        <f>'[2]1b'!F77-'[2]9b'!F77-'[2]9c'!F77</f>
        <v>139291719</v>
      </c>
      <c r="G77" s="588">
        <f>'[2]1b'!G77-'[2]9b'!G77-'[2]9c'!G77</f>
        <v>67476886</v>
      </c>
      <c r="H77" s="588">
        <f>'[2]1b'!H77-'[2]9b'!H77-'[2]9c'!H77</f>
        <v>133970960</v>
      </c>
    </row>
    <row r="78" spans="1:8" ht="13.5" thickBot="1" x14ac:dyDescent="0.25">
      <c r="A78" s="586">
        <v>73</v>
      </c>
      <c r="B78" s="335" t="s">
        <v>46</v>
      </c>
      <c r="C78" s="332">
        <f>'[2]1b'!C78-'[2]9b'!C78-'[2]9c'!C78</f>
        <v>2949248197</v>
      </c>
      <c r="D78" s="332">
        <f>'[2]1b'!D78-'[2]9b'!D78-'[2]9c'!D78</f>
        <v>2336681849</v>
      </c>
      <c r="E78" s="332">
        <f>'[2]1b'!E78-'[2]9b'!E78-'[2]9c'!E78</f>
        <v>194234105</v>
      </c>
      <c r="F78" s="332">
        <f>'[2]1b'!F78-'[2]9b'!F78-'[2]9c'!F78</f>
        <v>204413735</v>
      </c>
      <c r="G78" s="332">
        <f>'[2]1b'!G78-'[2]9b'!G78-'[2]9c'!G78</f>
        <v>71373014</v>
      </c>
      <c r="H78" s="332">
        <f>'[2]1b'!H78-'[2]9b'!H78-'[2]9c'!H78</f>
        <v>142545494</v>
      </c>
    </row>
    <row r="79" spans="1:8" ht="13.5" thickTop="1" x14ac:dyDescent="0.2">
      <c r="A79" s="586">
        <v>74</v>
      </c>
      <c r="B79" s="336" t="s">
        <v>4</v>
      </c>
      <c r="C79" s="337">
        <f>'[2]2d'!C6-'[2]9b'!C79-'[2]9c'!C79</f>
        <v>384072236</v>
      </c>
      <c r="D79" s="337">
        <f>'[2]2d'!D6-'[2]9b'!D79-'[2]9c'!D79</f>
        <v>37303010</v>
      </c>
      <c r="E79" s="337">
        <f>'[2]2d'!E6-'[2]9b'!E79-'[2]9c'!E79</f>
        <v>128018077</v>
      </c>
      <c r="F79" s="337">
        <f>'[2]2d'!F6-'[2]9b'!F79-'[2]9c'!F79</f>
        <v>112540360</v>
      </c>
      <c r="G79" s="337">
        <f>'[2]2d'!G6-'[2]9b'!G79-'[2]9c'!G79</f>
        <v>24139051</v>
      </c>
      <c r="H79" s="337">
        <f>'[2]2d'!H6-'[2]9b'!H79-'[2]9c'!H79</f>
        <v>82071738</v>
      </c>
    </row>
    <row r="80" spans="1:8" ht="25.5" x14ac:dyDescent="0.2">
      <c r="A80" s="586">
        <v>75</v>
      </c>
      <c r="B80" s="667" t="s">
        <v>5</v>
      </c>
      <c r="C80" s="337">
        <f>'[2]2d'!C7-'[2]9b'!C80-'[2]9c'!C80</f>
        <v>72261002</v>
      </c>
      <c r="D80" s="337">
        <f>'[2]2d'!D7-'[2]9b'!D80-'[2]9c'!D80</f>
        <v>8571628</v>
      </c>
      <c r="E80" s="337">
        <f>'[2]2d'!E7-'[2]9b'!E80-'[2]9c'!E80</f>
        <v>27568963</v>
      </c>
      <c r="F80" s="337">
        <f>'[2]2d'!F7-'[2]9b'!F80-'[2]9c'!F80</f>
        <v>15322226</v>
      </c>
      <c r="G80" s="337">
        <f>'[2]2d'!G7-'[2]9b'!G80-'[2]9c'!G80</f>
        <v>4766929</v>
      </c>
      <c r="H80" s="337">
        <f>'[2]2d'!H7-'[2]9b'!H80-'[2]9c'!H80</f>
        <v>16031256</v>
      </c>
    </row>
    <row r="81" spans="1:8" x14ac:dyDescent="0.2">
      <c r="A81" s="586">
        <v>76</v>
      </c>
      <c r="B81" s="667" t="s">
        <v>6</v>
      </c>
      <c r="C81" s="337">
        <f>'[2]2d'!C8-'[2]9b'!C81-'[2]9c'!C81</f>
        <v>456217773</v>
      </c>
      <c r="D81" s="337">
        <f>'[2]2d'!D8-'[2]9b'!D81-'[2]9c'!D81</f>
        <v>273270070</v>
      </c>
      <c r="E81" s="337">
        <f>'[2]2d'!E8-'[2]9b'!E81-'[2]9c'!E81</f>
        <v>35291065</v>
      </c>
      <c r="F81" s="337">
        <f>'[2]2d'!F8-'[2]9b'!F81-'[2]9c'!F81</f>
        <v>72112709</v>
      </c>
      <c r="G81" s="337">
        <f>'[2]2d'!G8-'[2]9b'!G81-'[2]9c'!G81</f>
        <v>31946998</v>
      </c>
      <c r="H81" s="337">
        <f>'[2]2d'!H8-'[2]9b'!H81-'[2]9c'!H81</f>
        <v>43596931</v>
      </c>
    </row>
    <row r="82" spans="1:8" x14ac:dyDescent="0.2">
      <c r="A82" s="586">
        <v>77</v>
      </c>
      <c r="B82" s="670" t="s">
        <v>7</v>
      </c>
      <c r="C82" s="337">
        <f>'[2]2d'!C9-'[2]9b'!C82-'[2]9c'!C82</f>
        <v>4263500</v>
      </c>
      <c r="D82" s="337">
        <f>'[2]2d'!D9-'[2]9b'!D82-'[2]9c'!D82</f>
        <v>4263500</v>
      </c>
      <c r="E82" s="337">
        <f>'[2]2d'!E9-'[2]9b'!E82-'[2]9c'!E82</f>
        <v>0</v>
      </c>
      <c r="F82" s="337">
        <f>'[2]2d'!F9-'[2]9b'!F82-'[2]9c'!F82</f>
        <v>0</v>
      </c>
      <c r="G82" s="337">
        <f>'[2]2d'!G9-'[2]9b'!G82-'[2]9c'!G82</f>
        <v>0</v>
      </c>
      <c r="H82" s="337">
        <f>'[2]2d'!H9-'[2]9b'!H82-'[2]9c'!H82</f>
        <v>0</v>
      </c>
    </row>
    <row r="83" spans="1:8" ht="25.5" x14ac:dyDescent="0.2">
      <c r="A83" s="586">
        <v>78</v>
      </c>
      <c r="B83" s="670" t="s">
        <v>8</v>
      </c>
      <c r="C83" s="337">
        <f>'[2]2d'!C10-'[2]9b'!C83-'[2]9c'!C83</f>
        <v>4263500</v>
      </c>
      <c r="D83" s="337">
        <f>'[2]2d'!D10-'[2]9b'!D83-'[2]9c'!D83</f>
        <v>4263500</v>
      </c>
      <c r="E83" s="337">
        <f>'[2]2d'!E10-'[2]9b'!E83-'[2]9c'!E83</f>
        <v>0</v>
      </c>
      <c r="F83" s="337">
        <f>'[2]2d'!F10-'[2]9b'!F83-'[2]9c'!F83</f>
        <v>0</v>
      </c>
      <c r="G83" s="337">
        <f>'[2]2d'!G10-'[2]9b'!G83-'[2]9c'!G83</f>
        <v>0</v>
      </c>
      <c r="H83" s="337">
        <f>'[2]2d'!H10-'[2]9b'!H83-'[2]9c'!H83</f>
        <v>0</v>
      </c>
    </row>
    <row r="84" spans="1:8" x14ac:dyDescent="0.2">
      <c r="A84" s="586">
        <v>79</v>
      </c>
      <c r="B84" s="670" t="s">
        <v>9</v>
      </c>
      <c r="C84" s="337">
        <f>'[2]2d'!C11-'[2]9b'!C84-'[2]9c'!C84</f>
        <v>800000</v>
      </c>
      <c r="D84" s="337">
        <f>'[2]2d'!D11-'[2]9b'!D84-'[2]9c'!D84</f>
        <v>800000</v>
      </c>
      <c r="E84" s="337">
        <f>'[2]2d'!E11-'[2]9b'!E84-'[2]9c'!E84</f>
        <v>0</v>
      </c>
      <c r="F84" s="337">
        <f>'[2]2d'!F11-'[2]9b'!F84-'[2]9c'!F84</f>
        <v>0</v>
      </c>
      <c r="G84" s="337">
        <f>'[2]2d'!G11-'[2]9b'!G84-'[2]9c'!G84</f>
        <v>0</v>
      </c>
      <c r="H84" s="337">
        <f>'[2]2d'!H11-'[2]9b'!H84-'[2]9c'!H84</f>
        <v>0</v>
      </c>
    </row>
    <row r="85" spans="1:8" x14ac:dyDescent="0.2">
      <c r="A85" s="586">
        <v>80</v>
      </c>
      <c r="B85" s="670" t="s">
        <v>10</v>
      </c>
      <c r="C85" s="337">
        <f>'[2]2d'!C12-'[2]9b'!C85-'[2]9c'!C85</f>
        <v>800000</v>
      </c>
      <c r="D85" s="337">
        <f>'[2]2d'!D12-'[2]9b'!D85-'[2]9c'!D85</f>
        <v>800000</v>
      </c>
      <c r="E85" s="337">
        <f>'[2]2d'!E12-'[2]9b'!E85-'[2]9c'!E85</f>
        <v>0</v>
      </c>
      <c r="F85" s="337">
        <f>'[2]2d'!F12-'[2]9b'!F85-'[2]9c'!F85</f>
        <v>0</v>
      </c>
      <c r="G85" s="337">
        <f>'[2]2d'!G12-'[2]9b'!G85-'[2]9c'!G85</f>
        <v>0</v>
      </c>
      <c r="H85" s="337">
        <f>'[2]2d'!H12-'[2]9b'!H85-'[2]9c'!H85</f>
        <v>0</v>
      </c>
    </row>
    <row r="86" spans="1:8" x14ac:dyDescent="0.2">
      <c r="A86" s="586">
        <v>81</v>
      </c>
      <c r="B86" s="670" t="s">
        <v>11</v>
      </c>
      <c r="C86" s="337">
        <f>'[2]2d'!C13-'[2]9b'!C86-'[2]9c'!C86</f>
        <v>10580000</v>
      </c>
      <c r="D86" s="337">
        <f>'[2]2d'!D13-'[2]9b'!D86-'[2]9c'!D86</f>
        <v>10580000</v>
      </c>
      <c r="E86" s="337">
        <f>'[2]2d'!E13-'[2]9b'!E86-'[2]9c'!E86</f>
        <v>0</v>
      </c>
      <c r="F86" s="337">
        <f>'[2]2d'!F13-'[2]9b'!F86-'[2]9c'!F86</f>
        <v>0</v>
      </c>
      <c r="G86" s="337">
        <f>'[2]2d'!G13-'[2]9b'!G86-'[2]9c'!G86</f>
        <v>0</v>
      </c>
      <c r="H86" s="337">
        <f>'[2]2d'!H13-'[2]9b'!H86-'[2]9c'!H86</f>
        <v>0</v>
      </c>
    </row>
    <row r="87" spans="1:8" x14ac:dyDescent="0.2">
      <c r="A87" s="586">
        <v>82</v>
      </c>
      <c r="B87" s="670" t="s">
        <v>12</v>
      </c>
      <c r="C87" s="337">
        <f>'[2]2d'!C14-'[2]9b'!C87-'[2]9c'!C87</f>
        <v>1000000</v>
      </c>
      <c r="D87" s="337">
        <f>'[2]2d'!D14-'[2]9b'!D87-'[2]9c'!D87</f>
        <v>1000000</v>
      </c>
      <c r="E87" s="337">
        <f>'[2]2d'!E14-'[2]9b'!E87-'[2]9c'!E87</f>
        <v>0</v>
      </c>
      <c r="F87" s="337">
        <f>'[2]2d'!F14-'[2]9b'!F87-'[2]9c'!F87</f>
        <v>0</v>
      </c>
      <c r="G87" s="337">
        <f>'[2]2d'!G14-'[2]9b'!G87-'[2]9c'!G87</f>
        <v>0</v>
      </c>
      <c r="H87" s="337">
        <f>'[2]2d'!H14-'[2]9b'!H87-'[2]9c'!H87</f>
        <v>0</v>
      </c>
    </row>
    <row r="88" spans="1:8" x14ac:dyDescent="0.2">
      <c r="A88" s="586">
        <v>83</v>
      </c>
      <c r="B88" s="670" t="s">
        <v>13</v>
      </c>
      <c r="C88" s="337">
        <f>'[2]2d'!C15-'[2]9b'!C88-'[2]9c'!C88</f>
        <v>9580000</v>
      </c>
      <c r="D88" s="337">
        <f>'[2]2d'!D15-'[2]9b'!D88-'[2]9c'!D88</f>
        <v>9580000</v>
      </c>
      <c r="E88" s="337">
        <f>'[2]2d'!E15-'[2]9b'!E88-'[2]9c'!E88</f>
        <v>0</v>
      </c>
      <c r="F88" s="337">
        <f>'[2]2d'!F15-'[2]9b'!F88-'[2]9c'!F88</f>
        <v>0</v>
      </c>
      <c r="G88" s="337">
        <f>'[2]2d'!G15-'[2]9b'!G88-'[2]9c'!G88</f>
        <v>0</v>
      </c>
      <c r="H88" s="337">
        <f>'[2]2d'!H15-'[2]9b'!H88-'[2]9c'!H88</f>
        <v>0</v>
      </c>
    </row>
    <row r="89" spans="1:8" x14ac:dyDescent="0.2">
      <c r="A89" s="586">
        <v>84</v>
      </c>
      <c r="B89" s="674" t="s">
        <v>15</v>
      </c>
      <c r="C89" s="337">
        <f>'[2]2d'!C16-'[2]9b'!C89-'[2]9c'!C89</f>
        <v>15643500</v>
      </c>
      <c r="D89" s="337">
        <f>'[2]2d'!D16-'[2]9b'!D89-'[2]9c'!D89</f>
        <v>15643500</v>
      </c>
      <c r="E89" s="337">
        <f>'[2]2d'!E16-'[2]9b'!E89-'[2]9c'!E89</f>
        <v>0</v>
      </c>
      <c r="F89" s="337">
        <f>'[2]2d'!F16-'[2]9b'!F89-'[2]9c'!F89</f>
        <v>0</v>
      </c>
      <c r="G89" s="337">
        <f>'[2]2d'!G16-'[2]9b'!G89-'[2]9c'!G89</f>
        <v>0</v>
      </c>
      <c r="H89" s="337">
        <f>'[2]2d'!H16-'[2]9b'!H89-'[2]9c'!H89</f>
        <v>0</v>
      </c>
    </row>
    <row r="90" spans="1:8" x14ac:dyDescent="0.2">
      <c r="A90" s="586">
        <v>85</v>
      </c>
      <c r="B90" s="670" t="s">
        <v>16</v>
      </c>
      <c r="C90" s="337">
        <f>'[2]2d'!C17-'[2]9b'!C90-'[2]9c'!C90</f>
        <v>0</v>
      </c>
      <c r="D90" s="337">
        <f>'[2]2d'!D17-'[2]9b'!D90-'[2]9c'!D90</f>
        <v>0</v>
      </c>
      <c r="E90" s="337">
        <f>'[2]2d'!E17-'[2]9b'!E90-'[2]9c'!E90</f>
        <v>0</v>
      </c>
      <c r="F90" s="337">
        <f>'[2]2d'!F17-'[2]9b'!F90-'[2]9c'!F90</f>
        <v>0</v>
      </c>
      <c r="G90" s="337">
        <f>'[2]2d'!G17-'[2]9b'!G90-'[2]9c'!G90</f>
        <v>0</v>
      </c>
      <c r="H90" s="337">
        <f>'[2]2d'!H17-'[2]9b'!H90-'[2]9c'!H90</f>
        <v>0</v>
      </c>
    </row>
    <row r="91" spans="1:8" ht="25.5" x14ac:dyDescent="0.2">
      <c r="A91" s="586">
        <v>86</v>
      </c>
      <c r="B91" s="670" t="s">
        <v>17</v>
      </c>
      <c r="C91" s="337">
        <f>'[2]2d'!C18-'[2]9b'!C91-'[2]9c'!C91</f>
        <v>169123789</v>
      </c>
      <c r="D91" s="337">
        <f>'[2]2d'!D18-'[2]9b'!D91-'[2]9c'!D91</f>
        <v>169123789</v>
      </c>
      <c r="E91" s="337">
        <f>'[2]2d'!E18-'[2]9b'!E91-'[2]9c'!E91</f>
        <v>0</v>
      </c>
      <c r="F91" s="337">
        <f>'[2]2d'!F18-'[2]9b'!F91-'[2]9c'!F91</f>
        <v>0</v>
      </c>
      <c r="G91" s="337">
        <f>'[2]2d'!G18-'[2]9b'!G91-'[2]9c'!G91</f>
        <v>0</v>
      </c>
      <c r="H91" s="337">
        <f>'[2]2d'!H18-'[2]9b'!H91-'[2]9c'!H91</f>
        <v>0</v>
      </c>
    </row>
    <row r="92" spans="1:8" x14ac:dyDescent="0.2">
      <c r="A92" s="586">
        <v>87</v>
      </c>
      <c r="B92" s="670" t="s">
        <v>426</v>
      </c>
      <c r="C92" s="337">
        <f>'[2]2d'!C19-'[2]9b'!C92-'[2]9c'!C92</f>
        <v>3620000</v>
      </c>
      <c r="D92" s="337">
        <f>'[2]2d'!D19-'[2]9b'!D92-'[2]9c'!D92</f>
        <v>3620000</v>
      </c>
      <c r="E92" s="337">
        <f>'[2]2d'!E19-'[2]9b'!E92-'[2]9c'!E92</f>
        <v>0</v>
      </c>
      <c r="F92" s="337">
        <f>'[2]2d'!F19-'[2]9b'!F92-'[2]9c'!F92</f>
        <v>0</v>
      </c>
      <c r="G92" s="337">
        <f>'[2]2d'!G19-'[2]9b'!G92-'[2]9c'!G92</f>
        <v>0</v>
      </c>
      <c r="H92" s="337">
        <f>'[2]2d'!H19-'[2]9b'!H92-'[2]9c'!H92</f>
        <v>0</v>
      </c>
    </row>
    <row r="93" spans="1:8" x14ac:dyDescent="0.2">
      <c r="A93" s="586">
        <v>88</v>
      </c>
      <c r="B93" s="670" t="s">
        <v>19</v>
      </c>
      <c r="C93" s="337">
        <f>'[2]2d'!C20-'[2]9b'!C93-'[2]9c'!C93</f>
        <v>0</v>
      </c>
      <c r="D93" s="337">
        <f>'[2]2d'!D20-'[2]9b'!D93-'[2]9c'!D93</f>
        <v>0</v>
      </c>
      <c r="E93" s="337">
        <f>'[2]2d'!E20-'[2]9b'!E93-'[2]9c'!E93</f>
        <v>0</v>
      </c>
      <c r="F93" s="337">
        <f>'[2]2d'!F20-'[2]9b'!F93-'[2]9c'!F93</f>
        <v>0</v>
      </c>
      <c r="G93" s="337">
        <f>'[2]2d'!G20-'[2]9b'!G93-'[2]9c'!G93</f>
        <v>0</v>
      </c>
      <c r="H93" s="337">
        <f>'[2]2d'!H20-'[2]9b'!H93-'[2]9c'!H93</f>
        <v>0</v>
      </c>
    </row>
    <row r="94" spans="1:8" x14ac:dyDescent="0.2">
      <c r="A94" s="586">
        <v>89</v>
      </c>
      <c r="B94" s="670" t="s">
        <v>20</v>
      </c>
      <c r="C94" s="337">
        <f>'[2]2d'!C21-'[2]9b'!C94-'[2]9c'!C94</f>
        <v>0</v>
      </c>
      <c r="D94" s="337">
        <f>'[2]2d'!D21-'[2]9b'!D94-'[2]9c'!D94</f>
        <v>0</v>
      </c>
      <c r="E94" s="337">
        <f>'[2]2d'!E21-'[2]9b'!E94-'[2]9c'!E94</f>
        <v>0</v>
      </c>
      <c r="F94" s="337">
        <f>'[2]2d'!F21-'[2]9b'!F94-'[2]9c'!F94</f>
        <v>0</v>
      </c>
      <c r="G94" s="337">
        <f>'[2]2d'!G21-'[2]9b'!G94-'[2]9c'!G94</f>
        <v>0</v>
      </c>
      <c r="H94" s="337">
        <f>'[2]2d'!H21-'[2]9b'!H94-'[2]9c'!H94</f>
        <v>0</v>
      </c>
    </row>
    <row r="95" spans="1:8" x14ac:dyDescent="0.2">
      <c r="A95" s="586">
        <v>90</v>
      </c>
      <c r="B95" s="670" t="s">
        <v>21</v>
      </c>
      <c r="C95" s="337">
        <f>'[2]2d'!C22-'[2]9b'!C95-'[2]9c'!C95</f>
        <v>165503789</v>
      </c>
      <c r="D95" s="337">
        <f>'[2]2d'!D22-'[2]9b'!D95-'[2]9c'!D95</f>
        <v>165503789</v>
      </c>
      <c r="E95" s="337">
        <f>'[2]2d'!E22-'[2]9b'!E95-'[2]9c'!E95</f>
        <v>0</v>
      </c>
      <c r="F95" s="337">
        <f>'[2]2d'!F22-'[2]9b'!F95-'[2]9c'!F95</f>
        <v>0</v>
      </c>
      <c r="G95" s="337">
        <f>'[2]2d'!G22-'[2]9b'!G95-'[2]9c'!G95</f>
        <v>0</v>
      </c>
      <c r="H95" s="337">
        <f>'[2]2d'!H22-'[2]9b'!H95-'[2]9c'!H95</f>
        <v>0</v>
      </c>
    </row>
    <row r="96" spans="1:8" ht="25.5" x14ac:dyDescent="0.2">
      <c r="A96" s="586">
        <v>91</v>
      </c>
      <c r="B96" s="670" t="s">
        <v>427</v>
      </c>
      <c r="C96" s="337">
        <f>'[2]2d'!C23-'[2]9b'!C96-'[2]9c'!C96</f>
        <v>3528180</v>
      </c>
      <c r="D96" s="337">
        <f>'[2]2d'!D23-'[2]9b'!D96-'[2]9c'!D96</f>
        <v>3528180</v>
      </c>
      <c r="E96" s="337">
        <f>'[2]2d'!E23-'[2]9b'!E96-'[2]9c'!E96</f>
        <v>0</v>
      </c>
      <c r="F96" s="337">
        <f>'[2]2d'!F23-'[2]9b'!F96-'[2]9c'!F96</f>
        <v>0</v>
      </c>
      <c r="G96" s="337">
        <f>'[2]2d'!G23-'[2]9b'!G96-'[2]9c'!G96</f>
        <v>0</v>
      </c>
      <c r="H96" s="337">
        <f>'[2]2d'!H23-'[2]9b'!H96-'[2]9c'!H96</f>
        <v>0</v>
      </c>
    </row>
    <row r="97" spans="1:8" x14ac:dyDescent="0.2">
      <c r="A97" s="586">
        <v>92</v>
      </c>
      <c r="B97" s="670" t="s">
        <v>428</v>
      </c>
      <c r="C97" s="337">
        <f>'[2]2d'!C24-'[2]9b'!C97-'[2]9c'!C97</f>
        <v>69310</v>
      </c>
      <c r="D97" s="337">
        <f>'[2]2d'!D24-'[2]9b'!D97-'[2]9c'!D97</f>
        <v>69310</v>
      </c>
      <c r="E97" s="337">
        <f>'[2]2d'!E24-'[2]9b'!E97-'[2]9c'!E97</f>
        <v>0</v>
      </c>
      <c r="F97" s="337">
        <f>'[2]2d'!F24-'[2]9b'!F97-'[2]9c'!F97</f>
        <v>0</v>
      </c>
      <c r="G97" s="337">
        <f>'[2]2d'!G24-'[2]9b'!G97-'[2]9c'!G97</f>
        <v>0</v>
      </c>
      <c r="H97" s="337">
        <f>'[2]2d'!H24-'[2]9b'!H97-'[2]9c'!H97</f>
        <v>0</v>
      </c>
    </row>
    <row r="98" spans="1:8" x14ac:dyDescent="0.2">
      <c r="A98" s="586">
        <v>93</v>
      </c>
      <c r="B98" s="670" t="s">
        <v>23</v>
      </c>
      <c r="C98" s="337">
        <f>'[2]2d'!C25-'[2]9b'!C98-'[2]9c'!C98</f>
        <v>93352338</v>
      </c>
      <c r="D98" s="337">
        <f>'[2]2d'!D25-'[2]9b'!D98-'[2]9c'!D98</f>
        <v>93352338</v>
      </c>
      <c r="E98" s="337">
        <f>'[2]2d'!E25-'[2]9b'!E98-'[2]9c'!E98</f>
        <v>0</v>
      </c>
      <c r="F98" s="337">
        <f>'[2]2d'!F25-'[2]9b'!F98-'[2]9c'!F98</f>
        <v>0</v>
      </c>
      <c r="G98" s="337">
        <f>'[2]2d'!G25-'[2]9b'!G98-'[2]9c'!G98</f>
        <v>0</v>
      </c>
      <c r="H98" s="337">
        <f>'[2]2d'!H25-'[2]9b'!H98-'[2]9c'!H98</f>
        <v>0</v>
      </c>
    </row>
    <row r="99" spans="1:8" x14ac:dyDescent="0.2">
      <c r="A99" s="586">
        <v>94</v>
      </c>
      <c r="B99" s="674" t="s">
        <v>24</v>
      </c>
      <c r="C99" s="337">
        <f>'[2]2d'!C26-'[2]9b'!C99-'[2]9c'!C99</f>
        <v>266073617</v>
      </c>
      <c r="D99" s="337">
        <f>'[2]2d'!D26-'[2]9b'!D99-'[2]9c'!D99</f>
        <v>266073617</v>
      </c>
      <c r="E99" s="337">
        <f>'[2]2d'!E26-'[2]9b'!E99-'[2]9c'!E99</f>
        <v>0</v>
      </c>
      <c r="F99" s="337">
        <f>'[2]2d'!F26-'[2]9b'!F99-'[2]9c'!F99</f>
        <v>0</v>
      </c>
      <c r="G99" s="337">
        <f>'[2]2d'!G26-'[2]9b'!G99-'[2]9c'!G99</f>
        <v>0</v>
      </c>
      <c r="H99" s="337">
        <f>'[2]2d'!H26-'[2]9b'!H99-'[2]9c'!H99</f>
        <v>0</v>
      </c>
    </row>
    <row r="100" spans="1:8" x14ac:dyDescent="0.2">
      <c r="A100" s="586">
        <v>95</v>
      </c>
      <c r="B100" s="670" t="s">
        <v>25</v>
      </c>
      <c r="C100" s="337">
        <f>'[2]2d'!C27-'[2]9b'!C100-'[2]9c'!C100</f>
        <v>620000</v>
      </c>
      <c r="D100" s="337">
        <f>'[2]2d'!D27-'[2]9b'!D100-'[2]9c'!D100</f>
        <v>0</v>
      </c>
      <c r="E100" s="337">
        <f>'[2]2d'!E27-'[2]9b'!E100-'[2]9c'!E100</f>
        <v>500000</v>
      </c>
      <c r="F100" s="337">
        <f>'[2]2d'!F27-'[2]9b'!F100-'[2]9c'!F100</f>
        <v>120000</v>
      </c>
      <c r="G100" s="337">
        <f>'[2]2d'!G27-'[2]9b'!G100-'[2]9c'!G100</f>
        <v>0</v>
      </c>
      <c r="H100" s="337">
        <f>'[2]2d'!H27-'[2]9b'!H100-'[2]9c'!H100</f>
        <v>0</v>
      </c>
    </row>
    <row r="101" spans="1:8" x14ac:dyDescent="0.2">
      <c r="A101" s="586">
        <v>96</v>
      </c>
      <c r="B101" s="670" t="s">
        <v>26</v>
      </c>
      <c r="C101" s="337">
        <f>'[2]2d'!C28-'[2]9b'!C101-'[2]9c'!C101</f>
        <v>1006256067</v>
      </c>
      <c r="D101" s="337">
        <f>'[2]2d'!D28-'[2]9b'!D101-'[2]9c'!D101</f>
        <v>1006256067</v>
      </c>
      <c r="E101" s="337">
        <f>'[2]2d'!E28-'[2]9b'!E101-'[2]9c'!E101</f>
        <v>0</v>
      </c>
      <c r="F101" s="337">
        <f>'[2]2d'!F28-'[2]9b'!F101-'[2]9c'!F101</f>
        <v>0</v>
      </c>
      <c r="G101" s="337">
        <f>'[2]2d'!G28-'[2]9b'!G101-'[2]9c'!G101</f>
        <v>0</v>
      </c>
      <c r="H101" s="337">
        <f>'[2]2d'!H28-'[2]9b'!H101-'[2]9c'!H101</f>
        <v>0</v>
      </c>
    </row>
    <row r="102" spans="1:8" x14ac:dyDescent="0.2">
      <c r="A102" s="586">
        <v>97</v>
      </c>
      <c r="B102" s="670" t="s">
        <v>27</v>
      </c>
      <c r="C102" s="337">
        <f>'[2]2d'!C29-'[2]9b'!C102-'[2]9c'!C102</f>
        <v>1177008</v>
      </c>
      <c r="D102" s="337">
        <f>'[2]2d'!D29-'[2]9b'!D102-'[2]9c'!D102</f>
        <v>30709</v>
      </c>
      <c r="E102" s="337">
        <f>'[2]2d'!E29-'[2]9b'!E102-'[2]9c'!E102</f>
        <v>1106299</v>
      </c>
      <c r="F102" s="337">
        <f>'[2]2d'!F29-'[2]9b'!F102-'[2]9c'!F102</f>
        <v>40000</v>
      </c>
      <c r="G102" s="337">
        <f>'[2]2d'!G29-'[2]9b'!G102-'[2]9c'!G102</f>
        <v>0</v>
      </c>
      <c r="H102" s="337">
        <f>'[2]2d'!H29-'[2]9b'!H102-'[2]9c'!H102</f>
        <v>0</v>
      </c>
    </row>
    <row r="103" spans="1:8" x14ac:dyDescent="0.2">
      <c r="A103" s="586">
        <v>98</v>
      </c>
      <c r="B103" s="670" t="s">
        <v>28</v>
      </c>
      <c r="C103" s="337">
        <f>'[2]2d'!C30-'[2]9b'!C103-'[2]9c'!C103</f>
        <v>28480602</v>
      </c>
      <c r="D103" s="337">
        <f>'[2]2d'!D30-'[2]9b'!D103-'[2]9c'!D103</f>
        <v>16054201</v>
      </c>
      <c r="E103" s="337">
        <f>'[2]2d'!E30-'[2]9b'!E103-'[2]9c'!E103</f>
        <v>736220</v>
      </c>
      <c r="F103" s="337">
        <f>'[2]2d'!F30-'[2]9b'!F103-'[2]9c'!F103</f>
        <v>2609638</v>
      </c>
      <c r="G103" s="337">
        <f>'[2]2d'!G30-'[2]9b'!G103-'[2]9c'!G103</f>
        <v>8414741</v>
      </c>
      <c r="H103" s="337">
        <f>'[2]2d'!H30-'[2]9b'!H103-'[2]9c'!H103</f>
        <v>665802</v>
      </c>
    </row>
    <row r="104" spans="1:8" ht="25.5" x14ac:dyDescent="0.2">
      <c r="A104" s="586">
        <v>99</v>
      </c>
      <c r="B104" s="670" t="s">
        <v>29</v>
      </c>
      <c r="C104" s="337">
        <f>'[2]2d'!C31-'[2]9b'!C104-'[2]9c'!C104</f>
        <v>69963959</v>
      </c>
      <c r="D104" s="337">
        <f>'[2]2d'!D31-'[2]9b'!D104-'[2]9c'!D104</f>
        <v>66298614</v>
      </c>
      <c r="E104" s="337">
        <f>'[2]2d'!E31-'[2]9b'!E104-'[2]9c'!E104</f>
        <v>632481</v>
      </c>
      <c r="F104" s="337">
        <f>'[2]2d'!F31-'[2]9b'!F104-'[2]9c'!F104</f>
        <v>747802</v>
      </c>
      <c r="G104" s="337">
        <f>'[2]2d'!G31-'[2]9b'!G104-'[2]9c'!G104</f>
        <v>2105295</v>
      </c>
      <c r="H104" s="337">
        <f>'[2]2d'!H31-'[2]9b'!H104-'[2]9c'!H104</f>
        <v>179767</v>
      </c>
    </row>
    <row r="105" spans="1:8" x14ac:dyDescent="0.2">
      <c r="A105" s="586">
        <v>100</v>
      </c>
      <c r="B105" s="674" t="s">
        <v>30</v>
      </c>
      <c r="C105" s="337">
        <f>'[2]2d'!C32-'[2]9b'!C105-'[2]9c'!C105</f>
        <v>1106497636</v>
      </c>
      <c r="D105" s="337">
        <f>'[2]2d'!D32-'[2]9b'!D105-'[2]9c'!D105</f>
        <v>1088639591</v>
      </c>
      <c r="E105" s="337">
        <f>'[2]2d'!E32-'[2]9b'!E105-'[2]9c'!E105</f>
        <v>2975000</v>
      </c>
      <c r="F105" s="337">
        <f>'[2]2d'!F32-'[2]9b'!F105-'[2]9c'!F105</f>
        <v>3517440</v>
      </c>
      <c r="G105" s="337">
        <f>'[2]2d'!G32-'[2]9b'!G105-'[2]9c'!G105</f>
        <v>10520036</v>
      </c>
      <c r="H105" s="337">
        <f>'[2]2d'!H32-'[2]9b'!H105-'[2]9c'!H105</f>
        <v>845569</v>
      </c>
    </row>
    <row r="106" spans="1:8" x14ac:dyDescent="0.2">
      <c r="A106" s="586">
        <v>101</v>
      </c>
      <c r="B106" s="670" t="s">
        <v>31</v>
      </c>
      <c r="C106" s="337">
        <f>'[2]2d'!C33-'[2]9b'!C106-'[2]9c'!C106</f>
        <v>68461046</v>
      </c>
      <c r="D106" s="337">
        <f>'[2]2d'!D33-'[2]9b'!D106-'[2]9c'!D106</f>
        <v>68461046</v>
      </c>
      <c r="E106" s="337">
        <f>'[2]2d'!E33-'[2]9b'!E106-'[2]9c'!E106</f>
        <v>0</v>
      </c>
      <c r="F106" s="337">
        <f>'[2]2d'!F33-'[2]9b'!F106-'[2]9c'!F106</f>
        <v>0</v>
      </c>
      <c r="G106" s="337">
        <f>'[2]2d'!G33-'[2]9b'!G106-'[2]9c'!G106</f>
        <v>0</v>
      </c>
      <c r="H106" s="337">
        <f>'[2]2d'!H33-'[2]9b'!H106-'[2]9c'!H106</f>
        <v>0</v>
      </c>
    </row>
    <row r="107" spans="1:8" x14ac:dyDescent="0.2">
      <c r="A107" s="586">
        <v>102</v>
      </c>
      <c r="B107" s="670" t="s">
        <v>429</v>
      </c>
      <c r="C107" s="337">
        <f>'[2]2d'!C34-'[2]9b'!C107-'[2]9c'!C107</f>
        <v>300000</v>
      </c>
      <c r="D107" s="337">
        <f>'[2]2d'!D34-'[2]9b'!D107-'[2]9c'!D107</f>
        <v>0</v>
      </c>
      <c r="E107" s="337">
        <f>'[2]2d'!E34-'[2]9b'!E107-'[2]9c'!E107</f>
        <v>300000</v>
      </c>
      <c r="F107" s="337">
        <f>'[2]2d'!F34-'[2]9b'!F107-'[2]9c'!F107</f>
        <v>0</v>
      </c>
      <c r="G107" s="337">
        <f>'[2]2d'!G34-'[2]9b'!G107-'[2]9c'!G107</f>
        <v>0</v>
      </c>
      <c r="H107" s="337">
        <f>'[2]2d'!H34-'[2]9b'!H107-'[2]9c'!H107</f>
        <v>0</v>
      </c>
    </row>
    <row r="108" spans="1:8" x14ac:dyDescent="0.2">
      <c r="A108" s="586">
        <v>103</v>
      </c>
      <c r="B108" s="670" t="s">
        <v>33</v>
      </c>
      <c r="C108" s="337">
        <f>'[2]2d'!C35-'[2]9b'!C108-'[2]9c'!C108</f>
        <v>725196</v>
      </c>
      <c r="D108" s="337">
        <f>'[2]2d'!D35-'[2]9b'!D108-'[2]9c'!D108</f>
        <v>0</v>
      </c>
      <c r="E108" s="337">
        <f>'[2]2d'!E35-'[2]9b'!E108-'[2]9c'!E108</f>
        <v>0</v>
      </c>
      <c r="F108" s="337">
        <f>'[2]2d'!F35-'[2]9b'!F108-'[2]9c'!F108</f>
        <v>725196</v>
      </c>
      <c r="G108" s="337">
        <f>'[2]2d'!G35-'[2]9b'!G108-'[2]9c'!G108</f>
        <v>0</v>
      </c>
      <c r="H108" s="337">
        <f>'[2]2d'!H35-'[2]9b'!H108-'[2]9c'!H108</f>
        <v>0</v>
      </c>
    </row>
    <row r="109" spans="1:8" ht="25.5" x14ac:dyDescent="0.2">
      <c r="A109" s="586">
        <v>104</v>
      </c>
      <c r="B109" s="670" t="s">
        <v>34</v>
      </c>
      <c r="C109" s="337">
        <f>'[2]2d'!C36-'[2]9b'!C109-'[2]9c'!C109</f>
        <v>18761286</v>
      </c>
      <c r="D109" s="337">
        <f>'[2]2d'!D36-'[2]9b'!D109-'[2]9c'!D109</f>
        <v>18484482</v>
      </c>
      <c r="E109" s="337">
        <f>'[2]2d'!E36-'[2]9b'!E109-'[2]9c'!E109</f>
        <v>81000</v>
      </c>
      <c r="F109" s="337">
        <f>'[2]2d'!F36-'[2]9b'!F109-'[2]9c'!F109</f>
        <v>195804</v>
      </c>
      <c r="G109" s="337">
        <f>'[2]2d'!G36-'[2]9b'!G109-'[2]9c'!G109</f>
        <v>0</v>
      </c>
      <c r="H109" s="337">
        <f>'[2]2d'!H36-'[2]9b'!H109-'[2]9c'!H109</f>
        <v>0</v>
      </c>
    </row>
    <row r="110" spans="1:8" x14ac:dyDescent="0.2">
      <c r="A110" s="586">
        <v>105</v>
      </c>
      <c r="B110" s="674" t="s">
        <v>35</v>
      </c>
      <c r="C110" s="337">
        <f>'[2]2d'!C37-'[2]9b'!C110-'[2]9c'!C110</f>
        <v>88247528</v>
      </c>
      <c r="D110" s="337">
        <f>'[2]2d'!D37-'[2]9b'!D110-'[2]9c'!D110</f>
        <v>86945528</v>
      </c>
      <c r="E110" s="337">
        <f>'[2]2d'!E37-'[2]9b'!E110-'[2]9c'!E110</f>
        <v>381000</v>
      </c>
      <c r="F110" s="337">
        <f>'[2]2d'!F37-'[2]9b'!F110-'[2]9c'!F110</f>
        <v>921000</v>
      </c>
      <c r="G110" s="337">
        <f>'[2]2d'!G37-'[2]9b'!G110-'[2]9c'!G110</f>
        <v>0</v>
      </c>
      <c r="H110" s="337">
        <f>'[2]2d'!H37-'[2]9b'!H110-'[2]9c'!H110</f>
        <v>0</v>
      </c>
    </row>
    <row r="111" spans="1:8" ht="25.5" x14ac:dyDescent="0.2">
      <c r="A111" s="586">
        <v>106</v>
      </c>
      <c r="B111" s="670" t="s">
        <v>36</v>
      </c>
      <c r="C111" s="337">
        <f>'[2]2d'!C38-'[2]9b'!C111-'[2]9c'!C111</f>
        <v>11787317</v>
      </c>
      <c r="D111" s="337">
        <f>'[2]2d'!D38-'[2]9b'!D111-'[2]9c'!D111</f>
        <v>11787317</v>
      </c>
      <c r="E111" s="337">
        <f>'[2]2d'!E38-'[2]9b'!E111-'[2]9c'!E111</f>
        <v>0</v>
      </c>
      <c r="F111" s="337">
        <f>'[2]2d'!F38-'[2]9b'!F111-'[2]9c'!F111</f>
        <v>0</v>
      </c>
      <c r="G111" s="337">
        <f>'[2]2d'!G38-'[2]9b'!G111-'[2]9c'!G111</f>
        <v>0</v>
      </c>
      <c r="H111" s="337">
        <f>'[2]2d'!H38-'[2]9b'!H111-'[2]9c'!H111</f>
        <v>0</v>
      </c>
    </row>
    <row r="112" spans="1:8" ht="25.5" x14ac:dyDescent="0.2">
      <c r="A112" s="586">
        <v>107</v>
      </c>
      <c r="B112" s="670" t="s">
        <v>430</v>
      </c>
      <c r="C112" s="337">
        <f>'[2]2d'!C39-'[2]9b'!C112-'[2]9c'!C112</f>
        <v>11487317</v>
      </c>
      <c r="D112" s="337">
        <f>'[2]2d'!D39-'[2]9b'!D112-'[2]9c'!D112</f>
        <v>11487317</v>
      </c>
      <c r="E112" s="337">
        <f>'[2]2d'!E39-'[2]9b'!E112-'[2]9c'!E112</f>
        <v>0</v>
      </c>
      <c r="F112" s="337">
        <f>'[2]2d'!F39-'[2]9b'!F112-'[2]9c'!F112</f>
        <v>0</v>
      </c>
      <c r="G112" s="337">
        <f>'[2]2d'!G39-'[2]9b'!G112-'[2]9c'!G112</f>
        <v>0</v>
      </c>
      <c r="H112" s="337">
        <f>'[2]2d'!H39-'[2]9b'!H112-'[2]9c'!H112</f>
        <v>0</v>
      </c>
    </row>
    <row r="113" spans="1:8" x14ac:dyDescent="0.2">
      <c r="A113" s="586">
        <v>108</v>
      </c>
      <c r="B113" s="670" t="s">
        <v>431</v>
      </c>
      <c r="C113" s="337">
        <f>'[2]2d'!C40-'[2]9b'!C113-'[2]9c'!C113</f>
        <v>0</v>
      </c>
      <c r="D113" s="337">
        <f>'[2]2d'!D40-'[2]9b'!D113-'[2]9c'!D113</f>
        <v>0</v>
      </c>
      <c r="E113" s="337">
        <f>'[2]2d'!E40-'[2]9b'!E113-'[2]9c'!E113</f>
        <v>0</v>
      </c>
      <c r="F113" s="337">
        <f>'[2]2d'!F40-'[2]9b'!F113-'[2]9c'!F113</f>
        <v>0</v>
      </c>
      <c r="G113" s="337">
        <f>'[2]2d'!G40-'[2]9b'!G113-'[2]9c'!G113</f>
        <v>0</v>
      </c>
      <c r="H113" s="337">
        <f>'[2]2d'!H40-'[2]9b'!H113-'[2]9c'!H113</f>
        <v>0</v>
      </c>
    </row>
    <row r="114" spans="1:8" x14ac:dyDescent="0.2">
      <c r="A114" s="586">
        <v>109</v>
      </c>
      <c r="B114" s="670" t="s">
        <v>432</v>
      </c>
      <c r="C114" s="337">
        <f>'[2]2d'!C41-'[2]9b'!C114-'[2]9c'!C114</f>
        <v>0</v>
      </c>
      <c r="D114" s="337">
        <f>'[2]2d'!D41-'[2]9b'!D114-'[2]9c'!D114</f>
        <v>0</v>
      </c>
      <c r="E114" s="337">
        <f>'[2]2d'!E41-'[2]9b'!E114-'[2]9c'!E114</f>
        <v>0</v>
      </c>
      <c r="F114" s="337">
        <f>'[2]2d'!F41-'[2]9b'!F114-'[2]9c'!F114</f>
        <v>0</v>
      </c>
      <c r="G114" s="337">
        <f>'[2]2d'!G41-'[2]9b'!G114-'[2]9c'!G114</f>
        <v>0</v>
      </c>
      <c r="H114" s="337">
        <f>'[2]2d'!H41-'[2]9b'!H114-'[2]9c'!H114</f>
        <v>0</v>
      </c>
    </row>
    <row r="115" spans="1:8" x14ac:dyDescent="0.2">
      <c r="A115" s="586">
        <v>116</v>
      </c>
      <c r="B115" s="679" t="s">
        <v>524</v>
      </c>
      <c r="C115" s="680">
        <f t="shared" ref="C115" si="0">SUM(D115:H115)</f>
        <v>7516495</v>
      </c>
      <c r="D115" s="681">
        <v>7516495</v>
      </c>
      <c r="E115" s="682"/>
      <c r="F115" s="682"/>
      <c r="G115" s="682"/>
      <c r="H115" s="682"/>
    </row>
    <row r="116" spans="1:8" x14ac:dyDescent="0.2">
      <c r="A116" s="586">
        <v>110</v>
      </c>
      <c r="B116" s="674" t="s">
        <v>40</v>
      </c>
      <c r="C116" s="337">
        <f>'[2]2d'!C43-'[2]9b'!C115-'[2]9c'!C115</f>
        <v>19303812</v>
      </c>
      <c r="D116" s="337">
        <f>'[2]2d'!D43-'[2]9b'!D115-'[2]9c'!D115</f>
        <v>19303812</v>
      </c>
      <c r="E116" s="337">
        <f>'[2]2d'!E43-'[2]9b'!E115-'[2]9c'!E115</f>
        <v>0</v>
      </c>
      <c r="F116" s="337">
        <f>'[2]2d'!F43-'[2]9b'!F115-'[2]9c'!F115</f>
        <v>0</v>
      </c>
      <c r="G116" s="337">
        <f>'[2]2d'!G43-'[2]9b'!G115-'[2]9c'!G115</f>
        <v>0</v>
      </c>
      <c r="H116" s="337">
        <f>'[2]2d'!H43-'[2]9b'!H115-'[2]9c'!H115</f>
        <v>0</v>
      </c>
    </row>
    <row r="117" spans="1:8" x14ac:dyDescent="0.2">
      <c r="A117" s="586">
        <v>111</v>
      </c>
      <c r="B117" s="683" t="s">
        <v>41</v>
      </c>
      <c r="C117" s="337">
        <f>'[2]2d'!C44-'[2]9b'!C116-'[2]9c'!C116</f>
        <v>2408317104</v>
      </c>
      <c r="D117" s="337">
        <f>'[2]2d'!D44-'[2]9b'!D116-'[2]9c'!D116</f>
        <v>1795750756</v>
      </c>
      <c r="E117" s="337">
        <f>'[2]2d'!E44-'[2]9b'!E116-'[2]9c'!E116</f>
        <v>194234105</v>
      </c>
      <c r="F117" s="337">
        <f>'[2]2d'!F44-'[2]9b'!F116-'[2]9c'!F116</f>
        <v>204413735</v>
      </c>
      <c r="G117" s="337">
        <f>'[2]2d'!G44-'[2]9b'!G116-'[2]9c'!G116</f>
        <v>71373014</v>
      </c>
      <c r="H117" s="337">
        <f>'[2]2d'!H44-'[2]9b'!H116-'[2]9c'!H116</f>
        <v>142545494</v>
      </c>
    </row>
    <row r="118" spans="1:8" ht="25.5" x14ac:dyDescent="0.2">
      <c r="A118" s="586">
        <v>112</v>
      </c>
      <c r="B118" s="670" t="s">
        <v>42</v>
      </c>
      <c r="C118" s="337">
        <f>'[2]2d'!C45-'[2]9b'!C117-'[2]9c'!C117</f>
        <v>45414726</v>
      </c>
      <c r="D118" s="337">
        <f>'[2]2d'!D45-'[2]9b'!D117-'[2]9c'!D117</f>
        <v>45414726</v>
      </c>
      <c r="E118" s="337">
        <f>'[2]2d'!E45-'[2]9b'!E117-'[2]9c'!E117</f>
        <v>0</v>
      </c>
      <c r="F118" s="337">
        <f>'[2]2d'!F45-'[2]9b'!F117-'[2]9c'!F117</f>
        <v>0</v>
      </c>
      <c r="G118" s="337">
        <f>'[2]2d'!G45-'[2]9b'!G117-'[2]9c'!G117</f>
        <v>0</v>
      </c>
      <c r="H118" s="337">
        <f>'[2]2d'!H45-'[2]9b'!H117-'[2]9c'!H117</f>
        <v>0</v>
      </c>
    </row>
    <row r="119" spans="1:8" x14ac:dyDescent="0.2">
      <c r="A119" s="586">
        <v>113</v>
      </c>
      <c r="B119" s="670" t="s">
        <v>43</v>
      </c>
      <c r="C119" s="337">
        <f>'[2]2d'!C46-'[2]9b'!C118-'[2]9c'!C118</f>
        <v>495516367</v>
      </c>
      <c r="D119" s="337">
        <f>'[2]2d'!D46-'[2]9b'!D118-'[2]9c'!D118</f>
        <v>495516367</v>
      </c>
      <c r="E119" s="337">
        <f>'[2]2d'!E46-'[2]9b'!E118-'[2]9c'!E118</f>
        <v>0</v>
      </c>
      <c r="F119" s="337">
        <f>'[2]2d'!F46-'[2]9b'!F118-'[2]9c'!F118</f>
        <v>0</v>
      </c>
      <c r="G119" s="337">
        <f>'[2]2d'!G46-'[2]9b'!G118-'[2]9c'!G118</f>
        <v>0</v>
      </c>
      <c r="H119" s="337">
        <f>'[2]2d'!H46-'[2]9b'!H118-'[2]9c'!H118</f>
        <v>0</v>
      </c>
    </row>
    <row r="120" spans="1:8" x14ac:dyDescent="0.2">
      <c r="A120" s="586">
        <v>114</v>
      </c>
      <c r="B120" s="670" t="s">
        <v>44</v>
      </c>
      <c r="C120" s="337">
        <f>'[2]2d'!C47-'[2]9b'!C119-'[2]9c'!C119</f>
        <v>540931093</v>
      </c>
      <c r="D120" s="337">
        <f>'[2]2d'!D47-'[2]9b'!D119-'[2]9c'!D119</f>
        <v>540931093</v>
      </c>
      <c r="E120" s="337">
        <f>'[2]2d'!E47-'[2]9b'!E119-'[2]9c'!E119</f>
        <v>0</v>
      </c>
      <c r="F120" s="337">
        <f>'[2]2d'!F47-'[2]9b'!F119-'[2]9c'!F119</f>
        <v>0</v>
      </c>
      <c r="G120" s="337">
        <f>'[2]2d'!G47-'[2]9b'!G119-'[2]9c'!G119</f>
        <v>0</v>
      </c>
      <c r="H120" s="337">
        <f>'[2]2d'!H47-'[2]9b'!H119-'[2]9c'!H119</f>
        <v>0</v>
      </c>
    </row>
    <row r="121" spans="1:8" ht="13.5" thickBot="1" x14ac:dyDescent="0.25">
      <c r="A121" s="586">
        <v>115</v>
      </c>
      <c r="B121" s="686" t="s">
        <v>45</v>
      </c>
      <c r="C121" s="337">
        <f>'[2]2d'!C48-'[2]9b'!C120-'[2]9c'!C120</f>
        <v>540931093</v>
      </c>
      <c r="D121" s="337">
        <f>'[2]2d'!D48-'[2]9b'!D120-'[2]9c'!D120</f>
        <v>540931093</v>
      </c>
      <c r="E121" s="337">
        <f>'[2]2d'!E48-'[2]9b'!E120-'[2]9c'!E120</f>
        <v>0</v>
      </c>
      <c r="F121" s="337">
        <f>'[2]2d'!F48-'[2]9b'!F120-'[2]9c'!F120</f>
        <v>0</v>
      </c>
      <c r="G121" s="337">
        <f>'[2]2d'!G48-'[2]9b'!G120-'[2]9c'!G120</f>
        <v>0</v>
      </c>
      <c r="H121" s="337">
        <f>'[2]2d'!H48-'[2]9b'!H120-'[2]9c'!H120</f>
        <v>0</v>
      </c>
    </row>
    <row r="122" spans="1:8" ht="14.25" thickTop="1" thickBot="1" x14ac:dyDescent="0.25">
      <c r="A122" s="586">
        <v>116</v>
      </c>
      <c r="B122" s="52" t="s">
        <v>46</v>
      </c>
      <c r="C122" s="332">
        <f>'[2]2d'!C49-'[2]9b'!C121-'[2]9c'!C121</f>
        <v>2949248197</v>
      </c>
      <c r="D122" s="332">
        <f>'[2]2d'!D49-'[2]9b'!D121-'[2]9c'!D121</f>
        <v>2336681849</v>
      </c>
      <c r="E122" s="332">
        <f>'[2]2d'!E49-'[2]9b'!E121-'[2]9c'!E121</f>
        <v>194234105</v>
      </c>
      <c r="F122" s="332">
        <f>'[2]2d'!F49-'[2]9b'!F121-'[2]9c'!F121</f>
        <v>204413735</v>
      </c>
      <c r="G122" s="332">
        <f>'[2]2d'!G49-'[2]9b'!G121-'[2]9c'!G121</f>
        <v>71373014</v>
      </c>
      <c r="H122" s="332">
        <f>'[2]2d'!H49-'[2]9b'!H121-'[2]9c'!H121</f>
        <v>142545494</v>
      </c>
    </row>
    <row r="123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22"/>
  <sheetViews>
    <sheetView zoomScale="80" zoomScaleNormal="80" workbookViewId="0">
      <pane ySplit="6" topLeftCell="A62" activePane="bottomLeft" state="frozen"/>
      <selection pane="bottomLeft" activeCell="P67" sqref="P67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B1" s="219" t="s">
        <v>360</v>
      </c>
      <c r="F1" t="s">
        <v>508</v>
      </c>
    </row>
    <row r="2" spans="1:8" x14ac:dyDescent="0.2">
      <c r="B2" s="219" t="s">
        <v>361</v>
      </c>
      <c r="F2" t="s">
        <v>601</v>
      </c>
    </row>
    <row r="3" spans="1:8" x14ac:dyDescent="0.2">
      <c r="C3" s="15"/>
      <c r="F3" t="s">
        <v>120</v>
      </c>
    </row>
    <row r="4" spans="1:8" x14ac:dyDescent="0.2">
      <c r="B4" s="220" t="s">
        <v>480</v>
      </c>
      <c r="C4" s="333" t="s">
        <v>452</v>
      </c>
    </row>
    <row r="5" spans="1:8" ht="38.25" x14ac:dyDescent="0.2">
      <c r="A5" s="583" t="s">
        <v>1</v>
      </c>
      <c r="B5" s="584" t="s">
        <v>2</v>
      </c>
      <c r="C5" s="585" t="s">
        <v>362</v>
      </c>
      <c r="D5" s="585" t="s">
        <v>48</v>
      </c>
      <c r="E5" s="585" t="s">
        <v>363</v>
      </c>
      <c r="F5" s="585" t="s">
        <v>50</v>
      </c>
      <c r="G5" s="585" t="s">
        <v>174</v>
      </c>
      <c r="H5" s="585" t="s">
        <v>52</v>
      </c>
    </row>
    <row r="6" spans="1:8" ht="25.5" x14ac:dyDescent="0.2">
      <c r="A6" s="586">
        <v>1</v>
      </c>
      <c r="B6" s="587" t="s">
        <v>53</v>
      </c>
      <c r="C6" s="588">
        <f>SUM(D6:H6)</f>
        <v>0</v>
      </c>
      <c r="D6" s="589"/>
      <c r="E6" s="589"/>
      <c r="F6" s="589"/>
      <c r="G6" s="589"/>
      <c r="H6" s="589"/>
    </row>
    <row r="7" spans="1:8" ht="25.5" x14ac:dyDescent="0.2">
      <c r="A7" s="586">
        <v>2</v>
      </c>
      <c r="B7" s="587" t="s">
        <v>364</v>
      </c>
      <c r="C7" s="588">
        <f t="shared" ref="C7:C70" si="0">SUM(D7:H7)</f>
        <v>0</v>
      </c>
      <c r="D7" s="589"/>
      <c r="E7" s="589"/>
      <c r="F7" s="589"/>
      <c r="G7" s="589"/>
      <c r="H7" s="589"/>
    </row>
    <row r="8" spans="1:8" ht="25.5" x14ac:dyDescent="0.2">
      <c r="A8" s="586">
        <v>3</v>
      </c>
      <c r="B8" s="587" t="s">
        <v>365</v>
      </c>
      <c r="C8" s="588">
        <f t="shared" si="0"/>
        <v>0</v>
      </c>
      <c r="D8" s="589"/>
      <c r="E8" s="589"/>
      <c r="F8" s="589"/>
      <c r="G8" s="589"/>
      <c r="H8" s="589"/>
    </row>
    <row r="9" spans="1:8" ht="25.5" x14ac:dyDescent="0.2">
      <c r="A9" s="586">
        <v>4</v>
      </c>
      <c r="B9" s="587" t="s">
        <v>366</v>
      </c>
      <c r="C9" s="588">
        <f t="shared" si="0"/>
        <v>0</v>
      </c>
      <c r="D9" s="589"/>
      <c r="E9" s="589"/>
      <c r="F9" s="589"/>
      <c r="G9" s="589"/>
      <c r="H9" s="589"/>
    </row>
    <row r="10" spans="1:8" ht="25.5" x14ac:dyDescent="0.2">
      <c r="A10" s="586">
        <v>5</v>
      </c>
      <c r="B10" s="587" t="s">
        <v>367</v>
      </c>
      <c r="C10" s="588">
        <f t="shared" si="0"/>
        <v>0</v>
      </c>
      <c r="D10" s="589"/>
      <c r="E10" s="589"/>
      <c r="F10" s="589"/>
      <c r="G10" s="589"/>
      <c r="H10" s="589"/>
    </row>
    <row r="11" spans="1:8" x14ac:dyDescent="0.2">
      <c r="A11" s="586">
        <v>6</v>
      </c>
      <c r="B11" s="587" t="s">
        <v>368</v>
      </c>
      <c r="C11" s="588">
        <f t="shared" si="0"/>
        <v>0</v>
      </c>
      <c r="D11" s="589"/>
      <c r="E11" s="589"/>
      <c r="F11" s="589"/>
      <c r="G11" s="589"/>
      <c r="H11" s="589"/>
    </row>
    <row r="12" spans="1:8" x14ac:dyDescent="0.2">
      <c r="A12" s="586">
        <v>7</v>
      </c>
      <c r="B12" s="587" t="s">
        <v>58</v>
      </c>
      <c r="C12" s="588">
        <f t="shared" si="0"/>
        <v>0</v>
      </c>
      <c r="D12" s="590">
        <f>SUM(D6:D11)</f>
        <v>0</v>
      </c>
      <c r="E12" s="590">
        <f>SUM(E6:E11)</f>
        <v>0</v>
      </c>
      <c r="F12" s="590">
        <f>SUM(F6:F11)</f>
        <v>0</v>
      </c>
      <c r="G12" s="590">
        <f>SUM(G6:G11)</f>
        <v>0</v>
      </c>
      <c r="H12" s="590">
        <f>SUM(H6:H11)</f>
        <v>0</v>
      </c>
    </row>
    <row r="13" spans="1:8" s="225" customFormat="1" x14ac:dyDescent="0.2">
      <c r="A13" s="586">
        <v>8</v>
      </c>
      <c r="B13" s="591" t="s">
        <v>369</v>
      </c>
      <c r="C13" s="588">
        <f t="shared" si="0"/>
        <v>0</v>
      </c>
      <c r="D13" s="592"/>
      <c r="E13" s="592"/>
      <c r="F13" s="592"/>
      <c r="G13" s="592"/>
      <c r="H13" s="592"/>
    </row>
    <row r="14" spans="1:8" ht="25.5" x14ac:dyDescent="0.2">
      <c r="A14" s="586">
        <v>9</v>
      </c>
      <c r="B14" s="587" t="s">
        <v>59</v>
      </c>
      <c r="C14" s="588">
        <f t="shared" si="0"/>
        <v>0</v>
      </c>
      <c r="D14" s="590">
        <f>SUM(D15:D19)</f>
        <v>0</v>
      </c>
      <c r="E14" s="590">
        <f>SUM(E15:E19)</f>
        <v>0</v>
      </c>
      <c r="F14" s="590">
        <f>SUM(F15:F19)</f>
        <v>0</v>
      </c>
      <c r="G14" s="590">
        <f>SUM(G15:G19)</f>
        <v>0</v>
      </c>
      <c r="H14" s="590">
        <f>SUM(H15:H19)</f>
        <v>0</v>
      </c>
    </row>
    <row r="15" spans="1:8" x14ac:dyDescent="0.2">
      <c r="A15" s="586">
        <v>10</v>
      </c>
      <c r="B15" s="587" t="s">
        <v>370</v>
      </c>
      <c r="C15" s="588">
        <f t="shared" si="0"/>
        <v>0</v>
      </c>
      <c r="D15" s="589"/>
      <c r="E15" s="589"/>
      <c r="F15" s="589"/>
      <c r="G15" s="589"/>
      <c r="H15" s="589"/>
    </row>
    <row r="16" spans="1:8" x14ac:dyDescent="0.2">
      <c r="A16" s="586">
        <v>11</v>
      </c>
      <c r="B16" s="587" t="s">
        <v>371</v>
      </c>
      <c r="C16" s="588">
        <f t="shared" si="0"/>
        <v>0</v>
      </c>
      <c r="D16" s="589"/>
      <c r="E16" s="589"/>
      <c r="F16" s="589"/>
      <c r="G16" s="589"/>
      <c r="H16" s="589"/>
    </row>
    <row r="17" spans="1:8" x14ac:dyDescent="0.2">
      <c r="A17" s="586">
        <v>12</v>
      </c>
      <c r="B17" s="587" t="s">
        <v>372</v>
      </c>
      <c r="C17" s="588">
        <f t="shared" si="0"/>
        <v>0</v>
      </c>
      <c r="D17" s="589"/>
      <c r="E17" s="589"/>
      <c r="F17" s="589"/>
      <c r="G17" s="589"/>
      <c r="H17" s="589"/>
    </row>
    <row r="18" spans="1:8" x14ac:dyDescent="0.2">
      <c r="A18" s="586">
        <v>13</v>
      </c>
      <c r="B18" s="587" t="s">
        <v>373</v>
      </c>
      <c r="C18" s="588">
        <f t="shared" si="0"/>
        <v>0</v>
      </c>
      <c r="D18" s="589"/>
      <c r="E18" s="589"/>
      <c r="F18" s="589"/>
      <c r="G18" s="589"/>
      <c r="H18" s="589"/>
    </row>
    <row r="19" spans="1:8" x14ac:dyDescent="0.2">
      <c r="A19" s="586">
        <v>14</v>
      </c>
      <c r="B19" s="587" t="s">
        <v>374</v>
      </c>
      <c r="C19" s="588">
        <f t="shared" si="0"/>
        <v>0</v>
      </c>
      <c r="D19" s="589"/>
      <c r="E19" s="589"/>
      <c r="F19" s="589"/>
      <c r="G19" s="589"/>
      <c r="H19" s="589"/>
    </row>
    <row r="20" spans="1:8" ht="25.5" x14ac:dyDescent="0.2">
      <c r="A20" s="586">
        <v>15</v>
      </c>
      <c r="B20" s="593" t="s">
        <v>64</v>
      </c>
      <c r="C20" s="588">
        <f t="shared" si="0"/>
        <v>0</v>
      </c>
      <c r="D20" s="594">
        <f>D12+D14</f>
        <v>0</v>
      </c>
      <c r="E20" s="594">
        <f>E12+E14</f>
        <v>0</v>
      </c>
      <c r="F20" s="594">
        <f>F12+F14</f>
        <v>0</v>
      </c>
      <c r="G20" s="594">
        <f>G12+G14</f>
        <v>0</v>
      </c>
      <c r="H20" s="594">
        <f>H12+H14</f>
        <v>0</v>
      </c>
    </row>
    <row r="21" spans="1:8" x14ac:dyDescent="0.2">
      <c r="A21" s="586">
        <v>16</v>
      </c>
      <c r="B21" s="587" t="s">
        <v>65</v>
      </c>
      <c r="C21" s="588">
        <f t="shared" si="0"/>
        <v>0</v>
      </c>
      <c r="D21" s="595">
        <f>D22</f>
        <v>0</v>
      </c>
      <c r="E21" s="595">
        <f>E22</f>
        <v>0</v>
      </c>
      <c r="F21" s="595">
        <f>F22</f>
        <v>0</v>
      </c>
      <c r="G21" s="595">
        <f>G22</f>
        <v>0</v>
      </c>
      <c r="H21" s="595">
        <f>H22</f>
        <v>0</v>
      </c>
    </row>
    <row r="22" spans="1:8" x14ac:dyDescent="0.2">
      <c r="A22" s="586">
        <v>17</v>
      </c>
      <c r="B22" s="587" t="s">
        <v>375</v>
      </c>
      <c r="C22" s="588">
        <f t="shared" si="0"/>
        <v>0</v>
      </c>
      <c r="D22" s="596"/>
      <c r="E22" s="596"/>
      <c r="F22" s="596"/>
      <c r="G22" s="596"/>
      <c r="H22" s="596"/>
    </row>
    <row r="23" spans="1:8" x14ac:dyDescent="0.2">
      <c r="A23" s="586">
        <v>18</v>
      </c>
      <c r="B23" s="587" t="s">
        <v>376</v>
      </c>
      <c r="C23" s="588">
        <f t="shared" si="0"/>
        <v>0</v>
      </c>
      <c r="D23" s="595">
        <f>SUM(D24:D27)</f>
        <v>0</v>
      </c>
      <c r="E23" s="595">
        <f>SUM(E24:E27)</f>
        <v>0</v>
      </c>
      <c r="F23" s="595">
        <f>SUM(F24:F27)</f>
        <v>0</v>
      </c>
      <c r="G23" s="595">
        <f>SUM(G24:G27)</f>
        <v>0</v>
      </c>
      <c r="H23" s="595">
        <f>SUM(H24:H27)</f>
        <v>0</v>
      </c>
    </row>
    <row r="24" spans="1:8" x14ac:dyDescent="0.2">
      <c r="A24" s="586">
        <v>19</v>
      </c>
      <c r="B24" s="587" t="s">
        <v>377</v>
      </c>
      <c r="C24" s="588">
        <f t="shared" si="0"/>
        <v>0</v>
      </c>
      <c r="D24" s="585"/>
      <c r="E24" s="585"/>
      <c r="F24" s="585"/>
      <c r="G24" s="585"/>
      <c r="H24" s="585"/>
    </row>
    <row r="25" spans="1:8" x14ac:dyDescent="0.2">
      <c r="A25" s="586">
        <v>20</v>
      </c>
      <c r="B25" s="587" t="s">
        <v>378</v>
      </c>
      <c r="C25" s="588">
        <f t="shared" si="0"/>
        <v>0</v>
      </c>
      <c r="D25" s="585"/>
      <c r="E25" s="585"/>
      <c r="F25" s="585"/>
      <c r="G25" s="585"/>
      <c r="H25" s="585"/>
    </row>
    <row r="26" spans="1:8" x14ac:dyDescent="0.2">
      <c r="A26" s="586">
        <v>21</v>
      </c>
      <c r="B26" s="587" t="s">
        <v>379</v>
      </c>
      <c r="C26" s="588">
        <f t="shared" si="0"/>
        <v>0</v>
      </c>
      <c r="D26" s="585"/>
      <c r="E26" s="585"/>
      <c r="F26" s="585"/>
      <c r="G26" s="585"/>
      <c r="H26" s="585"/>
    </row>
    <row r="27" spans="1:8" x14ac:dyDescent="0.2">
      <c r="A27" s="586">
        <v>22</v>
      </c>
      <c r="B27" s="334" t="s">
        <v>380</v>
      </c>
      <c r="C27" s="588">
        <f t="shared" si="0"/>
        <v>0</v>
      </c>
      <c r="D27" s="585"/>
      <c r="E27" s="585"/>
      <c r="F27" s="585"/>
      <c r="G27" s="585"/>
      <c r="H27" s="585"/>
    </row>
    <row r="28" spans="1:8" ht="25.5" x14ac:dyDescent="0.2">
      <c r="A28" s="586">
        <v>23</v>
      </c>
      <c r="B28" s="593" t="s">
        <v>70</v>
      </c>
      <c r="C28" s="588">
        <f t="shared" si="0"/>
        <v>0</v>
      </c>
      <c r="D28" s="594">
        <f>D21+D23</f>
        <v>0</v>
      </c>
      <c r="E28" s="594">
        <f>E21+E23</f>
        <v>0</v>
      </c>
      <c r="F28" s="594">
        <f>F21+F23</f>
        <v>0</v>
      </c>
      <c r="G28" s="594">
        <f>G21+G23</f>
        <v>0</v>
      </c>
      <c r="H28" s="594">
        <f>H21+H23</f>
        <v>0</v>
      </c>
    </row>
    <row r="29" spans="1:8" x14ac:dyDescent="0.2">
      <c r="A29" s="586">
        <v>24</v>
      </c>
      <c r="B29" s="587" t="s">
        <v>71</v>
      </c>
      <c r="C29" s="588">
        <f t="shared" si="0"/>
        <v>7770474</v>
      </c>
      <c r="D29" s="590">
        <f>SUM(D30:D31)</f>
        <v>7770474</v>
      </c>
      <c r="E29" s="590">
        <f>SUM(E30:E31)</f>
        <v>0</v>
      </c>
      <c r="F29" s="590">
        <f>SUM(F30:F31)</f>
        <v>0</v>
      </c>
      <c r="G29" s="590">
        <f>SUM(G30:G31)</f>
        <v>0</v>
      </c>
      <c r="H29" s="590">
        <f>SUM(H30:H31)</f>
        <v>0</v>
      </c>
    </row>
    <row r="30" spans="1:8" x14ac:dyDescent="0.2">
      <c r="A30" s="586">
        <v>25</v>
      </c>
      <c r="B30" s="587" t="s">
        <v>72</v>
      </c>
      <c r="C30" s="588">
        <f t="shared" si="0"/>
        <v>7770474</v>
      </c>
      <c r="D30" s="589">
        <v>7770474</v>
      </c>
      <c r="E30" s="589"/>
      <c r="F30" s="589"/>
      <c r="G30" s="589"/>
      <c r="H30" s="589"/>
    </row>
    <row r="31" spans="1:8" ht="16.5" customHeight="1" x14ac:dyDescent="0.2">
      <c r="A31" s="586">
        <v>26</v>
      </c>
      <c r="B31" s="587" t="s">
        <v>73</v>
      </c>
      <c r="C31" s="588">
        <f t="shared" si="0"/>
        <v>0</v>
      </c>
      <c r="D31" s="589"/>
      <c r="E31" s="589"/>
      <c r="F31" s="589"/>
      <c r="G31" s="589"/>
      <c r="H31" s="589"/>
    </row>
    <row r="32" spans="1:8" ht="18.75" customHeight="1" x14ac:dyDescent="0.2">
      <c r="A32" s="586">
        <v>27</v>
      </c>
      <c r="B32" s="587" t="s">
        <v>74</v>
      </c>
      <c r="C32" s="588">
        <f t="shared" si="0"/>
        <v>0</v>
      </c>
      <c r="D32" s="589"/>
      <c r="E32" s="589"/>
      <c r="F32" s="589"/>
      <c r="G32" s="589"/>
      <c r="H32" s="589"/>
    </row>
    <row r="33" spans="1:8" x14ac:dyDescent="0.2">
      <c r="A33" s="586">
        <v>28</v>
      </c>
      <c r="B33" s="587" t="s">
        <v>381</v>
      </c>
      <c r="C33" s="588">
        <f t="shared" si="0"/>
        <v>0</v>
      </c>
      <c r="D33" s="589"/>
      <c r="E33" s="589"/>
      <c r="F33" s="589"/>
      <c r="G33" s="589"/>
      <c r="H33" s="589"/>
    </row>
    <row r="34" spans="1:8" ht="25.5" x14ac:dyDescent="0.2">
      <c r="A34" s="586">
        <v>29</v>
      </c>
      <c r="B34" s="587" t="s">
        <v>382</v>
      </c>
      <c r="C34" s="588">
        <f t="shared" si="0"/>
        <v>0</v>
      </c>
      <c r="D34" s="589"/>
      <c r="E34" s="589"/>
      <c r="F34" s="589"/>
      <c r="G34" s="589"/>
      <c r="H34" s="589"/>
    </row>
    <row r="35" spans="1:8" x14ac:dyDescent="0.2">
      <c r="A35" s="586">
        <v>30</v>
      </c>
      <c r="B35" s="587" t="s">
        <v>77</v>
      </c>
      <c r="C35" s="588">
        <f t="shared" si="0"/>
        <v>0</v>
      </c>
      <c r="D35" s="590">
        <f>SUM(D32:D34)</f>
        <v>0</v>
      </c>
      <c r="E35" s="590">
        <f>SUM(E32:E34)</f>
        <v>0</v>
      </c>
      <c r="F35" s="590">
        <f>SUM(F32:F34)</f>
        <v>0</v>
      </c>
      <c r="G35" s="590">
        <f>SUM(G32:G34)</f>
        <v>0</v>
      </c>
      <c r="H35" s="590">
        <f>SUM(H32:H34)</f>
        <v>0</v>
      </c>
    </row>
    <row r="36" spans="1:8" x14ac:dyDescent="0.2">
      <c r="A36" s="586">
        <v>31</v>
      </c>
      <c r="B36" s="587" t="s">
        <v>78</v>
      </c>
      <c r="C36" s="588">
        <f t="shared" si="0"/>
        <v>0</v>
      </c>
      <c r="D36" s="590">
        <f>SUM(D37:D38)</f>
        <v>0</v>
      </c>
      <c r="E36" s="590">
        <f>SUM(E37:E38)</f>
        <v>0</v>
      </c>
      <c r="F36" s="590">
        <f>SUM(F37:F38)</f>
        <v>0</v>
      </c>
      <c r="G36" s="590">
        <f>SUM(G37:G38)</f>
        <v>0</v>
      </c>
      <c r="H36" s="590">
        <f>SUM(H37:H38)</f>
        <v>0</v>
      </c>
    </row>
    <row r="37" spans="1:8" ht="51" x14ac:dyDescent="0.2">
      <c r="A37" s="586">
        <v>32</v>
      </c>
      <c r="B37" s="587" t="s">
        <v>383</v>
      </c>
      <c r="C37" s="588">
        <f t="shared" si="0"/>
        <v>0</v>
      </c>
      <c r="D37" s="589"/>
      <c r="E37" s="589"/>
      <c r="F37" s="589"/>
      <c r="G37" s="589"/>
      <c r="H37" s="589"/>
    </row>
    <row r="38" spans="1:8" x14ac:dyDescent="0.2">
      <c r="A38" s="586">
        <v>33</v>
      </c>
      <c r="B38" s="587" t="s">
        <v>384</v>
      </c>
      <c r="C38" s="588">
        <f t="shared" si="0"/>
        <v>0</v>
      </c>
      <c r="D38" s="589"/>
      <c r="E38" s="589"/>
      <c r="F38" s="589"/>
      <c r="G38" s="589"/>
      <c r="H38" s="589"/>
    </row>
    <row r="39" spans="1:8" x14ac:dyDescent="0.2">
      <c r="A39" s="586">
        <v>34</v>
      </c>
      <c r="B39" s="593" t="s">
        <v>82</v>
      </c>
      <c r="C39" s="588">
        <f t="shared" si="0"/>
        <v>7770474</v>
      </c>
      <c r="D39" s="594">
        <f>D29+D35+D36</f>
        <v>7770474</v>
      </c>
      <c r="E39" s="594">
        <f>E29+E35+E36</f>
        <v>0</v>
      </c>
      <c r="F39" s="594">
        <f>F29+F35+F36</f>
        <v>0</v>
      </c>
      <c r="G39" s="594">
        <f>G29+G35+G36</f>
        <v>0</v>
      </c>
      <c r="H39" s="594">
        <f>H29+H35+H36</f>
        <v>0</v>
      </c>
    </row>
    <row r="40" spans="1:8" x14ac:dyDescent="0.2">
      <c r="A40" s="586">
        <v>35</v>
      </c>
      <c r="B40" s="591" t="s">
        <v>385</v>
      </c>
      <c r="C40" s="588">
        <f t="shared" si="0"/>
        <v>0</v>
      </c>
      <c r="D40" s="597"/>
      <c r="E40" s="597"/>
      <c r="F40" s="597"/>
      <c r="G40" s="597"/>
      <c r="H40" s="597"/>
    </row>
    <row r="41" spans="1:8" x14ac:dyDescent="0.2">
      <c r="A41" s="586">
        <v>36</v>
      </c>
      <c r="B41" s="598" t="s">
        <v>83</v>
      </c>
      <c r="C41" s="588">
        <f t="shared" si="0"/>
        <v>0</v>
      </c>
      <c r="D41" s="599">
        <f>SUM(D42:D45)</f>
        <v>0</v>
      </c>
      <c r="E41" s="599">
        <f>SUM(E42:E45)</f>
        <v>0</v>
      </c>
      <c r="F41" s="599">
        <f>SUM(F42:F45)</f>
        <v>0</v>
      </c>
      <c r="G41" s="599">
        <f>SUM(G42:G45)</f>
        <v>0</v>
      </c>
      <c r="H41" s="599">
        <f>SUM(H42:H45)</f>
        <v>0</v>
      </c>
    </row>
    <row r="42" spans="1:8" x14ac:dyDescent="0.2">
      <c r="A42" s="586">
        <v>37</v>
      </c>
      <c r="B42" s="598" t="s">
        <v>386</v>
      </c>
      <c r="C42" s="588">
        <f t="shared" si="0"/>
        <v>0</v>
      </c>
      <c r="D42" s="600"/>
      <c r="E42" s="600"/>
      <c r="F42" s="600"/>
      <c r="G42" s="600"/>
      <c r="H42" s="600"/>
    </row>
    <row r="43" spans="1:8" x14ac:dyDescent="0.2">
      <c r="A43" s="586">
        <v>38</v>
      </c>
      <c r="B43" s="598" t="s">
        <v>85</v>
      </c>
      <c r="C43" s="588">
        <f t="shared" si="0"/>
        <v>0</v>
      </c>
      <c r="D43" s="601"/>
      <c r="E43" s="601"/>
      <c r="F43" s="601"/>
      <c r="G43" s="601"/>
      <c r="H43" s="601"/>
    </row>
    <row r="44" spans="1:8" x14ac:dyDescent="0.2">
      <c r="A44" s="586">
        <v>39</v>
      </c>
      <c r="B44" s="598" t="s">
        <v>387</v>
      </c>
      <c r="C44" s="588">
        <f t="shared" si="0"/>
        <v>0</v>
      </c>
      <c r="D44" s="601"/>
      <c r="E44" s="601"/>
      <c r="F44" s="601"/>
      <c r="G44" s="601"/>
      <c r="H44" s="601"/>
    </row>
    <row r="45" spans="1:8" x14ac:dyDescent="0.2">
      <c r="A45" s="586">
        <v>40</v>
      </c>
      <c r="B45" s="598" t="s">
        <v>388</v>
      </c>
      <c r="C45" s="588">
        <f t="shared" si="0"/>
        <v>0</v>
      </c>
      <c r="D45" s="601"/>
      <c r="E45" s="601"/>
      <c r="F45" s="601"/>
      <c r="G45" s="601"/>
      <c r="H45" s="601"/>
    </row>
    <row r="46" spans="1:8" x14ac:dyDescent="0.2">
      <c r="A46" s="586">
        <v>41</v>
      </c>
      <c r="B46" s="587" t="s">
        <v>87</v>
      </c>
      <c r="C46" s="588">
        <f t="shared" si="0"/>
        <v>1170000</v>
      </c>
      <c r="D46" s="599">
        <f>SUM(D47:D48)</f>
        <v>0</v>
      </c>
      <c r="E46" s="599">
        <f>SUM(E47:E48)</f>
        <v>0</v>
      </c>
      <c r="F46" s="599">
        <f>SUM(F47:F48)</f>
        <v>1170000</v>
      </c>
      <c r="G46" s="599">
        <f>SUM(G47:G48)</f>
        <v>0</v>
      </c>
      <c r="H46" s="599">
        <f>SUM(H47:H48)</f>
        <v>0</v>
      </c>
    </row>
    <row r="47" spans="1:8" x14ac:dyDescent="0.2">
      <c r="A47" s="586">
        <v>42</v>
      </c>
      <c r="B47" s="587" t="s">
        <v>88</v>
      </c>
      <c r="C47" s="588">
        <f t="shared" si="0"/>
        <v>70000</v>
      </c>
      <c r="D47" s="589"/>
      <c r="E47" s="589"/>
      <c r="F47" s="589">
        <v>70000</v>
      </c>
      <c r="G47" s="589"/>
      <c r="H47" s="589"/>
    </row>
    <row r="48" spans="1:8" x14ac:dyDescent="0.2">
      <c r="A48" s="586">
        <v>43</v>
      </c>
      <c r="B48" s="587" t="s">
        <v>89</v>
      </c>
      <c r="C48" s="588">
        <f t="shared" si="0"/>
        <v>1100000</v>
      </c>
      <c r="D48" s="589"/>
      <c r="E48" s="589"/>
      <c r="F48" s="589">
        <v>1100000</v>
      </c>
      <c r="G48" s="589"/>
      <c r="H48" s="589"/>
    </row>
    <row r="49" spans="1:8" x14ac:dyDescent="0.2">
      <c r="A49" s="586">
        <v>44</v>
      </c>
      <c r="B49" s="587" t="s">
        <v>389</v>
      </c>
      <c r="C49" s="588">
        <f t="shared" si="0"/>
        <v>9610000</v>
      </c>
      <c r="D49" s="599">
        <f>SUM(D50:D53)</f>
        <v>9610000</v>
      </c>
      <c r="E49" s="599">
        <f>SUM(E50:E53)</f>
        <v>0</v>
      </c>
      <c r="F49" s="599">
        <f>SUM(F50:F53)</f>
        <v>0</v>
      </c>
      <c r="G49" s="599">
        <f>SUM(G50:G53)</f>
        <v>0</v>
      </c>
      <c r="H49" s="599">
        <f>SUM(H50:H53)</f>
        <v>0</v>
      </c>
    </row>
    <row r="50" spans="1:8" ht="25.5" x14ac:dyDescent="0.2">
      <c r="A50" s="586">
        <v>45</v>
      </c>
      <c r="B50" s="587" t="s">
        <v>390</v>
      </c>
      <c r="C50" s="588">
        <f t="shared" si="0"/>
        <v>0</v>
      </c>
      <c r="D50" s="589"/>
      <c r="E50" s="589"/>
      <c r="F50" s="589"/>
      <c r="G50" s="589"/>
      <c r="H50" s="589"/>
    </row>
    <row r="51" spans="1:8" ht="25.5" x14ac:dyDescent="0.2">
      <c r="A51" s="586">
        <v>46</v>
      </c>
      <c r="B51" s="587" t="s">
        <v>92</v>
      </c>
      <c r="C51" s="588">
        <f t="shared" si="0"/>
        <v>0</v>
      </c>
      <c r="D51" s="589"/>
      <c r="E51" s="589"/>
      <c r="F51" s="589"/>
      <c r="G51" s="589"/>
      <c r="H51" s="589"/>
    </row>
    <row r="52" spans="1:8" x14ac:dyDescent="0.2">
      <c r="A52" s="586">
        <v>47</v>
      </c>
      <c r="B52" s="587" t="s">
        <v>391</v>
      </c>
      <c r="C52" s="588">
        <f t="shared" si="0"/>
        <v>9100000</v>
      </c>
      <c r="D52" s="589">
        <v>9100000</v>
      </c>
      <c r="E52" s="589"/>
      <c r="F52" s="589"/>
      <c r="G52" s="589"/>
      <c r="H52" s="589"/>
    </row>
    <row r="53" spans="1:8" x14ac:dyDescent="0.2">
      <c r="A53" s="586">
        <v>48</v>
      </c>
      <c r="B53" s="587" t="s">
        <v>95</v>
      </c>
      <c r="C53" s="588">
        <f t="shared" si="0"/>
        <v>510000</v>
      </c>
      <c r="D53" s="589">
        <v>510000</v>
      </c>
      <c r="E53" s="589"/>
      <c r="F53" s="589"/>
      <c r="G53" s="589"/>
      <c r="H53" s="589"/>
    </row>
    <row r="54" spans="1:8" x14ac:dyDescent="0.2">
      <c r="A54" s="586">
        <v>49</v>
      </c>
      <c r="B54" s="587" t="s">
        <v>392</v>
      </c>
      <c r="C54" s="588">
        <f t="shared" si="0"/>
        <v>0</v>
      </c>
      <c r="D54" s="589"/>
      <c r="E54" s="589"/>
      <c r="F54" s="589"/>
      <c r="G54" s="589"/>
      <c r="H54" s="589"/>
    </row>
    <row r="55" spans="1:8" x14ac:dyDescent="0.2">
      <c r="A55" s="586">
        <v>50</v>
      </c>
      <c r="B55" s="587" t="s">
        <v>393</v>
      </c>
      <c r="C55" s="588">
        <f t="shared" si="0"/>
        <v>6185544</v>
      </c>
      <c r="D55" s="705">
        <v>5869644</v>
      </c>
      <c r="E55" s="705"/>
      <c r="F55" s="705">
        <v>315900</v>
      </c>
      <c r="G55" s="705"/>
      <c r="H55" s="705"/>
    </row>
    <row r="56" spans="1:8" x14ac:dyDescent="0.2">
      <c r="A56" s="586">
        <v>51</v>
      </c>
      <c r="B56" s="587" t="s">
        <v>98</v>
      </c>
      <c r="C56" s="588">
        <f t="shared" si="0"/>
        <v>0</v>
      </c>
      <c r="D56" s="589"/>
      <c r="E56" s="589"/>
      <c r="F56" s="589"/>
      <c r="G56" s="589"/>
      <c r="H56" s="589"/>
    </row>
    <row r="57" spans="1:8" ht="25.5" x14ac:dyDescent="0.2">
      <c r="A57" s="586">
        <v>52</v>
      </c>
      <c r="B57" s="587" t="s">
        <v>394</v>
      </c>
      <c r="C57" s="588">
        <f t="shared" si="0"/>
        <v>0</v>
      </c>
      <c r="D57" s="589"/>
      <c r="E57" s="589"/>
      <c r="F57" s="589"/>
      <c r="G57" s="589"/>
      <c r="H57" s="589"/>
    </row>
    <row r="58" spans="1:8" x14ac:dyDescent="0.2">
      <c r="A58" s="586">
        <v>53</v>
      </c>
      <c r="B58" s="587" t="s">
        <v>395</v>
      </c>
      <c r="C58" s="588">
        <f t="shared" si="0"/>
        <v>0</v>
      </c>
      <c r="D58" s="589"/>
      <c r="E58" s="589"/>
      <c r="F58" s="589"/>
      <c r="G58" s="589"/>
      <c r="H58" s="589"/>
    </row>
    <row r="59" spans="1:8" x14ac:dyDescent="0.2">
      <c r="A59" s="586">
        <v>54</v>
      </c>
      <c r="B59" s="587" t="s">
        <v>103</v>
      </c>
      <c r="C59" s="588">
        <f t="shared" si="0"/>
        <v>0</v>
      </c>
      <c r="D59" s="589"/>
      <c r="E59" s="589"/>
      <c r="F59" s="589"/>
      <c r="G59" s="589"/>
      <c r="H59" s="589"/>
    </row>
    <row r="60" spans="1:8" x14ac:dyDescent="0.2">
      <c r="A60" s="586">
        <v>55</v>
      </c>
      <c r="B60" s="587" t="s">
        <v>396</v>
      </c>
      <c r="C60" s="588">
        <f t="shared" si="0"/>
        <v>1460500</v>
      </c>
      <c r="D60" s="589">
        <v>1460500</v>
      </c>
      <c r="E60" s="585"/>
      <c r="F60" s="585"/>
      <c r="G60" s="585"/>
      <c r="H60" s="585"/>
    </row>
    <row r="61" spans="1:8" x14ac:dyDescent="0.2">
      <c r="A61" s="586">
        <v>56</v>
      </c>
      <c r="B61" s="593" t="s">
        <v>105</v>
      </c>
      <c r="C61" s="588">
        <f t="shared" si="0"/>
        <v>18426044</v>
      </c>
      <c r="D61" s="594">
        <f>D40+D41+D46+D49+D54+D55+D56+D57+D58+D59+D60</f>
        <v>16940144</v>
      </c>
      <c r="E61" s="594">
        <f>E40+E41+E46+E49+E54+E55+E56+E57+E58+E59+E60</f>
        <v>0</v>
      </c>
      <c r="F61" s="594">
        <f>F40+F41+F46+F49+F54+F55+F56+F57+F58+F59+F60</f>
        <v>1485900</v>
      </c>
      <c r="G61" s="594">
        <f>G40+G41+G46+G49+G54+G55+G56+G57+G58+G59+G60</f>
        <v>0</v>
      </c>
      <c r="H61" s="594">
        <f>H40+H41+H46+H49+H54+H55+H56+H57+H58+H59+H60</f>
        <v>0</v>
      </c>
    </row>
    <row r="62" spans="1:8" x14ac:dyDescent="0.2">
      <c r="A62" s="586">
        <v>57</v>
      </c>
      <c r="B62" s="587" t="s">
        <v>397</v>
      </c>
      <c r="C62" s="588">
        <f t="shared" si="0"/>
        <v>12129420</v>
      </c>
      <c r="D62" s="589">
        <v>12129420</v>
      </c>
      <c r="E62" s="589"/>
      <c r="F62" s="589"/>
      <c r="G62" s="585"/>
      <c r="H62" s="585"/>
    </row>
    <row r="63" spans="1:8" x14ac:dyDescent="0.2">
      <c r="A63" s="586">
        <v>58</v>
      </c>
      <c r="B63" s="587" t="s">
        <v>398</v>
      </c>
      <c r="C63" s="588">
        <f t="shared" si="0"/>
        <v>0</v>
      </c>
      <c r="D63" s="589"/>
      <c r="E63" s="589"/>
      <c r="F63" s="589"/>
      <c r="G63" s="585"/>
      <c r="H63" s="585"/>
    </row>
    <row r="64" spans="1:8" x14ac:dyDescent="0.2">
      <c r="A64" s="586">
        <v>59</v>
      </c>
      <c r="B64" s="593" t="s">
        <v>107</v>
      </c>
      <c r="C64" s="588">
        <f t="shared" si="0"/>
        <v>12129420</v>
      </c>
      <c r="D64" s="594">
        <f>SUM(D62:D63)</f>
        <v>12129420</v>
      </c>
      <c r="E64" s="594">
        <f>SUM(E62:E63)</f>
        <v>0</v>
      </c>
      <c r="F64" s="594">
        <f>SUM(F62:F63)</f>
        <v>0</v>
      </c>
      <c r="G64" s="594">
        <f>SUM(G62:G63)</f>
        <v>0</v>
      </c>
      <c r="H64" s="594">
        <f>SUM(H62:H63)</f>
        <v>0</v>
      </c>
    </row>
    <row r="65" spans="1:8" x14ac:dyDescent="0.2">
      <c r="A65" s="586">
        <v>60</v>
      </c>
      <c r="B65" s="602" t="s">
        <v>399</v>
      </c>
      <c r="C65" s="588">
        <f t="shared" si="0"/>
        <v>0</v>
      </c>
      <c r="D65" s="600"/>
      <c r="E65" s="600"/>
      <c r="F65" s="600"/>
      <c r="G65" s="600"/>
      <c r="H65" s="600"/>
    </row>
    <row r="66" spans="1:8" x14ac:dyDescent="0.2">
      <c r="A66" s="586">
        <v>61</v>
      </c>
      <c r="B66" s="606" t="s">
        <v>400</v>
      </c>
      <c r="C66" s="588">
        <f t="shared" si="0"/>
        <v>0</v>
      </c>
      <c r="D66" s="594">
        <f>D65</f>
        <v>0</v>
      </c>
      <c r="E66" s="594">
        <f>E65</f>
        <v>0</v>
      </c>
      <c r="F66" s="594">
        <f>F65</f>
        <v>0</v>
      </c>
      <c r="G66" s="594">
        <f>G65</f>
        <v>0</v>
      </c>
      <c r="H66" s="594">
        <f>H65</f>
        <v>0</v>
      </c>
    </row>
    <row r="67" spans="1:8" ht="25.5" x14ac:dyDescent="0.2">
      <c r="A67" s="586">
        <v>62</v>
      </c>
      <c r="B67" s="587" t="s">
        <v>108</v>
      </c>
      <c r="C67" s="588">
        <f t="shared" si="0"/>
        <v>0</v>
      </c>
      <c r="D67" s="589"/>
      <c r="E67" s="589"/>
      <c r="F67" s="589"/>
      <c r="G67" s="589"/>
      <c r="H67" s="589"/>
    </row>
    <row r="68" spans="1:8" x14ac:dyDescent="0.2">
      <c r="A68" s="586">
        <v>63</v>
      </c>
      <c r="B68" s="587" t="s">
        <v>109</v>
      </c>
      <c r="C68" s="588">
        <f t="shared" si="0"/>
        <v>390000</v>
      </c>
      <c r="D68" s="589">
        <v>390000</v>
      </c>
      <c r="E68" s="589"/>
      <c r="F68" s="589"/>
      <c r="G68" s="589"/>
      <c r="H68" s="589"/>
    </row>
    <row r="69" spans="1:8" x14ac:dyDescent="0.2">
      <c r="A69" s="586">
        <v>64</v>
      </c>
      <c r="B69" s="587" t="s">
        <v>110</v>
      </c>
      <c r="C69" s="588">
        <f t="shared" si="0"/>
        <v>0</v>
      </c>
      <c r="D69" s="585"/>
      <c r="E69" s="585"/>
      <c r="F69" s="585"/>
      <c r="G69" s="585"/>
      <c r="H69" s="585"/>
    </row>
    <row r="70" spans="1:8" x14ac:dyDescent="0.2">
      <c r="A70" s="586">
        <v>65</v>
      </c>
      <c r="B70" s="593" t="s">
        <v>111</v>
      </c>
      <c r="C70" s="588">
        <f t="shared" si="0"/>
        <v>390000</v>
      </c>
      <c r="D70" s="706">
        <f>SUM(D67:D69)</f>
        <v>390000</v>
      </c>
      <c r="E70" s="706">
        <f>SUM(E67:E69)</f>
        <v>0</v>
      </c>
      <c r="F70" s="706">
        <f>SUM(F67:F69)</f>
        <v>0</v>
      </c>
      <c r="G70" s="706">
        <f>SUM(G67:G69)</f>
        <v>0</v>
      </c>
      <c r="H70" s="706">
        <f>SUM(H67:H69)</f>
        <v>0</v>
      </c>
    </row>
    <row r="71" spans="1:8" x14ac:dyDescent="0.2">
      <c r="A71" s="586">
        <v>66</v>
      </c>
      <c r="B71" s="704" t="s">
        <v>112</v>
      </c>
      <c r="C71" s="588">
        <f t="shared" ref="C71:C110" si="1">SUM(D71:H71)</f>
        <v>38715938</v>
      </c>
      <c r="D71" s="707">
        <f>D20+D28+D39+D61+D64+D66+D70</f>
        <v>37230038</v>
      </c>
      <c r="E71" s="707">
        <f>E20+E28+E39+E61+E64+E66+E70</f>
        <v>0</v>
      </c>
      <c r="F71" s="707">
        <f>F20+F28+F39+F61+F64+F66+F70</f>
        <v>1485900</v>
      </c>
      <c r="G71" s="707">
        <f>G20+G28+G39+G61+G64+G66+G70</f>
        <v>0</v>
      </c>
      <c r="H71" s="707">
        <f>H20+H28+H39+H61+H64+H66+H70</f>
        <v>0</v>
      </c>
    </row>
    <row r="72" spans="1:8" ht="25.5" x14ac:dyDescent="0.2">
      <c r="A72" s="586">
        <v>67</v>
      </c>
      <c r="B72" s="591" t="s">
        <v>401</v>
      </c>
      <c r="C72" s="588">
        <f t="shared" si="1"/>
        <v>0</v>
      </c>
      <c r="D72" s="600"/>
      <c r="E72" s="600"/>
      <c r="F72" s="600"/>
      <c r="G72" s="600"/>
      <c r="H72" s="600"/>
    </row>
    <row r="73" spans="1:8" ht="25.5" x14ac:dyDescent="0.2">
      <c r="A73" s="586">
        <v>68</v>
      </c>
      <c r="B73" s="587" t="s">
        <v>402</v>
      </c>
      <c r="C73" s="588">
        <f t="shared" si="1"/>
        <v>0</v>
      </c>
      <c r="D73" s="589"/>
      <c r="E73" s="589"/>
      <c r="F73" s="589"/>
      <c r="G73" s="589"/>
      <c r="H73" s="589"/>
    </row>
    <row r="74" spans="1:8" x14ac:dyDescent="0.2">
      <c r="A74" s="586">
        <v>69</v>
      </c>
      <c r="B74" s="587" t="s">
        <v>114</v>
      </c>
      <c r="C74" s="588">
        <f t="shared" si="1"/>
        <v>0</v>
      </c>
      <c r="D74" s="589"/>
      <c r="E74" s="589"/>
      <c r="F74" s="589"/>
      <c r="G74" s="589"/>
      <c r="H74" s="589"/>
    </row>
    <row r="75" spans="1:8" x14ac:dyDescent="0.2">
      <c r="A75" s="586">
        <v>70</v>
      </c>
      <c r="B75" s="587" t="s">
        <v>403</v>
      </c>
      <c r="C75" s="588">
        <f t="shared" si="1"/>
        <v>4554500</v>
      </c>
      <c r="D75" s="589"/>
      <c r="E75" s="589"/>
      <c r="F75" s="589">
        <v>3221000</v>
      </c>
      <c r="G75" s="589">
        <v>1333500</v>
      </c>
      <c r="H75" s="589"/>
    </row>
    <row r="76" spans="1:8" x14ac:dyDescent="0.2">
      <c r="A76" s="586">
        <v>71</v>
      </c>
      <c r="B76" s="587" t="s">
        <v>115</v>
      </c>
      <c r="C76" s="588">
        <f t="shared" si="1"/>
        <v>4554500</v>
      </c>
      <c r="D76" s="595">
        <f>SUM(D72:D75)</f>
        <v>0</v>
      </c>
      <c r="E76" s="595">
        <f>SUM(E72:E75)</f>
        <v>0</v>
      </c>
      <c r="F76" s="595">
        <f>SUM(F72:F75)</f>
        <v>3221000</v>
      </c>
      <c r="G76" s="595">
        <f>SUM(G72:G75)</f>
        <v>1333500</v>
      </c>
      <c r="H76" s="595">
        <f>SUM(H72:H75)</f>
        <v>0</v>
      </c>
    </row>
    <row r="77" spans="1:8" ht="13.5" thickBot="1" x14ac:dyDescent="0.25">
      <c r="A77" s="586">
        <v>72</v>
      </c>
      <c r="B77" s="617" t="s">
        <v>116</v>
      </c>
      <c r="C77" s="708">
        <f t="shared" si="1"/>
        <v>4554500</v>
      </c>
      <c r="D77" s="618">
        <f>D76</f>
        <v>0</v>
      </c>
      <c r="E77" s="618">
        <f>E76</f>
        <v>0</v>
      </c>
      <c r="F77" s="618">
        <f>F76</f>
        <v>3221000</v>
      </c>
      <c r="G77" s="618">
        <f>G76</f>
        <v>1333500</v>
      </c>
      <c r="H77" s="618">
        <f>H76</f>
        <v>0</v>
      </c>
    </row>
    <row r="78" spans="1:8" ht="13.5" thickBot="1" x14ac:dyDescent="0.25">
      <c r="A78" s="586">
        <v>73</v>
      </c>
      <c r="B78" s="335" t="s">
        <v>46</v>
      </c>
      <c r="C78" s="338">
        <f t="shared" si="1"/>
        <v>43270438</v>
      </c>
      <c r="D78" s="339">
        <f>D71+D77</f>
        <v>37230038</v>
      </c>
      <c r="E78" s="339">
        <f>E71+E77</f>
        <v>0</v>
      </c>
      <c r="F78" s="339">
        <f>F71+F77</f>
        <v>4706900</v>
      </c>
      <c r="G78" s="339">
        <f>G71+G77</f>
        <v>1333500</v>
      </c>
      <c r="H78" s="340">
        <f>H71+H77</f>
        <v>0</v>
      </c>
    </row>
    <row r="79" spans="1:8" ht="13.5" thickTop="1" x14ac:dyDescent="0.2">
      <c r="A79" s="586">
        <v>74</v>
      </c>
      <c r="B79" s="336" t="s">
        <v>4</v>
      </c>
      <c r="C79" s="337">
        <f t="shared" si="1"/>
        <v>0</v>
      </c>
      <c r="D79" s="341"/>
      <c r="E79" s="341"/>
      <c r="F79" s="341"/>
      <c r="G79" s="341"/>
      <c r="H79" s="341"/>
    </row>
    <row r="80" spans="1:8" ht="25.5" x14ac:dyDescent="0.2">
      <c r="A80" s="586">
        <v>75</v>
      </c>
      <c r="B80" s="667" t="s">
        <v>5</v>
      </c>
      <c r="C80" s="588">
        <f t="shared" si="1"/>
        <v>0</v>
      </c>
      <c r="D80" s="669"/>
      <c r="E80" s="669"/>
      <c r="F80" s="669"/>
      <c r="G80" s="669"/>
      <c r="H80" s="669"/>
    </row>
    <row r="81" spans="1:8" x14ac:dyDescent="0.2">
      <c r="A81" s="586">
        <v>76</v>
      </c>
      <c r="B81" s="667" t="s">
        <v>6</v>
      </c>
      <c r="C81" s="588">
        <f t="shared" si="1"/>
        <v>19147600</v>
      </c>
      <c r="D81" s="669">
        <v>13107200</v>
      </c>
      <c r="E81" s="669"/>
      <c r="F81" s="669">
        <v>4706900</v>
      </c>
      <c r="G81" s="669">
        <v>1333500</v>
      </c>
      <c r="H81" s="669"/>
    </row>
    <row r="82" spans="1:8" x14ac:dyDescent="0.2">
      <c r="A82" s="586">
        <v>77</v>
      </c>
      <c r="B82" s="670" t="s">
        <v>7</v>
      </c>
      <c r="C82" s="671">
        <f t="shared" si="1"/>
        <v>0</v>
      </c>
      <c r="D82" s="672">
        <f>D83</f>
        <v>0</v>
      </c>
      <c r="E82" s="601">
        <f>E83</f>
        <v>0</v>
      </c>
      <c r="F82" s="601">
        <f>F83</f>
        <v>0</v>
      </c>
      <c r="G82" s="601">
        <f>G83</f>
        <v>0</v>
      </c>
      <c r="H82" s="601">
        <f>H83</f>
        <v>0</v>
      </c>
    </row>
    <row r="83" spans="1:8" ht="25.5" x14ac:dyDescent="0.2">
      <c r="A83" s="586">
        <v>78</v>
      </c>
      <c r="B83" s="670" t="s">
        <v>8</v>
      </c>
      <c r="C83" s="671">
        <f t="shared" si="1"/>
        <v>0</v>
      </c>
      <c r="D83" s="673"/>
      <c r="E83" s="589"/>
      <c r="F83" s="589"/>
      <c r="G83" s="589"/>
      <c r="H83" s="589"/>
    </row>
    <row r="84" spans="1:8" x14ac:dyDescent="0.2">
      <c r="A84" s="586">
        <v>79</v>
      </c>
      <c r="B84" s="670" t="s">
        <v>9</v>
      </c>
      <c r="C84" s="671">
        <f t="shared" si="1"/>
        <v>0</v>
      </c>
      <c r="D84" s="672">
        <f>D85</f>
        <v>0</v>
      </c>
      <c r="E84" s="601">
        <f>E85</f>
        <v>0</v>
      </c>
      <c r="F84" s="601">
        <f>F85</f>
        <v>0</v>
      </c>
      <c r="G84" s="601">
        <f>G85</f>
        <v>0</v>
      </c>
      <c r="H84" s="601">
        <f>H85</f>
        <v>0</v>
      </c>
    </row>
    <row r="85" spans="1:8" x14ac:dyDescent="0.2">
      <c r="A85" s="586">
        <v>80</v>
      </c>
      <c r="B85" s="670" t="s">
        <v>10</v>
      </c>
      <c r="C85" s="671">
        <f t="shared" si="1"/>
        <v>0</v>
      </c>
      <c r="D85" s="672"/>
      <c r="E85" s="601"/>
      <c r="F85" s="601"/>
      <c r="G85" s="601"/>
      <c r="H85" s="601"/>
    </row>
    <row r="86" spans="1:8" x14ac:dyDescent="0.2">
      <c r="A86" s="586">
        <v>81</v>
      </c>
      <c r="B86" s="670" t="s">
        <v>11</v>
      </c>
      <c r="C86" s="671">
        <f t="shared" si="1"/>
        <v>0</v>
      </c>
      <c r="D86" s="672">
        <f>SUM(D87:D88)</f>
        <v>0</v>
      </c>
      <c r="E86" s="601">
        <f>SUM(E87:E88)</f>
        <v>0</v>
      </c>
      <c r="F86" s="601">
        <f>SUM(F87:F88)</f>
        <v>0</v>
      </c>
      <c r="G86" s="601">
        <f>SUM(G87:G88)</f>
        <v>0</v>
      </c>
      <c r="H86" s="601">
        <f>SUM(H87:H88)</f>
        <v>0</v>
      </c>
    </row>
    <row r="87" spans="1:8" x14ac:dyDescent="0.2">
      <c r="A87" s="586">
        <v>82</v>
      </c>
      <c r="B87" s="670" t="s">
        <v>12</v>
      </c>
      <c r="C87" s="671">
        <f t="shared" si="1"/>
        <v>0</v>
      </c>
      <c r="D87" s="673"/>
      <c r="E87" s="589"/>
      <c r="F87" s="589"/>
      <c r="G87" s="589"/>
      <c r="H87" s="589"/>
    </row>
    <row r="88" spans="1:8" x14ac:dyDescent="0.2">
      <c r="A88" s="586">
        <v>83</v>
      </c>
      <c r="B88" s="670" t="s">
        <v>13</v>
      </c>
      <c r="C88" s="671">
        <f t="shared" si="1"/>
        <v>0</v>
      </c>
      <c r="D88" s="673"/>
      <c r="E88" s="589"/>
      <c r="F88" s="589"/>
      <c r="G88" s="589"/>
      <c r="H88" s="589"/>
    </row>
    <row r="89" spans="1:8" x14ac:dyDescent="0.2">
      <c r="A89" s="586">
        <v>84</v>
      </c>
      <c r="B89" s="674" t="s">
        <v>15</v>
      </c>
      <c r="C89" s="671">
        <f t="shared" si="1"/>
        <v>0</v>
      </c>
      <c r="D89" s="676">
        <f>D82+D84+D86</f>
        <v>0</v>
      </c>
      <c r="E89" s="677">
        <f>E82+E84+E86</f>
        <v>0</v>
      </c>
      <c r="F89" s="677">
        <f>F82+F84+F86</f>
        <v>0</v>
      </c>
      <c r="G89" s="677">
        <f>G82+G84+G86</f>
        <v>0</v>
      </c>
      <c r="H89" s="677">
        <f>H82+H84+H86</f>
        <v>0</v>
      </c>
    </row>
    <row r="90" spans="1:8" x14ac:dyDescent="0.2">
      <c r="A90" s="586">
        <v>85</v>
      </c>
      <c r="B90" s="670" t="s">
        <v>16</v>
      </c>
      <c r="C90" s="671">
        <f t="shared" si="1"/>
        <v>0</v>
      </c>
      <c r="D90" s="673"/>
      <c r="E90" s="589"/>
      <c r="F90" s="589"/>
      <c r="G90" s="589"/>
      <c r="H90" s="589"/>
    </row>
    <row r="91" spans="1:8" ht="25.5" x14ac:dyDescent="0.2">
      <c r="A91" s="586">
        <v>86</v>
      </c>
      <c r="B91" s="670" t="s">
        <v>17</v>
      </c>
      <c r="C91" s="671">
        <f t="shared" si="1"/>
        <v>0</v>
      </c>
      <c r="D91" s="678">
        <f>SUM(D92:D95)</f>
        <v>0</v>
      </c>
      <c r="E91" s="594">
        <f>SUM(E92:E95)</f>
        <v>0</v>
      </c>
      <c r="F91" s="594">
        <f>SUM(F92:F95)</f>
        <v>0</v>
      </c>
      <c r="G91" s="594">
        <f>SUM(G92:G95)</f>
        <v>0</v>
      </c>
      <c r="H91" s="594">
        <f>SUM(H92:H95)</f>
        <v>0</v>
      </c>
    </row>
    <row r="92" spans="1:8" x14ac:dyDescent="0.2">
      <c r="A92" s="586">
        <v>87</v>
      </c>
      <c r="B92" s="670" t="s">
        <v>426</v>
      </c>
      <c r="C92" s="671">
        <f t="shared" si="1"/>
        <v>0</v>
      </c>
      <c r="D92" s="673"/>
      <c r="E92" s="589"/>
      <c r="F92" s="589"/>
      <c r="G92" s="589"/>
      <c r="H92" s="589"/>
    </row>
    <row r="93" spans="1:8" x14ac:dyDescent="0.2">
      <c r="A93" s="586">
        <v>88</v>
      </c>
      <c r="B93" s="670" t="s">
        <v>19</v>
      </c>
      <c r="C93" s="671">
        <f t="shared" si="1"/>
        <v>0</v>
      </c>
      <c r="D93" s="673"/>
      <c r="E93" s="589"/>
      <c r="F93" s="589"/>
      <c r="G93" s="589"/>
      <c r="H93" s="589"/>
    </row>
    <row r="94" spans="1:8" x14ac:dyDescent="0.2">
      <c r="A94" s="586">
        <v>89</v>
      </c>
      <c r="B94" s="670" t="s">
        <v>20</v>
      </c>
      <c r="C94" s="671">
        <f t="shared" si="1"/>
        <v>0</v>
      </c>
      <c r="D94" s="673"/>
      <c r="E94" s="589"/>
      <c r="F94" s="589"/>
      <c r="G94" s="589"/>
      <c r="H94" s="589"/>
    </row>
    <row r="95" spans="1:8" x14ac:dyDescent="0.2">
      <c r="A95" s="586">
        <v>90</v>
      </c>
      <c r="B95" s="670" t="s">
        <v>21</v>
      </c>
      <c r="C95" s="671">
        <f t="shared" si="1"/>
        <v>0</v>
      </c>
      <c r="D95" s="673"/>
      <c r="E95" s="589"/>
      <c r="F95" s="589"/>
      <c r="G95" s="589"/>
      <c r="H95" s="589"/>
    </row>
    <row r="96" spans="1:8" ht="25.5" x14ac:dyDescent="0.2">
      <c r="A96" s="586">
        <v>91</v>
      </c>
      <c r="B96" s="670" t="s">
        <v>427</v>
      </c>
      <c r="C96" s="671">
        <f t="shared" si="1"/>
        <v>5171670</v>
      </c>
      <c r="D96" s="673">
        <v>5171670</v>
      </c>
      <c r="E96" s="589"/>
      <c r="F96" s="589"/>
      <c r="G96" s="589"/>
      <c r="H96" s="589"/>
    </row>
    <row r="97" spans="1:8" x14ac:dyDescent="0.2">
      <c r="A97" s="586">
        <v>92</v>
      </c>
      <c r="B97" s="670" t="s">
        <v>428</v>
      </c>
      <c r="C97" s="671">
        <f t="shared" si="1"/>
        <v>0</v>
      </c>
      <c r="D97" s="673"/>
      <c r="E97" s="589"/>
      <c r="F97" s="589"/>
      <c r="G97" s="589"/>
      <c r="H97" s="589"/>
    </row>
    <row r="98" spans="1:8" x14ac:dyDescent="0.2">
      <c r="A98" s="586">
        <v>93</v>
      </c>
      <c r="B98" s="670" t="s">
        <v>23</v>
      </c>
      <c r="C98" s="671">
        <f t="shared" si="1"/>
        <v>4000000</v>
      </c>
      <c r="D98" s="673">
        <v>4000000</v>
      </c>
      <c r="E98" s="589"/>
      <c r="F98" s="589"/>
      <c r="G98" s="589"/>
      <c r="H98" s="589"/>
    </row>
    <row r="99" spans="1:8" x14ac:dyDescent="0.2">
      <c r="A99" s="586">
        <v>94</v>
      </c>
      <c r="B99" s="674" t="s">
        <v>24</v>
      </c>
      <c r="C99" s="671">
        <f t="shared" si="1"/>
        <v>9171670</v>
      </c>
      <c r="D99" s="676">
        <f>D90+D91+D96+D97+D98</f>
        <v>9171670</v>
      </c>
      <c r="E99" s="677">
        <f>E90+E91+E96+E97+E98</f>
        <v>0</v>
      </c>
      <c r="F99" s="677">
        <f>F90+F91+F96+F97+F98</f>
        <v>0</v>
      </c>
      <c r="G99" s="677">
        <f>G90+G91+G96+G97+G98</f>
        <v>0</v>
      </c>
      <c r="H99" s="677">
        <f>H90+H91+H96+H97+H98</f>
        <v>0</v>
      </c>
    </row>
    <row r="100" spans="1:8" x14ac:dyDescent="0.2">
      <c r="A100" s="586">
        <v>95</v>
      </c>
      <c r="B100" s="670" t="s">
        <v>25</v>
      </c>
      <c r="C100" s="671">
        <f t="shared" si="1"/>
        <v>0</v>
      </c>
      <c r="D100" s="673"/>
      <c r="E100" s="589"/>
      <c r="F100" s="589"/>
      <c r="G100" s="589"/>
      <c r="H100" s="589"/>
    </row>
    <row r="101" spans="1:8" x14ac:dyDescent="0.2">
      <c r="A101" s="586">
        <v>96</v>
      </c>
      <c r="B101" s="670" t="s">
        <v>26</v>
      </c>
      <c r="C101" s="671">
        <f t="shared" si="1"/>
        <v>8019171</v>
      </c>
      <c r="D101" s="673">
        <v>8019171</v>
      </c>
      <c r="E101" s="589"/>
      <c r="F101" s="589"/>
      <c r="G101" s="589"/>
      <c r="H101" s="589"/>
    </row>
    <row r="102" spans="1:8" x14ac:dyDescent="0.2">
      <c r="A102" s="586">
        <v>97</v>
      </c>
      <c r="B102" s="670" t="s">
        <v>27</v>
      </c>
      <c r="C102" s="671">
        <f t="shared" si="1"/>
        <v>0</v>
      </c>
      <c r="D102" s="673"/>
      <c r="E102" s="589"/>
      <c r="F102" s="589"/>
      <c r="G102" s="589"/>
      <c r="H102" s="589"/>
    </row>
    <row r="103" spans="1:8" x14ac:dyDescent="0.2">
      <c r="A103" s="586">
        <v>98</v>
      </c>
      <c r="B103" s="670" t="s">
        <v>28</v>
      </c>
      <c r="C103" s="671">
        <f t="shared" si="1"/>
        <v>0</v>
      </c>
      <c r="D103" s="673"/>
      <c r="E103" s="589"/>
      <c r="F103" s="589"/>
      <c r="G103" s="589"/>
      <c r="H103" s="589"/>
    </row>
    <row r="104" spans="1:8" ht="25.5" x14ac:dyDescent="0.2">
      <c r="A104" s="586">
        <v>99</v>
      </c>
      <c r="B104" s="670" t="s">
        <v>29</v>
      </c>
      <c r="C104" s="671">
        <f t="shared" si="1"/>
        <v>2165176</v>
      </c>
      <c r="D104" s="673">
        <v>2165176</v>
      </c>
      <c r="E104" s="589"/>
      <c r="F104" s="589"/>
      <c r="G104" s="589"/>
      <c r="H104" s="589"/>
    </row>
    <row r="105" spans="1:8" x14ac:dyDescent="0.2">
      <c r="A105" s="586">
        <v>100</v>
      </c>
      <c r="B105" s="674" t="s">
        <v>30</v>
      </c>
      <c r="C105" s="671">
        <f t="shared" si="1"/>
        <v>10184347</v>
      </c>
      <c r="D105" s="676">
        <f>SUM(D100:D104)</f>
        <v>10184347</v>
      </c>
      <c r="E105" s="677">
        <f>SUM(E100:E104)</f>
        <v>0</v>
      </c>
      <c r="F105" s="677">
        <f>SUM(F100:F104)</f>
        <v>0</v>
      </c>
      <c r="G105" s="677">
        <f>SUM(G100:G104)</f>
        <v>0</v>
      </c>
      <c r="H105" s="677">
        <f>SUM(H100:H104)</f>
        <v>0</v>
      </c>
    </row>
    <row r="106" spans="1:8" x14ac:dyDescent="0.2">
      <c r="A106" s="586">
        <v>101</v>
      </c>
      <c r="B106" s="670" t="s">
        <v>31</v>
      </c>
      <c r="C106" s="671">
        <f t="shared" si="1"/>
        <v>167182</v>
      </c>
      <c r="D106" s="673">
        <v>167182</v>
      </c>
      <c r="E106" s="589"/>
      <c r="F106" s="589"/>
      <c r="G106" s="589"/>
      <c r="H106" s="589"/>
    </row>
    <row r="107" spans="1:8" x14ac:dyDescent="0.2">
      <c r="A107" s="586">
        <v>102</v>
      </c>
      <c r="B107" s="670" t="s">
        <v>429</v>
      </c>
      <c r="C107" s="671">
        <f t="shared" si="1"/>
        <v>0</v>
      </c>
      <c r="D107" s="673"/>
      <c r="E107" s="589"/>
      <c r="F107" s="589"/>
      <c r="G107" s="589"/>
      <c r="H107" s="589"/>
    </row>
    <row r="108" spans="1:8" x14ac:dyDescent="0.2">
      <c r="A108" s="586">
        <v>103</v>
      </c>
      <c r="B108" s="670" t="s">
        <v>33</v>
      </c>
      <c r="C108" s="671">
        <f t="shared" si="1"/>
        <v>0</v>
      </c>
      <c r="D108" s="673"/>
      <c r="E108" s="589"/>
      <c r="F108" s="589"/>
      <c r="G108" s="589"/>
      <c r="H108" s="589"/>
    </row>
    <row r="109" spans="1:8" ht="25.5" x14ac:dyDescent="0.2">
      <c r="A109" s="586">
        <v>104</v>
      </c>
      <c r="B109" s="670" t="s">
        <v>34</v>
      </c>
      <c r="C109" s="671">
        <f t="shared" si="1"/>
        <v>45139</v>
      </c>
      <c r="D109" s="673">
        <v>45139</v>
      </c>
      <c r="E109" s="589"/>
      <c r="F109" s="589"/>
      <c r="G109" s="589"/>
      <c r="H109" s="589"/>
    </row>
    <row r="110" spans="1:8" x14ac:dyDescent="0.2">
      <c r="A110" s="586">
        <v>105</v>
      </c>
      <c r="B110" s="674" t="s">
        <v>35</v>
      </c>
      <c r="C110" s="671">
        <f t="shared" si="1"/>
        <v>212321</v>
      </c>
      <c r="D110" s="676">
        <f>SUM(D106:D109)</f>
        <v>212321</v>
      </c>
      <c r="E110" s="677">
        <f>SUM(E106:E109)</f>
        <v>0</v>
      </c>
      <c r="F110" s="677">
        <f>SUM(F106:F109)</f>
        <v>0</v>
      </c>
      <c r="G110" s="677">
        <f>SUM(G106:G109)</f>
        <v>0</v>
      </c>
      <c r="H110" s="677">
        <f>SUM(H106:H109)</f>
        <v>0</v>
      </c>
    </row>
    <row r="111" spans="1:8" ht="25.5" x14ac:dyDescent="0.2">
      <c r="A111" s="586">
        <v>106</v>
      </c>
      <c r="B111" s="670" t="s">
        <v>36</v>
      </c>
      <c r="C111" s="671">
        <f>SUM(D111:H111)</f>
        <v>0</v>
      </c>
      <c r="D111" s="672"/>
      <c r="E111" s="601">
        <f>SUM(E112:E114)</f>
        <v>0</v>
      </c>
      <c r="F111" s="601">
        <f>SUM(F112:F114)</f>
        <v>0</v>
      </c>
      <c r="G111" s="601">
        <f>SUM(G112:G114)</f>
        <v>0</v>
      </c>
      <c r="H111" s="601">
        <f>SUM(H112:H114)</f>
        <v>0</v>
      </c>
    </row>
    <row r="112" spans="1:8" ht="25.5" x14ac:dyDescent="0.2">
      <c r="A112" s="586">
        <v>107</v>
      </c>
      <c r="B112" s="670" t="s">
        <v>430</v>
      </c>
      <c r="C112" s="671">
        <f t="shared" ref="C112:C121" si="2">SUM(D112:H112)</f>
        <v>0</v>
      </c>
      <c r="D112" s="673"/>
      <c r="E112" s="589"/>
      <c r="F112" s="589"/>
      <c r="G112" s="589"/>
      <c r="H112" s="589"/>
    </row>
    <row r="113" spans="1:8" x14ac:dyDescent="0.2">
      <c r="A113" s="586">
        <v>108</v>
      </c>
      <c r="B113" s="670" t="s">
        <v>431</v>
      </c>
      <c r="C113" s="671">
        <f t="shared" si="2"/>
        <v>0</v>
      </c>
      <c r="D113" s="673"/>
      <c r="E113" s="589"/>
      <c r="F113" s="589"/>
      <c r="G113" s="589"/>
      <c r="H113" s="589"/>
    </row>
    <row r="114" spans="1:8" x14ac:dyDescent="0.2">
      <c r="A114" s="586">
        <v>109</v>
      </c>
      <c r="B114" s="670" t="s">
        <v>432</v>
      </c>
      <c r="C114" s="671">
        <f t="shared" si="2"/>
        <v>300000</v>
      </c>
      <c r="D114" s="673">
        <v>300000</v>
      </c>
      <c r="E114" s="589"/>
      <c r="F114" s="589"/>
      <c r="G114" s="589"/>
      <c r="H114" s="589"/>
    </row>
    <row r="115" spans="1:8" x14ac:dyDescent="0.2">
      <c r="A115" s="586">
        <v>110</v>
      </c>
      <c r="B115" s="674" t="s">
        <v>40</v>
      </c>
      <c r="C115" s="671">
        <f t="shared" si="2"/>
        <v>0</v>
      </c>
      <c r="D115" s="676">
        <f>D111</f>
        <v>0</v>
      </c>
      <c r="E115" s="677">
        <f>E111</f>
        <v>0</v>
      </c>
      <c r="F115" s="677">
        <f>F111</f>
        <v>0</v>
      </c>
      <c r="G115" s="677">
        <f>G111</f>
        <v>0</v>
      </c>
      <c r="H115" s="677">
        <f>H111</f>
        <v>0</v>
      </c>
    </row>
    <row r="116" spans="1:8" x14ac:dyDescent="0.2">
      <c r="A116" s="586">
        <v>111</v>
      </c>
      <c r="B116" s="683" t="s">
        <v>41</v>
      </c>
      <c r="C116" s="671">
        <f t="shared" si="2"/>
        <v>38715938</v>
      </c>
      <c r="D116" s="684">
        <f>D79+D80+D81+D89+D99+D105+D110+D115</f>
        <v>32675538</v>
      </c>
      <c r="E116" s="685">
        <f>E79+E80+E81+E89+E99+E105+E110+E115</f>
        <v>0</v>
      </c>
      <c r="F116" s="685">
        <f>F79+F80+F81+F89+F99+F105+F110+F115</f>
        <v>4706900</v>
      </c>
      <c r="G116" s="685">
        <f>G79+G80+G81+G89+G99+G105+G110+G115</f>
        <v>1333500</v>
      </c>
      <c r="H116" s="685">
        <f>H79+H80+H81+H89+H99+H105+H110+H115</f>
        <v>0</v>
      </c>
    </row>
    <row r="117" spans="1:8" ht="25.5" x14ac:dyDescent="0.2">
      <c r="A117" s="586">
        <v>112</v>
      </c>
      <c r="B117" s="670" t="s">
        <v>42</v>
      </c>
      <c r="C117" s="671">
        <f t="shared" si="2"/>
        <v>0</v>
      </c>
      <c r="D117" s="673"/>
      <c r="E117" s="589"/>
      <c r="F117" s="589"/>
      <c r="G117" s="589"/>
      <c r="H117" s="589"/>
    </row>
    <row r="118" spans="1:8" x14ac:dyDescent="0.2">
      <c r="A118" s="586">
        <v>113</v>
      </c>
      <c r="B118" s="670" t="s">
        <v>43</v>
      </c>
      <c r="C118" s="671">
        <f t="shared" si="2"/>
        <v>4554500</v>
      </c>
      <c r="D118" s="673">
        <v>4554500</v>
      </c>
      <c r="E118" s="589"/>
      <c r="F118" s="589"/>
      <c r="G118" s="589"/>
      <c r="H118" s="589"/>
    </row>
    <row r="119" spans="1:8" x14ac:dyDescent="0.2">
      <c r="A119" s="586">
        <v>114</v>
      </c>
      <c r="B119" s="670" t="s">
        <v>44</v>
      </c>
      <c r="C119" s="671">
        <f t="shared" si="2"/>
        <v>4554500</v>
      </c>
      <c r="D119" s="672">
        <f>SUM(D117:D118)</f>
        <v>4554500</v>
      </c>
      <c r="E119" s="601">
        <f>SUM(E117:E118)</f>
        <v>0</v>
      </c>
      <c r="F119" s="601">
        <f>SUM(F117:F118)</f>
        <v>0</v>
      </c>
      <c r="G119" s="601">
        <f>SUM(G117:G118)</f>
        <v>0</v>
      </c>
      <c r="H119" s="601">
        <f>SUM(H117:H118)</f>
        <v>0</v>
      </c>
    </row>
    <row r="120" spans="1:8" ht="13.5" thickBot="1" x14ac:dyDescent="0.25">
      <c r="A120" s="586">
        <v>115</v>
      </c>
      <c r="B120" s="686" t="s">
        <v>45</v>
      </c>
      <c r="C120" s="671">
        <f t="shared" si="2"/>
        <v>4554500</v>
      </c>
      <c r="D120" s="687">
        <f>D119</f>
        <v>4554500</v>
      </c>
      <c r="E120" s="688">
        <f>E119</f>
        <v>0</v>
      </c>
      <c r="F120" s="688">
        <f>F119</f>
        <v>0</v>
      </c>
      <c r="G120" s="688">
        <f>G119</f>
        <v>0</v>
      </c>
      <c r="H120" s="688">
        <f>H119</f>
        <v>0</v>
      </c>
    </row>
    <row r="121" spans="1:8" ht="14.25" thickTop="1" thickBot="1" x14ac:dyDescent="0.25">
      <c r="A121" s="586">
        <v>116</v>
      </c>
      <c r="B121" s="52" t="s">
        <v>46</v>
      </c>
      <c r="C121" s="671">
        <f t="shared" si="2"/>
        <v>43270438</v>
      </c>
      <c r="D121" s="23">
        <f>D116+D120</f>
        <v>37230038</v>
      </c>
      <c r="E121" s="13">
        <f>E116+E120</f>
        <v>0</v>
      </c>
      <c r="F121" s="13">
        <f>F116+F120</f>
        <v>4706900</v>
      </c>
      <c r="G121" s="13">
        <f>G116+G120</f>
        <v>1333500</v>
      </c>
      <c r="H121" s="13">
        <f>H116+H120</f>
        <v>0</v>
      </c>
    </row>
    <row r="122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22"/>
  <sheetViews>
    <sheetView zoomScale="70" zoomScaleNormal="70" workbookViewId="0">
      <pane ySplit="6" topLeftCell="A31" activePane="bottomLeft" state="frozen"/>
      <selection pane="bottomLeft" activeCell="F3" sqref="F3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B1" s="219" t="s">
        <v>360</v>
      </c>
      <c r="F1" t="s">
        <v>478</v>
      </c>
    </row>
    <row r="2" spans="1:8" x14ac:dyDescent="0.2">
      <c r="B2" s="219" t="s">
        <v>361</v>
      </c>
      <c r="F2" t="s">
        <v>601</v>
      </c>
    </row>
    <row r="3" spans="1:8" x14ac:dyDescent="0.2">
      <c r="C3" s="15"/>
      <c r="F3" t="s">
        <v>120</v>
      </c>
    </row>
    <row r="4" spans="1:8" x14ac:dyDescent="0.2">
      <c r="B4" s="220" t="s">
        <v>479</v>
      </c>
      <c r="C4" s="333" t="s">
        <v>452</v>
      </c>
    </row>
    <row r="5" spans="1:8" ht="38.25" x14ac:dyDescent="0.2">
      <c r="A5" s="583" t="s">
        <v>1</v>
      </c>
      <c r="B5" s="584" t="s">
        <v>2</v>
      </c>
      <c r="C5" s="585" t="s">
        <v>362</v>
      </c>
      <c r="D5" s="585" t="s">
        <v>48</v>
      </c>
      <c r="E5" s="585" t="s">
        <v>363</v>
      </c>
      <c r="F5" s="585" t="s">
        <v>50</v>
      </c>
      <c r="G5" s="585" t="s">
        <v>174</v>
      </c>
      <c r="H5" s="585" t="s">
        <v>52</v>
      </c>
    </row>
    <row r="6" spans="1:8" ht="25.5" x14ac:dyDescent="0.2">
      <c r="A6" s="586">
        <v>1</v>
      </c>
      <c r="B6" s="587" t="s">
        <v>53</v>
      </c>
      <c r="C6" s="588">
        <f>SUM(D6:H6)</f>
        <v>0</v>
      </c>
      <c r="D6" s="589"/>
      <c r="E6" s="589"/>
      <c r="F6" s="589"/>
      <c r="G6" s="589"/>
      <c r="H6" s="589"/>
    </row>
    <row r="7" spans="1:8" ht="25.5" x14ac:dyDescent="0.2">
      <c r="A7" s="586">
        <v>2</v>
      </c>
      <c r="B7" s="587" t="s">
        <v>364</v>
      </c>
      <c r="C7" s="588">
        <f t="shared" ref="C7:C70" si="0">SUM(D7:H7)</f>
        <v>0</v>
      </c>
      <c r="D7" s="589"/>
      <c r="E7" s="589"/>
      <c r="F7" s="589"/>
      <c r="G7" s="589"/>
      <c r="H7" s="589"/>
    </row>
    <row r="8" spans="1:8" ht="25.5" x14ac:dyDescent="0.2">
      <c r="A8" s="586">
        <v>3</v>
      </c>
      <c r="B8" s="587" t="s">
        <v>365</v>
      </c>
      <c r="C8" s="588">
        <f t="shared" si="0"/>
        <v>0</v>
      </c>
      <c r="D8" s="589"/>
      <c r="E8" s="589"/>
      <c r="F8" s="589"/>
      <c r="G8" s="589"/>
      <c r="H8" s="589"/>
    </row>
    <row r="9" spans="1:8" ht="25.5" x14ac:dyDescent="0.2">
      <c r="A9" s="586">
        <v>4</v>
      </c>
      <c r="B9" s="587" t="s">
        <v>366</v>
      </c>
      <c r="C9" s="588">
        <f t="shared" si="0"/>
        <v>0</v>
      </c>
      <c r="D9" s="589"/>
      <c r="E9" s="589"/>
      <c r="F9" s="589"/>
      <c r="G9" s="589"/>
      <c r="H9" s="589"/>
    </row>
    <row r="10" spans="1:8" ht="25.5" x14ac:dyDescent="0.2">
      <c r="A10" s="586">
        <v>5</v>
      </c>
      <c r="B10" s="587" t="s">
        <v>367</v>
      </c>
      <c r="C10" s="588">
        <f t="shared" si="0"/>
        <v>0</v>
      </c>
      <c r="D10" s="589"/>
      <c r="E10" s="589"/>
      <c r="F10" s="589"/>
      <c r="G10" s="589"/>
      <c r="H10" s="589"/>
    </row>
    <row r="11" spans="1:8" x14ac:dyDescent="0.2">
      <c r="A11" s="586">
        <v>6</v>
      </c>
      <c r="B11" s="587" t="s">
        <v>368</v>
      </c>
      <c r="C11" s="588">
        <f t="shared" si="0"/>
        <v>0</v>
      </c>
      <c r="D11" s="589"/>
      <c r="E11" s="589"/>
      <c r="F11" s="589"/>
      <c r="G11" s="589"/>
      <c r="H11" s="589"/>
    </row>
    <row r="12" spans="1:8" x14ac:dyDescent="0.2">
      <c r="A12" s="586">
        <v>7</v>
      </c>
      <c r="B12" s="587" t="s">
        <v>58</v>
      </c>
      <c r="C12" s="588">
        <f t="shared" si="0"/>
        <v>0</v>
      </c>
      <c r="D12" s="590">
        <f>SUM(D6:D11)</f>
        <v>0</v>
      </c>
      <c r="E12" s="590">
        <f>SUM(E6:E11)</f>
        <v>0</v>
      </c>
      <c r="F12" s="590">
        <f>SUM(F6:F11)</f>
        <v>0</v>
      </c>
      <c r="G12" s="590">
        <f>SUM(G6:G11)</f>
        <v>0</v>
      </c>
      <c r="H12" s="590">
        <f>SUM(H6:H11)</f>
        <v>0</v>
      </c>
    </row>
    <row r="13" spans="1:8" s="225" customFormat="1" x14ac:dyDescent="0.2">
      <c r="A13" s="586">
        <v>8</v>
      </c>
      <c r="B13" s="591" t="s">
        <v>369</v>
      </c>
      <c r="C13" s="588">
        <f t="shared" si="0"/>
        <v>0</v>
      </c>
      <c r="D13" s="592"/>
      <c r="E13" s="592"/>
      <c r="F13" s="592"/>
      <c r="G13" s="592"/>
      <c r="H13" s="592"/>
    </row>
    <row r="14" spans="1:8" ht="25.5" x14ac:dyDescent="0.2">
      <c r="A14" s="586">
        <v>9</v>
      </c>
      <c r="B14" s="587" t="s">
        <v>59</v>
      </c>
      <c r="C14" s="588">
        <f t="shared" si="0"/>
        <v>0</v>
      </c>
      <c r="D14" s="590">
        <f>SUM(D15:D19)</f>
        <v>0</v>
      </c>
      <c r="E14" s="590">
        <f>SUM(E15:E19)</f>
        <v>0</v>
      </c>
      <c r="F14" s="590">
        <f>SUM(F15:F19)</f>
        <v>0</v>
      </c>
      <c r="G14" s="590">
        <f>SUM(G15:G19)</f>
        <v>0</v>
      </c>
      <c r="H14" s="590">
        <f>SUM(H15:H19)</f>
        <v>0</v>
      </c>
    </row>
    <row r="15" spans="1:8" x14ac:dyDescent="0.2">
      <c r="A15" s="586">
        <v>10</v>
      </c>
      <c r="B15" s="587" t="s">
        <v>370</v>
      </c>
      <c r="C15" s="588">
        <f t="shared" si="0"/>
        <v>0</v>
      </c>
      <c r="D15" s="589"/>
      <c r="E15" s="589"/>
      <c r="F15" s="589"/>
      <c r="G15" s="589"/>
      <c r="H15" s="589"/>
    </row>
    <row r="16" spans="1:8" x14ac:dyDescent="0.2">
      <c r="A16" s="586">
        <v>11</v>
      </c>
      <c r="B16" s="587" t="s">
        <v>371</v>
      </c>
      <c r="C16" s="588">
        <f t="shared" si="0"/>
        <v>0</v>
      </c>
      <c r="D16" s="589"/>
      <c r="E16" s="589"/>
      <c r="F16" s="589"/>
      <c r="G16" s="589"/>
      <c r="H16" s="589"/>
    </row>
    <row r="17" spans="1:8" x14ac:dyDescent="0.2">
      <c r="A17" s="586">
        <v>12</v>
      </c>
      <c r="B17" s="587" t="s">
        <v>372</v>
      </c>
      <c r="C17" s="588">
        <f t="shared" si="0"/>
        <v>0</v>
      </c>
      <c r="D17" s="589"/>
      <c r="E17" s="589"/>
      <c r="F17" s="589"/>
      <c r="G17" s="589"/>
      <c r="H17" s="589"/>
    </row>
    <row r="18" spans="1:8" x14ac:dyDescent="0.2">
      <c r="A18" s="586">
        <v>13</v>
      </c>
      <c r="B18" s="587" t="s">
        <v>373</v>
      </c>
      <c r="C18" s="588">
        <f t="shared" si="0"/>
        <v>0</v>
      </c>
      <c r="D18" s="589"/>
      <c r="E18" s="589"/>
      <c r="F18" s="589"/>
      <c r="G18" s="589"/>
      <c r="H18" s="589"/>
    </row>
    <row r="19" spans="1:8" x14ac:dyDescent="0.2">
      <c r="A19" s="586">
        <v>14</v>
      </c>
      <c r="B19" s="587" t="s">
        <v>374</v>
      </c>
      <c r="C19" s="588">
        <f t="shared" si="0"/>
        <v>0</v>
      </c>
      <c r="D19" s="589"/>
      <c r="E19" s="589"/>
      <c r="F19" s="589"/>
      <c r="G19" s="589"/>
      <c r="H19" s="589"/>
    </row>
    <row r="20" spans="1:8" ht="25.5" x14ac:dyDescent="0.2">
      <c r="A20" s="586">
        <v>15</v>
      </c>
      <c r="B20" s="593" t="s">
        <v>64</v>
      </c>
      <c r="C20" s="588">
        <f t="shared" si="0"/>
        <v>0</v>
      </c>
      <c r="D20" s="594">
        <f>D12+D14</f>
        <v>0</v>
      </c>
      <c r="E20" s="594">
        <f>E12+E14</f>
        <v>0</v>
      </c>
      <c r="F20" s="594">
        <f>F12+F14</f>
        <v>0</v>
      </c>
      <c r="G20" s="594">
        <f>G12+G14</f>
        <v>0</v>
      </c>
      <c r="H20" s="594">
        <f>H12+H14</f>
        <v>0</v>
      </c>
    </row>
    <row r="21" spans="1:8" x14ac:dyDescent="0.2">
      <c r="A21" s="586">
        <v>16</v>
      </c>
      <c r="B21" s="587" t="s">
        <v>65</v>
      </c>
      <c r="C21" s="588">
        <f t="shared" si="0"/>
        <v>0</v>
      </c>
      <c r="D21" s="595">
        <f>D22</f>
        <v>0</v>
      </c>
      <c r="E21" s="595">
        <f>E22</f>
        <v>0</v>
      </c>
      <c r="F21" s="595">
        <f>F22</f>
        <v>0</v>
      </c>
      <c r="G21" s="595">
        <f>G22</f>
        <v>0</v>
      </c>
      <c r="H21" s="595">
        <f>H22</f>
        <v>0</v>
      </c>
    </row>
    <row r="22" spans="1:8" x14ac:dyDescent="0.2">
      <c r="A22" s="586">
        <v>17</v>
      </c>
      <c r="B22" s="587" t="s">
        <v>375</v>
      </c>
      <c r="C22" s="588">
        <f t="shared" si="0"/>
        <v>0</v>
      </c>
      <c r="D22" s="596"/>
      <c r="E22" s="596"/>
      <c r="F22" s="596"/>
      <c r="G22" s="596"/>
      <c r="H22" s="596"/>
    </row>
    <row r="23" spans="1:8" x14ac:dyDescent="0.2">
      <c r="A23" s="586">
        <v>18</v>
      </c>
      <c r="B23" s="587" t="s">
        <v>376</v>
      </c>
      <c r="C23" s="588">
        <f t="shared" si="0"/>
        <v>0</v>
      </c>
      <c r="D23" s="595">
        <f>SUM(D24:D27)</f>
        <v>0</v>
      </c>
      <c r="E23" s="595">
        <f>SUM(E24:E27)</f>
        <v>0</v>
      </c>
      <c r="F23" s="595">
        <f>SUM(F24:F27)</f>
        <v>0</v>
      </c>
      <c r="G23" s="595">
        <f>SUM(G24:G27)</f>
        <v>0</v>
      </c>
      <c r="H23" s="595">
        <f>SUM(H24:H27)</f>
        <v>0</v>
      </c>
    </row>
    <row r="24" spans="1:8" x14ac:dyDescent="0.2">
      <c r="A24" s="586">
        <v>19</v>
      </c>
      <c r="B24" s="587" t="s">
        <v>377</v>
      </c>
      <c r="C24" s="588">
        <f t="shared" si="0"/>
        <v>0</v>
      </c>
      <c r="D24" s="585"/>
      <c r="E24" s="585"/>
      <c r="F24" s="585"/>
      <c r="G24" s="585"/>
      <c r="H24" s="585"/>
    </row>
    <row r="25" spans="1:8" x14ac:dyDescent="0.2">
      <c r="A25" s="586">
        <v>20</v>
      </c>
      <c r="B25" s="587" t="s">
        <v>378</v>
      </c>
      <c r="C25" s="588">
        <f t="shared" si="0"/>
        <v>0</v>
      </c>
      <c r="D25" s="585"/>
      <c r="E25" s="585"/>
      <c r="F25" s="585"/>
      <c r="G25" s="585"/>
      <c r="H25" s="585"/>
    </row>
    <row r="26" spans="1:8" x14ac:dyDescent="0.2">
      <c r="A26" s="586">
        <v>21</v>
      </c>
      <c r="B26" s="587" t="s">
        <v>379</v>
      </c>
      <c r="C26" s="588">
        <f t="shared" si="0"/>
        <v>0</v>
      </c>
      <c r="D26" s="585"/>
      <c r="E26" s="585"/>
      <c r="F26" s="585"/>
      <c r="G26" s="585"/>
      <c r="H26" s="585"/>
    </row>
    <row r="27" spans="1:8" x14ac:dyDescent="0.2">
      <c r="A27" s="586">
        <v>22</v>
      </c>
      <c r="B27" s="334" t="s">
        <v>380</v>
      </c>
      <c r="C27" s="588">
        <f t="shared" si="0"/>
        <v>0</v>
      </c>
      <c r="D27" s="585"/>
      <c r="E27" s="585"/>
      <c r="F27" s="585"/>
      <c r="G27" s="585"/>
      <c r="H27" s="585"/>
    </row>
    <row r="28" spans="1:8" ht="25.5" x14ac:dyDescent="0.2">
      <c r="A28" s="586">
        <v>23</v>
      </c>
      <c r="B28" s="593" t="s">
        <v>70</v>
      </c>
      <c r="C28" s="588">
        <f t="shared" si="0"/>
        <v>0</v>
      </c>
      <c r="D28" s="594">
        <f>D21+D23</f>
        <v>0</v>
      </c>
      <c r="E28" s="594">
        <f>E21+E23</f>
        <v>0</v>
      </c>
      <c r="F28" s="594">
        <f>F21+F23</f>
        <v>0</v>
      </c>
      <c r="G28" s="594">
        <f>G21+G23</f>
        <v>0</v>
      </c>
      <c r="H28" s="594">
        <f>H21+H23</f>
        <v>0</v>
      </c>
    </row>
    <row r="29" spans="1:8" x14ac:dyDescent="0.2">
      <c r="A29" s="586">
        <v>24</v>
      </c>
      <c r="B29" s="587" t="s">
        <v>71</v>
      </c>
      <c r="C29" s="588">
        <f t="shared" si="0"/>
        <v>7879357</v>
      </c>
      <c r="D29" s="590">
        <f>SUM(D30:D31)</f>
        <v>7879357</v>
      </c>
      <c r="E29" s="590">
        <f>SUM(E30:E31)</f>
        <v>0</v>
      </c>
      <c r="F29" s="590">
        <f>SUM(F30:F31)</f>
        <v>0</v>
      </c>
      <c r="G29" s="590">
        <f>SUM(G30:G31)</f>
        <v>0</v>
      </c>
      <c r="H29" s="590">
        <f>SUM(H30:H31)</f>
        <v>0</v>
      </c>
    </row>
    <row r="30" spans="1:8" x14ac:dyDescent="0.2">
      <c r="A30" s="586">
        <v>25</v>
      </c>
      <c r="B30" s="587" t="s">
        <v>72</v>
      </c>
      <c r="C30" s="588">
        <f t="shared" si="0"/>
        <v>7879357</v>
      </c>
      <c r="D30" s="589">
        <v>7879357</v>
      </c>
      <c r="E30" s="589"/>
      <c r="F30" s="589"/>
      <c r="G30" s="589"/>
      <c r="H30" s="589"/>
    </row>
    <row r="31" spans="1:8" ht="16.5" customHeight="1" x14ac:dyDescent="0.2">
      <c r="A31" s="586">
        <v>26</v>
      </c>
      <c r="B31" s="587" t="s">
        <v>73</v>
      </c>
      <c r="C31" s="588">
        <f t="shared" si="0"/>
        <v>0</v>
      </c>
      <c r="D31" s="589"/>
      <c r="E31" s="589"/>
      <c r="F31" s="589"/>
      <c r="G31" s="589"/>
      <c r="H31" s="589"/>
    </row>
    <row r="32" spans="1:8" ht="18.75" customHeight="1" x14ac:dyDescent="0.2">
      <c r="A32" s="586">
        <v>27</v>
      </c>
      <c r="B32" s="587" t="s">
        <v>74</v>
      </c>
      <c r="C32" s="588">
        <f t="shared" si="0"/>
        <v>0</v>
      </c>
      <c r="D32" s="589"/>
      <c r="E32" s="589"/>
      <c r="F32" s="589"/>
      <c r="G32" s="589"/>
      <c r="H32" s="589"/>
    </row>
    <row r="33" spans="1:8" x14ac:dyDescent="0.2">
      <c r="A33" s="586">
        <v>28</v>
      </c>
      <c r="B33" s="587" t="s">
        <v>381</v>
      </c>
      <c r="C33" s="588">
        <f t="shared" si="0"/>
        <v>0</v>
      </c>
      <c r="D33" s="589"/>
      <c r="E33" s="589"/>
      <c r="F33" s="589"/>
      <c r="G33" s="589"/>
      <c r="H33" s="589"/>
    </row>
    <row r="34" spans="1:8" ht="25.5" x14ac:dyDescent="0.2">
      <c r="A34" s="586">
        <v>29</v>
      </c>
      <c r="B34" s="587" t="s">
        <v>382</v>
      </c>
      <c r="C34" s="588">
        <f t="shared" si="0"/>
        <v>0</v>
      </c>
      <c r="D34" s="589"/>
      <c r="E34" s="589"/>
      <c r="F34" s="589"/>
      <c r="G34" s="589"/>
      <c r="H34" s="589"/>
    </row>
    <row r="35" spans="1:8" x14ac:dyDescent="0.2">
      <c r="A35" s="586">
        <v>30</v>
      </c>
      <c r="B35" s="587" t="s">
        <v>77</v>
      </c>
      <c r="C35" s="588">
        <f t="shared" si="0"/>
        <v>0</v>
      </c>
      <c r="D35" s="590">
        <f>SUM(D32:D34)</f>
        <v>0</v>
      </c>
      <c r="E35" s="590">
        <f>SUM(E32:E34)</f>
        <v>0</v>
      </c>
      <c r="F35" s="590">
        <f>SUM(F32:F34)</f>
        <v>0</v>
      </c>
      <c r="G35" s="590">
        <f>SUM(G32:G34)</f>
        <v>0</v>
      </c>
      <c r="H35" s="590">
        <f>SUM(H32:H34)</f>
        <v>0</v>
      </c>
    </row>
    <row r="36" spans="1:8" x14ac:dyDescent="0.2">
      <c r="A36" s="586">
        <v>31</v>
      </c>
      <c r="B36" s="587" t="s">
        <v>78</v>
      </c>
      <c r="C36" s="588">
        <f t="shared" si="0"/>
        <v>0</v>
      </c>
      <c r="D36" s="590">
        <f>SUM(D37:D38)</f>
        <v>0</v>
      </c>
      <c r="E36" s="590">
        <f>SUM(E37:E38)</f>
        <v>0</v>
      </c>
      <c r="F36" s="590">
        <f>SUM(F37:F38)</f>
        <v>0</v>
      </c>
      <c r="G36" s="590">
        <f>SUM(G37:G38)</f>
        <v>0</v>
      </c>
      <c r="H36" s="590">
        <f>SUM(H37:H38)</f>
        <v>0</v>
      </c>
    </row>
    <row r="37" spans="1:8" ht="51" x14ac:dyDescent="0.2">
      <c r="A37" s="586">
        <v>32</v>
      </c>
      <c r="B37" s="587" t="s">
        <v>383</v>
      </c>
      <c r="C37" s="588">
        <f t="shared" si="0"/>
        <v>0</v>
      </c>
      <c r="D37" s="589"/>
      <c r="E37" s="589"/>
      <c r="F37" s="589"/>
      <c r="G37" s="589"/>
      <c r="H37" s="589"/>
    </row>
    <row r="38" spans="1:8" x14ac:dyDescent="0.2">
      <c r="A38" s="586">
        <v>33</v>
      </c>
      <c r="B38" s="587" t="s">
        <v>384</v>
      </c>
      <c r="C38" s="588">
        <f t="shared" si="0"/>
        <v>0</v>
      </c>
      <c r="D38" s="589"/>
      <c r="E38" s="589"/>
      <c r="F38" s="589"/>
      <c r="G38" s="589"/>
      <c r="H38" s="589"/>
    </row>
    <row r="39" spans="1:8" x14ac:dyDescent="0.2">
      <c r="A39" s="586">
        <v>34</v>
      </c>
      <c r="B39" s="593" t="s">
        <v>82</v>
      </c>
      <c r="C39" s="588">
        <f t="shared" si="0"/>
        <v>7879357</v>
      </c>
      <c r="D39" s="594">
        <f>D29+D35+D36</f>
        <v>7879357</v>
      </c>
      <c r="E39" s="594">
        <f>E29+E35+E36</f>
        <v>0</v>
      </c>
      <c r="F39" s="594">
        <f>F29+F35+F36</f>
        <v>0</v>
      </c>
      <c r="G39" s="594">
        <f>G29+G35+G36</f>
        <v>0</v>
      </c>
      <c r="H39" s="594">
        <f>H29+H35+H36</f>
        <v>0</v>
      </c>
    </row>
    <row r="40" spans="1:8" x14ac:dyDescent="0.2">
      <c r="A40" s="586">
        <v>35</v>
      </c>
      <c r="B40" s="591" t="s">
        <v>385</v>
      </c>
      <c r="C40" s="588">
        <f t="shared" si="0"/>
        <v>0</v>
      </c>
      <c r="D40" s="597"/>
      <c r="E40" s="597"/>
      <c r="F40" s="597"/>
      <c r="G40" s="597"/>
      <c r="H40" s="597"/>
    </row>
    <row r="41" spans="1:8" x14ac:dyDescent="0.2">
      <c r="A41" s="586">
        <v>36</v>
      </c>
      <c r="B41" s="598" t="s">
        <v>83</v>
      </c>
      <c r="C41" s="588">
        <f t="shared" si="0"/>
        <v>0</v>
      </c>
      <c r="D41" s="599">
        <f>SUM(D42:D45)</f>
        <v>0</v>
      </c>
      <c r="E41" s="599">
        <f>SUM(E42:E45)</f>
        <v>0</v>
      </c>
      <c r="F41" s="599">
        <f>SUM(F42:F45)</f>
        <v>0</v>
      </c>
      <c r="G41" s="599">
        <f>SUM(G42:G45)</f>
        <v>0</v>
      </c>
      <c r="H41" s="599">
        <f>SUM(H42:H45)</f>
        <v>0</v>
      </c>
    </row>
    <row r="42" spans="1:8" x14ac:dyDescent="0.2">
      <c r="A42" s="586">
        <v>37</v>
      </c>
      <c r="B42" s="598" t="s">
        <v>386</v>
      </c>
      <c r="C42" s="588">
        <f t="shared" si="0"/>
        <v>0</v>
      </c>
      <c r="D42" s="600"/>
      <c r="E42" s="600"/>
      <c r="F42" s="600"/>
      <c r="G42" s="600"/>
      <c r="H42" s="600"/>
    </row>
    <row r="43" spans="1:8" x14ac:dyDescent="0.2">
      <c r="A43" s="586">
        <v>38</v>
      </c>
      <c r="B43" s="598" t="s">
        <v>85</v>
      </c>
      <c r="C43" s="588">
        <f t="shared" si="0"/>
        <v>0</v>
      </c>
      <c r="D43" s="601"/>
      <c r="E43" s="601"/>
      <c r="F43" s="601"/>
      <c r="G43" s="601"/>
      <c r="H43" s="601"/>
    </row>
    <row r="44" spans="1:8" x14ac:dyDescent="0.2">
      <c r="A44" s="586">
        <v>39</v>
      </c>
      <c r="B44" s="598" t="s">
        <v>387</v>
      </c>
      <c r="C44" s="588">
        <f t="shared" si="0"/>
        <v>0</v>
      </c>
      <c r="D44" s="601"/>
      <c r="E44" s="601"/>
      <c r="F44" s="601"/>
      <c r="G44" s="601"/>
      <c r="H44" s="601"/>
    </row>
    <row r="45" spans="1:8" x14ac:dyDescent="0.2">
      <c r="A45" s="586">
        <v>40</v>
      </c>
      <c r="B45" s="598" t="s">
        <v>388</v>
      </c>
      <c r="C45" s="588">
        <f t="shared" si="0"/>
        <v>0</v>
      </c>
      <c r="D45" s="601"/>
      <c r="E45" s="601"/>
      <c r="F45" s="601"/>
      <c r="G45" s="601"/>
      <c r="H45" s="601"/>
    </row>
    <row r="46" spans="1:8" x14ac:dyDescent="0.2">
      <c r="A46" s="586">
        <v>41</v>
      </c>
      <c r="B46" s="587" t="s">
        <v>87</v>
      </c>
      <c r="C46" s="588">
        <f t="shared" si="0"/>
        <v>0</v>
      </c>
      <c r="D46" s="599">
        <f>SUM(D47:D48)</f>
        <v>0</v>
      </c>
      <c r="E46" s="599">
        <f>SUM(E47:E48)</f>
        <v>0</v>
      </c>
      <c r="F46" s="599">
        <f>SUM(F47:F48)</f>
        <v>0</v>
      </c>
      <c r="G46" s="599">
        <f>SUM(G47:G48)</f>
        <v>0</v>
      </c>
      <c r="H46" s="599">
        <f>SUM(H47:H48)</f>
        <v>0</v>
      </c>
    </row>
    <row r="47" spans="1:8" x14ac:dyDescent="0.2">
      <c r="A47" s="586">
        <v>42</v>
      </c>
      <c r="B47" s="587" t="s">
        <v>88</v>
      </c>
      <c r="C47" s="588">
        <f t="shared" si="0"/>
        <v>0</v>
      </c>
      <c r="D47" s="589"/>
      <c r="E47" s="589"/>
      <c r="F47" s="589"/>
      <c r="G47" s="589"/>
      <c r="H47" s="589"/>
    </row>
    <row r="48" spans="1:8" x14ac:dyDescent="0.2">
      <c r="A48" s="586">
        <v>43</v>
      </c>
      <c r="B48" s="587" t="s">
        <v>89</v>
      </c>
      <c r="C48" s="588">
        <f t="shared" si="0"/>
        <v>0</v>
      </c>
      <c r="D48" s="589"/>
      <c r="E48" s="589"/>
      <c r="F48" s="589"/>
      <c r="G48" s="589"/>
      <c r="H48" s="589"/>
    </row>
    <row r="49" spans="1:8" x14ac:dyDescent="0.2">
      <c r="A49" s="586">
        <v>44</v>
      </c>
      <c r="B49" s="587" t="s">
        <v>389</v>
      </c>
      <c r="C49" s="588">
        <f t="shared" si="0"/>
        <v>0</v>
      </c>
      <c r="D49" s="599">
        <f>SUM(D50:D53)</f>
        <v>0</v>
      </c>
      <c r="E49" s="599">
        <f>SUM(E50:E53)</f>
        <v>0</v>
      </c>
      <c r="F49" s="599">
        <f>SUM(F50:F53)</f>
        <v>0</v>
      </c>
      <c r="G49" s="599">
        <f>SUM(G50:G53)</f>
        <v>0</v>
      </c>
      <c r="H49" s="599">
        <f>SUM(H50:H53)</f>
        <v>0</v>
      </c>
    </row>
    <row r="50" spans="1:8" ht="25.5" x14ac:dyDescent="0.2">
      <c r="A50" s="586">
        <v>45</v>
      </c>
      <c r="B50" s="587" t="s">
        <v>390</v>
      </c>
      <c r="C50" s="588">
        <f t="shared" si="0"/>
        <v>0</v>
      </c>
      <c r="D50" s="589"/>
      <c r="E50" s="589"/>
      <c r="F50" s="589"/>
      <c r="G50" s="589"/>
      <c r="H50" s="589"/>
    </row>
    <row r="51" spans="1:8" ht="25.5" x14ac:dyDescent="0.2">
      <c r="A51" s="586">
        <v>46</v>
      </c>
      <c r="B51" s="587" t="s">
        <v>92</v>
      </c>
      <c r="C51" s="588">
        <f t="shared" si="0"/>
        <v>0</v>
      </c>
      <c r="D51" s="589"/>
      <c r="E51" s="589"/>
      <c r="F51" s="589"/>
      <c r="G51" s="589"/>
      <c r="H51" s="589"/>
    </row>
    <row r="52" spans="1:8" x14ac:dyDescent="0.2">
      <c r="A52" s="586">
        <v>47</v>
      </c>
      <c r="B52" s="587" t="s">
        <v>391</v>
      </c>
      <c r="C52" s="588">
        <f t="shared" si="0"/>
        <v>0</v>
      </c>
      <c r="D52" s="589"/>
      <c r="E52" s="589"/>
      <c r="F52" s="589"/>
      <c r="G52" s="589"/>
      <c r="H52" s="589"/>
    </row>
    <row r="53" spans="1:8" x14ac:dyDescent="0.2">
      <c r="A53" s="586">
        <v>48</v>
      </c>
      <c r="B53" s="587" t="s">
        <v>95</v>
      </c>
      <c r="C53" s="588">
        <f t="shared" si="0"/>
        <v>0</v>
      </c>
      <c r="D53" s="589"/>
      <c r="E53" s="589"/>
      <c r="F53" s="589"/>
      <c r="G53" s="589"/>
      <c r="H53" s="589"/>
    </row>
    <row r="54" spans="1:8" x14ac:dyDescent="0.2">
      <c r="A54" s="586">
        <v>49</v>
      </c>
      <c r="B54" s="587" t="s">
        <v>392</v>
      </c>
      <c r="C54" s="588">
        <f t="shared" si="0"/>
        <v>0</v>
      </c>
      <c r="D54" s="589"/>
      <c r="E54" s="589"/>
      <c r="F54" s="589"/>
      <c r="G54" s="589"/>
      <c r="H54" s="589"/>
    </row>
    <row r="55" spans="1:8" x14ac:dyDescent="0.2">
      <c r="A55" s="586">
        <v>50</v>
      </c>
      <c r="B55" s="587" t="s">
        <v>393</v>
      </c>
      <c r="C55" s="588">
        <f t="shared" si="0"/>
        <v>0</v>
      </c>
      <c r="D55" s="705"/>
      <c r="E55" s="705"/>
      <c r="F55" s="705"/>
      <c r="G55" s="705"/>
      <c r="H55" s="705"/>
    </row>
    <row r="56" spans="1:8" x14ac:dyDescent="0.2">
      <c r="A56" s="586">
        <v>51</v>
      </c>
      <c r="B56" s="587" t="s">
        <v>98</v>
      </c>
      <c r="C56" s="588">
        <f t="shared" si="0"/>
        <v>0</v>
      </c>
      <c r="D56" s="589"/>
      <c r="E56" s="589"/>
      <c r="F56" s="589"/>
      <c r="G56" s="589"/>
      <c r="H56" s="589"/>
    </row>
    <row r="57" spans="1:8" ht="25.5" x14ac:dyDescent="0.2">
      <c r="A57" s="586">
        <v>52</v>
      </c>
      <c r="B57" s="587" t="s">
        <v>394</v>
      </c>
      <c r="C57" s="588">
        <f t="shared" si="0"/>
        <v>0</v>
      </c>
      <c r="D57" s="589"/>
      <c r="E57" s="589"/>
      <c r="F57" s="589"/>
      <c r="G57" s="589"/>
      <c r="H57" s="589"/>
    </row>
    <row r="58" spans="1:8" x14ac:dyDescent="0.2">
      <c r="A58" s="586">
        <v>53</v>
      </c>
      <c r="B58" s="587" t="s">
        <v>395</v>
      </c>
      <c r="C58" s="588">
        <f t="shared" si="0"/>
        <v>0</v>
      </c>
      <c r="D58" s="589"/>
      <c r="E58" s="589"/>
      <c r="F58" s="589"/>
      <c r="G58" s="589"/>
      <c r="H58" s="589"/>
    </row>
    <row r="59" spans="1:8" x14ac:dyDescent="0.2">
      <c r="A59" s="586">
        <v>54</v>
      </c>
      <c r="B59" s="587" t="s">
        <v>103</v>
      </c>
      <c r="C59" s="588">
        <f t="shared" si="0"/>
        <v>0</v>
      </c>
      <c r="D59" s="589"/>
      <c r="E59" s="589"/>
      <c r="F59" s="589"/>
      <c r="G59" s="589"/>
      <c r="H59" s="589"/>
    </row>
    <row r="60" spans="1:8" x14ac:dyDescent="0.2">
      <c r="A60" s="586">
        <v>55</v>
      </c>
      <c r="B60" s="587" t="s">
        <v>396</v>
      </c>
      <c r="C60" s="588">
        <f t="shared" si="0"/>
        <v>0</v>
      </c>
      <c r="D60" s="589"/>
      <c r="E60" s="585"/>
      <c r="F60" s="585"/>
      <c r="G60" s="585"/>
      <c r="H60" s="585"/>
    </row>
    <row r="61" spans="1:8" x14ac:dyDescent="0.2">
      <c r="A61" s="586">
        <v>56</v>
      </c>
      <c r="B61" s="593" t="s">
        <v>105</v>
      </c>
      <c r="C61" s="588">
        <f t="shared" si="0"/>
        <v>0</v>
      </c>
      <c r="D61" s="594">
        <f>D40+D41+D46+D49+D54+D55+D56+D57+D58+D59+D60</f>
        <v>0</v>
      </c>
      <c r="E61" s="594">
        <f>E40+E41+E46+E49+E54+E55+E56+E57+E58+E59+E60</f>
        <v>0</v>
      </c>
      <c r="F61" s="594">
        <f>F40+F41+F46+F49+F54+F55+F56+F57+F58+F59+F60</f>
        <v>0</v>
      </c>
      <c r="G61" s="594">
        <f>G40+G41+G46+G49+G54+G55+G56+G57+G58+G59+G60</f>
        <v>0</v>
      </c>
      <c r="H61" s="594">
        <f>H40+H41+H46+H49+H54+H55+H56+H57+H58+H59+H60</f>
        <v>0</v>
      </c>
    </row>
    <row r="62" spans="1:8" x14ac:dyDescent="0.2">
      <c r="A62" s="586">
        <v>57</v>
      </c>
      <c r="B62" s="587" t="s">
        <v>397</v>
      </c>
      <c r="C62" s="588">
        <f t="shared" si="0"/>
        <v>0</v>
      </c>
      <c r="D62" s="589"/>
      <c r="E62" s="589"/>
      <c r="F62" s="589"/>
      <c r="G62" s="585"/>
      <c r="H62" s="585"/>
    </row>
    <row r="63" spans="1:8" x14ac:dyDescent="0.2">
      <c r="A63" s="586">
        <v>58</v>
      </c>
      <c r="B63" s="587" t="s">
        <v>398</v>
      </c>
      <c r="C63" s="588">
        <f t="shared" si="0"/>
        <v>0</v>
      </c>
      <c r="D63" s="589"/>
      <c r="E63" s="589"/>
      <c r="F63" s="589"/>
      <c r="G63" s="585"/>
      <c r="H63" s="585"/>
    </row>
    <row r="64" spans="1:8" x14ac:dyDescent="0.2">
      <c r="A64" s="586">
        <v>59</v>
      </c>
      <c r="B64" s="593" t="s">
        <v>107</v>
      </c>
      <c r="C64" s="588">
        <f t="shared" si="0"/>
        <v>0</v>
      </c>
      <c r="D64" s="594">
        <f>SUM(D62:D63)</f>
        <v>0</v>
      </c>
      <c r="E64" s="594">
        <f>SUM(E62:E63)</f>
        <v>0</v>
      </c>
      <c r="F64" s="594">
        <f>SUM(F62:F63)</f>
        <v>0</v>
      </c>
      <c r="G64" s="594">
        <f>SUM(G62:G63)</f>
        <v>0</v>
      </c>
      <c r="H64" s="594">
        <f>SUM(H62:H63)</f>
        <v>0</v>
      </c>
    </row>
    <row r="65" spans="1:8" x14ac:dyDescent="0.2">
      <c r="A65" s="586">
        <v>60</v>
      </c>
      <c r="B65" s="602" t="s">
        <v>399</v>
      </c>
      <c r="C65" s="588">
        <f t="shared" si="0"/>
        <v>0</v>
      </c>
      <c r="D65" s="600"/>
      <c r="E65" s="600"/>
      <c r="F65" s="600"/>
      <c r="G65" s="600"/>
      <c r="H65" s="600"/>
    </row>
    <row r="66" spans="1:8" x14ac:dyDescent="0.2">
      <c r="A66" s="586">
        <v>61</v>
      </c>
      <c r="B66" s="606" t="s">
        <v>400</v>
      </c>
      <c r="C66" s="588">
        <f t="shared" si="0"/>
        <v>0</v>
      </c>
      <c r="D66" s="594">
        <f>D65</f>
        <v>0</v>
      </c>
      <c r="E66" s="594">
        <f>E65</f>
        <v>0</v>
      </c>
      <c r="F66" s="594">
        <f>F65</f>
        <v>0</v>
      </c>
      <c r="G66" s="594">
        <f>G65</f>
        <v>0</v>
      </c>
      <c r="H66" s="594">
        <f>H65</f>
        <v>0</v>
      </c>
    </row>
    <row r="67" spans="1:8" ht="25.5" x14ac:dyDescent="0.2">
      <c r="A67" s="586">
        <v>62</v>
      </c>
      <c r="B67" s="587" t="s">
        <v>108</v>
      </c>
      <c r="C67" s="588">
        <f t="shared" si="0"/>
        <v>0</v>
      </c>
      <c r="D67" s="589"/>
      <c r="E67" s="589"/>
      <c r="F67" s="589"/>
      <c r="G67" s="589"/>
      <c r="H67" s="589"/>
    </row>
    <row r="68" spans="1:8" x14ac:dyDescent="0.2">
      <c r="A68" s="586">
        <v>63</v>
      </c>
      <c r="B68" s="587" t="s">
        <v>109</v>
      </c>
      <c r="C68" s="588">
        <f t="shared" si="0"/>
        <v>0</v>
      </c>
      <c r="D68" s="589"/>
      <c r="E68" s="589"/>
      <c r="F68" s="589"/>
      <c r="G68" s="589"/>
      <c r="H68" s="589"/>
    </row>
    <row r="69" spans="1:8" x14ac:dyDescent="0.2">
      <c r="A69" s="586">
        <v>64</v>
      </c>
      <c r="B69" s="587" t="s">
        <v>110</v>
      </c>
      <c r="C69" s="588">
        <f t="shared" si="0"/>
        <v>0</v>
      </c>
      <c r="D69" s="585"/>
      <c r="E69" s="585"/>
      <c r="F69" s="585"/>
      <c r="G69" s="585"/>
      <c r="H69" s="585"/>
    </row>
    <row r="70" spans="1:8" x14ac:dyDescent="0.2">
      <c r="A70" s="586">
        <v>65</v>
      </c>
      <c r="B70" s="593" t="s">
        <v>111</v>
      </c>
      <c r="C70" s="588">
        <f t="shared" si="0"/>
        <v>0</v>
      </c>
      <c r="D70" s="706">
        <f>SUM(D67:D69)</f>
        <v>0</v>
      </c>
      <c r="E70" s="706">
        <f>SUM(E67:E69)</f>
        <v>0</v>
      </c>
      <c r="F70" s="706">
        <f>SUM(F67:F69)</f>
        <v>0</v>
      </c>
      <c r="G70" s="706">
        <f>SUM(G67:G69)</f>
        <v>0</v>
      </c>
      <c r="H70" s="706">
        <f>SUM(H67:H69)</f>
        <v>0</v>
      </c>
    </row>
    <row r="71" spans="1:8" x14ac:dyDescent="0.2">
      <c r="A71" s="586">
        <v>66</v>
      </c>
      <c r="B71" s="704" t="s">
        <v>112</v>
      </c>
      <c r="C71" s="588">
        <f t="shared" ref="C71:C110" si="1">SUM(D71:H71)</f>
        <v>7879357</v>
      </c>
      <c r="D71" s="707">
        <f>D20+D28+D39+D61+D64+D66+D70</f>
        <v>7879357</v>
      </c>
      <c r="E71" s="707">
        <f>E20+E28+E39+E61+E64+E66+E70</f>
        <v>0</v>
      </c>
      <c r="F71" s="707">
        <f>F20+F28+F39+F61+F64+F66+F70</f>
        <v>0</v>
      </c>
      <c r="G71" s="707">
        <f>G20+G28+G39+G61+G64+G66+G70</f>
        <v>0</v>
      </c>
      <c r="H71" s="707">
        <f>H20+H28+H39+H61+H64+H66+H70</f>
        <v>0</v>
      </c>
    </row>
    <row r="72" spans="1:8" ht="25.5" x14ac:dyDescent="0.2">
      <c r="A72" s="586">
        <v>67</v>
      </c>
      <c r="B72" s="591" t="s">
        <v>401</v>
      </c>
      <c r="C72" s="588">
        <f t="shared" si="1"/>
        <v>0</v>
      </c>
      <c r="D72" s="600"/>
      <c r="E72" s="600"/>
      <c r="F72" s="600"/>
      <c r="G72" s="600"/>
      <c r="H72" s="600"/>
    </row>
    <row r="73" spans="1:8" ht="25.5" x14ac:dyDescent="0.2">
      <c r="A73" s="586">
        <v>68</v>
      </c>
      <c r="B73" s="587" t="s">
        <v>402</v>
      </c>
      <c r="C73" s="588">
        <f t="shared" si="1"/>
        <v>0</v>
      </c>
      <c r="D73" s="589"/>
      <c r="E73" s="589"/>
      <c r="F73" s="589"/>
      <c r="G73" s="589"/>
      <c r="H73" s="589"/>
    </row>
    <row r="74" spans="1:8" x14ac:dyDescent="0.2">
      <c r="A74" s="586">
        <v>69</v>
      </c>
      <c r="B74" s="587" t="s">
        <v>114</v>
      </c>
      <c r="C74" s="588">
        <f t="shared" si="1"/>
        <v>0</v>
      </c>
      <c r="D74" s="589"/>
      <c r="E74" s="589"/>
      <c r="F74" s="589"/>
      <c r="G74" s="589"/>
      <c r="H74" s="589"/>
    </row>
    <row r="75" spans="1:8" x14ac:dyDescent="0.2">
      <c r="A75" s="586">
        <v>70</v>
      </c>
      <c r="B75" s="587" t="s">
        <v>403</v>
      </c>
      <c r="C75" s="588">
        <f t="shared" si="1"/>
        <v>7879357</v>
      </c>
      <c r="D75" s="589"/>
      <c r="E75" s="589">
        <v>7879357</v>
      </c>
      <c r="F75" s="589"/>
      <c r="G75" s="589"/>
      <c r="H75" s="589"/>
    </row>
    <row r="76" spans="1:8" x14ac:dyDescent="0.2">
      <c r="A76" s="586">
        <v>71</v>
      </c>
      <c r="B76" s="587" t="s">
        <v>115</v>
      </c>
      <c r="C76" s="588">
        <f t="shared" si="1"/>
        <v>7879357</v>
      </c>
      <c r="D76" s="595">
        <f>SUM(D72:D75)</f>
        <v>0</v>
      </c>
      <c r="E76" s="595">
        <f>SUM(E72:E75)</f>
        <v>7879357</v>
      </c>
      <c r="F76" s="595">
        <f>SUM(F72:F75)</f>
        <v>0</v>
      </c>
      <c r="G76" s="595">
        <f>SUM(G72:G75)</f>
        <v>0</v>
      </c>
      <c r="H76" s="595">
        <f>SUM(H72:H75)</f>
        <v>0</v>
      </c>
    </row>
    <row r="77" spans="1:8" ht="13.5" thickBot="1" x14ac:dyDescent="0.25">
      <c r="A77" s="586">
        <v>72</v>
      </c>
      <c r="B77" s="617" t="s">
        <v>116</v>
      </c>
      <c r="C77" s="708">
        <f t="shared" si="1"/>
        <v>7879357</v>
      </c>
      <c r="D77" s="618">
        <f>D76</f>
        <v>0</v>
      </c>
      <c r="E77" s="618">
        <f>E76</f>
        <v>7879357</v>
      </c>
      <c r="F77" s="618">
        <f>F76</f>
        <v>0</v>
      </c>
      <c r="G77" s="618">
        <f>G76</f>
        <v>0</v>
      </c>
      <c r="H77" s="618">
        <f>H76</f>
        <v>0</v>
      </c>
    </row>
    <row r="78" spans="1:8" ht="13.5" thickBot="1" x14ac:dyDescent="0.25">
      <c r="A78" s="586">
        <v>73</v>
      </c>
      <c r="B78" s="335" t="s">
        <v>46</v>
      </c>
      <c r="C78" s="338">
        <f t="shared" si="1"/>
        <v>15758714</v>
      </c>
      <c r="D78" s="339">
        <f>D71+D77</f>
        <v>7879357</v>
      </c>
      <c r="E78" s="339">
        <f>E71+E77</f>
        <v>7879357</v>
      </c>
      <c r="F78" s="339">
        <f>F71+F77</f>
        <v>0</v>
      </c>
      <c r="G78" s="339">
        <f>G71+G77</f>
        <v>0</v>
      </c>
      <c r="H78" s="340">
        <f>H71+H77</f>
        <v>0</v>
      </c>
    </row>
    <row r="79" spans="1:8" ht="13.5" thickTop="1" x14ac:dyDescent="0.2">
      <c r="A79" s="586">
        <v>74</v>
      </c>
      <c r="B79" s="336" t="s">
        <v>4</v>
      </c>
      <c r="C79" s="337">
        <f t="shared" si="1"/>
        <v>6556894</v>
      </c>
      <c r="D79" s="341"/>
      <c r="E79" s="341">
        <v>6556894</v>
      </c>
      <c r="F79" s="341"/>
      <c r="G79" s="341"/>
      <c r="H79" s="341"/>
    </row>
    <row r="80" spans="1:8" ht="25.5" x14ac:dyDescent="0.2">
      <c r="A80" s="586">
        <v>75</v>
      </c>
      <c r="B80" s="667" t="s">
        <v>5</v>
      </c>
      <c r="C80" s="588">
        <f t="shared" si="1"/>
        <v>1322463</v>
      </c>
      <c r="D80" s="669"/>
      <c r="E80" s="669">
        <v>1322463</v>
      </c>
      <c r="F80" s="669"/>
      <c r="G80" s="669"/>
      <c r="H80" s="669"/>
    </row>
    <row r="81" spans="1:8" x14ac:dyDescent="0.2">
      <c r="A81" s="586">
        <v>76</v>
      </c>
      <c r="B81" s="667" t="s">
        <v>6</v>
      </c>
      <c r="C81" s="588">
        <f t="shared" si="1"/>
        <v>0</v>
      </c>
      <c r="D81" s="669"/>
      <c r="E81" s="669"/>
      <c r="F81" s="669"/>
      <c r="G81" s="669"/>
      <c r="H81" s="669"/>
    </row>
    <row r="82" spans="1:8" x14ac:dyDescent="0.2">
      <c r="A82" s="586">
        <v>77</v>
      </c>
      <c r="B82" s="670" t="s">
        <v>7</v>
      </c>
      <c r="C82" s="671">
        <f t="shared" si="1"/>
        <v>0</v>
      </c>
      <c r="D82" s="672">
        <f>D83</f>
        <v>0</v>
      </c>
      <c r="E82" s="601">
        <f>E83</f>
        <v>0</v>
      </c>
      <c r="F82" s="601">
        <f>F83</f>
        <v>0</v>
      </c>
      <c r="G82" s="601">
        <f>G83</f>
        <v>0</v>
      </c>
      <c r="H82" s="601">
        <f>H83</f>
        <v>0</v>
      </c>
    </row>
    <row r="83" spans="1:8" ht="25.5" x14ac:dyDescent="0.2">
      <c r="A83" s="586">
        <v>78</v>
      </c>
      <c r="B83" s="670" t="s">
        <v>8</v>
      </c>
      <c r="C83" s="671">
        <f t="shared" si="1"/>
        <v>0</v>
      </c>
      <c r="D83" s="673"/>
      <c r="E83" s="589"/>
      <c r="F83" s="589"/>
      <c r="G83" s="589"/>
      <c r="H83" s="589"/>
    </row>
    <row r="84" spans="1:8" x14ac:dyDescent="0.2">
      <c r="A84" s="586">
        <v>79</v>
      </c>
      <c r="B84" s="670" t="s">
        <v>9</v>
      </c>
      <c r="C84" s="671">
        <f t="shared" si="1"/>
        <v>0</v>
      </c>
      <c r="D84" s="672">
        <f>D85</f>
        <v>0</v>
      </c>
      <c r="E84" s="601">
        <f>E85</f>
        <v>0</v>
      </c>
      <c r="F84" s="601">
        <f>F85</f>
        <v>0</v>
      </c>
      <c r="G84" s="601">
        <f>G85</f>
        <v>0</v>
      </c>
      <c r="H84" s="601">
        <f>H85</f>
        <v>0</v>
      </c>
    </row>
    <row r="85" spans="1:8" x14ac:dyDescent="0.2">
      <c r="A85" s="586">
        <v>80</v>
      </c>
      <c r="B85" s="670" t="s">
        <v>10</v>
      </c>
      <c r="C85" s="671">
        <f t="shared" si="1"/>
        <v>0</v>
      </c>
      <c r="D85" s="672"/>
      <c r="E85" s="601"/>
      <c r="F85" s="601"/>
      <c r="G85" s="601"/>
      <c r="H85" s="601"/>
    </row>
    <row r="86" spans="1:8" x14ac:dyDescent="0.2">
      <c r="A86" s="586">
        <v>81</v>
      </c>
      <c r="B86" s="670" t="s">
        <v>11</v>
      </c>
      <c r="C86" s="671">
        <f t="shared" si="1"/>
        <v>0</v>
      </c>
      <c r="D86" s="672">
        <f>SUM(D87:D88)</f>
        <v>0</v>
      </c>
      <c r="E86" s="601">
        <f>SUM(E87:E88)</f>
        <v>0</v>
      </c>
      <c r="F86" s="601">
        <f>SUM(F87:F88)</f>
        <v>0</v>
      </c>
      <c r="G86" s="601">
        <f>SUM(G87:G88)</f>
        <v>0</v>
      </c>
      <c r="H86" s="601">
        <f>SUM(H87:H88)</f>
        <v>0</v>
      </c>
    </row>
    <row r="87" spans="1:8" x14ac:dyDescent="0.2">
      <c r="A87" s="586">
        <v>82</v>
      </c>
      <c r="B87" s="670" t="s">
        <v>12</v>
      </c>
      <c r="C87" s="671">
        <f t="shared" si="1"/>
        <v>0</v>
      </c>
      <c r="D87" s="673"/>
      <c r="E87" s="589"/>
      <c r="F87" s="589"/>
      <c r="G87" s="589"/>
      <c r="H87" s="589"/>
    </row>
    <row r="88" spans="1:8" x14ac:dyDescent="0.2">
      <c r="A88" s="586">
        <v>83</v>
      </c>
      <c r="B88" s="670" t="s">
        <v>13</v>
      </c>
      <c r="C88" s="671">
        <f t="shared" si="1"/>
        <v>0</v>
      </c>
      <c r="D88" s="673"/>
      <c r="E88" s="589"/>
      <c r="F88" s="589"/>
      <c r="G88" s="589"/>
      <c r="H88" s="589"/>
    </row>
    <row r="89" spans="1:8" x14ac:dyDescent="0.2">
      <c r="A89" s="586">
        <v>84</v>
      </c>
      <c r="B89" s="674" t="s">
        <v>15</v>
      </c>
      <c r="C89" s="671">
        <f t="shared" si="1"/>
        <v>0</v>
      </c>
      <c r="D89" s="676">
        <f>D82+D84+D86</f>
        <v>0</v>
      </c>
      <c r="E89" s="677">
        <f>E82+E84+E86</f>
        <v>0</v>
      </c>
      <c r="F89" s="677">
        <f>F82+F84+F86</f>
        <v>0</v>
      </c>
      <c r="G89" s="677">
        <f>G82+G84+G86</f>
        <v>0</v>
      </c>
      <c r="H89" s="677">
        <f>H82+H84+H86</f>
        <v>0</v>
      </c>
    </row>
    <row r="90" spans="1:8" x14ac:dyDescent="0.2">
      <c r="A90" s="586">
        <v>85</v>
      </c>
      <c r="B90" s="670" t="s">
        <v>16</v>
      </c>
      <c r="C90" s="671">
        <f t="shared" si="1"/>
        <v>0</v>
      </c>
      <c r="D90" s="673"/>
      <c r="E90" s="589"/>
      <c r="F90" s="589"/>
      <c r="G90" s="589"/>
      <c r="H90" s="589"/>
    </row>
    <row r="91" spans="1:8" ht="25.5" x14ac:dyDescent="0.2">
      <c r="A91" s="586">
        <v>86</v>
      </c>
      <c r="B91" s="670" t="s">
        <v>17</v>
      </c>
      <c r="C91" s="671">
        <f t="shared" si="1"/>
        <v>0</v>
      </c>
      <c r="D91" s="678">
        <f>SUM(D92:D95)</f>
        <v>0</v>
      </c>
      <c r="E91" s="594">
        <f>SUM(E92:E95)</f>
        <v>0</v>
      </c>
      <c r="F91" s="594">
        <f>SUM(F92:F95)</f>
        <v>0</v>
      </c>
      <c r="G91" s="594">
        <f>SUM(G92:G95)</f>
        <v>0</v>
      </c>
      <c r="H91" s="594">
        <f>SUM(H92:H95)</f>
        <v>0</v>
      </c>
    </row>
    <row r="92" spans="1:8" x14ac:dyDescent="0.2">
      <c r="A92" s="586">
        <v>87</v>
      </c>
      <c r="B92" s="670" t="s">
        <v>426</v>
      </c>
      <c r="C92" s="671">
        <f t="shared" si="1"/>
        <v>0</v>
      </c>
      <c r="D92" s="673"/>
      <c r="E92" s="589"/>
      <c r="F92" s="589"/>
      <c r="G92" s="589"/>
      <c r="H92" s="589"/>
    </row>
    <row r="93" spans="1:8" x14ac:dyDescent="0.2">
      <c r="A93" s="586">
        <v>88</v>
      </c>
      <c r="B93" s="670" t="s">
        <v>19</v>
      </c>
      <c r="C93" s="671">
        <f t="shared" si="1"/>
        <v>0</v>
      </c>
      <c r="D93" s="673"/>
      <c r="E93" s="589"/>
      <c r="F93" s="589"/>
      <c r="G93" s="589"/>
      <c r="H93" s="589"/>
    </row>
    <row r="94" spans="1:8" x14ac:dyDescent="0.2">
      <c r="A94" s="586">
        <v>89</v>
      </c>
      <c r="B94" s="670" t="s">
        <v>20</v>
      </c>
      <c r="C94" s="671">
        <f t="shared" si="1"/>
        <v>0</v>
      </c>
      <c r="D94" s="673"/>
      <c r="E94" s="589"/>
      <c r="F94" s="589"/>
      <c r="G94" s="589"/>
      <c r="H94" s="589"/>
    </row>
    <row r="95" spans="1:8" x14ac:dyDescent="0.2">
      <c r="A95" s="586">
        <v>90</v>
      </c>
      <c r="B95" s="670" t="s">
        <v>21</v>
      </c>
      <c r="C95" s="671">
        <f t="shared" si="1"/>
        <v>0</v>
      </c>
      <c r="D95" s="673"/>
      <c r="E95" s="589"/>
      <c r="F95" s="589"/>
      <c r="G95" s="589"/>
      <c r="H95" s="589"/>
    </row>
    <row r="96" spans="1:8" ht="25.5" x14ac:dyDescent="0.2">
      <c r="A96" s="586">
        <v>91</v>
      </c>
      <c r="B96" s="670" t="s">
        <v>427</v>
      </c>
      <c r="C96" s="671">
        <f t="shared" si="1"/>
        <v>0</v>
      </c>
      <c r="D96" s="673"/>
      <c r="E96" s="589"/>
      <c r="F96" s="589"/>
      <c r="G96" s="589"/>
      <c r="H96" s="589"/>
    </row>
    <row r="97" spans="1:8" x14ac:dyDescent="0.2">
      <c r="A97" s="586">
        <v>92</v>
      </c>
      <c r="B97" s="670" t="s">
        <v>428</v>
      </c>
      <c r="C97" s="671">
        <f t="shared" si="1"/>
        <v>0</v>
      </c>
      <c r="D97" s="673"/>
      <c r="E97" s="589"/>
      <c r="F97" s="589"/>
      <c r="G97" s="589"/>
      <c r="H97" s="589"/>
    </row>
    <row r="98" spans="1:8" x14ac:dyDescent="0.2">
      <c r="A98" s="586">
        <v>93</v>
      </c>
      <c r="B98" s="670" t="s">
        <v>23</v>
      </c>
      <c r="C98" s="671">
        <f t="shared" si="1"/>
        <v>0</v>
      </c>
      <c r="D98" s="673"/>
      <c r="E98" s="589"/>
      <c r="F98" s="589"/>
      <c r="G98" s="589"/>
      <c r="H98" s="589"/>
    </row>
    <row r="99" spans="1:8" x14ac:dyDescent="0.2">
      <c r="A99" s="586">
        <v>94</v>
      </c>
      <c r="B99" s="674" t="s">
        <v>24</v>
      </c>
      <c r="C99" s="671">
        <f t="shared" si="1"/>
        <v>0</v>
      </c>
      <c r="D99" s="676">
        <f>D90+D91+D96+D97+D98</f>
        <v>0</v>
      </c>
      <c r="E99" s="677">
        <f>E90+E91+E96+E97+E98</f>
        <v>0</v>
      </c>
      <c r="F99" s="677">
        <f>F90+F91+F96+F97+F98</f>
        <v>0</v>
      </c>
      <c r="G99" s="677">
        <f>G90+G91+G96+G97+G98</f>
        <v>0</v>
      </c>
      <c r="H99" s="677">
        <f>H90+H91+H96+H97+H98</f>
        <v>0</v>
      </c>
    </row>
    <row r="100" spans="1:8" x14ac:dyDescent="0.2">
      <c r="A100" s="586">
        <v>95</v>
      </c>
      <c r="B100" s="670" t="s">
        <v>25</v>
      </c>
      <c r="C100" s="671">
        <f t="shared" si="1"/>
        <v>0</v>
      </c>
      <c r="D100" s="673"/>
      <c r="E100" s="589"/>
      <c r="F100" s="589"/>
      <c r="G100" s="589"/>
      <c r="H100" s="589"/>
    </row>
    <row r="101" spans="1:8" x14ac:dyDescent="0.2">
      <c r="A101" s="586">
        <v>96</v>
      </c>
      <c r="B101" s="670" t="s">
        <v>26</v>
      </c>
      <c r="C101" s="671">
        <f t="shared" si="1"/>
        <v>0</v>
      </c>
      <c r="D101" s="673"/>
      <c r="E101" s="589"/>
      <c r="F101" s="589"/>
      <c r="G101" s="589"/>
      <c r="H101" s="589"/>
    </row>
    <row r="102" spans="1:8" x14ac:dyDescent="0.2">
      <c r="A102" s="586">
        <v>97</v>
      </c>
      <c r="B102" s="670" t="s">
        <v>27</v>
      </c>
      <c r="C102" s="671">
        <f t="shared" si="1"/>
        <v>0</v>
      </c>
      <c r="D102" s="673"/>
      <c r="E102" s="589"/>
      <c r="F102" s="589"/>
      <c r="G102" s="589"/>
      <c r="H102" s="589"/>
    </row>
    <row r="103" spans="1:8" x14ac:dyDescent="0.2">
      <c r="A103" s="586">
        <v>98</v>
      </c>
      <c r="B103" s="670" t="s">
        <v>28</v>
      </c>
      <c r="C103" s="671">
        <f t="shared" si="1"/>
        <v>0</v>
      </c>
      <c r="D103" s="673"/>
      <c r="E103" s="589"/>
      <c r="F103" s="589"/>
      <c r="G103" s="589"/>
      <c r="H103" s="589"/>
    </row>
    <row r="104" spans="1:8" ht="25.5" x14ac:dyDescent="0.2">
      <c r="A104" s="586">
        <v>99</v>
      </c>
      <c r="B104" s="670" t="s">
        <v>29</v>
      </c>
      <c r="C104" s="671">
        <f t="shared" si="1"/>
        <v>0</v>
      </c>
      <c r="D104" s="673"/>
      <c r="E104" s="589"/>
      <c r="F104" s="589"/>
      <c r="G104" s="589"/>
      <c r="H104" s="589"/>
    </row>
    <row r="105" spans="1:8" x14ac:dyDescent="0.2">
      <c r="A105" s="586">
        <v>100</v>
      </c>
      <c r="B105" s="674" t="s">
        <v>30</v>
      </c>
      <c r="C105" s="671">
        <f t="shared" si="1"/>
        <v>0</v>
      </c>
      <c r="D105" s="676">
        <f>SUM(D100:D104)</f>
        <v>0</v>
      </c>
      <c r="E105" s="677">
        <f>SUM(E100:E104)</f>
        <v>0</v>
      </c>
      <c r="F105" s="677">
        <f>SUM(F100:F104)</f>
        <v>0</v>
      </c>
      <c r="G105" s="677">
        <f>SUM(G100:G104)</f>
        <v>0</v>
      </c>
      <c r="H105" s="677">
        <f>SUM(H100:H104)</f>
        <v>0</v>
      </c>
    </row>
    <row r="106" spans="1:8" x14ac:dyDescent="0.2">
      <c r="A106" s="586">
        <v>101</v>
      </c>
      <c r="B106" s="670" t="s">
        <v>31</v>
      </c>
      <c r="C106" s="671">
        <f t="shared" si="1"/>
        <v>0</v>
      </c>
      <c r="D106" s="673"/>
      <c r="E106" s="589"/>
      <c r="F106" s="589"/>
      <c r="G106" s="589"/>
      <c r="H106" s="589"/>
    </row>
    <row r="107" spans="1:8" x14ac:dyDescent="0.2">
      <c r="A107" s="586">
        <v>102</v>
      </c>
      <c r="B107" s="670" t="s">
        <v>429</v>
      </c>
      <c r="C107" s="671">
        <f t="shared" si="1"/>
        <v>0</v>
      </c>
      <c r="D107" s="673"/>
      <c r="E107" s="589"/>
      <c r="F107" s="589"/>
      <c r="G107" s="589"/>
      <c r="H107" s="589"/>
    </row>
    <row r="108" spans="1:8" x14ac:dyDescent="0.2">
      <c r="A108" s="586">
        <v>103</v>
      </c>
      <c r="B108" s="670" t="s">
        <v>33</v>
      </c>
      <c r="C108" s="671">
        <f t="shared" si="1"/>
        <v>0</v>
      </c>
      <c r="D108" s="673"/>
      <c r="E108" s="589"/>
      <c r="F108" s="589"/>
      <c r="G108" s="589"/>
      <c r="H108" s="589"/>
    </row>
    <row r="109" spans="1:8" ht="25.5" x14ac:dyDescent="0.2">
      <c r="A109" s="586">
        <v>104</v>
      </c>
      <c r="B109" s="670" t="s">
        <v>34</v>
      </c>
      <c r="C109" s="671">
        <f t="shared" si="1"/>
        <v>0</v>
      </c>
      <c r="D109" s="673"/>
      <c r="E109" s="589"/>
      <c r="F109" s="589"/>
      <c r="G109" s="589"/>
      <c r="H109" s="589"/>
    </row>
    <row r="110" spans="1:8" x14ac:dyDescent="0.2">
      <c r="A110" s="586">
        <v>105</v>
      </c>
      <c r="B110" s="674" t="s">
        <v>35</v>
      </c>
      <c r="C110" s="671">
        <f t="shared" si="1"/>
        <v>0</v>
      </c>
      <c r="D110" s="676">
        <f>SUM(D106:D109)</f>
        <v>0</v>
      </c>
      <c r="E110" s="677">
        <f>SUM(E106:E109)</f>
        <v>0</v>
      </c>
      <c r="F110" s="677">
        <f>SUM(F106:F109)</f>
        <v>0</v>
      </c>
      <c r="G110" s="677">
        <f>SUM(G106:G109)</f>
        <v>0</v>
      </c>
      <c r="H110" s="677">
        <f>SUM(H106:H109)</f>
        <v>0</v>
      </c>
    </row>
    <row r="111" spans="1:8" ht="25.5" x14ac:dyDescent="0.2">
      <c r="A111" s="586">
        <v>106</v>
      </c>
      <c r="B111" s="670" t="s">
        <v>36</v>
      </c>
      <c r="C111" s="671">
        <f>SUM(D111:H111)</f>
        <v>0</v>
      </c>
      <c r="D111" s="672"/>
      <c r="E111" s="601">
        <f>SUM(E112:E114)</f>
        <v>0</v>
      </c>
      <c r="F111" s="601">
        <f>SUM(F112:F114)</f>
        <v>0</v>
      </c>
      <c r="G111" s="601">
        <f>SUM(G112:G114)</f>
        <v>0</v>
      </c>
      <c r="H111" s="601">
        <f>SUM(H112:H114)</f>
        <v>0</v>
      </c>
    </row>
    <row r="112" spans="1:8" ht="25.5" x14ac:dyDescent="0.2">
      <c r="A112" s="586">
        <v>107</v>
      </c>
      <c r="B112" s="670" t="s">
        <v>430</v>
      </c>
      <c r="C112" s="671">
        <f t="shared" ref="C112:C121" si="2">SUM(D112:H112)</f>
        <v>0</v>
      </c>
      <c r="D112" s="673"/>
      <c r="E112" s="589"/>
      <c r="F112" s="589"/>
      <c r="G112" s="589"/>
      <c r="H112" s="589"/>
    </row>
    <row r="113" spans="1:8" x14ac:dyDescent="0.2">
      <c r="A113" s="586">
        <v>108</v>
      </c>
      <c r="B113" s="670" t="s">
        <v>431</v>
      </c>
      <c r="C113" s="671">
        <f t="shared" si="2"/>
        <v>0</v>
      </c>
      <c r="D113" s="673"/>
      <c r="E113" s="589"/>
      <c r="F113" s="589"/>
      <c r="G113" s="589"/>
      <c r="H113" s="589"/>
    </row>
    <row r="114" spans="1:8" x14ac:dyDescent="0.2">
      <c r="A114" s="586">
        <v>109</v>
      </c>
      <c r="B114" s="670" t="s">
        <v>432</v>
      </c>
      <c r="C114" s="671">
        <f t="shared" si="2"/>
        <v>0</v>
      </c>
      <c r="D114" s="673"/>
      <c r="E114" s="589"/>
      <c r="F114" s="589"/>
      <c r="G114" s="589"/>
      <c r="H114" s="589"/>
    </row>
    <row r="115" spans="1:8" x14ac:dyDescent="0.2">
      <c r="A115" s="586">
        <v>110</v>
      </c>
      <c r="B115" s="674" t="s">
        <v>40</v>
      </c>
      <c r="C115" s="671">
        <f t="shared" si="2"/>
        <v>0</v>
      </c>
      <c r="D115" s="676">
        <f>D111</f>
        <v>0</v>
      </c>
      <c r="E115" s="677">
        <f>E111</f>
        <v>0</v>
      </c>
      <c r="F115" s="677">
        <f>F111</f>
        <v>0</v>
      </c>
      <c r="G115" s="677">
        <f>G111</f>
        <v>0</v>
      </c>
      <c r="H115" s="677">
        <f>H111</f>
        <v>0</v>
      </c>
    </row>
    <row r="116" spans="1:8" x14ac:dyDescent="0.2">
      <c r="A116" s="586">
        <v>111</v>
      </c>
      <c r="B116" s="683" t="s">
        <v>41</v>
      </c>
      <c r="C116" s="671">
        <f t="shared" si="2"/>
        <v>7879357</v>
      </c>
      <c r="D116" s="684">
        <f>D79+D80+D81+D89+D99+D105+D110+D115</f>
        <v>0</v>
      </c>
      <c r="E116" s="685">
        <f>E79+E80+E81+E89+E99+E105+E110+E115</f>
        <v>7879357</v>
      </c>
      <c r="F116" s="685">
        <f>F79+F80+F81+F89+F99+F105+F110+F115</f>
        <v>0</v>
      </c>
      <c r="G116" s="685">
        <f>G79+G80+G81+G89+G99+G105+G110+G115</f>
        <v>0</v>
      </c>
      <c r="H116" s="685">
        <f>H79+H80+H81+H89+H99+H105+H110+H115</f>
        <v>0</v>
      </c>
    </row>
    <row r="117" spans="1:8" ht="25.5" x14ac:dyDescent="0.2">
      <c r="A117" s="586">
        <v>112</v>
      </c>
      <c r="B117" s="670" t="s">
        <v>42</v>
      </c>
      <c r="C117" s="671">
        <f t="shared" si="2"/>
        <v>0</v>
      </c>
      <c r="D117" s="673"/>
      <c r="E117" s="589"/>
      <c r="F117" s="589"/>
      <c r="G117" s="589"/>
      <c r="H117" s="589"/>
    </row>
    <row r="118" spans="1:8" x14ac:dyDescent="0.2">
      <c r="A118" s="586">
        <v>113</v>
      </c>
      <c r="B118" s="670" t="s">
        <v>43</v>
      </c>
      <c r="C118" s="671">
        <f t="shared" si="2"/>
        <v>7879357</v>
      </c>
      <c r="D118" s="673">
        <v>7879357</v>
      </c>
      <c r="E118" s="589"/>
      <c r="F118" s="589"/>
      <c r="G118" s="589"/>
      <c r="H118" s="589"/>
    </row>
    <row r="119" spans="1:8" x14ac:dyDescent="0.2">
      <c r="A119" s="586">
        <v>114</v>
      </c>
      <c r="B119" s="670" t="s">
        <v>44</v>
      </c>
      <c r="C119" s="671">
        <f t="shared" si="2"/>
        <v>7879357</v>
      </c>
      <c r="D119" s="672">
        <f>SUM(D117:D118)</f>
        <v>7879357</v>
      </c>
      <c r="E119" s="601">
        <f>SUM(E117:E118)</f>
        <v>0</v>
      </c>
      <c r="F119" s="601">
        <f>SUM(F117:F118)</f>
        <v>0</v>
      </c>
      <c r="G119" s="601">
        <f>SUM(G117:G118)</f>
        <v>0</v>
      </c>
      <c r="H119" s="601">
        <f>SUM(H117:H118)</f>
        <v>0</v>
      </c>
    </row>
    <row r="120" spans="1:8" ht="13.5" thickBot="1" x14ac:dyDescent="0.25">
      <c r="A120" s="586">
        <v>115</v>
      </c>
      <c r="B120" s="686" t="s">
        <v>45</v>
      </c>
      <c r="C120" s="671">
        <f t="shared" si="2"/>
        <v>7879357</v>
      </c>
      <c r="D120" s="687">
        <f>D119</f>
        <v>7879357</v>
      </c>
      <c r="E120" s="688">
        <f>E119</f>
        <v>0</v>
      </c>
      <c r="F120" s="688">
        <f>F119</f>
        <v>0</v>
      </c>
      <c r="G120" s="688">
        <f>G119</f>
        <v>0</v>
      </c>
      <c r="H120" s="688">
        <f>H119</f>
        <v>0</v>
      </c>
    </row>
    <row r="121" spans="1:8" ht="14.25" thickTop="1" thickBot="1" x14ac:dyDescent="0.25">
      <c r="A121" s="586">
        <v>116</v>
      </c>
      <c r="B121" s="52" t="s">
        <v>46</v>
      </c>
      <c r="C121" s="671">
        <f t="shared" si="2"/>
        <v>15758714</v>
      </c>
      <c r="D121" s="23">
        <f>D116+D120</f>
        <v>7879357</v>
      </c>
      <c r="E121" s="13">
        <f>E116+E120</f>
        <v>7879357</v>
      </c>
      <c r="F121" s="13">
        <f>F116+F120</f>
        <v>0</v>
      </c>
      <c r="G121" s="13">
        <f>G116+G120</f>
        <v>0</v>
      </c>
      <c r="H121" s="13">
        <f>H116+H120</f>
        <v>0</v>
      </c>
    </row>
    <row r="122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22"/>
  <sheetViews>
    <sheetView workbookViewId="0">
      <selection activeCell="C5" sqref="C5"/>
    </sheetView>
  </sheetViews>
  <sheetFormatPr defaultColWidth="9.140625" defaultRowHeight="12.75" x14ac:dyDescent="0.2"/>
  <cols>
    <col min="1" max="1" width="9.140625" style="73"/>
    <col min="2" max="2" width="38.28515625" style="73" customWidth="1"/>
    <col min="3" max="3" width="16.140625" style="73" customWidth="1"/>
    <col min="4" max="4" width="15.42578125" style="73" customWidth="1"/>
    <col min="5" max="5" width="16.28515625" style="73" customWidth="1"/>
    <col min="6" max="6" width="15.5703125" style="73" customWidth="1"/>
    <col min="7" max="16384" width="9.140625" style="73"/>
  </cols>
  <sheetData>
    <row r="1" spans="1:6" x14ac:dyDescent="0.2">
      <c r="B1" s="84" t="s">
        <v>260</v>
      </c>
    </row>
    <row r="2" spans="1:6" x14ac:dyDescent="0.2">
      <c r="A2" s="84"/>
      <c r="B2" s="84" t="s">
        <v>463</v>
      </c>
      <c r="C2" s="84"/>
      <c r="D2" s="84"/>
    </row>
    <row r="3" spans="1:6" ht="15" x14ac:dyDescent="0.25">
      <c r="A3" s="746" t="s">
        <v>297</v>
      </c>
      <c r="B3" s="746"/>
      <c r="C3" s="746"/>
      <c r="D3" s="746"/>
    </row>
    <row r="4" spans="1:6" x14ac:dyDescent="0.2">
      <c r="C4" s="196" t="s">
        <v>298</v>
      </c>
      <c r="D4" s="196"/>
      <c r="E4" s="196"/>
    </row>
    <row r="5" spans="1:6" x14ac:dyDescent="0.2">
      <c r="C5" s="65" t="s">
        <v>486</v>
      </c>
    </row>
    <row r="6" spans="1:6" x14ac:dyDescent="0.2">
      <c r="C6" s="66" t="s">
        <v>207</v>
      </c>
    </row>
    <row r="8" spans="1:6" x14ac:dyDescent="0.2">
      <c r="A8" s="73" t="s">
        <v>234</v>
      </c>
      <c r="B8" s="73" t="s">
        <v>208</v>
      </c>
      <c r="C8" s="73" t="s">
        <v>167</v>
      </c>
      <c r="D8" s="73" t="s">
        <v>168</v>
      </c>
      <c r="E8" s="60" t="s">
        <v>236</v>
      </c>
      <c r="F8" s="73" t="s">
        <v>299</v>
      </c>
    </row>
    <row r="9" spans="1:6" x14ac:dyDescent="0.2">
      <c r="A9" s="197" t="s">
        <v>263</v>
      </c>
      <c r="B9" s="198" t="s">
        <v>264</v>
      </c>
      <c r="C9" s="198" t="s">
        <v>468</v>
      </c>
      <c r="D9" s="198" t="s">
        <v>300</v>
      </c>
      <c r="E9" s="198" t="s">
        <v>352</v>
      </c>
      <c r="F9" s="198" t="s">
        <v>469</v>
      </c>
    </row>
    <row r="10" spans="1:6" x14ac:dyDescent="0.2">
      <c r="A10" s="199"/>
      <c r="B10" s="200"/>
      <c r="C10" s="201" t="s">
        <v>301</v>
      </c>
      <c r="D10" s="201" t="s">
        <v>301</v>
      </c>
      <c r="E10" s="201" t="s">
        <v>301</v>
      </c>
      <c r="F10" s="201" t="s">
        <v>301</v>
      </c>
    </row>
    <row r="11" spans="1:6" x14ac:dyDescent="0.2">
      <c r="A11" s="199"/>
      <c r="B11" s="200"/>
      <c r="C11" s="201" t="s">
        <v>216</v>
      </c>
      <c r="D11" s="201" t="s">
        <v>216</v>
      </c>
      <c r="E11" s="201" t="s">
        <v>216</v>
      </c>
      <c r="F11" s="201" t="s">
        <v>216</v>
      </c>
    </row>
    <row r="12" spans="1:6" x14ac:dyDescent="0.2">
      <c r="A12" s="202" t="s">
        <v>269</v>
      </c>
      <c r="B12" s="203" t="s">
        <v>270</v>
      </c>
      <c r="C12" s="203" t="s">
        <v>271</v>
      </c>
      <c r="D12" s="203" t="s">
        <v>271</v>
      </c>
      <c r="E12" s="203" t="s">
        <v>271</v>
      </c>
      <c r="F12" s="203" t="s">
        <v>271</v>
      </c>
    </row>
    <row r="13" spans="1:6" x14ac:dyDescent="0.2">
      <c r="A13" s="204" t="s">
        <v>269</v>
      </c>
      <c r="B13" s="205" t="s">
        <v>302</v>
      </c>
      <c r="C13" s="206">
        <f>'1'!C30</f>
        <v>110200000</v>
      </c>
      <c r="D13" s="206">
        <f>'1'!D30</f>
        <v>110200000</v>
      </c>
      <c r="E13" s="206">
        <v>110200000</v>
      </c>
      <c r="F13" s="206">
        <v>110200000</v>
      </c>
    </row>
    <row r="14" spans="1:6" x14ac:dyDescent="0.2">
      <c r="A14" s="204" t="s">
        <v>270</v>
      </c>
      <c r="B14" s="205" t="s">
        <v>303</v>
      </c>
      <c r="C14" s="206"/>
      <c r="D14" s="206"/>
      <c r="E14" s="206"/>
      <c r="F14" s="206"/>
    </row>
    <row r="15" spans="1:6" x14ac:dyDescent="0.2">
      <c r="A15" s="204" t="s">
        <v>271</v>
      </c>
      <c r="B15" s="205" t="s">
        <v>304</v>
      </c>
      <c r="C15" s="206">
        <f>'1'!C32</f>
        <v>181000000</v>
      </c>
      <c r="D15" s="206">
        <f>'1'!D32</f>
        <v>181000000</v>
      </c>
      <c r="E15" s="206">
        <v>181000000</v>
      </c>
      <c r="F15" s="206">
        <v>181000000</v>
      </c>
    </row>
    <row r="16" spans="1:6" x14ac:dyDescent="0.2">
      <c r="A16" s="204" t="s">
        <v>272</v>
      </c>
      <c r="B16" s="205" t="s">
        <v>305</v>
      </c>
      <c r="C16" s="206"/>
      <c r="D16" s="206"/>
      <c r="E16" s="206"/>
      <c r="F16" s="206"/>
    </row>
    <row r="17" spans="1:6" x14ac:dyDescent="0.2">
      <c r="A17" s="204" t="s">
        <v>276</v>
      </c>
      <c r="B17" s="205" t="s">
        <v>306</v>
      </c>
      <c r="C17" s="206"/>
      <c r="D17" s="206"/>
      <c r="E17" s="206"/>
      <c r="F17" s="206"/>
    </row>
    <row r="18" spans="1:6" x14ac:dyDescent="0.2">
      <c r="A18" s="204" t="s">
        <v>277</v>
      </c>
      <c r="B18" s="205" t="s">
        <v>307</v>
      </c>
      <c r="C18" s="206"/>
      <c r="D18" s="206"/>
      <c r="E18" s="206"/>
      <c r="F18" s="206"/>
    </row>
    <row r="19" spans="1:6" x14ac:dyDescent="0.2">
      <c r="A19" s="204" t="s">
        <v>278</v>
      </c>
      <c r="B19" s="205" t="s">
        <v>308</v>
      </c>
      <c r="C19" s="206"/>
      <c r="D19" s="206"/>
      <c r="E19" s="206"/>
      <c r="F19" s="206"/>
    </row>
    <row r="20" spans="1:6" x14ac:dyDescent="0.2">
      <c r="A20" s="204" t="s">
        <v>279</v>
      </c>
      <c r="B20" s="205" t="s">
        <v>309</v>
      </c>
      <c r="C20" s="206"/>
      <c r="D20" s="206"/>
      <c r="E20" s="206"/>
      <c r="F20" s="206"/>
    </row>
    <row r="21" spans="1:6" x14ac:dyDescent="0.2">
      <c r="A21" s="204" t="s">
        <v>280</v>
      </c>
      <c r="B21" s="205"/>
      <c r="C21" s="206"/>
      <c r="D21" s="206"/>
      <c r="E21" s="206"/>
      <c r="F21" s="206"/>
    </row>
    <row r="22" spans="1:6" x14ac:dyDescent="0.2">
      <c r="A22" s="207" t="s">
        <v>294</v>
      </c>
      <c r="B22" s="208" t="s">
        <v>187</v>
      </c>
      <c r="C22" s="209">
        <f>SUM(C13:C21)</f>
        <v>291200000</v>
      </c>
      <c r="D22" s="209">
        <f>SUM(D13:D21)</f>
        <v>291200000</v>
      </c>
      <c r="E22" s="209">
        <f>SUM(E13:E21)</f>
        <v>291200000</v>
      </c>
      <c r="F22" s="209">
        <f>SUM(F13:F21)</f>
        <v>291200000</v>
      </c>
    </row>
  </sheetData>
  <mergeCells count="1">
    <mergeCell ref="A3:D3"/>
  </mergeCells>
  <phoneticPr fontId="50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73"/>
  <sheetViews>
    <sheetView workbookViewId="0">
      <pane ySplit="7" topLeftCell="A65" activePane="bottomLeft" state="frozen"/>
      <selection pane="bottomLeft" activeCell="C2" sqref="C2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</cols>
  <sheetData>
    <row r="1" spans="1:8" ht="18.75" x14ac:dyDescent="0.3">
      <c r="B1" s="285" t="s">
        <v>0</v>
      </c>
      <c r="C1" s="74" t="s">
        <v>354</v>
      </c>
    </row>
    <row r="2" spans="1:8" ht="18.75" x14ac:dyDescent="0.3">
      <c r="B2" s="286" t="s">
        <v>164</v>
      </c>
      <c r="C2" s="287" t="s">
        <v>486</v>
      </c>
    </row>
    <row r="3" spans="1:8" ht="18.75" x14ac:dyDescent="0.3">
      <c r="B3" s="288"/>
    </row>
    <row r="4" spans="1:8" ht="15.75" x14ac:dyDescent="0.25">
      <c r="B4" s="30" t="s">
        <v>118</v>
      </c>
      <c r="C4" t="s">
        <v>120</v>
      </c>
    </row>
    <row r="5" spans="1:8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6.25" thickBot="1" x14ac:dyDescent="0.25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5.5" x14ac:dyDescent="0.2">
      <c r="A7" s="5">
        <v>1</v>
      </c>
      <c r="B7" s="32" t="s">
        <v>53</v>
      </c>
      <c r="C7" s="56">
        <f t="shared" ref="C7:C38" si="0">SUM(D7:H7)</f>
        <v>106085367</v>
      </c>
      <c r="D7" s="39">
        <v>106085367</v>
      </c>
      <c r="E7" s="6"/>
      <c r="F7" s="6"/>
      <c r="G7" s="6"/>
      <c r="H7" s="6"/>
    </row>
    <row r="8" spans="1:8" ht="25.5" x14ac:dyDescent="0.2">
      <c r="A8" s="5">
        <v>2</v>
      </c>
      <c r="B8" s="32" t="s">
        <v>54</v>
      </c>
      <c r="C8" s="57">
        <f t="shared" si="0"/>
        <v>127904640</v>
      </c>
      <c r="D8" s="39">
        <v>127904640</v>
      </c>
      <c r="E8" s="6"/>
      <c r="F8" s="6"/>
      <c r="G8" s="6"/>
      <c r="H8" s="6"/>
    </row>
    <row r="9" spans="1:8" ht="25.5" x14ac:dyDescent="0.2">
      <c r="A9" s="5">
        <v>3</v>
      </c>
      <c r="B9" s="32" t="s">
        <v>55</v>
      </c>
      <c r="C9" s="57">
        <f t="shared" si="0"/>
        <v>90729626</v>
      </c>
      <c r="D9" s="39">
        <v>90729626</v>
      </c>
      <c r="E9" s="6"/>
      <c r="F9" s="6"/>
      <c r="G9" s="6"/>
      <c r="H9" s="6"/>
    </row>
    <row r="10" spans="1:8" ht="25.5" x14ac:dyDescent="0.2">
      <c r="A10" s="5">
        <v>4</v>
      </c>
      <c r="B10" s="32" t="s">
        <v>56</v>
      </c>
      <c r="C10" s="57">
        <f t="shared" si="0"/>
        <v>6854820</v>
      </c>
      <c r="D10" s="39">
        <v>6854820</v>
      </c>
      <c r="E10" s="6"/>
      <c r="F10" s="6"/>
      <c r="G10" s="6"/>
      <c r="H10" s="6"/>
    </row>
    <row r="11" spans="1:8" ht="25.5" x14ac:dyDescent="0.2">
      <c r="A11" s="5">
        <v>5</v>
      </c>
      <c r="B11" s="32" t="s">
        <v>57</v>
      </c>
      <c r="C11" s="57">
        <f t="shared" si="0"/>
        <v>0</v>
      </c>
      <c r="D11" s="39"/>
      <c r="E11" s="6"/>
      <c r="F11" s="6"/>
      <c r="G11" s="6"/>
      <c r="H11" s="6"/>
    </row>
    <row r="12" spans="1:8" x14ac:dyDescent="0.2">
      <c r="A12" s="5">
        <v>6</v>
      </c>
      <c r="B12" s="32" t="s">
        <v>58</v>
      </c>
      <c r="C12" s="57">
        <f t="shared" si="0"/>
        <v>331574453</v>
      </c>
      <c r="D12" s="40">
        <f>SUM(D7:D11)</f>
        <v>331574453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5.5" x14ac:dyDescent="0.2">
      <c r="A13" s="5">
        <v>7</v>
      </c>
      <c r="B13" s="32" t="s">
        <v>59</v>
      </c>
      <c r="C13" s="57">
        <f t="shared" si="0"/>
        <v>84703526</v>
      </c>
      <c r="D13" s="40">
        <f>SUM(D14:D17)</f>
        <v>22667022</v>
      </c>
      <c r="E13" s="17">
        <f>SUM(E14:E17)</f>
        <v>0</v>
      </c>
      <c r="F13" s="17">
        <f>SUM(F14:F17)</f>
        <v>62036504</v>
      </c>
      <c r="G13" s="17">
        <f>SUM(G14:G17)</f>
        <v>0</v>
      </c>
      <c r="H13" s="17">
        <f>SUM(H14:H17)</f>
        <v>0</v>
      </c>
    </row>
    <row r="14" spans="1:8" x14ac:dyDescent="0.2">
      <c r="A14" s="5">
        <v>8</v>
      </c>
      <c r="B14" s="32" t="s">
        <v>60</v>
      </c>
      <c r="C14" s="57">
        <f t="shared" si="0"/>
        <v>8237022</v>
      </c>
      <c r="D14" s="39">
        <v>8237022</v>
      </c>
      <c r="E14" s="6"/>
      <c r="F14" s="6"/>
      <c r="G14" s="6"/>
      <c r="H14" s="6"/>
    </row>
    <row r="15" spans="1:8" x14ac:dyDescent="0.2">
      <c r="A15" s="5">
        <v>9</v>
      </c>
      <c r="B15" s="32" t="s">
        <v>61</v>
      </c>
      <c r="C15" s="57">
        <f t="shared" si="0"/>
        <v>14430000</v>
      </c>
      <c r="D15" s="39">
        <v>14430000</v>
      </c>
      <c r="E15" s="6"/>
      <c r="F15" s="6"/>
      <c r="G15" s="6"/>
      <c r="H15" s="6"/>
    </row>
    <row r="16" spans="1:8" x14ac:dyDescent="0.2">
      <c r="A16" s="5">
        <v>10</v>
      </c>
      <c r="B16" s="32" t="s">
        <v>62</v>
      </c>
      <c r="C16" s="57">
        <f t="shared" si="0"/>
        <v>62036504</v>
      </c>
      <c r="D16" s="39"/>
      <c r="E16" s="6"/>
      <c r="F16" s="6">
        <v>62036504</v>
      </c>
      <c r="G16" s="6"/>
      <c r="H16" s="8"/>
    </row>
    <row r="17" spans="1:8" x14ac:dyDescent="0.2">
      <c r="A17" s="5">
        <v>11</v>
      </c>
      <c r="B17" s="32" t="s">
        <v>63</v>
      </c>
      <c r="C17" s="57">
        <f t="shared" si="0"/>
        <v>0</v>
      </c>
      <c r="D17" s="39"/>
      <c r="E17" s="6"/>
      <c r="F17" s="6"/>
      <c r="G17" s="6"/>
      <c r="H17" s="6"/>
    </row>
    <row r="18" spans="1:8" ht="25.5" x14ac:dyDescent="0.2">
      <c r="A18" s="5">
        <v>12</v>
      </c>
      <c r="B18" s="33" t="s">
        <v>64</v>
      </c>
      <c r="C18" s="57">
        <f t="shared" si="0"/>
        <v>416277979</v>
      </c>
      <c r="D18" s="41">
        <f>D12+D13</f>
        <v>354241475</v>
      </c>
      <c r="E18" s="7">
        <f>E12+E13</f>
        <v>0</v>
      </c>
      <c r="F18" s="7">
        <f>F12+F13</f>
        <v>62036504</v>
      </c>
      <c r="G18" s="7">
        <f>G12+G13</f>
        <v>0</v>
      </c>
      <c r="H18" s="7">
        <f>H12+H13</f>
        <v>0</v>
      </c>
    </row>
    <row r="19" spans="1:8" x14ac:dyDescent="0.2">
      <c r="A19" s="5">
        <v>13</v>
      </c>
      <c r="B19" s="32" t="s">
        <v>65</v>
      </c>
      <c r="C19" s="57">
        <f t="shared" si="0"/>
        <v>0</v>
      </c>
      <c r="D19" s="42">
        <f>SUM(D20:D23)</f>
        <v>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">
      <c r="A20" s="5">
        <v>14</v>
      </c>
      <c r="B20" s="32" t="s">
        <v>66</v>
      </c>
      <c r="C20" s="57">
        <f t="shared" si="0"/>
        <v>0</v>
      </c>
      <c r="D20" s="43"/>
      <c r="E20" s="4"/>
      <c r="F20" s="4"/>
      <c r="G20" s="4"/>
      <c r="H20" s="4"/>
    </row>
    <row r="21" spans="1:8" x14ac:dyDescent="0.2">
      <c r="A21" s="5">
        <v>15</v>
      </c>
      <c r="B21" s="32" t="s">
        <v>67</v>
      </c>
      <c r="C21" s="57">
        <f t="shared" si="0"/>
        <v>0</v>
      </c>
      <c r="D21" s="43"/>
      <c r="E21" s="4"/>
      <c r="F21" s="4"/>
      <c r="G21" s="4"/>
      <c r="H21" s="4"/>
    </row>
    <row r="22" spans="1:8" x14ac:dyDescent="0.2">
      <c r="A22" s="5">
        <v>16</v>
      </c>
      <c r="B22" s="32" t="s">
        <v>68</v>
      </c>
      <c r="C22" s="57">
        <f t="shared" si="0"/>
        <v>0</v>
      </c>
      <c r="D22" s="43"/>
      <c r="E22" s="4"/>
      <c r="F22" s="4"/>
      <c r="G22" s="4"/>
      <c r="H22" s="4"/>
    </row>
    <row r="23" spans="1:8" x14ac:dyDescent="0.2">
      <c r="A23" s="5">
        <v>17</v>
      </c>
      <c r="B23" s="34" t="s">
        <v>69</v>
      </c>
      <c r="C23" s="57">
        <f t="shared" si="0"/>
        <v>0</v>
      </c>
      <c r="D23" s="43"/>
      <c r="E23" s="4"/>
      <c r="F23" s="4"/>
      <c r="G23" s="4"/>
      <c r="H23" s="4"/>
    </row>
    <row r="24" spans="1:8" ht="25.5" x14ac:dyDescent="0.2">
      <c r="A24" s="5">
        <v>18</v>
      </c>
      <c r="B24" s="33" t="s">
        <v>70</v>
      </c>
      <c r="C24" s="57">
        <f t="shared" si="0"/>
        <v>0</v>
      </c>
      <c r="D24" s="41">
        <f>D19</f>
        <v>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">
      <c r="A25" s="5">
        <v>19</v>
      </c>
      <c r="B25" s="32" t="s">
        <v>71</v>
      </c>
      <c r="C25" s="57">
        <f t="shared" si="0"/>
        <v>102150639</v>
      </c>
      <c r="D25" s="40">
        <f>SUM(D26:D27)</f>
        <v>102150639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">
      <c r="A26" s="5">
        <v>20</v>
      </c>
      <c r="B26" s="32" t="s">
        <v>72</v>
      </c>
      <c r="C26" s="57">
        <f t="shared" si="0"/>
        <v>84512950</v>
      </c>
      <c r="D26" s="39">
        <v>84512950</v>
      </c>
      <c r="E26" s="6"/>
      <c r="F26" s="6"/>
      <c r="G26" s="6"/>
      <c r="H26" s="6"/>
    </row>
    <row r="27" spans="1:8" ht="16.5" customHeight="1" x14ac:dyDescent="0.2">
      <c r="A27" s="5">
        <v>21</v>
      </c>
      <c r="B27" s="32" t="s">
        <v>73</v>
      </c>
      <c r="C27" s="57">
        <f t="shared" si="0"/>
        <v>17637689</v>
      </c>
      <c r="D27" s="39">
        <v>17637689</v>
      </c>
      <c r="E27" s="6"/>
      <c r="F27" s="6"/>
      <c r="G27" s="6"/>
      <c r="H27" s="6"/>
    </row>
    <row r="28" spans="1:8" ht="18.75" customHeight="1" x14ac:dyDescent="0.2">
      <c r="A28" s="5">
        <v>22</v>
      </c>
      <c r="B28" s="32" t="s">
        <v>74</v>
      </c>
      <c r="C28" s="57">
        <f t="shared" si="0"/>
        <v>189265417</v>
      </c>
      <c r="D28" s="39">
        <v>189265417</v>
      </c>
      <c r="E28" s="6"/>
      <c r="F28" s="6"/>
      <c r="G28" s="6"/>
      <c r="H28" s="6"/>
    </row>
    <row r="29" spans="1:8" x14ac:dyDescent="0.2">
      <c r="A29" s="5">
        <v>23</v>
      </c>
      <c r="B29" s="32" t="s">
        <v>75</v>
      </c>
      <c r="C29" s="57">
        <f t="shared" si="0"/>
        <v>11678757</v>
      </c>
      <c r="D29" s="39">
        <v>11678757</v>
      </c>
      <c r="E29" s="6"/>
      <c r="F29" s="6"/>
      <c r="G29" s="6"/>
      <c r="H29" s="6"/>
    </row>
    <row r="30" spans="1:8" ht="25.5" x14ac:dyDescent="0.2">
      <c r="A30" s="5">
        <v>24</v>
      </c>
      <c r="B30" s="32" t="s">
        <v>76</v>
      </c>
      <c r="C30" s="57">
        <f t="shared" si="0"/>
        <v>110000</v>
      </c>
      <c r="D30" s="39">
        <v>110000</v>
      </c>
      <c r="E30" s="6"/>
      <c r="F30" s="6"/>
      <c r="G30" s="6"/>
      <c r="H30" s="6"/>
    </row>
    <row r="31" spans="1:8" x14ac:dyDescent="0.2">
      <c r="A31" s="5">
        <v>25</v>
      </c>
      <c r="B31" s="32" t="s">
        <v>77</v>
      </c>
      <c r="C31" s="57">
        <f t="shared" si="0"/>
        <v>201054174</v>
      </c>
      <c r="D31" s="40">
        <f>SUM(D28:D30)</f>
        <v>201054174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">
      <c r="A32" s="5">
        <v>26</v>
      </c>
      <c r="B32" s="32" t="s">
        <v>78</v>
      </c>
      <c r="C32" s="57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51" x14ac:dyDescent="0.2">
      <c r="A33" s="5">
        <v>27</v>
      </c>
      <c r="B33" s="32" t="s">
        <v>79</v>
      </c>
      <c r="C33" s="57">
        <f t="shared" si="0"/>
        <v>0</v>
      </c>
      <c r="D33" s="39"/>
      <c r="E33" s="6"/>
      <c r="F33" s="6"/>
      <c r="G33" s="6"/>
      <c r="H33" s="6"/>
    </row>
    <row r="34" spans="1:8" x14ac:dyDescent="0.2">
      <c r="A34" s="5">
        <v>28</v>
      </c>
      <c r="B34" s="32" t="s">
        <v>80</v>
      </c>
      <c r="C34" s="57">
        <f t="shared" si="0"/>
        <v>0</v>
      </c>
      <c r="D34" s="39"/>
      <c r="E34" s="6"/>
      <c r="F34" s="6"/>
      <c r="G34" s="6"/>
      <c r="H34" s="6"/>
    </row>
    <row r="35" spans="1:8" x14ac:dyDescent="0.2">
      <c r="A35" s="5">
        <v>29</v>
      </c>
      <c r="B35" s="32" t="s">
        <v>81</v>
      </c>
      <c r="C35" s="57">
        <f t="shared" si="0"/>
        <v>0</v>
      </c>
      <c r="D35" s="43"/>
      <c r="E35" s="4"/>
      <c r="F35" s="4"/>
      <c r="G35" s="4"/>
      <c r="H35" s="4"/>
    </row>
    <row r="36" spans="1:8" x14ac:dyDescent="0.2">
      <c r="A36" s="5">
        <v>30</v>
      </c>
      <c r="B36" s="33" t="s">
        <v>82</v>
      </c>
      <c r="C36" s="57">
        <f t="shared" si="0"/>
        <v>303204813</v>
      </c>
      <c r="D36" s="41">
        <f>D25+D31+D32</f>
        <v>303204813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">
      <c r="A37" s="5">
        <v>31</v>
      </c>
      <c r="B37" s="35" t="s">
        <v>83</v>
      </c>
      <c r="C37" s="57">
        <f t="shared" si="0"/>
        <v>6922704</v>
      </c>
      <c r="D37" s="44">
        <f>SUM(D38:D40)</f>
        <v>0</v>
      </c>
      <c r="E37" s="19">
        <f>SUM(E38:E40)</f>
        <v>335000</v>
      </c>
      <c r="F37" s="19">
        <f>SUM(F38:F40)</f>
        <v>400000</v>
      </c>
      <c r="G37" s="19">
        <f>SUM(G38:G40)</f>
        <v>920000</v>
      </c>
      <c r="H37" s="19">
        <f>SUM(H38:H40)</f>
        <v>5267704</v>
      </c>
    </row>
    <row r="38" spans="1:8" x14ac:dyDescent="0.2">
      <c r="A38" s="5">
        <v>32</v>
      </c>
      <c r="B38" s="35" t="s">
        <v>84</v>
      </c>
      <c r="C38" s="57">
        <f t="shared" si="0"/>
        <v>562880</v>
      </c>
      <c r="D38" s="45"/>
      <c r="E38" s="8"/>
      <c r="F38" s="8"/>
      <c r="G38" s="8"/>
      <c r="H38" s="8">
        <v>562880</v>
      </c>
    </row>
    <row r="39" spans="1:8" x14ac:dyDescent="0.2">
      <c r="A39" s="5">
        <v>33</v>
      </c>
      <c r="B39" s="35" t="s">
        <v>85</v>
      </c>
      <c r="C39" s="57">
        <f t="shared" ref="C39:C70" si="1">SUM(D39:H39)</f>
        <v>1475000</v>
      </c>
      <c r="D39" s="45"/>
      <c r="E39" s="8">
        <v>335000</v>
      </c>
      <c r="F39" s="8">
        <v>400000</v>
      </c>
      <c r="G39" s="8">
        <v>740000</v>
      </c>
      <c r="H39" s="8"/>
    </row>
    <row r="40" spans="1:8" x14ac:dyDescent="0.2">
      <c r="A40" s="5">
        <v>34</v>
      </c>
      <c r="B40" s="35" t="s">
        <v>86</v>
      </c>
      <c r="C40" s="57">
        <f t="shared" si="1"/>
        <v>4884824</v>
      </c>
      <c r="D40" s="45"/>
      <c r="E40" s="8"/>
      <c r="F40" s="8"/>
      <c r="G40" s="8">
        <v>180000</v>
      </c>
      <c r="H40" s="8">
        <v>4704824</v>
      </c>
    </row>
    <row r="41" spans="1:8" x14ac:dyDescent="0.2">
      <c r="A41" s="5">
        <v>35</v>
      </c>
      <c r="B41" s="32" t="s">
        <v>87</v>
      </c>
      <c r="C41" s="57">
        <f t="shared" si="1"/>
        <v>3772000</v>
      </c>
      <c r="D41" s="44">
        <f>SUM(D42:D43)</f>
        <v>1330000</v>
      </c>
      <c r="E41" s="19">
        <f>SUM(E42:E43)</f>
        <v>1200000</v>
      </c>
      <c r="F41" s="19">
        <f>SUM(F42:F43)</f>
        <v>1242000</v>
      </c>
      <c r="G41" s="19">
        <f>SUM(G42:G43)</f>
        <v>0</v>
      </c>
      <c r="H41" s="19">
        <f>SUM(H42:H43)</f>
        <v>0</v>
      </c>
    </row>
    <row r="42" spans="1:8" x14ac:dyDescent="0.2">
      <c r="A42" s="5">
        <v>36</v>
      </c>
      <c r="B42" s="32" t="s">
        <v>88</v>
      </c>
      <c r="C42" s="57">
        <f t="shared" si="1"/>
        <v>2530000</v>
      </c>
      <c r="D42" s="39">
        <v>1330000</v>
      </c>
      <c r="E42" s="6">
        <v>1200000</v>
      </c>
      <c r="F42" s="6"/>
      <c r="G42" s="6"/>
      <c r="H42" s="6"/>
    </row>
    <row r="43" spans="1:8" x14ac:dyDescent="0.2">
      <c r="A43" s="5">
        <v>37</v>
      </c>
      <c r="B43" s="32" t="s">
        <v>89</v>
      </c>
      <c r="C43" s="57">
        <f t="shared" si="1"/>
        <v>1242000</v>
      </c>
      <c r="D43" s="39"/>
      <c r="E43" s="6"/>
      <c r="F43" s="6">
        <v>1242000</v>
      </c>
      <c r="G43" s="6"/>
      <c r="H43" s="6"/>
    </row>
    <row r="44" spans="1:8" x14ac:dyDescent="0.2">
      <c r="A44" s="5">
        <v>38</v>
      </c>
      <c r="B44" s="32" t="s">
        <v>90</v>
      </c>
      <c r="C44" s="57">
        <f t="shared" si="1"/>
        <v>19200212</v>
      </c>
      <c r="D44" s="44">
        <f>SUM(D45:D49)</f>
        <v>19200212</v>
      </c>
      <c r="E44" s="19">
        <f>SUM(E45:E49)</f>
        <v>0</v>
      </c>
      <c r="F44" s="19">
        <f>SUM(F45:F49)</f>
        <v>0</v>
      </c>
      <c r="G44" s="19">
        <f>SUM(G45:G49)</f>
        <v>0</v>
      </c>
      <c r="H44" s="19">
        <f>SUM(H45:H49)</f>
        <v>0</v>
      </c>
    </row>
    <row r="45" spans="1:8" ht="25.5" x14ac:dyDescent="0.2">
      <c r="A45" s="5">
        <v>39</v>
      </c>
      <c r="B45" s="32" t="s">
        <v>91</v>
      </c>
      <c r="C45" s="57">
        <f t="shared" si="1"/>
        <v>9611212</v>
      </c>
      <c r="D45" s="39">
        <v>9611212</v>
      </c>
      <c r="E45" s="6"/>
      <c r="F45" s="6"/>
      <c r="G45" s="6"/>
      <c r="H45" s="6"/>
    </row>
    <row r="46" spans="1:8" ht="25.5" x14ac:dyDescent="0.2">
      <c r="A46" s="5">
        <v>40</v>
      </c>
      <c r="B46" s="32" t="s">
        <v>92</v>
      </c>
      <c r="C46" s="57">
        <f t="shared" si="1"/>
        <v>0</v>
      </c>
      <c r="D46" s="39"/>
      <c r="E46" s="6"/>
      <c r="F46" s="6"/>
      <c r="G46" s="6"/>
      <c r="H46" s="6"/>
    </row>
    <row r="47" spans="1:8" x14ac:dyDescent="0.2">
      <c r="A47" s="5">
        <v>41</v>
      </c>
      <c r="B47" s="32" t="s">
        <v>93</v>
      </c>
      <c r="C47" s="57">
        <f t="shared" si="1"/>
        <v>9079000</v>
      </c>
      <c r="D47" s="39">
        <v>9079000</v>
      </c>
      <c r="E47" s="6"/>
      <c r="F47" s="6"/>
      <c r="G47" s="6"/>
      <c r="H47" s="6"/>
    </row>
    <row r="48" spans="1:8" ht="25.5" x14ac:dyDescent="0.2">
      <c r="A48" s="5">
        <v>42</v>
      </c>
      <c r="B48" s="32" t="s">
        <v>94</v>
      </c>
      <c r="C48" s="57">
        <f t="shared" si="1"/>
        <v>0</v>
      </c>
      <c r="D48" s="39"/>
      <c r="E48" s="6"/>
      <c r="F48" s="6"/>
      <c r="G48" s="6"/>
      <c r="H48" s="6"/>
    </row>
    <row r="49" spans="1:8" x14ac:dyDescent="0.2">
      <c r="A49" s="5">
        <v>43</v>
      </c>
      <c r="B49" s="32" t="s">
        <v>95</v>
      </c>
      <c r="C49" s="57">
        <f t="shared" si="1"/>
        <v>510000</v>
      </c>
      <c r="D49" s="39">
        <v>510000</v>
      </c>
      <c r="E49" s="6"/>
      <c r="F49" s="6"/>
      <c r="G49" s="6"/>
      <c r="H49" s="6"/>
    </row>
    <row r="50" spans="1:8" x14ac:dyDescent="0.2">
      <c r="A50" s="5">
        <v>44</v>
      </c>
      <c r="B50" s="32" t="s">
        <v>96</v>
      </c>
      <c r="C50" s="57">
        <f t="shared" si="1"/>
        <v>898775</v>
      </c>
      <c r="D50" s="39"/>
      <c r="E50" s="6"/>
      <c r="F50" s="6"/>
      <c r="G50" s="6"/>
      <c r="H50" s="6">
        <v>898775</v>
      </c>
    </row>
    <row r="51" spans="1:8" x14ac:dyDescent="0.2">
      <c r="A51" s="5">
        <v>45</v>
      </c>
      <c r="B51" s="32" t="s">
        <v>97</v>
      </c>
      <c r="C51" s="57">
        <f t="shared" si="1"/>
        <v>8065896</v>
      </c>
      <c r="D51" s="46">
        <v>5543157</v>
      </c>
      <c r="E51" s="9">
        <f>(E37+E41+E44+E50)*0.27</f>
        <v>414450</v>
      </c>
      <c r="F51" s="9">
        <f>(F37+F41+F44+F50)*0.27</f>
        <v>443340.00000000006</v>
      </c>
      <c r="G51" s="9"/>
      <c r="H51" s="9">
        <v>1664949</v>
      </c>
    </row>
    <row r="52" spans="1:8" x14ac:dyDescent="0.2">
      <c r="A52" s="5">
        <v>46</v>
      </c>
      <c r="B52" s="32" t="s">
        <v>98</v>
      </c>
      <c r="C52" s="57">
        <f t="shared" si="1"/>
        <v>0</v>
      </c>
      <c r="D52" s="39"/>
      <c r="E52" s="6"/>
      <c r="F52" s="6"/>
      <c r="G52" s="6"/>
      <c r="H52" s="6"/>
    </row>
    <row r="53" spans="1:8" ht="25.5" x14ac:dyDescent="0.2">
      <c r="A53" s="5">
        <v>47</v>
      </c>
      <c r="B53" s="32" t="s">
        <v>99</v>
      </c>
      <c r="C53" s="57">
        <f t="shared" si="1"/>
        <v>0</v>
      </c>
      <c r="D53" s="39"/>
      <c r="E53" s="6"/>
      <c r="F53" s="6"/>
      <c r="G53" s="6"/>
      <c r="H53" s="6"/>
    </row>
    <row r="54" spans="1:8" x14ac:dyDescent="0.2">
      <c r="A54" s="5">
        <v>48</v>
      </c>
      <c r="B54" s="32" t="s">
        <v>100</v>
      </c>
      <c r="C54" s="57">
        <f t="shared" si="1"/>
        <v>0</v>
      </c>
      <c r="D54" s="39"/>
      <c r="E54" s="6"/>
      <c r="F54" s="6"/>
      <c r="G54" s="6"/>
      <c r="H54" s="6"/>
    </row>
    <row r="55" spans="1:8" ht="25.5" x14ac:dyDescent="0.2">
      <c r="A55" s="5">
        <v>49</v>
      </c>
      <c r="B55" s="32" t="s">
        <v>101</v>
      </c>
      <c r="C55" s="57">
        <f t="shared" si="1"/>
        <v>0</v>
      </c>
      <c r="D55" s="39"/>
      <c r="E55" s="6"/>
      <c r="F55" s="6"/>
      <c r="G55" s="6"/>
      <c r="H55" s="6"/>
    </row>
    <row r="56" spans="1:8" x14ac:dyDescent="0.2">
      <c r="A56" s="5">
        <v>50</v>
      </c>
      <c r="B56" s="32" t="s">
        <v>102</v>
      </c>
      <c r="C56" s="57">
        <f t="shared" si="1"/>
        <v>0</v>
      </c>
      <c r="D56" s="39"/>
      <c r="E56" s="6"/>
      <c r="F56" s="6"/>
      <c r="G56" s="6"/>
      <c r="H56" s="6"/>
    </row>
    <row r="57" spans="1:8" x14ac:dyDescent="0.2">
      <c r="A57" s="5">
        <v>51</v>
      </c>
      <c r="B57" s="32" t="s">
        <v>103</v>
      </c>
      <c r="C57" s="57">
        <f t="shared" si="1"/>
        <v>0</v>
      </c>
      <c r="D57" s="39"/>
      <c r="E57" s="6"/>
      <c r="F57" s="6"/>
      <c r="G57" s="6"/>
      <c r="H57" s="6"/>
    </row>
    <row r="58" spans="1:8" x14ac:dyDescent="0.2">
      <c r="A58" s="5">
        <v>52</v>
      </c>
      <c r="B58" s="32" t="s">
        <v>104</v>
      </c>
      <c r="C58" s="59">
        <f t="shared" si="1"/>
        <v>12000</v>
      </c>
      <c r="D58" s="39"/>
      <c r="E58" s="6"/>
      <c r="F58" s="6">
        <v>12000</v>
      </c>
      <c r="G58" s="6"/>
      <c r="H58" s="6"/>
    </row>
    <row r="59" spans="1:8" x14ac:dyDescent="0.2">
      <c r="A59" s="5">
        <v>53</v>
      </c>
      <c r="B59" s="33" t="s">
        <v>105</v>
      </c>
      <c r="C59" s="57">
        <f t="shared" si="1"/>
        <v>38871587</v>
      </c>
      <c r="D59" s="41">
        <f>D37+D41+D44+D50+D51+D52+D53+D54+D55+D56+D57+D58</f>
        <v>26073369</v>
      </c>
      <c r="E59" s="7">
        <f>E37+E41+E44+E50+E51+E52+E53+E54+E55+E56+E57+E58</f>
        <v>1949450</v>
      </c>
      <c r="F59" s="7">
        <f>F37+F41+F44+F50+F51+F52+F53+F54+F55+F56+F57+F58</f>
        <v>2097340</v>
      </c>
      <c r="G59" s="7">
        <f>G37+G41+G44+G50+G51+G52+G53+G54+G55+G56+G57+G58</f>
        <v>920000</v>
      </c>
      <c r="H59" s="7">
        <f>H37+H41+H44+H50+H51+H52+H53+H54+H55+H56+H57+H58</f>
        <v>7831428</v>
      </c>
    </row>
    <row r="60" spans="1:8" x14ac:dyDescent="0.2">
      <c r="A60" s="5">
        <v>54</v>
      </c>
      <c r="B60" s="32" t="s">
        <v>106</v>
      </c>
      <c r="C60" s="59">
        <f t="shared" si="1"/>
        <v>180000</v>
      </c>
      <c r="D60" s="39">
        <v>180000</v>
      </c>
      <c r="E60" s="6"/>
      <c r="F60" s="6"/>
      <c r="G60" s="6"/>
      <c r="H60" s="6"/>
    </row>
    <row r="61" spans="1:8" x14ac:dyDescent="0.2">
      <c r="A61" s="5">
        <v>55</v>
      </c>
      <c r="B61" s="33" t="s">
        <v>107</v>
      </c>
      <c r="C61" s="57">
        <f t="shared" si="1"/>
        <v>180000</v>
      </c>
      <c r="D61" s="41">
        <f>D60</f>
        <v>180000</v>
      </c>
      <c r="E61" s="7">
        <f>E60</f>
        <v>0</v>
      </c>
      <c r="F61" s="7">
        <f>F60</f>
        <v>0</v>
      </c>
      <c r="G61" s="7">
        <f>G60</f>
        <v>0</v>
      </c>
      <c r="H61" s="7">
        <f>H60</f>
        <v>0</v>
      </c>
    </row>
    <row r="62" spans="1:8" ht="25.5" x14ac:dyDescent="0.2">
      <c r="A62" s="5">
        <v>56</v>
      </c>
      <c r="B62" s="32" t="s">
        <v>108</v>
      </c>
      <c r="C62" s="57">
        <f t="shared" si="1"/>
        <v>0</v>
      </c>
      <c r="D62" s="39"/>
      <c r="E62" s="6"/>
      <c r="F62" s="6"/>
      <c r="G62" s="6"/>
      <c r="H62" s="6"/>
    </row>
    <row r="63" spans="1:8" x14ac:dyDescent="0.2">
      <c r="A63" s="5">
        <v>57</v>
      </c>
      <c r="B63" s="32" t="s">
        <v>109</v>
      </c>
      <c r="C63" s="57">
        <f t="shared" si="1"/>
        <v>435500</v>
      </c>
      <c r="D63" s="39">
        <v>435500</v>
      </c>
      <c r="E63" s="6"/>
      <c r="F63" s="6"/>
      <c r="G63" s="6"/>
      <c r="H63" s="6"/>
    </row>
    <row r="64" spans="1:8" x14ac:dyDescent="0.2">
      <c r="A64" s="5">
        <v>58</v>
      </c>
      <c r="B64" s="32" t="s">
        <v>110</v>
      </c>
      <c r="C64" s="57">
        <f t="shared" si="1"/>
        <v>0</v>
      </c>
      <c r="D64" s="43"/>
      <c r="E64" s="4"/>
      <c r="F64" s="4"/>
      <c r="G64" s="4"/>
      <c r="H64" s="4"/>
    </row>
    <row r="65" spans="1:8" x14ac:dyDescent="0.2">
      <c r="A65" s="5">
        <v>59</v>
      </c>
      <c r="B65" s="33" t="s">
        <v>111</v>
      </c>
      <c r="C65" s="57">
        <f t="shared" si="1"/>
        <v>435500</v>
      </c>
      <c r="D65" s="47">
        <f>SUM(D62:D64)</f>
        <v>435500</v>
      </c>
      <c r="E65" s="20">
        <f>SUM(E62:E64)</f>
        <v>0</v>
      </c>
      <c r="F65" s="20">
        <f>SUM(F62:F64)</f>
        <v>0</v>
      </c>
      <c r="G65" s="20">
        <f>SUM(G62:G64)</f>
        <v>0</v>
      </c>
      <c r="H65" s="20">
        <f>SUM(H62:H64)</f>
        <v>0</v>
      </c>
    </row>
    <row r="66" spans="1:8" x14ac:dyDescent="0.2">
      <c r="A66" s="5">
        <v>60</v>
      </c>
      <c r="B66" s="36" t="s">
        <v>112</v>
      </c>
      <c r="C66" s="57">
        <f t="shared" si="1"/>
        <v>758969879</v>
      </c>
      <c r="D66" s="48">
        <f>D18+D24+D36+D59+D61+D65</f>
        <v>684135157</v>
      </c>
      <c r="E66" s="21">
        <f>E18+E24+E36+E59+E61+E65</f>
        <v>1949450</v>
      </c>
      <c r="F66" s="21">
        <f>F18+F24+F36+F59+F61+F65</f>
        <v>64133844</v>
      </c>
      <c r="G66" s="21">
        <f>G18+G24+G36+G59+G61+G65</f>
        <v>920000</v>
      </c>
      <c r="H66" s="21">
        <f>H18+H24+H36+H59+H61+H65</f>
        <v>7831428</v>
      </c>
    </row>
    <row r="67" spans="1:8" ht="25.5" x14ac:dyDescent="0.2">
      <c r="A67" s="5">
        <v>61</v>
      </c>
      <c r="B67" s="32" t="s">
        <v>113</v>
      </c>
      <c r="C67" s="57">
        <f t="shared" si="1"/>
        <v>459034248</v>
      </c>
      <c r="D67" s="39">
        <v>452306545</v>
      </c>
      <c r="E67" s="6"/>
      <c r="F67" s="6">
        <v>6727703</v>
      </c>
      <c r="G67" s="6"/>
      <c r="H67" s="6"/>
    </row>
    <row r="68" spans="1:8" x14ac:dyDescent="0.2">
      <c r="A68" s="5">
        <v>62</v>
      </c>
      <c r="B68" s="32" t="s">
        <v>114</v>
      </c>
      <c r="C68" s="57">
        <f t="shared" si="1"/>
        <v>0</v>
      </c>
      <c r="D68" s="39"/>
      <c r="E68" s="6"/>
      <c r="F68" s="6"/>
      <c r="G68" s="6"/>
      <c r="H68" s="6"/>
    </row>
    <row r="69" spans="1:8" x14ac:dyDescent="0.2">
      <c r="A69" s="5">
        <v>63</v>
      </c>
      <c r="B69" s="32" t="s">
        <v>121</v>
      </c>
      <c r="C69" s="57">
        <f t="shared" si="1"/>
        <v>475776396</v>
      </c>
      <c r="D69" s="39"/>
      <c r="E69" s="6">
        <v>170104644</v>
      </c>
      <c r="F69" s="6">
        <v>118546267</v>
      </c>
      <c r="G69" s="6">
        <v>54049820</v>
      </c>
      <c r="H69" s="6">
        <v>133075665</v>
      </c>
    </row>
    <row r="70" spans="1:8" x14ac:dyDescent="0.2">
      <c r="A70" s="5">
        <v>64</v>
      </c>
      <c r="B70" s="32" t="s">
        <v>115</v>
      </c>
      <c r="C70" s="57">
        <f t="shared" si="1"/>
        <v>934810644</v>
      </c>
      <c r="D70" s="42">
        <f>SUM(D67:D69)</f>
        <v>452306545</v>
      </c>
      <c r="E70" s="18">
        <f>SUM(E67:E69)</f>
        <v>170104644</v>
      </c>
      <c r="F70" s="18">
        <f>SUM(F67:F69)</f>
        <v>125273970</v>
      </c>
      <c r="G70" s="18">
        <f>SUM(G67:G69)</f>
        <v>54049820</v>
      </c>
      <c r="H70" s="18">
        <f>SUM(H67:H69)</f>
        <v>133075665</v>
      </c>
    </row>
    <row r="71" spans="1:8" ht="13.5" thickBot="1" x14ac:dyDescent="0.25">
      <c r="A71" s="5">
        <v>65</v>
      </c>
      <c r="B71" s="37" t="s">
        <v>116</v>
      </c>
      <c r="C71" s="57">
        <f>SUM(D71:H71)</f>
        <v>934810644</v>
      </c>
      <c r="D71" s="49">
        <f>D70</f>
        <v>452306545</v>
      </c>
      <c r="E71" s="22">
        <f>E70</f>
        <v>170104644</v>
      </c>
      <c r="F71" s="22">
        <f>F70</f>
        <v>125273970</v>
      </c>
      <c r="G71" s="22">
        <f>G70</f>
        <v>54049820</v>
      </c>
      <c r="H71" s="22">
        <f>H70</f>
        <v>133075665</v>
      </c>
    </row>
    <row r="72" spans="1:8" ht="14.25" thickTop="1" thickBot="1" x14ac:dyDescent="0.25">
      <c r="A72" s="5">
        <v>66</v>
      </c>
      <c r="B72" s="38" t="s">
        <v>46</v>
      </c>
      <c r="C72" s="58">
        <f>SUM(D72:H72)</f>
        <v>1693780523</v>
      </c>
      <c r="D72" s="23">
        <f>D66+D71</f>
        <v>1136441702</v>
      </c>
      <c r="E72" s="23">
        <f>E66+E71</f>
        <v>172054094</v>
      </c>
      <c r="F72" s="23">
        <f>F66+F71</f>
        <v>189407814</v>
      </c>
      <c r="G72" s="23">
        <f>G66+G71</f>
        <v>54969820</v>
      </c>
      <c r="H72" s="23">
        <f>H66+H71</f>
        <v>140907093</v>
      </c>
    </row>
    <row r="73" spans="1:8" ht="13.5" thickTop="1" x14ac:dyDescent="0.2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49"/>
  <sheetViews>
    <sheetView workbookViewId="0">
      <pane ySplit="5" topLeftCell="A34" activePane="bottomLeft" state="frozen"/>
      <selection pane="bottomLeft" activeCell="D2" sqref="D2"/>
    </sheetView>
  </sheetViews>
  <sheetFormatPr defaultRowHeight="12.75" x14ac:dyDescent="0.2"/>
  <cols>
    <col min="1" max="1" width="6.42578125" customWidth="1"/>
    <col min="2" max="2" width="46.5703125" customWidth="1"/>
    <col min="3" max="8" width="13.7109375" customWidth="1"/>
  </cols>
  <sheetData>
    <row r="1" spans="1:8" ht="18.75" x14ac:dyDescent="0.3">
      <c r="B1" s="28" t="s">
        <v>0</v>
      </c>
      <c r="D1" s="74" t="s">
        <v>355</v>
      </c>
    </row>
    <row r="2" spans="1:8" ht="18.75" x14ac:dyDescent="0.3">
      <c r="B2" s="29" t="s">
        <v>164</v>
      </c>
      <c r="D2" s="287" t="s">
        <v>487</v>
      </c>
    </row>
    <row r="3" spans="1:8" ht="15.75" x14ac:dyDescent="0.25">
      <c r="B3" s="30" t="s">
        <v>119</v>
      </c>
      <c r="C3" t="s">
        <v>120</v>
      </c>
    </row>
    <row r="4" spans="1:8" s="15" customFormat="1" ht="18" x14ac:dyDescent="0.25">
      <c r="A4" s="14"/>
      <c r="B4" s="16"/>
      <c r="C4" s="31" t="s">
        <v>47</v>
      </c>
      <c r="D4" s="31" t="s">
        <v>48</v>
      </c>
      <c r="E4" s="31" t="s">
        <v>49</v>
      </c>
      <c r="F4" s="31" t="s">
        <v>50</v>
      </c>
      <c r="G4" s="31" t="s">
        <v>51</v>
      </c>
      <c r="H4" s="31" t="s">
        <v>52</v>
      </c>
    </row>
    <row r="5" spans="1:8" ht="26.25" thickBot="1" x14ac:dyDescent="0.25">
      <c r="A5" s="2" t="s">
        <v>1</v>
      </c>
      <c r="B5" s="25" t="s">
        <v>2</v>
      </c>
      <c r="C5" s="26" t="s">
        <v>3</v>
      </c>
      <c r="D5" s="26" t="s">
        <v>3</v>
      </c>
      <c r="E5" s="26" t="s">
        <v>3</v>
      </c>
      <c r="F5" s="26" t="s">
        <v>3</v>
      </c>
      <c r="G5" s="26" t="s">
        <v>3</v>
      </c>
      <c r="H5" s="26" t="s">
        <v>3</v>
      </c>
    </row>
    <row r="6" spans="1:8" x14ac:dyDescent="0.2">
      <c r="A6" s="5">
        <v>1</v>
      </c>
      <c r="B6" s="50" t="s">
        <v>4</v>
      </c>
      <c r="C6" s="56">
        <f t="shared" ref="C6:C48" si="0">SUM(D6:H6)</f>
        <v>342026944</v>
      </c>
      <c r="D6" s="53">
        <v>34011835</v>
      </c>
      <c r="E6" s="10">
        <v>108619319</v>
      </c>
      <c r="F6" s="10">
        <v>101391038</v>
      </c>
      <c r="G6" s="10">
        <v>21160374</v>
      </c>
      <c r="H6" s="10">
        <v>76844378</v>
      </c>
    </row>
    <row r="7" spans="1:8" ht="25.5" x14ac:dyDescent="0.2">
      <c r="A7" s="5">
        <v>2</v>
      </c>
      <c r="B7" s="50" t="s">
        <v>5</v>
      </c>
      <c r="C7" s="57">
        <f t="shared" si="0"/>
        <v>73806915</v>
      </c>
      <c r="D7" s="53">
        <v>8573314</v>
      </c>
      <c r="E7" s="10">
        <v>26070315</v>
      </c>
      <c r="F7" s="10">
        <v>15853042</v>
      </c>
      <c r="G7" s="10">
        <v>4736256</v>
      </c>
      <c r="H7" s="10">
        <v>18573988</v>
      </c>
    </row>
    <row r="8" spans="1:8" x14ac:dyDescent="0.2">
      <c r="A8" s="5">
        <v>3</v>
      </c>
      <c r="B8" s="51" t="s">
        <v>6</v>
      </c>
      <c r="C8" s="57">
        <f t="shared" si="0"/>
        <v>213722834</v>
      </c>
      <c r="D8" s="289">
        <v>40495573</v>
      </c>
      <c r="E8" s="27">
        <v>31903460</v>
      </c>
      <c r="F8" s="27">
        <v>68271434</v>
      </c>
      <c r="G8" s="27">
        <v>28198640</v>
      </c>
      <c r="H8" s="10">
        <v>44853727</v>
      </c>
    </row>
    <row r="9" spans="1:8" x14ac:dyDescent="0.2">
      <c r="A9" s="5">
        <v>4</v>
      </c>
      <c r="B9" s="32" t="s">
        <v>7</v>
      </c>
      <c r="C9" s="57">
        <f t="shared" si="0"/>
        <v>0</v>
      </c>
      <c r="D9" s="45">
        <f>D10</f>
        <v>0</v>
      </c>
      <c r="E9" s="8">
        <f>E10</f>
        <v>0</v>
      </c>
      <c r="F9" s="8">
        <f>F10</f>
        <v>0</v>
      </c>
      <c r="G9" s="8">
        <f>G10</f>
        <v>0</v>
      </c>
      <c r="H9" s="8">
        <f>H10</f>
        <v>0</v>
      </c>
    </row>
    <row r="10" spans="1:8" ht="25.5" x14ac:dyDescent="0.2">
      <c r="A10" s="5">
        <v>5</v>
      </c>
      <c r="B10" s="32" t="s">
        <v>8</v>
      </c>
      <c r="C10" s="57">
        <f t="shared" si="0"/>
        <v>0</v>
      </c>
      <c r="D10" s="39"/>
      <c r="E10" s="6"/>
      <c r="F10" s="6"/>
      <c r="G10" s="6"/>
      <c r="H10" s="6"/>
    </row>
    <row r="11" spans="1:8" x14ac:dyDescent="0.2">
      <c r="A11" s="5">
        <v>6</v>
      </c>
      <c r="B11" s="32" t="s">
        <v>9</v>
      </c>
      <c r="C11" s="57">
        <f t="shared" si="0"/>
        <v>2700000</v>
      </c>
      <c r="D11" s="45">
        <f>D12</f>
        <v>2700000</v>
      </c>
      <c r="E11" s="8">
        <f>E12</f>
        <v>0</v>
      </c>
      <c r="F11" s="8">
        <f>F12</f>
        <v>0</v>
      </c>
      <c r="G11" s="8">
        <f>G12</f>
        <v>0</v>
      </c>
      <c r="H11" s="8">
        <f>H12</f>
        <v>0</v>
      </c>
    </row>
    <row r="12" spans="1:8" ht="18.75" customHeight="1" x14ac:dyDescent="0.2">
      <c r="A12" s="5">
        <v>7</v>
      </c>
      <c r="B12" s="32" t="s">
        <v>10</v>
      </c>
      <c r="C12" s="57">
        <f t="shared" si="0"/>
        <v>2700000</v>
      </c>
      <c r="D12" s="45">
        <v>2700000</v>
      </c>
      <c r="E12" s="8"/>
      <c r="F12" s="8"/>
      <c r="G12" s="8"/>
      <c r="H12" s="8"/>
    </row>
    <row r="13" spans="1:8" x14ac:dyDescent="0.2">
      <c r="A13" s="5">
        <v>8</v>
      </c>
      <c r="B13" s="32" t="s">
        <v>11</v>
      </c>
      <c r="C13" s="57">
        <f t="shared" si="0"/>
        <v>9300000</v>
      </c>
      <c r="D13" s="45">
        <f>SUM(D14:D16)</f>
        <v>9300000</v>
      </c>
      <c r="E13" s="8">
        <f>SUM(E14:E16)</f>
        <v>0</v>
      </c>
      <c r="F13" s="8">
        <f>SUM(F14:F16)</f>
        <v>0</v>
      </c>
      <c r="G13" s="8">
        <f>SUM(G14:G16)</f>
        <v>0</v>
      </c>
      <c r="H13" s="8">
        <f>SUM(H14:H16)</f>
        <v>0</v>
      </c>
    </row>
    <row r="14" spans="1:8" x14ac:dyDescent="0.2">
      <c r="A14" s="5">
        <v>9</v>
      </c>
      <c r="B14" s="32" t="s">
        <v>12</v>
      </c>
      <c r="C14" s="57">
        <f t="shared" si="0"/>
        <v>900000</v>
      </c>
      <c r="D14" s="39">
        <v>900000</v>
      </c>
      <c r="E14" s="6"/>
      <c r="F14" s="6"/>
      <c r="G14" s="6"/>
      <c r="H14" s="6"/>
    </row>
    <row r="15" spans="1:8" x14ac:dyDescent="0.2">
      <c r="A15" s="5">
        <v>10</v>
      </c>
      <c r="B15" s="32" t="s">
        <v>13</v>
      </c>
      <c r="C15" s="57">
        <f t="shared" si="0"/>
        <v>8400000</v>
      </c>
      <c r="D15" s="39">
        <v>8400000</v>
      </c>
      <c r="E15" s="6"/>
      <c r="F15" s="6"/>
      <c r="G15" s="6"/>
      <c r="H15" s="6"/>
    </row>
    <row r="16" spans="1:8" x14ac:dyDescent="0.2">
      <c r="A16" s="5">
        <v>11</v>
      </c>
      <c r="B16" s="32" t="s">
        <v>14</v>
      </c>
      <c r="C16" s="57">
        <f t="shared" si="0"/>
        <v>0</v>
      </c>
      <c r="D16" s="39"/>
      <c r="E16" s="6"/>
      <c r="F16" s="6"/>
      <c r="G16" s="6"/>
      <c r="H16" s="6"/>
    </row>
    <row r="17" spans="1:8" x14ac:dyDescent="0.2">
      <c r="A17" s="5">
        <v>12</v>
      </c>
      <c r="B17" s="50" t="s">
        <v>15</v>
      </c>
      <c r="C17" s="57">
        <f t="shared" si="0"/>
        <v>12000000</v>
      </c>
      <c r="D17" s="53">
        <f>D9+D11+D13</f>
        <v>12000000</v>
      </c>
      <c r="E17" s="10">
        <f>E9+E11+E13</f>
        <v>0</v>
      </c>
      <c r="F17" s="10">
        <f>F9+F11+F13</f>
        <v>0</v>
      </c>
      <c r="G17" s="10">
        <f>G9+G11+G13</f>
        <v>0</v>
      </c>
      <c r="H17" s="10">
        <f>H9+H11+H13</f>
        <v>0</v>
      </c>
    </row>
    <row r="18" spans="1:8" x14ac:dyDescent="0.2">
      <c r="A18" s="5">
        <v>13</v>
      </c>
      <c r="B18" s="32" t="s">
        <v>16</v>
      </c>
      <c r="C18" s="57">
        <f t="shared" si="0"/>
        <v>780000</v>
      </c>
      <c r="D18" s="39">
        <v>780000</v>
      </c>
      <c r="E18" s="6"/>
      <c r="F18" s="6"/>
      <c r="G18" s="6"/>
      <c r="H18" s="6"/>
    </row>
    <row r="19" spans="1:8" ht="25.5" x14ac:dyDescent="0.2">
      <c r="A19" s="5">
        <v>14</v>
      </c>
      <c r="B19" s="32" t="s">
        <v>17</v>
      </c>
      <c r="C19" s="57">
        <f t="shared" si="0"/>
        <v>149600192</v>
      </c>
      <c r="D19" s="41">
        <f>SUM(D20:D23)</f>
        <v>148857492</v>
      </c>
      <c r="E19" s="7">
        <f>SUM(E20:E23)</f>
        <v>0</v>
      </c>
      <c r="F19" s="7">
        <f>SUM(F20:F23)</f>
        <v>742700</v>
      </c>
      <c r="G19" s="7">
        <f>SUM(G20:G23)</f>
        <v>0</v>
      </c>
      <c r="H19" s="7">
        <f>SUM(H20:H23)</f>
        <v>0</v>
      </c>
    </row>
    <row r="20" spans="1:8" ht="16.5" customHeight="1" x14ac:dyDescent="0.2">
      <c r="A20" s="5">
        <v>15</v>
      </c>
      <c r="B20" s="32" t="s">
        <v>18</v>
      </c>
      <c r="C20" s="57">
        <f t="shared" si="0"/>
        <v>500000</v>
      </c>
      <c r="D20" s="39">
        <v>500000</v>
      </c>
      <c r="E20" s="6"/>
      <c r="F20" s="6"/>
      <c r="G20" s="6"/>
      <c r="H20" s="6"/>
    </row>
    <row r="21" spans="1:8" ht="16.5" customHeight="1" x14ac:dyDescent="0.2">
      <c r="A21" s="5">
        <v>16</v>
      </c>
      <c r="B21" s="32" t="s">
        <v>19</v>
      </c>
      <c r="C21" s="57">
        <f t="shared" si="0"/>
        <v>742700</v>
      </c>
      <c r="D21" s="39"/>
      <c r="E21" s="6"/>
      <c r="F21" s="6">
        <v>742700</v>
      </c>
      <c r="G21" s="6"/>
      <c r="H21" s="6"/>
    </row>
    <row r="22" spans="1:8" ht="18" customHeight="1" x14ac:dyDescent="0.2">
      <c r="A22" s="5">
        <v>17</v>
      </c>
      <c r="B22" s="32" t="s">
        <v>20</v>
      </c>
      <c r="C22" s="57">
        <f t="shared" si="0"/>
        <v>0</v>
      </c>
      <c r="D22" s="39"/>
      <c r="E22" s="6"/>
      <c r="F22" s="6"/>
      <c r="G22" s="6"/>
      <c r="H22" s="6"/>
    </row>
    <row r="23" spans="1:8" x14ac:dyDescent="0.2">
      <c r="A23" s="5">
        <v>18</v>
      </c>
      <c r="B23" s="32" t="s">
        <v>21</v>
      </c>
      <c r="C23" s="57">
        <f t="shared" si="0"/>
        <v>148357492</v>
      </c>
      <c r="D23" s="39">
        <v>148357492</v>
      </c>
      <c r="E23" s="6"/>
      <c r="F23" s="6"/>
      <c r="G23" s="6"/>
      <c r="H23" s="6"/>
    </row>
    <row r="24" spans="1:8" ht="25.5" x14ac:dyDescent="0.2">
      <c r="A24" s="5">
        <v>19</v>
      </c>
      <c r="B24" s="32" t="s">
        <v>22</v>
      </c>
      <c r="C24" s="57">
        <f t="shared" si="0"/>
        <v>6360000</v>
      </c>
      <c r="D24" s="39">
        <v>6360000</v>
      </c>
      <c r="E24" s="6"/>
      <c r="F24" s="6"/>
      <c r="G24" s="6"/>
      <c r="H24" s="6"/>
    </row>
    <row r="25" spans="1:8" x14ac:dyDescent="0.2">
      <c r="A25" s="5">
        <v>20</v>
      </c>
      <c r="B25" s="32" t="s">
        <v>23</v>
      </c>
      <c r="C25" s="57">
        <f t="shared" si="0"/>
        <v>126096387</v>
      </c>
      <c r="D25" s="39">
        <v>126096387</v>
      </c>
      <c r="E25" s="6"/>
      <c r="F25" s="6"/>
      <c r="G25" s="6"/>
      <c r="H25" s="6"/>
    </row>
    <row r="26" spans="1:8" x14ac:dyDescent="0.2">
      <c r="A26" s="5">
        <v>21</v>
      </c>
      <c r="B26" s="50" t="s">
        <v>24</v>
      </c>
      <c r="C26" s="57">
        <f t="shared" si="0"/>
        <v>282836579</v>
      </c>
      <c r="D26" s="53">
        <f>D18+D19+D24+D25</f>
        <v>282093879</v>
      </c>
      <c r="E26" s="10">
        <f>E18+E19+E24+E25</f>
        <v>0</v>
      </c>
      <c r="F26" s="10">
        <f>F18+F19+F24+F25</f>
        <v>742700</v>
      </c>
      <c r="G26" s="10">
        <f>G18+G19+G24+G25</f>
        <v>0</v>
      </c>
      <c r="H26" s="10">
        <f>H18+H19+H24+H25</f>
        <v>0</v>
      </c>
    </row>
    <row r="27" spans="1:8" x14ac:dyDescent="0.2">
      <c r="A27" s="5">
        <v>22</v>
      </c>
      <c r="B27" s="32" t="s">
        <v>25</v>
      </c>
      <c r="C27" s="57">
        <f t="shared" si="0"/>
        <v>2381102</v>
      </c>
      <c r="D27" s="39">
        <v>1181102</v>
      </c>
      <c r="E27" s="6">
        <v>1000000</v>
      </c>
      <c r="F27" s="6">
        <v>200000</v>
      </c>
      <c r="G27" s="6"/>
      <c r="H27" s="6"/>
    </row>
    <row r="28" spans="1:8" x14ac:dyDescent="0.2">
      <c r="A28" s="5">
        <v>23</v>
      </c>
      <c r="B28" s="32" t="s">
        <v>26</v>
      </c>
      <c r="C28" s="57">
        <f t="shared" si="0"/>
        <v>11101574</v>
      </c>
      <c r="D28" s="39">
        <v>11101574</v>
      </c>
      <c r="E28" s="6"/>
      <c r="F28" s="6"/>
      <c r="G28" s="6"/>
      <c r="H28" s="6"/>
    </row>
    <row r="29" spans="1:8" x14ac:dyDescent="0.2">
      <c r="A29" s="5">
        <v>24</v>
      </c>
      <c r="B29" s="32" t="s">
        <v>27</v>
      </c>
      <c r="C29" s="57">
        <f t="shared" si="0"/>
        <v>3350000</v>
      </c>
      <c r="D29" s="39">
        <v>90000</v>
      </c>
      <c r="E29" s="6">
        <v>3000000</v>
      </c>
      <c r="F29" s="6">
        <v>260000</v>
      </c>
      <c r="G29" s="6"/>
      <c r="H29" s="6"/>
    </row>
    <row r="30" spans="1:8" x14ac:dyDescent="0.2">
      <c r="A30" s="5">
        <v>25</v>
      </c>
      <c r="B30" s="32" t="s">
        <v>28</v>
      </c>
      <c r="C30" s="57">
        <f t="shared" si="0"/>
        <v>5052333</v>
      </c>
      <c r="D30" s="39">
        <v>1861333</v>
      </c>
      <c r="E30" s="6">
        <v>200000</v>
      </c>
      <c r="F30" s="6">
        <v>1820000</v>
      </c>
      <c r="G30" s="6">
        <v>791000</v>
      </c>
      <c r="H30" s="6">
        <v>380000</v>
      </c>
    </row>
    <row r="31" spans="1:8" ht="25.5" x14ac:dyDescent="0.2">
      <c r="A31" s="5">
        <v>26</v>
      </c>
      <c r="B31" s="32" t="s">
        <v>29</v>
      </c>
      <c r="C31" s="57">
        <f t="shared" si="0"/>
        <v>5778935</v>
      </c>
      <c r="D31" s="39">
        <v>3843185</v>
      </c>
      <c r="E31" s="6">
        <v>1134000</v>
      </c>
      <c r="F31" s="6">
        <f>(SUM(F27:F30)*0.27)</f>
        <v>615600</v>
      </c>
      <c r="G31" s="6">
        <v>83550</v>
      </c>
      <c r="H31" s="6">
        <v>102600</v>
      </c>
    </row>
    <row r="32" spans="1:8" x14ac:dyDescent="0.2">
      <c r="A32" s="5">
        <v>27</v>
      </c>
      <c r="B32" s="50" t="s">
        <v>30</v>
      </c>
      <c r="C32" s="57">
        <f t="shared" si="0"/>
        <v>27663944</v>
      </c>
      <c r="D32" s="53">
        <f>SUM(D27:D31)</f>
        <v>18077194</v>
      </c>
      <c r="E32" s="10">
        <f>SUM(E27:E31)</f>
        <v>5334000</v>
      </c>
      <c r="F32" s="10">
        <f>SUM(F27:F31)</f>
        <v>2895600</v>
      </c>
      <c r="G32" s="10">
        <f>SUM(G27:G31)</f>
        <v>874550</v>
      </c>
      <c r="H32" s="10">
        <f>SUM(H27:H31)</f>
        <v>482600</v>
      </c>
    </row>
    <row r="33" spans="1:8" x14ac:dyDescent="0.2">
      <c r="A33" s="5">
        <v>28</v>
      </c>
      <c r="B33" s="32" t="s">
        <v>31</v>
      </c>
      <c r="C33" s="57">
        <f t="shared" si="0"/>
        <v>200188081</v>
      </c>
      <c r="D33" s="39">
        <v>200188081</v>
      </c>
      <c r="E33" s="6"/>
      <c r="F33" s="6"/>
      <c r="G33" s="6"/>
      <c r="H33" s="6"/>
    </row>
    <row r="34" spans="1:8" x14ac:dyDescent="0.2">
      <c r="A34" s="5">
        <v>29</v>
      </c>
      <c r="B34" s="32" t="s">
        <v>32</v>
      </c>
      <c r="C34" s="57">
        <f t="shared" si="0"/>
        <v>100000</v>
      </c>
      <c r="D34" s="39"/>
      <c r="E34" s="6">
        <v>100000</v>
      </c>
      <c r="F34" s="6"/>
      <c r="G34" s="6"/>
      <c r="H34" s="6"/>
    </row>
    <row r="35" spans="1:8" x14ac:dyDescent="0.2">
      <c r="A35" s="5">
        <v>30</v>
      </c>
      <c r="B35" s="32" t="s">
        <v>33</v>
      </c>
      <c r="C35" s="57">
        <f t="shared" si="0"/>
        <v>320000</v>
      </c>
      <c r="D35" s="39"/>
      <c r="E35" s="6"/>
      <c r="F35" s="6">
        <v>200000</v>
      </c>
      <c r="G35" s="6"/>
      <c r="H35" s="6">
        <v>120000</v>
      </c>
    </row>
    <row r="36" spans="1:8" ht="25.5" x14ac:dyDescent="0.2">
      <c r="A36" s="5">
        <v>31</v>
      </c>
      <c r="B36" s="32" t="s">
        <v>34</v>
      </c>
      <c r="C36" s="57">
        <f t="shared" si="0"/>
        <v>53904982</v>
      </c>
      <c r="D36" s="39">
        <v>53791582</v>
      </c>
      <c r="E36" s="6">
        <v>27000</v>
      </c>
      <c r="F36" s="6">
        <v>54000</v>
      </c>
      <c r="G36" s="6">
        <f>(SUM(G33:G35))*0.27</f>
        <v>0</v>
      </c>
      <c r="H36" s="6">
        <v>32400</v>
      </c>
    </row>
    <row r="37" spans="1:8" x14ac:dyDescent="0.2">
      <c r="A37" s="5">
        <v>32</v>
      </c>
      <c r="B37" s="50" t="s">
        <v>35</v>
      </c>
      <c r="C37" s="57">
        <f t="shared" si="0"/>
        <v>254513063</v>
      </c>
      <c r="D37" s="53">
        <f>SUM(D33:D36)</f>
        <v>253979663</v>
      </c>
      <c r="E37" s="53">
        <f>SUM(E33:E36)</f>
        <v>127000</v>
      </c>
      <c r="F37" s="53">
        <f>SUM(F33:F36)</f>
        <v>254000</v>
      </c>
      <c r="G37" s="53">
        <f>SUM(G33:G36)</f>
        <v>0</v>
      </c>
      <c r="H37" s="53">
        <f>SUM(H33:H36)</f>
        <v>152400</v>
      </c>
    </row>
    <row r="38" spans="1:8" ht="25.5" x14ac:dyDescent="0.2">
      <c r="A38" s="5">
        <v>33</v>
      </c>
      <c r="B38" s="32" t="s">
        <v>36</v>
      </c>
      <c r="C38" s="57">
        <f t="shared" si="0"/>
        <v>0</v>
      </c>
      <c r="D38" s="45">
        <f>SUM(D39:D41)</f>
        <v>0</v>
      </c>
      <c r="E38" s="8">
        <f>SUM(E39:E41)</f>
        <v>0</v>
      </c>
      <c r="F38" s="8">
        <f>SUM(F39:F41)</f>
        <v>0</v>
      </c>
      <c r="G38" s="8">
        <f>SUM(G39:G41)</f>
        <v>0</v>
      </c>
      <c r="H38" s="8">
        <f>SUM(H39:H41)</f>
        <v>0</v>
      </c>
    </row>
    <row r="39" spans="1:8" x14ac:dyDescent="0.2">
      <c r="A39" s="5">
        <v>34</v>
      </c>
      <c r="B39" s="32" t="s">
        <v>37</v>
      </c>
      <c r="C39" s="57">
        <f t="shared" si="0"/>
        <v>0</v>
      </c>
      <c r="D39" s="39"/>
      <c r="E39" s="6"/>
      <c r="F39" s="6"/>
      <c r="G39" s="6"/>
      <c r="H39" s="6"/>
    </row>
    <row r="40" spans="1:8" x14ac:dyDescent="0.2">
      <c r="A40" s="5">
        <v>35</v>
      </c>
      <c r="B40" s="32" t="s">
        <v>38</v>
      </c>
      <c r="C40" s="57">
        <f t="shared" si="0"/>
        <v>0</v>
      </c>
      <c r="D40" s="39"/>
      <c r="E40" s="6"/>
      <c r="F40" s="6"/>
      <c r="G40" s="6"/>
      <c r="H40" s="6"/>
    </row>
    <row r="41" spans="1:8" ht="25.5" x14ac:dyDescent="0.2">
      <c r="A41" s="5">
        <v>36</v>
      </c>
      <c r="B41" s="32" t="s">
        <v>39</v>
      </c>
      <c r="C41" s="57">
        <f t="shared" si="0"/>
        <v>0</v>
      </c>
      <c r="D41" s="39"/>
      <c r="E41" s="6"/>
      <c r="F41" s="6"/>
      <c r="G41" s="6"/>
      <c r="H41" s="6"/>
    </row>
    <row r="42" spans="1:8" x14ac:dyDescent="0.2">
      <c r="A42" s="5">
        <v>37</v>
      </c>
      <c r="B42" s="50" t="s">
        <v>40</v>
      </c>
      <c r="C42" s="57">
        <f t="shared" si="0"/>
        <v>0</v>
      </c>
      <c r="D42" s="53">
        <f>D38</f>
        <v>0</v>
      </c>
      <c r="E42" s="10">
        <f>E38</f>
        <v>0</v>
      </c>
      <c r="F42" s="10">
        <f>F38</f>
        <v>0</v>
      </c>
      <c r="G42" s="10">
        <f>G38</f>
        <v>0</v>
      </c>
      <c r="H42" s="10">
        <f>H38</f>
        <v>0</v>
      </c>
    </row>
    <row r="43" spans="1:8" x14ac:dyDescent="0.2">
      <c r="A43" s="5">
        <v>38</v>
      </c>
      <c r="B43" s="36" t="s">
        <v>41</v>
      </c>
      <c r="C43" s="57">
        <f t="shared" si="0"/>
        <v>1206570279</v>
      </c>
      <c r="D43" s="54">
        <f>D6+D7+D8+D17+D26+D32+D37+D42</f>
        <v>649231458</v>
      </c>
      <c r="E43" s="11">
        <f>E6+E7+E8+E17+E26+E32+E37+E42</f>
        <v>172054094</v>
      </c>
      <c r="F43" s="11">
        <f>F6+F7+F8+F17+F26+F32+F37+F42</f>
        <v>189407814</v>
      </c>
      <c r="G43" s="11">
        <f>G6+G7+G8+G17+G26+G32+G37+G42</f>
        <v>54969820</v>
      </c>
      <c r="H43" s="11">
        <f>H6+H7+H8+H17+H26+H32+H37+H42</f>
        <v>140907093</v>
      </c>
    </row>
    <row r="44" spans="1:8" ht="25.5" x14ac:dyDescent="0.2">
      <c r="A44" s="5">
        <v>39</v>
      </c>
      <c r="B44" s="32" t="s">
        <v>42</v>
      </c>
      <c r="C44" s="57">
        <f t="shared" si="0"/>
        <v>11433848</v>
      </c>
      <c r="D44" s="39">
        <v>11433848</v>
      </c>
      <c r="E44" s="6"/>
      <c r="F44" s="6"/>
      <c r="G44" s="6"/>
      <c r="H44" s="6"/>
    </row>
    <row r="45" spans="1:8" ht="25.5" x14ac:dyDescent="0.2">
      <c r="A45" s="5">
        <v>40</v>
      </c>
      <c r="B45" s="32" t="s">
        <v>43</v>
      </c>
      <c r="C45" s="57">
        <f t="shared" si="0"/>
        <v>475776396</v>
      </c>
      <c r="D45" s="39">
        <f>'[3]1'!C69</f>
        <v>475776396</v>
      </c>
      <c r="E45" s="6"/>
      <c r="F45" s="6"/>
      <c r="G45" s="6"/>
      <c r="H45" s="6"/>
    </row>
    <row r="46" spans="1:8" x14ac:dyDescent="0.2">
      <c r="A46" s="5">
        <v>41</v>
      </c>
      <c r="B46" s="32" t="s">
        <v>44</v>
      </c>
      <c r="C46" s="57">
        <f t="shared" si="0"/>
        <v>487210244</v>
      </c>
      <c r="D46" s="45">
        <f>SUM(D44:D45)</f>
        <v>487210244</v>
      </c>
      <c r="E46" s="8">
        <f>SUM(E44:E45)</f>
        <v>0</v>
      </c>
      <c r="F46" s="8">
        <f>SUM(F44:F45)</f>
        <v>0</v>
      </c>
      <c r="G46" s="8">
        <f>SUM(G44:G45)</f>
        <v>0</v>
      </c>
      <c r="H46" s="8">
        <f>SUM(H44:H45)</f>
        <v>0</v>
      </c>
    </row>
    <row r="47" spans="1:8" ht="13.5" thickBot="1" x14ac:dyDescent="0.25">
      <c r="A47" s="5">
        <v>42</v>
      </c>
      <c r="B47" s="37" t="s">
        <v>45</v>
      </c>
      <c r="C47" s="57">
        <f t="shared" si="0"/>
        <v>487210244</v>
      </c>
      <c r="D47" s="55">
        <f>D46</f>
        <v>487210244</v>
      </c>
      <c r="E47" s="12">
        <f>E46</f>
        <v>0</v>
      </c>
      <c r="F47" s="12">
        <f>F46</f>
        <v>0</v>
      </c>
      <c r="G47" s="12">
        <f>G46</f>
        <v>0</v>
      </c>
      <c r="H47" s="12">
        <f>H46</f>
        <v>0</v>
      </c>
    </row>
    <row r="48" spans="1:8" ht="14.25" thickTop="1" thickBot="1" x14ac:dyDescent="0.25">
      <c r="A48" s="5">
        <v>43</v>
      </c>
      <c r="B48" s="52" t="s">
        <v>46</v>
      </c>
      <c r="C48" s="58">
        <f t="shared" si="0"/>
        <v>1693780523</v>
      </c>
      <c r="D48" s="23">
        <f>D43+D47</f>
        <v>1136441702</v>
      </c>
      <c r="E48" s="13">
        <f>E43+E47</f>
        <v>172054094</v>
      </c>
      <c r="F48" s="13">
        <f>F43+F47</f>
        <v>189407814</v>
      </c>
      <c r="G48" s="13">
        <f>G43+G47</f>
        <v>54969820</v>
      </c>
      <c r="H48" s="13">
        <f>H43+H47</f>
        <v>140907093</v>
      </c>
    </row>
    <row r="49" ht="13.5" thickTop="1" x14ac:dyDescent="0.2"/>
  </sheetData>
  <pageMargins left="0.35433070866141736" right="0.35433070866141736" top="0.19685039370078741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34"/>
  <sheetViews>
    <sheetView tabSelected="1" zoomScaleNormal="100" workbookViewId="0">
      <selection activeCell="J30" sqref="J30"/>
    </sheetView>
  </sheetViews>
  <sheetFormatPr defaultColWidth="9.140625" defaultRowHeight="12.75" x14ac:dyDescent="0.2"/>
  <cols>
    <col min="1" max="1" width="4.140625" style="73" customWidth="1"/>
    <col min="2" max="2" width="51.140625" style="73" customWidth="1"/>
    <col min="3" max="3" width="14.140625" style="73" customWidth="1"/>
    <col min="4" max="15" width="12.7109375" style="100" customWidth="1"/>
    <col min="16" max="16" width="12.5703125" style="73" customWidth="1"/>
    <col min="17" max="16384" width="9.140625" style="73"/>
  </cols>
  <sheetData>
    <row r="1" spans="1:16" x14ac:dyDescent="0.2">
      <c r="B1" s="342"/>
      <c r="C1" s="84" t="s">
        <v>260</v>
      </c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</row>
    <row r="2" spans="1:16" x14ac:dyDescent="0.2">
      <c r="B2" s="343"/>
      <c r="C2" s="84" t="s">
        <v>463</v>
      </c>
      <c r="D2" s="423"/>
      <c r="E2" s="423"/>
      <c r="F2" s="423"/>
      <c r="G2" s="424" t="s">
        <v>310</v>
      </c>
      <c r="H2" s="423"/>
      <c r="I2" s="423"/>
      <c r="J2" s="423"/>
      <c r="K2" s="423"/>
      <c r="L2" s="423"/>
      <c r="M2" s="423"/>
      <c r="N2" s="423"/>
      <c r="O2" s="423"/>
    </row>
    <row r="3" spans="1:16" x14ac:dyDescent="0.2">
      <c r="B3" s="343"/>
      <c r="C3" s="84" t="s">
        <v>311</v>
      </c>
      <c r="D3" s="423"/>
      <c r="E3" s="423"/>
      <c r="F3" s="423"/>
      <c r="G3" t="s">
        <v>601</v>
      </c>
      <c r="H3" s="423"/>
      <c r="I3" s="423"/>
      <c r="J3" s="423"/>
      <c r="K3" s="423"/>
      <c r="L3" s="423"/>
      <c r="M3" s="423"/>
      <c r="N3" s="423"/>
      <c r="O3" s="423"/>
    </row>
    <row r="4" spans="1:16" x14ac:dyDescent="0.2">
      <c r="B4" s="342"/>
      <c r="C4" s="342"/>
      <c r="D4" s="423"/>
      <c r="E4" s="423"/>
      <c r="F4" s="423"/>
      <c r="G4" s="425" t="s">
        <v>249</v>
      </c>
      <c r="H4" s="423"/>
      <c r="I4" s="423"/>
      <c r="J4" s="423"/>
      <c r="K4" s="423"/>
      <c r="L4" s="423"/>
      <c r="M4" s="423"/>
      <c r="N4" s="423"/>
      <c r="O4" s="423"/>
    </row>
    <row r="5" spans="1:16" x14ac:dyDescent="0.2">
      <c r="B5" s="342"/>
      <c r="C5" s="342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</row>
    <row r="6" spans="1:16" x14ac:dyDescent="0.2">
      <c r="A6" s="75">
        <v>1</v>
      </c>
      <c r="B6" s="709" t="s">
        <v>312</v>
      </c>
      <c r="C6" s="709" t="s">
        <v>47</v>
      </c>
      <c r="D6" s="710" t="s">
        <v>313</v>
      </c>
      <c r="E6" s="710" t="s">
        <v>314</v>
      </c>
      <c r="F6" s="710" t="s">
        <v>315</v>
      </c>
      <c r="G6" s="710" t="s">
        <v>316</v>
      </c>
      <c r="H6" s="710" t="s">
        <v>317</v>
      </c>
      <c r="I6" s="710" t="s">
        <v>318</v>
      </c>
      <c r="J6" s="710" t="s">
        <v>319</v>
      </c>
      <c r="K6" s="710" t="s">
        <v>320</v>
      </c>
      <c r="L6" s="710" t="s">
        <v>321</v>
      </c>
      <c r="M6" s="710" t="s">
        <v>322</v>
      </c>
      <c r="N6" s="710" t="s">
        <v>323</v>
      </c>
      <c r="O6" s="710" t="s">
        <v>324</v>
      </c>
      <c r="P6" s="344" t="s">
        <v>325</v>
      </c>
    </row>
    <row r="7" spans="1:16" x14ac:dyDescent="0.2">
      <c r="A7" s="75">
        <v>2</v>
      </c>
      <c r="B7" s="711" t="s">
        <v>237</v>
      </c>
      <c r="C7" s="712">
        <f>'[2]2d'!C6</f>
        <v>390629130</v>
      </c>
      <c r="D7" s="713">
        <f t="shared" ref="D7:D13" si="0">C7/12</f>
        <v>32552427.5</v>
      </c>
      <c r="E7" s="713">
        <f t="shared" ref="E7:E13" si="1">C7/12</f>
        <v>32552427.5</v>
      </c>
      <c r="F7" s="713">
        <f t="shared" ref="F7:F13" si="2">C7/12</f>
        <v>32552427.5</v>
      </c>
      <c r="G7" s="713">
        <f t="shared" ref="G7:G13" si="3">C7/12</f>
        <v>32552427.5</v>
      </c>
      <c r="H7" s="713">
        <f t="shared" ref="H7:H13" si="4">C7/12</f>
        <v>32552427.5</v>
      </c>
      <c r="I7" s="713">
        <f t="shared" ref="I7:I13" si="5">C7/12</f>
        <v>32552427.5</v>
      </c>
      <c r="J7" s="713">
        <f t="shared" ref="J7:J13" si="6">C7/12</f>
        <v>32552427.5</v>
      </c>
      <c r="K7" s="713">
        <f t="shared" ref="K7:K13" si="7">C7/12</f>
        <v>32552427.5</v>
      </c>
      <c r="L7" s="713">
        <f t="shared" ref="L7:L13" si="8">C7/12</f>
        <v>32552427.5</v>
      </c>
      <c r="M7" s="713">
        <f t="shared" ref="M7:M13" si="9">C7/12</f>
        <v>32552427.5</v>
      </c>
      <c r="N7" s="713">
        <f t="shared" ref="N7:N13" si="10">C7/12</f>
        <v>32552427.5</v>
      </c>
      <c r="O7" s="713">
        <f t="shared" ref="O7:O13" si="11">C7/12</f>
        <v>32552427.5</v>
      </c>
      <c r="P7" s="345">
        <f t="shared" ref="P7:P30" si="12">SUM(D7:O7)</f>
        <v>390629130</v>
      </c>
    </row>
    <row r="8" spans="1:16" x14ac:dyDescent="0.2">
      <c r="A8" s="75">
        <v>3</v>
      </c>
      <c r="B8" s="711" t="s">
        <v>326</v>
      </c>
      <c r="C8" s="712">
        <f>'[2]2d'!C7</f>
        <v>73583465</v>
      </c>
      <c r="D8" s="713">
        <f t="shared" si="0"/>
        <v>6131955.416666667</v>
      </c>
      <c r="E8" s="713">
        <f t="shared" si="1"/>
        <v>6131955.416666667</v>
      </c>
      <c r="F8" s="713">
        <f t="shared" si="2"/>
        <v>6131955.416666667</v>
      </c>
      <c r="G8" s="713">
        <f t="shared" si="3"/>
        <v>6131955.416666667</v>
      </c>
      <c r="H8" s="713">
        <f t="shared" si="4"/>
        <v>6131955.416666667</v>
      </c>
      <c r="I8" s="713">
        <f t="shared" si="5"/>
        <v>6131955.416666667</v>
      </c>
      <c r="J8" s="713">
        <f t="shared" si="6"/>
        <v>6131955.416666667</v>
      </c>
      <c r="K8" s="713">
        <f t="shared" si="7"/>
        <v>6131955.416666667</v>
      </c>
      <c r="L8" s="713">
        <f t="shared" si="8"/>
        <v>6131955.416666667</v>
      </c>
      <c r="M8" s="713">
        <f t="shared" si="9"/>
        <v>6131955.416666667</v>
      </c>
      <c r="N8" s="713">
        <f t="shared" si="10"/>
        <v>6131955.416666667</v>
      </c>
      <c r="O8" s="713">
        <f t="shared" si="11"/>
        <v>6131955.416666667</v>
      </c>
      <c r="P8" s="345">
        <f t="shared" si="12"/>
        <v>73583465</v>
      </c>
    </row>
    <row r="9" spans="1:16" x14ac:dyDescent="0.2">
      <c r="A9" s="75">
        <v>4</v>
      </c>
      <c r="B9" s="711" t="s">
        <v>327</v>
      </c>
      <c r="C9" s="712">
        <f>'[2]2d'!C8</f>
        <v>475365373</v>
      </c>
      <c r="D9" s="713">
        <f t="shared" si="0"/>
        <v>39613781.083333336</v>
      </c>
      <c r="E9" s="713">
        <f t="shared" si="1"/>
        <v>39613781.083333336</v>
      </c>
      <c r="F9" s="713">
        <f t="shared" si="2"/>
        <v>39613781.083333336</v>
      </c>
      <c r="G9" s="713">
        <f t="shared" si="3"/>
        <v>39613781.083333336</v>
      </c>
      <c r="H9" s="713">
        <f t="shared" si="4"/>
        <v>39613781.083333336</v>
      </c>
      <c r="I9" s="713">
        <f t="shared" si="5"/>
        <v>39613781.083333336</v>
      </c>
      <c r="J9" s="713">
        <f t="shared" si="6"/>
        <v>39613781.083333336</v>
      </c>
      <c r="K9" s="713">
        <f t="shared" si="7"/>
        <v>39613781.083333336</v>
      </c>
      <c r="L9" s="713">
        <f t="shared" si="8"/>
        <v>39613781.083333336</v>
      </c>
      <c r="M9" s="713">
        <f t="shared" si="9"/>
        <v>39613781.083333336</v>
      </c>
      <c r="N9" s="713">
        <f t="shared" si="10"/>
        <v>39613781.083333336</v>
      </c>
      <c r="O9" s="713">
        <f t="shared" si="11"/>
        <v>39613781.083333336</v>
      </c>
      <c r="P9" s="345">
        <f t="shared" si="12"/>
        <v>475365372.99999994</v>
      </c>
    </row>
    <row r="10" spans="1:16" x14ac:dyDescent="0.2">
      <c r="A10" s="75">
        <v>5</v>
      </c>
      <c r="B10" s="711" t="s">
        <v>328</v>
      </c>
      <c r="C10" s="712">
        <f>'[2]2d'!C16</f>
        <v>15643500</v>
      </c>
      <c r="D10" s="713">
        <f t="shared" si="0"/>
        <v>1303625</v>
      </c>
      <c r="E10" s="713">
        <f t="shared" si="1"/>
        <v>1303625</v>
      </c>
      <c r="F10" s="713">
        <f t="shared" si="2"/>
        <v>1303625</v>
      </c>
      <c r="G10" s="713">
        <f t="shared" si="3"/>
        <v>1303625</v>
      </c>
      <c r="H10" s="713">
        <f t="shared" si="4"/>
        <v>1303625</v>
      </c>
      <c r="I10" s="713">
        <f t="shared" si="5"/>
        <v>1303625</v>
      </c>
      <c r="J10" s="713">
        <f t="shared" si="6"/>
        <v>1303625</v>
      </c>
      <c r="K10" s="713">
        <f t="shared" si="7"/>
        <v>1303625</v>
      </c>
      <c r="L10" s="713">
        <f t="shared" si="8"/>
        <v>1303625</v>
      </c>
      <c r="M10" s="713">
        <f t="shared" si="9"/>
        <v>1303625</v>
      </c>
      <c r="N10" s="713">
        <f t="shared" si="10"/>
        <v>1303625</v>
      </c>
      <c r="O10" s="713">
        <f t="shared" si="11"/>
        <v>1303625</v>
      </c>
      <c r="P10" s="345">
        <f t="shared" si="12"/>
        <v>15643500</v>
      </c>
    </row>
    <row r="11" spans="1:16" x14ac:dyDescent="0.2">
      <c r="A11" s="75">
        <v>7</v>
      </c>
      <c r="B11" s="711" t="s">
        <v>329</v>
      </c>
      <c r="C11" s="712">
        <f>'[2]2d'!C26</f>
        <v>275245287</v>
      </c>
      <c r="D11" s="713">
        <f t="shared" si="0"/>
        <v>22937107.25</v>
      </c>
      <c r="E11" s="713">
        <f t="shared" si="1"/>
        <v>22937107.25</v>
      </c>
      <c r="F11" s="713">
        <f t="shared" si="2"/>
        <v>22937107.25</v>
      </c>
      <c r="G11" s="713">
        <f t="shared" si="3"/>
        <v>22937107.25</v>
      </c>
      <c r="H11" s="713">
        <f t="shared" si="4"/>
        <v>22937107.25</v>
      </c>
      <c r="I11" s="713">
        <f t="shared" si="5"/>
        <v>22937107.25</v>
      </c>
      <c r="J11" s="713">
        <f t="shared" si="6"/>
        <v>22937107.25</v>
      </c>
      <c r="K11" s="713">
        <f t="shared" si="7"/>
        <v>22937107.25</v>
      </c>
      <c r="L11" s="713">
        <f t="shared" si="8"/>
        <v>22937107.25</v>
      </c>
      <c r="M11" s="713">
        <f t="shared" si="9"/>
        <v>22937107.25</v>
      </c>
      <c r="N11" s="713">
        <f t="shared" si="10"/>
        <v>22937107.25</v>
      </c>
      <c r="O11" s="713">
        <f t="shared" si="11"/>
        <v>22937107.25</v>
      </c>
      <c r="P11" s="345">
        <f t="shared" si="12"/>
        <v>275245287</v>
      </c>
    </row>
    <row r="12" spans="1:16" x14ac:dyDescent="0.2">
      <c r="A12" s="75">
        <v>16</v>
      </c>
      <c r="B12" s="711" t="s">
        <v>330</v>
      </c>
      <c r="C12" s="712">
        <f>'[2]2d'!C32</f>
        <v>1116681983</v>
      </c>
      <c r="D12" s="713">
        <f t="shared" si="0"/>
        <v>93056831.916666672</v>
      </c>
      <c r="E12" s="713">
        <f t="shared" si="1"/>
        <v>93056831.916666672</v>
      </c>
      <c r="F12" s="713">
        <f t="shared" si="2"/>
        <v>93056831.916666672</v>
      </c>
      <c r="G12" s="713">
        <f t="shared" si="3"/>
        <v>93056831.916666672</v>
      </c>
      <c r="H12" s="713">
        <f t="shared" si="4"/>
        <v>93056831.916666672</v>
      </c>
      <c r="I12" s="713">
        <f t="shared" si="5"/>
        <v>93056831.916666672</v>
      </c>
      <c r="J12" s="713">
        <f t="shared" si="6"/>
        <v>93056831.916666672</v>
      </c>
      <c r="K12" s="713">
        <f t="shared" si="7"/>
        <v>93056831.916666672</v>
      </c>
      <c r="L12" s="713">
        <f t="shared" si="8"/>
        <v>93056831.916666672</v>
      </c>
      <c r="M12" s="713">
        <f t="shared" si="9"/>
        <v>93056831.916666672</v>
      </c>
      <c r="N12" s="713">
        <f t="shared" si="10"/>
        <v>93056831.916666672</v>
      </c>
      <c r="O12" s="713">
        <f t="shared" si="11"/>
        <v>93056831.916666672</v>
      </c>
      <c r="P12" s="345">
        <f t="shared" si="12"/>
        <v>1116681982.9999998</v>
      </c>
    </row>
    <row r="13" spans="1:16" x14ac:dyDescent="0.2">
      <c r="A13" s="75">
        <v>17</v>
      </c>
      <c r="B13" s="711" t="s">
        <v>189</v>
      </c>
      <c r="C13" s="712">
        <f>'[2]2d'!C37</f>
        <v>88459849</v>
      </c>
      <c r="D13" s="713">
        <f t="shared" si="0"/>
        <v>7371654.083333333</v>
      </c>
      <c r="E13" s="713">
        <f t="shared" si="1"/>
        <v>7371654.083333333</v>
      </c>
      <c r="F13" s="713">
        <f t="shared" si="2"/>
        <v>7371654.083333333</v>
      </c>
      <c r="G13" s="713">
        <f t="shared" si="3"/>
        <v>7371654.083333333</v>
      </c>
      <c r="H13" s="713">
        <f t="shared" si="4"/>
        <v>7371654.083333333</v>
      </c>
      <c r="I13" s="713">
        <f t="shared" si="5"/>
        <v>7371654.083333333</v>
      </c>
      <c r="J13" s="713">
        <f t="shared" si="6"/>
        <v>7371654.083333333</v>
      </c>
      <c r="K13" s="713">
        <f t="shared" si="7"/>
        <v>7371654.083333333</v>
      </c>
      <c r="L13" s="713">
        <f t="shared" si="8"/>
        <v>7371654.083333333</v>
      </c>
      <c r="M13" s="713">
        <f t="shared" si="9"/>
        <v>7371654.083333333</v>
      </c>
      <c r="N13" s="713">
        <f t="shared" si="10"/>
        <v>7371654.083333333</v>
      </c>
      <c r="O13" s="713">
        <f t="shared" si="11"/>
        <v>7371654.083333333</v>
      </c>
      <c r="P13" s="345">
        <f t="shared" si="12"/>
        <v>88459849</v>
      </c>
    </row>
    <row r="14" spans="1:16" x14ac:dyDescent="0.2">
      <c r="A14" s="75">
        <v>19</v>
      </c>
      <c r="B14" s="711" t="s">
        <v>331</v>
      </c>
      <c r="C14" s="712">
        <f>'[2]2d'!C43</f>
        <v>19303812</v>
      </c>
      <c r="D14" s="713">
        <f>$C$14/12</f>
        <v>1608651</v>
      </c>
      <c r="E14" s="713">
        <f t="shared" ref="E14:O14" si="13">$C$14/12</f>
        <v>1608651</v>
      </c>
      <c r="F14" s="713">
        <f t="shared" si="13"/>
        <v>1608651</v>
      </c>
      <c r="G14" s="713">
        <f t="shared" si="13"/>
        <v>1608651</v>
      </c>
      <c r="H14" s="713">
        <f t="shared" si="13"/>
        <v>1608651</v>
      </c>
      <c r="I14" s="713">
        <f t="shared" si="13"/>
        <v>1608651</v>
      </c>
      <c r="J14" s="713">
        <f t="shared" si="13"/>
        <v>1608651</v>
      </c>
      <c r="K14" s="713">
        <f t="shared" si="13"/>
        <v>1608651</v>
      </c>
      <c r="L14" s="713">
        <f t="shared" si="13"/>
        <v>1608651</v>
      </c>
      <c r="M14" s="713">
        <f t="shared" si="13"/>
        <v>1608651</v>
      </c>
      <c r="N14" s="713">
        <f t="shared" si="13"/>
        <v>1608651</v>
      </c>
      <c r="O14" s="713">
        <f t="shared" si="13"/>
        <v>1608651</v>
      </c>
      <c r="P14" s="345">
        <f t="shared" si="12"/>
        <v>19303812</v>
      </c>
    </row>
    <row r="15" spans="1:16" x14ac:dyDescent="0.2">
      <c r="A15" s="75">
        <v>20</v>
      </c>
      <c r="B15" s="714" t="s">
        <v>332</v>
      </c>
      <c r="C15" s="715">
        <f t="shared" ref="C15:O15" si="14">SUM(C7:C14)</f>
        <v>2454912399</v>
      </c>
      <c r="D15" s="716">
        <f t="shared" si="14"/>
        <v>204576033.25000003</v>
      </c>
      <c r="E15" s="716">
        <f t="shared" si="14"/>
        <v>204576033.25000003</v>
      </c>
      <c r="F15" s="716">
        <f t="shared" si="14"/>
        <v>204576033.25000003</v>
      </c>
      <c r="G15" s="716">
        <f t="shared" si="14"/>
        <v>204576033.25000003</v>
      </c>
      <c r="H15" s="716">
        <f t="shared" si="14"/>
        <v>204576033.25000003</v>
      </c>
      <c r="I15" s="716">
        <f t="shared" si="14"/>
        <v>204576033.25000003</v>
      </c>
      <c r="J15" s="716">
        <f t="shared" si="14"/>
        <v>204576033.25000003</v>
      </c>
      <c r="K15" s="716">
        <f t="shared" si="14"/>
        <v>204576033.25000003</v>
      </c>
      <c r="L15" s="716">
        <f t="shared" si="14"/>
        <v>204576033.25000003</v>
      </c>
      <c r="M15" s="716">
        <f t="shared" si="14"/>
        <v>204576033.25000003</v>
      </c>
      <c r="N15" s="716">
        <f t="shared" si="14"/>
        <v>204576033.25000003</v>
      </c>
      <c r="O15" s="716">
        <f t="shared" si="14"/>
        <v>204576033.25000003</v>
      </c>
      <c r="P15" s="345">
        <f t="shared" si="12"/>
        <v>2454912399.0000005</v>
      </c>
    </row>
    <row r="16" spans="1:16" x14ac:dyDescent="0.2">
      <c r="A16" s="75">
        <v>27</v>
      </c>
      <c r="B16" s="717" t="s">
        <v>333</v>
      </c>
      <c r="C16" s="718">
        <f>C17+C18</f>
        <v>553364950</v>
      </c>
      <c r="D16" s="719">
        <f t="shared" ref="D16:O16" si="15">D17+D18</f>
        <v>54514478.333333336</v>
      </c>
      <c r="E16" s="719">
        <f t="shared" si="15"/>
        <v>42329185.333333336</v>
      </c>
      <c r="F16" s="719">
        <f t="shared" si="15"/>
        <v>42329185.333333336</v>
      </c>
      <c r="G16" s="719">
        <f t="shared" si="15"/>
        <v>42329185.333333336</v>
      </c>
      <c r="H16" s="719">
        <f t="shared" si="15"/>
        <v>55489747.333333336</v>
      </c>
      <c r="I16" s="719">
        <f t="shared" si="15"/>
        <v>42329185.333333336</v>
      </c>
      <c r="J16" s="719">
        <f t="shared" si="15"/>
        <v>42329185.333333336</v>
      </c>
      <c r="K16" s="719">
        <f t="shared" si="15"/>
        <v>44401795.333333336</v>
      </c>
      <c r="L16" s="719">
        <f t="shared" si="15"/>
        <v>42329185.333333336</v>
      </c>
      <c r="M16" s="719">
        <f t="shared" si="15"/>
        <v>42329185.333333336</v>
      </c>
      <c r="N16" s="719">
        <f t="shared" si="15"/>
        <v>42329185.333333336</v>
      </c>
      <c r="O16" s="719">
        <f t="shared" si="15"/>
        <v>60325446.333333336</v>
      </c>
      <c r="P16" s="345">
        <f t="shared" si="12"/>
        <v>553364949.99999988</v>
      </c>
    </row>
    <row r="17" spans="1:16" s="210" customFormat="1" x14ac:dyDescent="0.2">
      <c r="A17" s="346"/>
      <c r="B17" s="720" t="s">
        <v>334</v>
      </c>
      <c r="C17" s="721">
        <f>'[2]2d'!C45</f>
        <v>45414726</v>
      </c>
      <c r="D17" s="722">
        <f>'[4]2'!D44</f>
        <v>12185293</v>
      </c>
      <c r="E17" s="722"/>
      <c r="F17" s="722"/>
      <c r="G17" s="722"/>
      <c r="H17" s="722">
        <v>13160562</v>
      </c>
      <c r="I17" s="722"/>
      <c r="J17" s="722"/>
      <c r="K17" s="722">
        <v>2072610</v>
      </c>
      <c r="L17" s="722"/>
      <c r="M17" s="722"/>
      <c r="N17" s="722"/>
      <c r="O17" s="722">
        <v>17996261</v>
      </c>
      <c r="P17" s="345">
        <f t="shared" si="12"/>
        <v>45414726</v>
      </c>
    </row>
    <row r="18" spans="1:16" x14ac:dyDescent="0.2">
      <c r="A18" s="75">
        <v>29</v>
      </c>
      <c r="B18" s="723" t="s">
        <v>335</v>
      </c>
      <c r="C18" s="724">
        <f>'[2]2d'!C46</f>
        <v>507950224</v>
      </c>
      <c r="D18" s="713">
        <f>C18/12</f>
        <v>42329185.333333336</v>
      </c>
      <c r="E18" s="713">
        <f>C18/12</f>
        <v>42329185.333333336</v>
      </c>
      <c r="F18" s="713">
        <f>C18/12</f>
        <v>42329185.333333336</v>
      </c>
      <c r="G18" s="713">
        <f>C18/12</f>
        <v>42329185.333333336</v>
      </c>
      <c r="H18" s="713">
        <f>C18/12</f>
        <v>42329185.333333336</v>
      </c>
      <c r="I18" s="713">
        <f>C18/12</f>
        <v>42329185.333333336</v>
      </c>
      <c r="J18" s="713">
        <f>C18/12</f>
        <v>42329185.333333336</v>
      </c>
      <c r="K18" s="713">
        <f>C18/12</f>
        <v>42329185.333333336</v>
      </c>
      <c r="L18" s="713">
        <f>C18/12</f>
        <v>42329185.333333336</v>
      </c>
      <c r="M18" s="713">
        <f>C18/12</f>
        <v>42329185.333333336</v>
      </c>
      <c r="N18" s="713">
        <f>C18/12</f>
        <v>42329185.333333336</v>
      </c>
      <c r="O18" s="713">
        <f>C18/12</f>
        <v>42329185.333333336</v>
      </c>
      <c r="P18" s="345">
        <f t="shared" si="12"/>
        <v>507950223.99999994</v>
      </c>
    </row>
    <row r="19" spans="1:16" ht="21.75" customHeight="1" x14ac:dyDescent="0.2">
      <c r="A19" s="75">
        <v>30</v>
      </c>
      <c r="B19" s="725" t="s">
        <v>336</v>
      </c>
      <c r="C19" s="726">
        <f>C15+C16</f>
        <v>3008277349</v>
      </c>
      <c r="D19" s="727">
        <f t="shared" ref="D19:O19" si="16">D15+D16</f>
        <v>259090511.58333337</v>
      </c>
      <c r="E19" s="727">
        <f t="shared" si="16"/>
        <v>246905218.58333337</v>
      </c>
      <c r="F19" s="727">
        <f t="shared" si="16"/>
        <v>246905218.58333337</v>
      </c>
      <c r="G19" s="727">
        <f t="shared" si="16"/>
        <v>246905218.58333337</v>
      </c>
      <c r="H19" s="727">
        <f t="shared" si="16"/>
        <v>260065780.58333337</v>
      </c>
      <c r="I19" s="727">
        <f t="shared" si="16"/>
        <v>246905218.58333337</v>
      </c>
      <c r="J19" s="727">
        <f t="shared" si="16"/>
        <v>246905218.58333337</v>
      </c>
      <c r="K19" s="727">
        <f t="shared" si="16"/>
        <v>248977828.58333337</v>
      </c>
      <c r="L19" s="727">
        <f t="shared" si="16"/>
        <v>246905218.58333337</v>
      </c>
      <c r="M19" s="727">
        <f t="shared" si="16"/>
        <v>246905218.58333337</v>
      </c>
      <c r="N19" s="727">
        <f t="shared" si="16"/>
        <v>246905218.58333337</v>
      </c>
      <c r="O19" s="727">
        <f t="shared" si="16"/>
        <v>264901479.58333337</v>
      </c>
      <c r="P19" s="345">
        <f t="shared" si="12"/>
        <v>3008277349.0000014</v>
      </c>
    </row>
    <row r="20" spans="1:16" x14ac:dyDescent="0.2">
      <c r="A20" s="75">
        <v>33</v>
      </c>
      <c r="B20" s="723" t="s">
        <v>337</v>
      </c>
      <c r="C20" s="712">
        <f>'[2]1b'!C20</f>
        <v>687786330</v>
      </c>
      <c r="D20" s="713">
        <f t="shared" ref="D20:D26" si="17">C20/12</f>
        <v>57315527.5</v>
      </c>
      <c r="E20" s="713">
        <f t="shared" ref="E20:E26" si="18">C20/12</f>
        <v>57315527.5</v>
      </c>
      <c r="F20" s="713">
        <f t="shared" ref="F20:F26" si="19">C20/12</f>
        <v>57315527.5</v>
      </c>
      <c r="G20" s="713">
        <f t="shared" ref="G20:G26" si="20">C20/12</f>
        <v>57315527.5</v>
      </c>
      <c r="H20" s="713">
        <f t="shared" ref="H20:H26" si="21">C20/12</f>
        <v>57315527.5</v>
      </c>
      <c r="I20" s="713">
        <f t="shared" ref="I20:I26" si="22">C20/12</f>
        <v>57315527.5</v>
      </c>
      <c r="J20" s="713">
        <f t="shared" ref="J20:J26" si="23">C20/12</f>
        <v>57315527.5</v>
      </c>
      <c r="K20" s="713">
        <f t="shared" ref="K20:K26" si="24">C20/12</f>
        <v>57315527.5</v>
      </c>
      <c r="L20" s="713">
        <f t="shared" ref="L20:L26" si="25">C20/12</f>
        <v>57315527.5</v>
      </c>
      <c r="M20" s="713">
        <f t="shared" ref="M20:M26" si="26">C20/12</f>
        <v>57315527.5</v>
      </c>
      <c r="N20" s="713">
        <f t="shared" ref="N20:N26" si="27">C20/12</f>
        <v>57315527.5</v>
      </c>
      <c r="O20" s="713">
        <f t="shared" ref="O20:O26" si="28">C20/12</f>
        <v>57315527.5</v>
      </c>
      <c r="P20" s="345">
        <f t="shared" si="12"/>
        <v>687786330</v>
      </c>
    </row>
    <row r="21" spans="1:16" x14ac:dyDescent="0.2">
      <c r="A21" s="75">
        <v>34</v>
      </c>
      <c r="B21" s="723" t="s">
        <v>338</v>
      </c>
      <c r="C21" s="712">
        <f>'[2]1b'!C28</f>
        <v>1137380569</v>
      </c>
      <c r="D21" s="713">
        <f t="shared" si="17"/>
        <v>94781714.083333328</v>
      </c>
      <c r="E21" s="713">
        <f t="shared" si="18"/>
        <v>94781714.083333328</v>
      </c>
      <c r="F21" s="713">
        <f t="shared" si="19"/>
        <v>94781714.083333328</v>
      </c>
      <c r="G21" s="713">
        <f t="shared" si="20"/>
        <v>94781714.083333328</v>
      </c>
      <c r="H21" s="713">
        <f t="shared" si="21"/>
        <v>94781714.083333328</v>
      </c>
      <c r="I21" s="713">
        <f t="shared" si="22"/>
        <v>94781714.083333328</v>
      </c>
      <c r="J21" s="713">
        <f t="shared" si="23"/>
        <v>94781714.083333328</v>
      </c>
      <c r="K21" s="713">
        <f t="shared" si="24"/>
        <v>94781714.083333328</v>
      </c>
      <c r="L21" s="713">
        <f t="shared" si="25"/>
        <v>94781714.083333328</v>
      </c>
      <c r="M21" s="713">
        <f t="shared" si="26"/>
        <v>94781714.083333328</v>
      </c>
      <c r="N21" s="713">
        <f t="shared" si="27"/>
        <v>94781714.083333328</v>
      </c>
      <c r="O21" s="713">
        <f t="shared" si="28"/>
        <v>94781714.083333328</v>
      </c>
      <c r="P21" s="345">
        <f t="shared" si="12"/>
        <v>1137380569.0000002</v>
      </c>
    </row>
    <row r="22" spans="1:16" x14ac:dyDescent="0.2">
      <c r="A22" s="75">
        <v>35</v>
      </c>
      <c r="B22" s="723" t="s">
        <v>238</v>
      </c>
      <c r="C22" s="712">
        <f>'[2]1b'!C39</f>
        <v>303400000</v>
      </c>
      <c r="D22" s="713">
        <f t="shared" si="17"/>
        <v>25283333.333333332</v>
      </c>
      <c r="E22" s="713">
        <f t="shared" si="18"/>
        <v>25283333.333333332</v>
      </c>
      <c r="F22" s="713">
        <f t="shared" si="19"/>
        <v>25283333.333333332</v>
      </c>
      <c r="G22" s="713">
        <f t="shared" si="20"/>
        <v>25283333.333333332</v>
      </c>
      <c r="H22" s="713">
        <f t="shared" si="21"/>
        <v>25283333.333333332</v>
      </c>
      <c r="I22" s="713">
        <f t="shared" si="22"/>
        <v>25283333.333333332</v>
      </c>
      <c r="J22" s="713">
        <f t="shared" si="23"/>
        <v>25283333.333333332</v>
      </c>
      <c r="K22" s="713">
        <f t="shared" si="24"/>
        <v>25283333.333333332</v>
      </c>
      <c r="L22" s="713">
        <f t="shared" si="25"/>
        <v>25283333.333333332</v>
      </c>
      <c r="M22" s="713">
        <f t="shared" si="26"/>
        <v>25283333.333333332</v>
      </c>
      <c r="N22" s="713">
        <f t="shared" si="27"/>
        <v>25283333.333333332</v>
      </c>
      <c r="O22" s="713">
        <f t="shared" si="28"/>
        <v>25283333.333333332</v>
      </c>
      <c r="P22" s="345">
        <f t="shared" si="12"/>
        <v>303400000</v>
      </c>
    </row>
    <row r="23" spans="1:16" x14ac:dyDescent="0.2">
      <c r="A23" s="75">
        <v>36</v>
      </c>
      <c r="B23" s="728" t="s">
        <v>239</v>
      </c>
      <c r="C23" s="729">
        <f>'[2]1b'!C61</f>
        <v>39564766</v>
      </c>
      <c r="D23" s="713">
        <f t="shared" si="17"/>
        <v>3297063.8333333335</v>
      </c>
      <c r="E23" s="713">
        <f t="shared" si="18"/>
        <v>3297063.8333333335</v>
      </c>
      <c r="F23" s="713">
        <f t="shared" si="19"/>
        <v>3297063.8333333335</v>
      </c>
      <c r="G23" s="713">
        <f t="shared" si="20"/>
        <v>3297063.8333333335</v>
      </c>
      <c r="H23" s="713">
        <f t="shared" si="21"/>
        <v>3297063.8333333335</v>
      </c>
      <c r="I23" s="713">
        <f t="shared" si="22"/>
        <v>3297063.8333333335</v>
      </c>
      <c r="J23" s="713">
        <f t="shared" si="23"/>
        <v>3297063.8333333335</v>
      </c>
      <c r="K23" s="713">
        <f t="shared" si="24"/>
        <v>3297063.8333333335</v>
      </c>
      <c r="L23" s="713">
        <f t="shared" si="25"/>
        <v>3297063.8333333335</v>
      </c>
      <c r="M23" s="713">
        <f t="shared" si="26"/>
        <v>3297063.8333333335</v>
      </c>
      <c r="N23" s="713">
        <f t="shared" si="27"/>
        <v>3297063.8333333335</v>
      </c>
      <c r="O23" s="713">
        <f t="shared" si="28"/>
        <v>3297063.8333333335</v>
      </c>
      <c r="P23" s="345">
        <f t="shared" si="12"/>
        <v>39564766</v>
      </c>
    </row>
    <row r="24" spans="1:16" x14ac:dyDescent="0.2">
      <c r="A24" s="75">
        <v>37</v>
      </c>
      <c r="B24" s="728" t="s">
        <v>240</v>
      </c>
      <c r="C24" s="729">
        <f>'[2]1b'!C64</f>
        <v>12129420</v>
      </c>
      <c r="D24" s="713">
        <f t="shared" si="17"/>
        <v>1010785</v>
      </c>
      <c r="E24" s="713">
        <f t="shared" si="18"/>
        <v>1010785</v>
      </c>
      <c r="F24" s="713">
        <f t="shared" si="19"/>
        <v>1010785</v>
      </c>
      <c r="G24" s="713">
        <f t="shared" si="20"/>
        <v>1010785</v>
      </c>
      <c r="H24" s="713">
        <f t="shared" si="21"/>
        <v>1010785</v>
      </c>
      <c r="I24" s="713">
        <f t="shared" si="22"/>
        <v>1010785</v>
      </c>
      <c r="J24" s="713">
        <f t="shared" si="23"/>
        <v>1010785</v>
      </c>
      <c r="K24" s="713">
        <f t="shared" si="24"/>
        <v>1010785</v>
      </c>
      <c r="L24" s="713">
        <f t="shared" si="25"/>
        <v>1010785</v>
      </c>
      <c r="M24" s="713">
        <f t="shared" si="26"/>
        <v>1010785</v>
      </c>
      <c r="N24" s="713">
        <f t="shared" si="27"/>
        <v>1010785</v>
      </c>
      <c r="O24" s="713">
        <f t="shared" si="28"/>
        <v>1010785</v>
      </c>
      <c r="P24" s="345">
        <f t="shared" si="12"/>
        <v>12129420</v>
      </c>
    </row>
    <row r="25" spans="1:16" x14ac:dyDescent="0.2">
      <c r="A25" s="75"/>
      <c r="B25" s="728" t="s">
        <v>339</v>
      </c>
      <c r="C25" s="729">
        <f>'[2]1b'!C66</f>
        <v>415000</v>
      </c>
      <c r="D25" s="713">
        <f t="shared" si="17"/>
        <v>34583.333333333336</v>
      </c>
      <c r="E25" s="713">
        <f t="shared" si="18"/>
        <v>34583.333333333336</v>
      </c>
      <c r="F25" s="713">
        <f t="shared" si="19"/>
        <v>34583.333333333336</v>
      </c>
      <c r="G25" s="713">
        <f t="shared" si="20"/>
        <v>34583.333333333336</v>
      </c>
      <c r="H25" s="713">
        <f t="shared" si="21"/>
        <v>34583.333333333336</v>
      </c>
      <c r="I25" s="713">
        <f t="shared" si="22"/>
        <v>34583.333333333336</v>
      </c>
      <c r="J25" s="713">
        <f t="shared" si="23"/>
        <v>34583.333333333336</v>
      </c>
      <c r="K25" s="713">
        <f t="shared" si="24"/>
        <v>34583.333333333336</v>
      </c>
      <c r="L25" s="713">
        <f t="shared" si="25"/>
        <v>34583.333333333336</v>
      </c>
      <c r="M25" s="713">
        <f t="shared" si="26"/>
        <v>34583.333333333336</v>
      </c>
      <c r="N25" s="713">
        <f t="shared" si="27"/>
        <v>34583.333333333336</v>
      </c>
      <c r="O25" s="713">
        <f t="shared" si="28"/>
        <v>34583.333333333336</v>
      </c>
      <c r="P25" s="345">
        <f t="shared" si="12"/>
        <v>414999.99999999994</v>
      </c>
    </row>
    <row r="26" spans="1:16" x14ac:dyDescent="0.2">
      <c r="A26" s="75">
        <v>38</v>
      </c>
      <c r="B26" s="728" t="s">
        <v>340</v>
      </c>
      <c r="C26" s="729">
        <f>'[2]1b'!C70</f>
        <v>3122000</v>
      </c>
      <c r="D26" s="713">
        <f t="shared" si="17"/>
        <v>260166.66666666666</v>
      </c>
      <c r="E26" s="713">
        <f t="shared" si="18"/>
        <v>260166.66666666666</v>
      </c>
      <c r="F26" s="713">
        <f t="shared" si="19"/>
        <v>260166.66666666666</v>
      </c>
      <c r="G26" s="713">
        <f t="shared" si="20"/>
        <v>260166.66666666666</v>
      </c>
      <c r="H26" s="713">
        <f t="shared" si="21"/>
        <v>260166.66666666666</v>
      </c>
      <c r="I26" s="713">
        <f t="shared" si="22"/>
        <v>260166.66666666666</v>
      </c>
      <c r="J26" s="713">
        <f t="shared" si="23"/>
        <v>260166.66666666666</v>
      </c>
      <c r="K26" s="713">
        <f t="shared" si="24"/>
        <v>260166.66666666666</v>
      </c>
      <c r="L26" s="713">
        <f t="shared" si="25"/>
        <v>260166.66666666666</v>
      </c>
      <c r="M26" s="713">
        <f t="shared" si="26"/>
        <v>260166.66666666666</v>
      </c>
      <c r="N26" s="713">
        <f t="shared" si="27"/>
        <v>260166.66666666666</v>
      </c>
      <c r="O26" s="713">
        <f t="shared" si="28"/>
        <v>260166.66666666666</v>
      </c>
      <c r="P26" s="345">
        <f t="shared" si="12"/>
        <v>3121999.9999999995</v>
      </c>
    </row>
    <row r="27" spans="1:16" s="84" customFormat="1" x14ac:dyDescent="0.2">
      <c r="A27" s="76">
        <v>39</v>
      </c>
      <c r="B27" s="730" t="s">
        <v>341</v>
      </c>
      <c r="C27" s="731">
        <f t="shared" ref="C27:O27" si="29">SUM(C20:C26)</f>
        <v>2183798085</v>
      </c>
      <c r="D27" s="732">
        <f t="shared" si="29"/>
        <v>181983173.75</v>
      </c>
      <c r="E27" s="732">
        <f t="shared" si="29"/>
        <v>181983173.75</v>
      </c>
      <c r="F27" s="732">
        <f t="shared" si="29"/>
        <v>181983173.75</v>
      </c>
      <c r="G27" s="732">
        <f t="shared" si="29"/>
        <v>181983173.75</v>
      </c>
      <c r="H27" s="732">
        <f t="shared" si="29"/>
        <v>181983173.75</v>
      </c>
      <c r="I27" s="732">
        <f t="shared" si="29"/>
        <v>181983173.75</v>
      </c>
      <c r="J27" s="732">
        <f t="shared" si="29"/>
        <v>181983173.75</v>
      </c>
      <c r="K27" s="732">
        <f t="shared" si="29"/>
        <v>181983173.75</v>
      </c>
      <c r="L27" s="732">
        <f t="shared" si="29"/>
        <v>181983173.75</v>
      </c>
      <c r="M27" s="732">
        <f t="shared" si="29"/>
        <v>181983173.75</v>
      </c>
      <c r="N27" s="732">
        <f t="shared" si="29"/>
        <v>181983173.75</v>
      </c>
      <c r="O27" s="732">
        <f t="shared" si="29"/>
        <v>181983173.75</v>
      </c>
      <c r="P27" s="347">
        <f t="shared" si="12"/>
        <v>2183798085</v>
      </c>
    </row>
    <row r="28" spans="1:16" ht="16.5" customHeight="1" x14ac:dyDescent="0.2">
      <c r="A28" s="75">
        <v>55</v>
      </c>
      <c r="B28" s="717" t="s">
        <v>342</v>
      </c>
      <c r="C28" s="718">
        <f>SUM(C29:C31)</f>
        <v>824479264</v>
      </c>
      <c r="D28" s="718">
        <f t="shared" ref="D28:O28" si="30">SUM(D29:D31)</f>
        <v>325628792.33333331</v>
      </c>
      <c r="E28" s="718">
        <f t="shared" si="30"/>
        <v>42329185.333333336</v>
      </c>
      <c r="F28" s="718">
        <f t="shared" si="30"/>
        <v>42329185.333333336</v>
      </c>
      <c r="G28" s="718">
        <f t="shared" si="30"/>
        <v>42329185.333333336</v>
      </c>
      <c r="H28" s="718">
        <f t="shared" si="30"/>
        <v>55489747.333333336</v>
      </c>
      <c r="I28" s="718">
        <f t="shared" si="30"/>
        <v>42329185.333333336</v>
      </c>
      <c r="J28" s="718">
        <f t="shared" si="30"/>
        <v>42329185.333333336</v>
      </c>
      <c r="K28" s="718">
        <f t="shared" si="30"/>
        <v>42329185.333333336</v>
      </c>
      <c r="L28" s="718">
        <f t="shared" si="30"/>
        <v>44401795.333333336</v>
      </c>
      <c r="M28" s="718">
        <f t="shared" si="30"/>
        <v>42329185.333333336</v>
      </c>
      <c r="N28" s="718">
        <f t="shared" si="30"/>
        <v>42329185.333333336</v>
      </c>
      <c r="O28" s="718">
        <f t="shared" si="30"/>
        <v>60325446.333333336</v>
      </c>
      <c r="P28" s="345">
        <f t="shared" si="12"/>
        <v>824479264.00000012</v>
      </c>
    </row>
    <row r="29" spans="1:16" s="427" customFormat="1" ht="16.5" customHeight="1" x14ac:dyDescent="0.2">
      <c r="A29" s="426"/>
      <c r="B29" s="733" t="s">
        <v>525</v>
      </c>
      <c r="C29" s="721">
        <f>'[2]1b'!C74</f>
        <v>33229433</v>
      </c>
      <c r="D29" s="734"/>
      <c r="E29" s="734"/>
      <c r="F29" s="734"/>
      <c r="G29" s="734"/>
      <c r="H29" s="734">
        <v>13160562</v>
      </c>
      <c r="I29" s="734"/>
      <c r="J29" s="734"/>
      <c r="K29" s="734"/>
      <c r="L29" s="734">
        <v>2072610</v>
      </c>
      <c r="M29" s="734"/>
      <c r="N29" s="734"/>
      <c r="O29" s="734">
        <v>17996261</v>
      </c>
      <c r="P29" s="345">
        <f t="shared" si="12"/>
        <v>33229433</v>
      </c>
    </row>
    <row r="30" spans="1:16" x14ac:dyDescent="0.2">
      <c r="A30" s="75"/>
      <c r="B30" s="728" t="s">
        <v>343</v>
      </c>
      <c r="C30" s="721">
        <f>'[2]1b'!C73</f>
        <v>283299607</v>
      </c>
      <c r="D30" s="713">
        <v>283299607</v>
      </c>
      <c r="E30" s="713"/>
      <c r="F30" s="713"/>
      <c r="G30" s="713"/>
      <c r="H30" s="713"/>
      <c r="I30" s="713"/>
      <c r="J30" s="713"/>
      <c r="K30" s="713"/>
      <c r="L30" s="713"/>
      <c r="M30" s="713"/>
      <c r="N30" s="713"/>
      <c r="O30" s="713"/>
      <c r="P30" s="345">
        <f t="shared" si="12"/>
        <v>283299607</v>
      </c>
    </row>
    <row r="31" spans="1:16" ht="18" customHeight="1" x14ac:dyDescent="0.2">
      <c r="A31" s="75">
        <v>56</v>
      </c>
      <c r="B31" s="723" t="s">
        <v>335</v>
      </c>
      <c r="C31" s="735">
        <f>'[2]1b'!C75</f>
        <v>507950224</v>
      </c>
      <c r="D31" s="713">
        <f>C31/12</f>
        <v>42329185.333333336</v>
      </c>
      <c r="E31" s="713">
        <f>C31/12</f>
        <v>42329185.333333336</v>
      </c>
      <c r="F31" s="713">
        <f>C31/12</f>
        <v>42329185.333333336</v>
      </c>
      <c r="G31" s="713">
        <f>C31/12</f>
        <v>42329185.333333336</v>
      </c>
      <c r="H31" s="713">
        <f>C31/12</f>
        <v>42329185.333333336</v>
      </c>
      <c r="I31" s="713">
        <f>C31/12</f>
        <v>42329185.333333336</v>
      </c>
      <c r="J31" s="713">
        <f>C31/12</f>
        <v>42329185.333333336</v>
      </c>
      <c r="K31" s="713">
        <f>C31/12</f>
        <v>42329185.333333336</v>
      </c>
      <c r="L31" s="713">
        <f>C31/12</f>
        <v>42329185.333333336</v>
      </c>
      <c r="M31" s="713">
        <f>C31/12</f>
        <v>42329185.333333336</v>
      </c>
      <c r="N31" s="713">
        <f>C31/12</f>
        <v>42329185.333333336</v>
      </c>
      <c r="O31" s="713">
        <f>C31/12</f>
        <v>42329185.333333336</v>
      </c>
      <c r="P31" s="345">
        <f>SUM(D31:O31)</f>
        <v>507950223.99999994</v>
      </c>
    </row>
    <row r="32" spans="1:16" x14ac:dyDescent="0.2">
      <c r="A32" s="75">
        <v>58</v>
      </c>
      <c r="B32" s="736" t="s">
        <v>344</v>
      </c>
      <c r="C32" s="737">
        <f t="shared" ref="C32:O32" si="31">C27+C28</f>
        <v>3008277349</v>
      </c>
      <c r="D32" s="737">
        <f t="shared" si="31"/>
        <v>507611966.08333331</v>
      </c>
      <c r="E32" s="737">
        <f t="shared" si="31"/>
        <v>224312359.08333334</v>
      </c>
      <c r="F32" s="737">
        <f t="shared" si="31"/>
        <v>224312359.08333334</v>
      </c>
      <c r="G32" s="737">
        <f t="shared" si="31"/>
        <v>224312359.08333334</v>
      </c>
      <c r="H32" s="737">
        <f t="shared" si="31"/>
        <v>237472921.08333334</v>
      </c>
      <c r="I32" s="737">
        <f t="shared" si="31"/>
        <v>224312359.08333334</v>
      </c>
      <c r="J32" s="737">
        <f t="shared" si="31"/>
        <v>224312359.08333334</v>
      </c>
      <c r="K32" s="737">
        <f t="shared" si="31"/>
        <v>224312359.08333334</v>
      </c>
      <c r="L32" s="737">
        <f t="shared" si="31"/>
        <v>226384969.08333334</v>
      </c>
      <c r="M32" s="737">
        <f t="shared" si="31"/>
        <v>224312359.08333334</v>
      </c>
      <c r="N32" s="737">
        <f t="shared" si="31"/>
        <v>224312359.08333334</v>
      </c>
      <c r="O32" s="737">
        <f t="shared" si="31"/>
        <v>242308620.08333334</v>
      </c>
      <c r="P32" s="345">
        <f>SUM(D32:O32)</f>
        <v>3008277349</v>
      </c>
    </row>
    <row r="33" spans="2:15" x14ac:dyDescent="0.2">
      <c r="B33" s="342"/>
      <c r="C33" s="342"/>
      <c r="D33" s="423"/>
      <c r="E33" s="423"/>
      <c r="F33" s="423"/>
      <c r="G33" s="423"/>
      <c r="H33" s="423"/>
      <c r="I33" s="423"/>
      <c r="J33" s="423"/>
      <c r="K33" s="423"/>
      <c r="L33" s="423"/>
      <c r="M33" s="423"/>
      <c r="N33" s="423"/>
      <c r="O33" s="423"/>
    </row>
    <row r="34" spans="2:15" x14ac:dyDescent="0.2">
      <c r="B34" s="342"/>
      <c r="C34" s="342"/>
      <c r="D34" s="423"/>
      <c r="E34" s="423"/>
      <c r="F34" s="423"/>
      <c r="G34" s="423"/>
      <c r="H34" s="423"/>
      <c r="I34" s="423"/>
      <c r="J34" s="423"/>
      <c r="K34" s="423"/>
      <c r="L34" s="423"/>
      <c r="M34" s="423"/>
      <c r="N34" s="423"/>
      <c r="O34" s="423"/>
    </row>
  </sheetData>
  <phoneticPr fontId="50" type="noConversion"/>
  <pageMargins left="0.78740157480314965" right="0.78740157480314965" top="0.78740157480314965" bottom="0.78740157480314965" header="0.51181102362204722" footer="0.51181102362204722"/>
  <pageSetup paperSize="9" scale="60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12"/>
  <sheetViews>
    <sheetView workbookViewId="0">
      <selection activeCell="F2" sqref="F2"/>
    </sheetView>
  </sheetViews>
  <sheetFormatPr defaultColWidth="9.140625" defaultRowHeight="12.75" x14ac:dyDescent="0.2"/>
  <cols>
    <col min="1" max="1" width="9.140625" style="73"/>
    <col min="2" max="2" width="45.28515625" style="73" customWidth="1"/>
    <col min="3" max="3" width="16.5703125" style="73" customWidth="1"/>
    <col min="4" max="4" width="13.7109375" style="73" customWidth="1"/>
    <col min="5" max="5" width="16.28515625" style="73" customWidth="1"/>
    <col min="6" max="6" width="15.85546875" style="73" customWidth="1"/>
    <col min="7" max="7" width="14" style="73" customWidth="1"/>
    <col min="8" max="8" width="13.7109375" style="73" bestFit="1" customWidth="1"/>
    <col min="9" max="9" width="14.7109375" style="73" bestFit="1" customWidth="1"/>
    <col min="10" max="10" width="17.42578125" style="73" customWidth="1"/>
    <col min="11" max="16384" width="9.140625" style="73"/>
  </cols>
  <sheetData>
    <row r="1" spans="1:10" x14ac:dyDescent="0.2">
      <c r="B1" s="84" t="s">
        <v>260</v>
      </c>
      <c r="F1" s="196" t="s">
        <v>345</v>
      </c>
    </row>
    <row r="2" spans="1:10" x14ac:dyDescent="0.2">
      <c r="A2" s="84"/>
      <c r="B2" s="84" t="s">
        <v>463</v>
      </c>
      <c r="D2" s="84"/>
      <c r="F2" s="65" t="s">
        <v>487</v>
      </c>
    </row>
    <row r="3" spans="1:10" x14ac:dyDescent="0.2">
      <c r="A3" s="84"/>
      <c r="B3" s="84"/>
      <c r="D3" s="84"/>
      <c r="F3" s="66" t="s">
        <v>202</v>
      </c>
    </row>
    <row r="4" spans="1:10" ht="36" customHeight="1" x14ac:dyDescent="0.25">
      <c r="A4" s="747" t="s">
        <v>346</v>
      </c>
      <c r="B4" s="747"/>
      <c r="C4" s="747"/>
      <c r="D4" s="747"/>
    </row>
    <row r="6" spans="1:10" x14ac:dyDescent="0.2">
      <c r="A6" s="73" t="s">
        <v>234</v>
      </c>
      <c r="B6" s="73" t="s">
        <v>208</v>
      </c>
      <c r="C6" s="73" t="s">
        <v>167</v>
      </c>
      <c r="D6" s="73" t="s">
        <v>168</v>
      </c>
      <c r="E6" s="60" t="s">
        <v>236</v>
      </c>
      <c r="F6" s="73" t="s">
        <v>299</v>
      </c>
    </row>
    <row r="7" spans="1:10" ht="24" x14ac:dyDescent="0.2">
      <c r="A7" s="199" t="s">
        <v>347</v>
      </c>
      <c r="B7" s="198" t="s">
        <v>348</v>
      </c>
      <c r="C7" s="211" t="s">
        <v>349</v>
      </c>
      <c r="D7" s="212" t="s">
        <v>350</v>
      </c>
      <c r="E7" s="292" t="s">
        <v>351</v>
      </c>
      <c r="F7" s="293" t="s">
        <v>471</v>
      </c>
      <c r="G7" s="294" t="s">
        <v>472</v>
      </c>
      <c r="H7" s="295" t="s">
        <v>233</v>
      </c>
      <c r="I7" s="295" t="s">
        <v>254</v>
      </c>
      <c r="J7" s="295" t="s">
        <v>473</v>
      </c>
    </row>
    <row r="8" spans="1:10" x14ac:dyDescent="0.2">
      <c r="A8" s="204">
        <v>1</v>
      </c>
      <c r="B8" s="213" t="s">
        <v>470</v>
      </c>
      <c r="C8" s="206">
        <v>259822948</v>
      </c>
      <c r="D8" s="206">
        <v>0</v>
      </c>
      <c r="E8" s="290">
        <f>C8+D8</f>
        <v>259822948</v>
      </c>
      <c r="F8" s="290">
        <f t="shared" ref="F8:F12" si="0">SUM(G8:J8)</f>
        <v>259822948</v>
      </c>
      <c r="G8" s="122">
        <v>2450209</v>
      </c>
      <c r="H8" s="122">
        <v>477791</v>
      </c>
      <c r="I8" s="122">
        <v>8590000</v>
      </c>
      <c r="J8" s="122">
        <v>248304948</v>
      </c>
    </row>
    <row r="9" spans="1:10" x14ac:dyDescent="0.2">
      <c r="A9" s="204">
        <v>2</v>
      </c>
      <c r="B9" s="205" t="s">
        <v>474</v>
      </c>
      <c r="C9" s="206">
        <v>992378339</v>
      </c>
      <c r="D9" s="206"/>
      <c r="E9" s="290">
        <f>C9+D9</f>
        <v>992378339</v>
      </c>
      <c r="F9" s="290">
        <f t="shared" si="0"/>
        <v>992378339</v>
      </c>
      <c r="G9" s="122"/>
      <c r="H9" s="122"/>
      <c r="I9" s="122">
        <v>215587784</v>
      </c>
      <c r="J9" s="122">
        <v>776790555</v>
      </c>
    </row>
    <row r="10" spans="1:10" x14ac:dyDescent="0.2">
      <c r="A10" s="204">
        <v>3</v>
      </c>
      <c r="B10" s="205" t="s">
        <v>475</v>
      </c>
      <c r="C10" s="206">
        <v>7000000</v>
      </c>
      <c r="D10" s="206">
        <v>3066750</v>
      </c>
      <c r="E10" s="290">
        <f>C10+D10</f>
        <v>10066750</v>
      </c>
      <c r="F10" s="290">
        <f t="shared" si="0"/>
        <v>10066570</v>
      </c>
      <c r="G10" s="122">
        <v>1246500</v>
      </c>
      <c r="H10" s="122">
        <v>243068</v>
      </c>
      <c r="I10" s="122">
        <v>3485721</v>
      </c>
      <c r="J10" s="122">
        <v>5091281</v>
      </c>
    </row>
    <row r="11" spans="1:10" x14ac:dyDescent="0.2">
      <c r="A11" s="204">
        <v>4</v>
      </c>
      <c r="B11" s="205"/>
      <c r="C11" s="206"/>
      <c r="D11" s="206"/>
      <c r="E11" s="290">
        <f>C11+D11</f>
        <v>0</v>
      </c>
      <c r="F11" s="290">
        <f t="shared" si="0"/>
        <v>0</v>
      </c>
      <c r="G11" s="122"/>
      <c r="H11" s="122"/>
      <c r="I11" s="122"/>
      <c r="J11" s="122"/>
    </row>
    <row r="12" spans="1:10" x14ac:dyDescent="0.2">
      <c r="A12" s="204">
        <v>5</v>
      </c>
      <c r="B12" s="208" t="s">
        <v>187</v>
      </c>
      <c r="C12" s="209">
        <f>SUM(C8:C11)</f>
        <v>1259201287</v>
      </c>
      <c r="D12" s="209">
        <f>SUM(D8:D11)</f>
        <v>3066750</v>
      </c>
      <c r="E12" s="291">
        <f>SUM(E8:E11)</f>
        <v>1262268037</v>
      </c>
      <c r="F12" s="290">
        <f t="shared" si="0"/>
        <v>1262267857</v>
      </c>
      <c r="G12" s="296">
        <f>SUM(G8:G11)</f>
        <v>3696709</v>
      </c>
      <c r="H12" s="296">
        <f>SUM(H8:H11)</f>
        <v>720859</v>
      </c>
      <c r="I12" s="296">
        <f>SUM(I8:I11)</f>
        <v>227663505</v>
      </c>
      <c r="J12" s="296">
        <f>SUM(J8:J11)</f>
        <v>1030186784</v>
      </c>
    </row>
  </sheetData>
  <mergeCells count="1">
    <mergeCell ref="A4:D4"/>
  </mergeCells>
  <phoneticPr fontId="5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24</vt:i4>
      </vt:variant>
      <vt:variant>
        <vt:lpstr>Névvel ellátott tartományok</vt:lpstr>
      </vt:variant>
      <vt:variant>
        <vt:i4>2</vt:i4>
      </vt:variant>
    </vt:vector>
  </HeadingPairs>
  <TitlesOfParts>
    <vt:vector size="26" baseType="lpstr">
      <vt:lpstr>1</vt:lpstr>
      <vt:lpstr>1a</vt:lpstr>
      <vt:lpstr>1b</vt:lpstr>
      <vt:lpstr>1.c</vt:lpstr>
      <vt:lpstr>2</vt:lpstr>
      <vt:lpstr>2a</vt:lpstr>
      <vt:lpstr>2b</vt:lpstr>
      <vt:lpstr>2-c</vt:lpstr>
      <vt:lpstr>2d</vt:lpstr>
      <vt:lpstr>2,e</vt:lpstr>
      <vt:lpstr>3</vt:lpstr>
      <vt:lpstr>4.mell</vt:lpstr>
      <vt:lpstr>5.mell.</vt:lpstr>
      <vt:lpstr>6.mell.</vt:lpstr>
      <vt:lpstr>7 mell</vt:lpstr>
      <vt:lpstr>8.sz.mell</vt:lpstr>
      <vt:lpstr>9a</vt:lpstr>
      <vt:lpstr>9b</vt:lpstr>
      <vt:lpstr>9c</vt:lpstr>
      <vt:lpstr>10 mell</vt:lpstr>
      <vt:lpstr>11</vt:lpstr>
      <vt:lpstr>12</vt:lpstr>
      <vt:lpstr>13. mell</vt:lpstr>
      <vt:lpstr>14 mell</vt:lpstr>
      <vt:lpstr>'12'!Nyomtatási_terület</vt:lpstr>
      <vt:lpstr>'13. mell'!Nyomtatási_terület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Niki</cp:lastModifiedBy>
  <cp:lastPrinted>2018-02-26T11:00:08Z</cp:lastPrinted>
  <dcterms:created xsi:type="dcterms:W3CDTF">2017-02-09T14:59:06Z</dcterms:created>
  <dcterms:modified xsi:type="dcterms:W3CDTF">2019-02-28T07:40:25Z</dcterms:modified>
</cp:coreProperties>
</file>