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jegyző\Desktop\"/>
    </mc:Choice>
  </mc:AlternateContent>
  <bookViews>
    <workbookView xWindow="0" yWindow="0" windowWidth="20490" windowHeight="7620" firstSheet="13" activeTab="22"/>
  </bookViews>
  <sheets>
    <sheet name="1" sheetId="23" r:id="rId1"/>
    <sheet name="1a" sheetId="24" r:id="rId2"/>
    <sheet name="1b" sheetId="36" r:id="rId3"/>
    <sheet name="1.c" sheetId="38" r:id="rId4"/>
    <sheet name="2" sheetId="25" r:id="rId5"/>
    <sheet name="2a" sheetId="26" r:id="rId6"/>
    <sheet name="2b" sheetId="27" r:id="rId7"/>
    <sheet name="2-c" sheetId="8" r:id="rId8"/>
    <sheet name="2d" sheetId="37" r:id="rId9"/>
    <sheet name="2,e" sheetId="39" r:id="rId10"/>
    <sheet name="3" sheetId="28" r:id="rId11"/>
    <sheet name="4.mell" sheetId="9" r:id="rId12"/>
    <sheet name="5.mell." sheetId="10" r:id="rId13"/>
    <sheet name="6.mell." sheetId="7" r:id="rId14"/>
    <sheet name="7 mell" sheetId="11" r:id="rId15"/>
    <sheet name="8.sz.mell" sheetId="12" r:id="rId16"/>
    <sheet name="9a" sheetId="32" r:id="rId17"/>
    <sheet name="9b" sheetId="35" r:id="rId18"/>
    <sheet name="9c" sheetId="34" r:id="rId19"/>
    <sheet name="10 mell" sheetId="13" r:id="rId20"/>
    <sheet name="11" sheetId="29" r:id="rId21"/>
    <sheet name="12" sheetId="30" r:id="rId22"/>
    <sheet name="13. mell" sheetId="14" r:id="rId23"/>
    <sheet name="14 mell" sheetId="15" r:id="rId24"/>
  </sheets>
  <externalReferences>
    <externalReference r:id="rId25"/>
    <externalReference r:id="rId26"/>
    <externalReference r:id="rId27"/>
  </externalReferences>
  <definedNames>
    <definedName name="_xlnm.Print_Area" localSheetId="0">#REF!</definedName>
    <definedName name="_xlnm.Print_Area" localSheetId="21">'12'!$A$6:$U$27</definedName>
    <definedName name="_xlnm.Print_Area" localSheetId="22">'13. mell'!$B$1:$O$32</definedName>
    <definedName name="_xlnm.Print_Area" localSheetId="1">#REF!</definedName>
    <definedName name="_xlnm.Print_Area" localSheetId="4">#REF!</definedName>
    <definedName name="_xlnm.Print_Area" localSheetId="5">#REF!</definedName>
    <definedName name="_xlnm.Print_Area" localSheetId="6">#REF!</definedName>
    <definedName name="_xlnm.Print_Area" localSheetId="16">#REF!</definedName>
    <definedName name="_xlnm.Print_Area" localSheetId="17">#REF!</definedName>
    <definedName name="_xlnm.Print_Area" localSheetId="18">#REF!</definedName>
    <definedName name="_xlnm.Print_Are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31" i="14" l="1"/>
  <c r="O28" i="14" s="1"/>
  <c r="C31" i="14"/>
  <c r="P30" i="14"/>
  <c r="C30" i="14"/>
  <c r="P29" i="14"/>
  <c r="C29" i="14"/>
  <c r="C28" i="14" s="1"/>
  <c r="N26" i="14"/>
  <c r="M26" i="14"/>
  <c r="J26" i="14"/>
  <c r="I26" i="14"/>
  <c r="F26" i="14"/>
  <c r="E26" i="14"/>
  <c r="C26" i="14"/>
  <c r="L26" i="14" s="1"/>
  <c r="H25" i="14"/>
  <c r="C25" i="14"/>
  <c r="N24" i="14"/>
  <c r="M24" i="14"/>
  <c r="J24" i="14"/>
  <c r="I24" i="14"/>
  <c r="F24" i="14"/>
  <c r="E24" i="14"/>
  <c r="C24" i="14"/>
  <c r="L24" i="14" s="1"/>
  <c r="O23" i="14"/>
  <c r="H23" i="14"/>
  <c r="G23" i="14"/>
  <c r="C23" i="14"/>
  <c r="N22" i="14"/>
  <c r="M22" i="14"/>
  <c r="J22" i="14"/>
  <c r="I22" i="14"/>
  <c r="F22" i="14"/>
  <c r="E22" i="14"/>
  <c r="C22" i="14"/>
  <c r="L22" i="14" s="1"/>
  <c r="O21" i="14"/>
  <c r="L21" i="14"/>
  <c r="H21" i="14"/>
  <c r="G21" i="14"/>
  <c r="D21" i="14"/>
  <c r="C21" i="14"/>
  <c r="N20" i="14"/>
  <c r="M20" i="14"/>
  <c r="J20" i="14"/>
  <c r="I20" i="14"/>
  <c r="F20" i="14"/>
  <c r="E20" i="14"/>
  <c r="C20" i="14"/>
  <c r="L20" i="14" s="1"/>
  <c r="N18" i="14"/>
  <c r="M18" i="14"/>
  <c r="J18" i="14"/>
  <c r="I18" i="14"/>
  <c r="I16" i="14" s="1"/>
  <c r="F18" i="14"/>
  <c r="E18" i="14"/>
  <c r="C18" i="14"/>
  <c r="L18" i="14" s="1"/>
  <c r="L16" i="14" s="1"/>
  <c r="D17" i="14"/>
  <c r="C17" i="14"/>
  <c r="C16" i="14" s="1"/>
  <c r="N16" i="14"/>
  <c r="M16" i="14"/>
  <c r="J16" i="14"/>
  <c r="F16" i="14"/>
  <c r="E16" i="14"/>
  <c r="P14" i="14"/>
  <c r="C14" i="14"/>
  <c r="O13" i="14"/>
  <c r="L13" i="14"/>
  <c r="H13" i="14"/>
  <c r="G13" i="14"/>
  <c r="D13" i="14"/>
  <c r="C13" i="14"/>
  <c r="N12" i="14"/>
  <c r="M12" i="14"/>
  <c r="L12" i="14"/>
  <c r="J12" i="14"/>
  <c r="I12" i="14"/>
  <c r="H12" i="14"/>
  <c r="F12" i="14"/>
  <c r="E12" i="14"/>
  <c r="D12" i="14"/>
  <c r="C12" i="14"/>
  <c r="O12" i="14" s="1"/>
  <c r="H11" i="14"/>
  <c r="C11" i="14"/>
  <c r="N10" i="14"/>
  <c r="M10" i="14"/>
  <c r="L10" i="14"/>
  <c r="J10" i="14"/>
  <c r="I10" i="14"/>
  <c r="H10" i="14"/>
  <c r="F10" i="14"/>
  <c r="E10" i="14"/>
  <c r="D10" i="14"/>
  <c r="C10" i="14"/>
  <c r="O10" i="14" s="1"/>
  <c r="O9" i="14"/>
  <c r="L9" i="14"/>
  <c r="H9" i="14"/>
  <c r="G9" i="14"/>
  <c r="D9" i="14"/>
  <c r="C9" i="14"/>
  <c r="N8" i="14"/>
  <c r="M8" i="14"/>
  <c r="L8" i="14"/>
  <c r="J8" i="14"/>
  <c r="I8" i="14"/>
  <c r="H8" i="14"/>
  <c r="F8" i="14"/>
  <c r="E8" i="14"/>
  <c r="D8" i="14"/>
  <c r="C8" i="14"/>
  <c r="O8" i="14" s="1"/>
  <c r="H7" i="14"/>
  <c r="H15" i="14" s="1"/>
  <c r="C7" i="14"/>
  <c r="G120" i="34"/>
  <c r="H119" i="34"/>
  <c r="H120" i="34" s="1"/>
  <c r="G119" i="34"/>
  <c r="F119" i="34"/>
  <c r="F120" i="34" s="1"/>
  <c r="E119" i="34"/>
  <c r="E120" i="34" s="1"/>
  <c r="D119" i="34"/>
  <c r="D120" i="34" s="1"/>
  <c r="C118" i="34"/>
  <c r="C117" i="34"/>
  <c r="G115" i="34"/>
  <c r="D115" i="34"/>
  <c r="C114" i="34"/>
  <c r="C113" i="34"/>
  <c r="C112" i="34"/>
  <c r="H111" i="34"/>
  <c r="H115" i="34" s="1"/>
  <c r="G111" i="34"/>
  <c r="F111" i="34"/>
  <c r="F115" i="34" s="1"/>
  <c r="E111" i="34"/>
  <c r="E115" i="34" s="1"/>
  <c r="C111" i="34"/>
  <c r="H110" i="34"/>
  <c r="G110" i="34"/>
  <c r="F110" i="34"/>
  <c r="E110" i="34"/>
  <c r="C110" i="34" s="1"/>
  <c r="D110" i="34"/>
  <c r="C109" i="34"/>
  <c r="C108" i="34"/>
  <c r="C107" i="34"/>
  <c r="C106" i="34"/>
  <c r="H105" i="34"/>
  <c r="G105" i="34"/>
  <c r="F105" i="34"/>
  <c r="E105" i="34"/>
  <c r="D105" i="34"/>
  <c r="C105" i="34"/>
  <c r="C104" i="34"/>
  <c r="C103" i="34"/>
  <c r="C102" i="34"/>
  <c r="C101" i="34"/>
  <c r="C100" i="34"/>
  <c r="F99" i="34"/>
  <c r="C98" i="34"/>
  <c r="C97" i="34"/>
  <c r="C96" i="34"/>
  <c r="C95" i="34"/>
  <c r="C94" i="34"/>
  <c r="C93" i="34"/>
  <c r="C92" i="34"/>
  <c r="H91" i="34"/>
  <c r="H99" i="34" s="1"/>
  <c r="G91" i="34"/>
  <c r="G99" i="34" s="1"/>
  <c r="F91" i="34"/>
  <c r="E91" i="34"/>
  <c r="E99" i="34" s="1"/>
  <c r="D91" i="34"/>
  <c r="D99" i="34" s="1"/>
  <c r="C91" i="34"/>
  <c r="C90" i="34"/>
  <c r="C88" i="34"/>
  <c r="C87" i="34"/>
  <c r="H86" i="34"/>
  <c r="G86" i="34"/>
  <c r="F86" i="34"/>
  <c r="F89" i="34" s="1"/>
  <c r="E86" i="34"/>
  <c r="D86" i="34"/>
  <c r="C86" i="34" s="1"/>
  <c r="C85" i="34"/>
  <c r="H84" i="34"/>
  <c r="G84" i="34"/>
  <c r="F84" i="34"/>
  <c r="E84" i="34"/>
  <c r="C84" i="34" s="1"/>
  <c r="D84" i="34"/>
  <c r="C83" i="34"/>
  <c r="H82" i="34"/>
  <c r="H89" i="34" s="1"/>
  <c r="H116" i="34" s="1"/>
  <c r="H121" i="34" s="1"/>
  <c r="G82" i="34"/>
  <c r="G89" i="34" s="1"/>
  <c r="F82" i="34"/>
  <c r="E82" i="34"/>
  <c r="E89" i="34" s="1"/>
  <c r="E116" i="34" s="1"/>
  <c r="E121" i="34" s="1"/>
  <c r="D82" i="34"/>
  <c r="C82" i="34" s="1"/>
  <c r="C81" i="34"/>
  <c r="C80" i="34"/>
  <c r="C79" i="34"/>
  <c r="G77" i="34"/>
  <c r="H76" i="34"/>
  <c r="H77" i="34" s="1"/>
  <c r="G76" i="34"/>
  <c r="F76" i="34"/>
  <c r="F77" i="34" s="1"/>
  <c r="E76" i="34"/>
  <c r="E77" i="34" s="1"/>
  <c r="D76" i="34"/>
  <c r="D77" i="34" s="1"/>
  <c r="C75" i="34"/>
  <c r="C74" i="34"/>
  <c r="C73" i="34"/>
  <c r="C72" i="34"/>
  <c r="H70" i="34"/>
  <c r="G70" i="34"/>
  <c r="F70" i="34"/>
  <c r="E70" i="34"/>
  <c r="C70" i="34" s="1"/>
  <c r="D70" i="34"/>
  <c r="C69" i="34"/>
  <c r="C68" i="34"/>
  <c r="C67" i="34"/>
  <c r="H66" i="34"/>
  <c r="G66" i="34"/>
  <c r="F66" i="34"/>
  <c r="E66" i="34"/>
  <c r="D66" i="34"/>
  <c r="C66" i="34" s="1"/>
  <c r="C65" i="34"/>
  <c r="H64" i="34"/>
  <c r="G64" i="34"/>
  <c r="F64" i="34"/>
  <c r="E64" i="34"/>
  <c r="C64" i="34" s="1"/>
  <c r="D64" i="34"/>
  <c r="C63" i="34"/>
  <c r="C62" i="34"/>
  <c r="E61" i="34"/>
  <c r="C60" i="34"/>
  <c r="C59" i="34"/>
  <c r="C58" i="34"/>
  <c r="C57" i="34"/>
  <c r="C56" i="34"/>
  <c r="C55" i="34"/>
  <c r="C54" i="34"/>
  <c r="C53" i="34"/>
  <c r="C52" i="34"/>
  <c r="C51" i="34"/>
  <c r="C50" i="34"/>
  <c r="H49" i="34"/>
  <c r="G49" i="34"/>
  <c r="F49" i="34"/>
  <c r="E49" i="34"/>
  <c r="D49" i="34"/>
  <c r="C49" i="34" s="1"/>
  <c r="C48" i="34"/>
  <c r="C47" i="34"/>
  <c r="H46" i="34"/>
  <c r="G46" i="34"/>
  <c r="F46" i="34"/>
  <c r="E46" i="34"/>
  <c r="D46" i="34"/>
  <c r="C46" i="34" s="1"/>
  <c r="C45" i="34"/>
  <c r="C44" i="34"/>
  <c r="C43" i="34"/>
  <c r="C42" i="34"/>
  <c r="H41" i="34"/>
  <c r="H61" i="34" s="1"/>
  <c r="G41" i="34"/>
  <c r="G61" i="34" s="1"/>
  <c r="F41" i="34"/>
  <c r="F61" i="34" s="1"/>
  <c r="E41" i="34"/>
  <c r="D41" i="34"/>
  <c r="D61" i="34" s="1"/>
  <c r="C40" i="34"/>
  <c r="C38" i="34"/>
  <c r="C37" i="34"/>
  <c r="H36" i="34"/>
  <c r="G36" i="34"/>
  <c r="G39" i="34" s="1"/>
  <c r="F36" i="34"/>
  <c r="E36" i="34"/>
  <c r="D36" i="34"/>
  <c r="C36" i="34"/>
  <c r="H35" i="34"/>
  <c r="G35" i="34"/>
  <c r="F35" i="34"/>
  <c r="E35" i="34"/>
  <c r="C35" i="34" s="1"/>
  <c r="D35" i="34"/>
  <c r="C34" i="34"/>
  <c r="C33" i="34"/>
  <c r="C32" i="34"/>
  <c r="C31" i="34"/>
  <c r="C30" i="34"/>
  <c r="H29" i="34"/>
  <c r="H39" i="34" s="1"/>
  <c r="G29" i="34"/>
  <c r="F29" i="34"/>
  <c r="F39" i="34" s="1"/>
  <c r="E29" i="34"/>
  <c r="E39" i="34" s="1"/>
  <c r="D29" i="34"/>
  <c r="C29" i="34" s="1"/>
  <c r="F28" i="34"/>
  <c r="C27" i="34"/>
  <c r="C26" i="34"/>
  <c r="C25" i="34"/>
  <c r="C24" i="34"/>
  <c r="H23" i="34"/>
  <c r="G23" i="34"/>
  <c r="F23" i="34"/>
  <c r="E23" i="34"/>
  <c r="D23" i="34"/>
  <c r="C23" i="34" s="1"/>
  <c r="C22" i="34"/>
  <c r="H21" i="34"/>
  <c r="H28" i="34" s="1"/>
  <c r="G21" i="34"/>
  <c r="G28" i="34" s="1"/>
  <c r="F21" i="34"/>
  <c r="E21" i="34"/>
  <c r="E28" i="34" s="1"/>
  <c r="D21" i="34"/>
  <c r="D28" i="34" s="1"/>
  <c r="C21" i="34"/>
  <c r="E20" i="34"/>
  <c r="C19" i="34"/>
  <c r="C18" i="34"/>
  <c r="C17" i="34"/>
  <c r="C16" i="34"/>
  <c r="C15" i="34"/>
  <c r="H14" i="34"/>
  <c r="G14" i="34"/>
  <c r="F14" i="34"/>
  <c r="E14" i="34"/>
  <c r="D14" i="34"/>
  <c r="C14" i="34" s="1"/>
  <c r="C13" i="34"/>
  <c r="H12" i="34"/>
  <c r="H20" i="34" s="1"/>
  <c r="G12" i="34"/>
  <c r="G20" i="34" s="1"/>
  <c r="F12" i="34"/>
  <c r="F20" i="34" s="1"/>
  <c r="F71" i="34" s="1"/>
  <c r="F78" i="34" s="1"/>
  <c r="E12" i="34"/>
  <c r="D12" i="34"/>
  <c r="D20" i="34" s="1"/>
  <c r="C11" i="34"/>
  <c r="C10" i="34"/>
  <c r="C9" i="34"/>
  <c r="C8" i="34"/>
  <c r="C7" i="34"/>
  <c r="C6" i="34"/>
  <c r="H120" i="35"/>
  <c r="G120" i="35"/>
  <c r="D120" i="35"/>
  <c r="H119" i="35"/>
  <c r="G119" i="35"/>
  <c r="F119" i="35"/>
  <c r="F120" i="35" s="1"/>
  <c r="E119" i="35"/>
  <c r="E120" i="35" s="1"/>
  <c r="C120" i="35" s="1"/>
  <c r="D119" i="35"/>
  <c r="C118" i="35"/>
  <c r="C117" i="35"/>
  <c r="G115" i="35"/>
  <c r="D115" i="35"/>
  <c r="C114" i="35"/>
  <c r="C113" i="35"/>
  <c r="C112" i="35"/>
  <c r="H111" i="35"/>
  <c r="H115" i="35" s="1"/>
  <c r="G111" i="35"/>
  <c r="F111" i="35"/>
  <c r="F115" i="35" s="1"/>
  <c r="E111" i="35"/>
  <c r="E115" i="35" s="1"/>
  <c r="C111" i="35"/>
  <c r="H110" i="35"/>
  <c r="G110" i="35"/>
  <c r="F110" i="35"/>
  <c r="E110" i="35"/>
  <c r="C110" i="35" s="1"/>
  <c r="D110" i="35"/>
  <c r="C109" i="35"/>
  <c r="C108" i="35"/>
  <c r="C107" i="35"/>
  <c r="C106" i="35"/>
  <c r="H105" i="35"/>
  <c r="G105" i="35"/>
  <c r="F105" i="35"/>
  <c r="E105" i="35"/>
  <c r="D105" i="35"/>
  <c r="C105" i="35"/>
  <c r="C104" i="35"/>
  <c r="C103" i="35"/>
  <c r="C102" i="35"/>
  <c r="C101" i="35"/>
  <c r="C100" i="35"/>
  <c r="F99" i="35"/>
  <c r="C98" i="35"/>
  <c r="C97" i="35"/>
  <c r="C96" i="35"/>
  <c r="C95" i="35"/>
  <c r="C94" i="35"/>
  <c r="C93" i="35"/>
  <c r="C92" i="35"/>
  <c r="H91" i="35"/>
  <c r="H99" i="35" s="1"/>
  <c r="G91" i="35"/>
  <c r="G99" i="35" s="1"/>
  <c r="F91" i="35"/>
  <c r="E91" i="35"/>
  <c r="E99" i="35" s="1"/>
  <c r="D91" i="35"/>
  <c r="D99" i="35" s="1"/>
  <c r="C91" i="35"/>
  <c r="C90" i="35"/>
  <c r="C88" i="35"/>
  <c r="C87" i="35"/>
  <c r="H86" i="35"/>
  <c r="G86" i="35"/>
  <c r="G89" i="35" s="1"/>
  <c r="G116" i="35" s="1"/>
  <c r="G121" i="35" s="1"/>
  <c r="F86" i="35"/>
  <c r="C86" i="35" s="1"/>
  <c r="E86" i="35"/>
  <c r="D86" i="35"/>
  <c r="C85" i="35"/>
  <c r="H84" i="35"/>
  <c r="G84" i="35"/>
  <c r="F84" i="35"/>
  <c r="E84" i="35"/>
  <c r="C84" i="35" s="1"/>
  <c r="D84" i="35"/>
  <c r="C83" i="35"/>
  <c r="H82" i="35"/>
  <c r="H89" i="35" s="1"/>
  <c r="G82" i="35"/>
  <c r="F82" i="35"/>
  <c r="E82" i="35"/>
  <c r="E89" i="35" s="1"/>
  <c r="D82" i="35"/>
  <c r="C82" i="35" s="1"/>
  <c r="C81" i="35"/>
  <c r="C80" i="35"/>
  <c r="C79" i="35"/>
  <c r="H77" i="35"/>
  <c r="G77" i="35"/>
  <c r="D77" i="35"/>
  <c r="H76" i="35"/>
  <c r="G76" i="35"/>
  <c r="F76" i="35"/>
  <c r="F77" i="35" s="1"/>
  <c r="E76" i="35"/>
  <c r="E77" i="35" s="1"/>
  <c r="C77" i="35" s="1"/>
  <c r="D76" i="35"/>
  <c r="C75" i="35"/>
  <c r="C74" i="35"/>
  <c r="C73" i="35"/>
  <c r="C72" i="35"/>
  <c r="H70" i="35"/>
  <c r="G70" i="35"/>
  <c r="F70" i="35"/>
  <c r="E70" i="35"/>
  <c r="C70" i="35" s="1"/>
  <c r="D70" i="35"/>
  <c r="C69" i="35"/>
  <c r="C68" i="35"/>
  <c r="C67" i="35"/>
  <c r="H66" i="35"/>
  <c r="G66" i="35"/>
  <c r="F66" i="35"/>
  <c r="C66" i="35" s="1"/>
  <c r="E66" i="35"/>
  <c r="D66" i="35"/>
  <c r="C65" i="35"/>
  <c r="H64" i="35"/>
  <c r="G64" i="35"/>
  <c r="F64" i="35"/>
  <c r="E64" i="35"/>
  <c r="C64" i="35" s="1"/>
  <c r="D64" i="35"/>
  <c r="C63" i="35"/>
  <c r="C62" i="35"/>
  <c r="E61" i="35"/>
  <c r="C60" i="35"/>
  <c r="C59" i="35"/>
  <c r="C58" i="35"/>
  <c r="C57" i="35"/>
  <c r="C56" i="35"/>
  <c r="C55" i="35"/>
  <c r="C54" i="35"/>
  <c r="C53" i="35"/>
  <c r="C52" i="35"/>
  <c r="C51" i="35"/>
  <c r="C50" i="35"/>
  <c r="H49" i="35"/>
  <c r="G49" i="35"/>
  <c r="F49" i="35"/>
  <c r="C49" i="35" s="1"/>
  <c r="E49" i="35"/>
  <c r="D49" i="35"/>
  <c r="C48" i="35"/>
  <c r="C47" i="35"/>
  <c r="H46" i="35"/>
  <c r="G46" i="35"/>
  <c r="F46" i="35"/>
  <c r="C46" i="35" s="1"/>
  <c r="E46" i="35"/>
  <c r="D46" i="35"/>
  <c r="C45" i="35"/>
  <c r="C44" i="35"/>
  <c r="C43" i="35"/>
  <c r="C42" i="35"/>
  <c r="H41" i="35"/>
  <c r="H61" i="35" s="1"/>
  <c r="G41" i="35"/>
  <c r="G61" i="35" s="1"/>
  <c r="F41" i="35"/>
  <c r="E41" i="35"/>
  <c r="D41" i="35"/>
  <c r="D61" i="35" s="1"/>
  <c r="C40" i="35"/>
  <c r="C38" i="35"/>
  <c r="C37" i="35"/>
  <c r="H36" i="35"/>
  <c r="G36" i="35"/>
  <c r="G39" i="35" s="1"/>
  <c r="F36" i="35"/>
  <c r="E36" i="35"/>
  <c r="D36" i="35"/>
  <c r="C36" i="35"/>
  <c r="H35" i="35"/>
  <c r="G35" i="35"/>
  <c r="F35" i="35"/>
  <c r="E35" i="35"/>
  <c r="D35" i="35"/>
  <c r="C35" i="35" s="1"/>
  <c r="C34" i="35"/>
  <c r="C33" i="35"/>
  <c r="C32" i="35"/>
  <c r="C31" i="35"/>
  <c r="C30" i="35"/>
  <c r="H29" i="35"/>
  <c r="H39" i="35" s="1"/>
  <c r="G29" i="35"/>
  <c r="F29" i="35"/>
  <c r="F39" i="35" s="1"/>
  <c r="E29" i="35"/>
  <c r="E39" i="35" s="1"/>
  <c r="D29" i="35"/>
  <c r="C29" i="35" s="1"/>
  <c r="F28" i="35"/>
  <c r="C27" i="35"/>
  <c r="C26" i="35"/>
  <c r="C25" i="35"/>
  <c r="C24" i="35"/>
  <c r="H23" i="35"/>
  <c r="G23" i="35"/>
  <c r="F23" i="35"/>
  <c r="E23" i="35"/>
  <c r="D23" i="35"/>
  <c r="C23" i="35" s="1"/>
  <c r="C22" i="35"/>
  <c r="H21" i="35"/>
  <c r="H28" i="35" s="1"/>
  <c r="G21" i="35"/>
  <c r="G28" i="35" s="1"/>
  <c r="F21" i="35"/>
  <c r="E21" i="35"/>
  <c r="E28" i="35" s="1"/>
  <c r="D21" i="35"/>
  <c r="D28" i="35" s="1"/>
  <c r="C21" i="35"/>
  <c r="F20" i="35"/>
  <c r="E20" i="35"/>
  <c r="E71" i="35" s="1"/>
  <c r="C19" i="35"/>
  <c r="C18" i="35"/>
  <c r="C17" i="35"/>
  <c r="C16" i="35"/>
  <c r="C15" i="35"/>
  <c r="H14" i="35"/>
  <c r="G14" i="35"/>
  <c r="F14" i="35"/>
  <c r="E14" i="35"/>
  <c r="D14" i="35"/>
  <c r="C14" i="35" s="1"/>
  <c r="C13" i="35"/>
  <c r="H12" i="35"/>
  <c r="H20" i="35" s="1"/>
  <c r="G12" i="35"/>
  <c r="G20" i="35" s="1"/>
  <c r="F12" i="35"/>
  <c r="E12" i="35"/>
  <c r="D12" i="35"/>
  <c r="D20" i="35" s="1"/>
  <c r="C11" i="35"/>
  <c r="C10" i="35"/>
  <c r="C9" i="35"/>
  <c r="C8" i="35"/>
  <c r="C7" i="35"/>
  <c r="C6" i="35"/>
  <c r="H122" i="32"/>
  <c r="G122" i="32"/>
  <c r="F122" i="32"/>
  <c r="E122" i="32"/>
  <c r="D122" i="32"/>
  <c r="C122" i="32"/>
  <c r="H121" i="32"/>
  <c r="G121" i="32"/>
  <c r="F121" i="32"/>
  <c r="E121" i="32"/>
  <c r="D121" i="32"/>
  <c r="C121" i="32"/>
  <c r="H120" i="32"/>
  <c r="G120" i="32"/>
  <c r="F120" i="32"/>
  <c r="E120" i="32"/>
  <c r="D120" i="32"/>
  <c r="C120" i="32"/>
  <c r="H119" i="32"/>
  <c r="G119" i="32"/>
  <c r="F119" i="32"/>
  <c r="E119" i="32"/>
  <c r="D119" i="32"/>
  <c r="C119" i="32"/>
  <c r="H118" i="32"/>
  <c r="G118" i="32"/>
  <c r="F118" i="32"/>
  <c r="E118" i="32"/>
  <c r="D118" i="32"/>
  <c r="C118" i="32"/>
  <c r="H117" i="32"/>
  <c r="G117" i="32"/>
  <c r="F117" i="32"/>
  <c r="E117" i="32"/>
  <c r="D117" i="32"/>
  <c r="C117" i="32"/>
  <c r="H116" i="32"/>
  <c r="G116" i="32"/>
  <c r="F116" i="32"/>
  <c r="E116" i="32"/>
  <c r="D116" i="32"/>
  <c r="C116" i="32"/>
  <c r="C115" i="32"/>
  <c r="H114" i="32"/>
  <c r="G114" i="32"/>
  <c r="F114" i="32"/>
  <c r="E114" i="32"/>
  <c r="D114" i="32"/>
  <c r="C114" i="32"/>
  <c r="H113" i="32"/>
  <c r="G113" i="32"/>
  <c r="F113" i="32"/>
  <c r="E113" i="32"/>
  <c r="D113" i="32"/>
  <c r="C113" i="32"/>
  <c r="H112" i="32"/>
  <c r="G112" i="32"/>
  <c r="F112" i="32"/>
  <c r="E112" i="32"/>
  <c r="D112" i="32"/>
  <c r="C112" i="32"/>
  <c r="H111" i="32"/>
  <c r="G111" i="32"/>
  <c r="F111" i="32"/>
  <c r="E111" i="32"/>
  <c r="D111" i="32"/>
  <c r="C111" i="32"/>
  <c r="H110" i="32"/>
  <c r="G110" i="32"/>
  <c r="F110" i="32"/>
  <c r="E110" i="32"/>
  <c r="D110" i="32"/>
  <c r="C110" i="32"/>
  <c r="H109" i="32"/>
  <c r="G109" i="32"/>
  <c r="F109" i="32"/>
  <c r="E109" i="32"/>
  <c r="D109" i="32"/>
  <c r="C109" i="32"/>
  <c r="H108" i="32"/>
  <c r="G108" i="32"/>
  <c r="F108" i="32"/>
  <c r="E108" i="32"/>
  <c r="D108" i="32"/>
  <c r="C108" i="32"/>
  <c r="H107" i="32"/>
  <c r="G107" i="32"/>
  <c r="F107" i="32"/>
  <c r="E107" i="32"/>
  <c r="D107" i="32"/>
  <c r="C107" i="32"/>
  <c r="H106" i="32"/>
  <c r="G106" i="32"/>
  <c r="F106" i="32"/>
  <c r="E106" i="32"/>
  <c r="D106" i="32"/>
  <c r="C106" i="32"/>
  <c r="H105" i="32"/>
  <c r="G105" i="32"/>
  <c r="F105" i="32"/>
  <c r="E105" i="32"/>
  <c r="D105" i="32"/>
  <c r="C105" i="32"/>
  <c r="H104" i="32"/>
  <c r="G104" i="32"/>
  <c r="F104" i="32"/>
  <c r="E104" i="32"/>
  <c r="D104" i="32"/>
  <c r="C104" i="32"/>
  <c r="H103" i="32"/>
  <c r="G103" i="32"/>
  <c r="F103" i="32"/>
  <c r="E103" i="32"/>
  <c r="D103" i="32"/>
  <c r="C103" i="32"/>
  <c r="H102" i="32"/>
  <c r="G102" i="32"/>
  <c r="F102" i="32"/>
  <c r="E102" i="32"/>
  <c r="D102" i="32"/>
  <c r="C102" i="32"/>
  <c r="H101" i="32"/>
  <c r="G101" i="32"/>
  <c r="F101" i="32"/>
  <c r="E101" i="32"/>
  <c r="D101" i="32"/>
  <c r="C101" i="32"/>
  <c r="H100" i="32"/>
  <c r="G100" i="32"/>
  <c r="F100" i="32"/>
  <c r="E100" i="32"/>
  <c r="D100" i="32"/>
  <c r="C100" i="32"/>
  <c r="H99" i="32"/>
  <c r="G99" i="32"/>
  <c r="F99" i="32"/>
  <c r="E99" i="32"/>
  <c r="D99" i="32"/>
  <c r="C99" i="32"/>
  <c r="H98" i="32"/>
  <c r="G98" i="32"/>
  <c r="F98" i="32"/>
  <c r="E98" i="32"/>
  <c r="D98" i="32"/>
  <c r="C98" i="32"/>
  <c r="H97" i="32"/>
  <c r="G97" i="32"/>
  <c r="F97" i="32"/>
  <c r="E97" i="32"/>
  <c r="D97" i="32"/>
  <c r="C97" i="32"/>
  <c r="H96" i="32"/>
  <c r="G96" i="32"/>
  <c r="F96" i="32"/>
  <c r="E96" i="32"/>
  <c r="D96" i="32"/>
  <c r="C96" i="32"/>
  <c r="H95" i="32"/>
  <c r="G95" i="32"/>
  <c r="F95" i="32"/>
  <c r="E95" i="32"/>
  <c r="D95" i="32"/>
  <c r="C95" i="32"/>
  <c r="H94" i="32"/>
  <c r="G94" i="32"/>
  <c r="F94" i="32"/>
  <c r="E94" i="32"/>
  <c r="D94" i="32"/>
  <c r="C94" i="32"/>
  <c r="H93" i="32"/>
  <c r="G93" i="32"/>
  <c r="F93" i="32"/>
  <c r="E93" i="32"/>
  <c r="D93" i="32"/>
  <c r="C93" i="32"/>
  <c r="H92" i="32"/>
  <c r="G92" i="32"/>
  <c r="F92" i="32"/>
  <c r="E92" i="32"/>
  <c r="D92" i="32"/>
  <c r="C92" i="32"/>
  <c r="H91" i="32"/>
  <c r="G91" i="32"/>
  <c r="F91" i="32"/>
  <c r="E91" i="32"/>
  <c r="D91" i="32"/>
  <c r="C91" i="32"/>
  <c r="H90" i="32"/>
  <c r="G90" i="32"/>
  <c r="F90" i="32"/>
  <c r="E90" i="32"/>
  <c r="D90" i="32"/>
  <c r="C90" i="32"/>
  <c r="H89" i="32"/>
  <c r="G89" i="32"/>
  <c r="F89" i="32"/>
  <c r="E89" i="32"/>
  <c r="D89" i="32"/>
  <c r="C89" i="32"/>
  <c r="H88" i="32"/>
  <c r="G88" i="32"/>
  <c r="F88" i="32"/>
  <c r="E88" i="32"/>
  <c r="D88" i="32"/>
  <c r="C88" i="32"/>
  <c r="H87" i="32"/>
  <c r="G87" i="32"/>
  <c r="F87" i="32"/>
  <c r="E87" i="32"/>
  <c r="D87" i="32"/>
  <c r="C87" i="32"/>
  <c r="H86" i="32"/>
  <c r="G86" i="32"/>
  <c r="F86" i="32"/>
  <c r="E86" i="32"/>
  <c r="D86" i="32"/>
  <c r="C86" i="32"/>
  <c r="H85" i="32"/>
  <c r="G85" i="32"/>
  <c r="F85" i="32"/>
  <c r="E85" i="32"/>
  <c r="D85" i="32"/>
  <c r="C85" i="32"/>
  <c r="H84" i="32"/>
  <c r="G84" i="32"/>
  <c r="F84" i="32"/>
  <c r="E84" i="32"/>
  <c r="D84" i="32"/>
  <c r="C84" i="32"/>
  <c r="H83" i="32"/>
  <c r="G83" i="32"/>
  <c r="F83" i="32"/>
  <c r="E83" i="32"/>
  <c r="D83" i="32"/>
  <c r="C83" i="32"/>
  <c r="H82" i="32"/>
  <c r="G82" i="32"/>
  <c r="F82" i="32"/>
  <c r="E82" i="32"/>
  <c r="D82" i="32"/>
  <c r="C82" i="32"/>
  <c r="H81" i="32"/>
  <c r="G81" i="32"/>
  <c r="F81" i="32"/>
  <c r="E81" i="32"/>
  <c r="D81" i="32"/>
  <c r="C81" i="32"/>
  <c r="H80" i="32"/>
  <c r="G80" i="32"/>
  <c r="F80" i="32"/>
  <c r="E80" i="32"/>
  <c r="D80" i="32"/>
  <c r="C80" i="32"/>
  <c r="H79" i="32"/>
  <c r="G79" i="32"/>
  <c r="F79" i="32"/>
  <c r="E79" i="32"/>
  <c r="D79" i="32"/>
  <c r="C79" i="32"/>
  <c r="H78" i="32"/>
  <c r="G78" i="32"/>
  <c r="F78" i="32"/>
  <c r="E78" i="32"/>
  <c r="D78" i="32"/>
  <c r="C78" i="32"/>
  <c r="H77" i="32"/>
  <c r="G77" i="32"/>
  <c r="F77" i="32"/>
  <c r="E77" i="32"/>
  <c r="D77" i="32"/>
  <c r="C77" i="32"/>
  <c r="H76" i="32"/>
  <c r="G76" i="32"/>
  <c r="F76" i="32"/>
  <c r="E76" i="32"/>
  <c r="D76" i="32"/>
  <c r="C76" i="32"/>
  <c r="H75" i="32"/>
  <c r="G75" i="32"/>
  <c r="F75" i="32"/>
  <c r="E75" i="32"/>
  <c r="D75" i="32"/>
  <c r="C75" i="32"/>
  <c r="H74" i="32"/>
  <c r="G74" i="32"/>
  <c r="F74" i="32"/>
  <c r="E74" i="32"/>
  <c r="D74" i="32"/>
  <c r="C74" i="32"/>
  <c r="H73" i="32"/>
  <c r="G73" i="32"/>
  <c r="F73" i="32"/>
  <c r="E73" i="32"/>
  <c r="D73" i="32"/>
  <c r="C73" i="32"/>
  <c r="H72" i="32"/>
  <c r="G72" i="32"/>
  <c r="F72" i="32"/>
  <c r="E72" i="32"/>
  <c r="D72" i="32"/>
  <c r="C72" i="32"/>
  <c r="H71" i="32"/>
  <c r="G71" i="32"/>
  <c r="F71" i="32"/>
  <c r="E71" i="32"/>
  <c r="D71" i="32"/>
  <c r="C71" i="32"/>
  <c r="H70" i="32"/>
  <c r="G70" i="32"/>
  <c r="F70" i="32"/>
  <c r="E70" i="32"/>
  <c r="D70" i="32"/>
  <c r="C70" i="32"/>
  <c r="H69" i="32"/>
  <c r="G69" i="32"/>
  <c r="F69" i="32"/>
  <c r="E69" i="32"/>
  <c r="D69" i="32"/>
  <c r="C69" i="32"/>
  <c r="H68" i="32"/>
  <c r="G68" i="32"/>
  <c r="F68" i="32"/>
  <c r="E68" i="32"/>
  <c r="D68" i="32"/>
  <c r="C68" i="32"/>
  <c r="H67" i="32"/>
  <c r="G67" i="32"/>
  <c r="F67" i="32"/>
  <c r="E67" i="32"/>
  <c r="D67" i="32"/>
  <c r="C67" i="32"/>
  <c r="H66" i="32"/>
  <c r="G66" i="32"/>
  <c r="F66" i="32"/>
  <c r="E66" i="32"/>
  <c r="D66" i="32"/>
  <c r="C66" i="32"/>
  <c r="H65" i="32"/>
  <c r="G65" i="32"/>
  <c r="F65" i="32"/>
  <c r="E65" i="32"/>
  <c r="D65" i="32"/>
  <c r="C65" i="32"/>
  <c r="H64" i="32"/>
  <c r="G64" i="32"/>
  <c r="F64" i="32"/>
  <c r="E64" i="32"/>
  <c r="D64" i="32"/>
  <c r="C64" i="32"/>
  <c r="H63" i="32"/>
  <c r="G63" i="32"/>
  <c r="F63" i="32"/>
  <c r="E63" i="32"/>
  <c r="D63" i="32"/>
  <c r="C63" i="32"/>
  <c r="H62" i="32"/>
  <c r="G62" i="32"/>
  <c r="F62" i="32"/>
  <c r="E62" i="32"/>
  <c r="D62" i="32"/>
  <c r="C62" i="32"/>
  <c r="H61" i="32"/>
  <c r="G61" i="32"/>
  <c r="F61" i="32"/>
  <c r="E61" i="32"/>
  <c r="D61" i="32"/>
  <c r="C61" i="32"/>
  <c r="H60" i="32"/>
  <c r="G60" i="32"/>
  <c r="F60" i="32"/>
  <c r="E60" i="32"/>
  <c r="D60" i="32"/>
  <c r="C60" i="32"/>
  <c r="H59" i="32"/>
  <c r="G59" i="32"/>
  <c r="F59" i="32"/>
  <c r="E59" i="32"/>
  <c r="D59" i="32"/>
  <c r="C59" i="32"/>
  <c r="H58" i="32"/>
  <c r="G58" i="32"/>
  <c r="F58" i="32"/>
  <c r="E58" i="32"/>
  <c r="D58" i="32"/>
  <c r="C58" i="32"/>
  <c r="H57" i="32"/>
  <c r="G57" i="32"/>
  <c r="F57" i="32"/>
  <c r="E57" i="32"/>
  <c r="D57" i="32"/>
  <c r="C57" i="32"/>
  <c r="H56" i="32"/>
  <c r="G56" i="32"/>
  <c r="F56" i="32"/>
  <c r="E56" i="32"/>
  <c r="D56" i="32"/>
  <c r="C56" i="32"/>
  <c r="H55" i="32"/>
  <c r="G55" i="32"/>
  <c r="F55" i="32"/>
  <c r="E55" i="32"/>
  <c r="D55" i="32"/>
  <c r="C55" i="32"/>
  <c r="H54" i="32"/>
  <c r="G54" i="32"/>
  <c r="F54" i="32"/>
  <c r="E54" i="32"/>
  <c r="D54" i="32"/>
  <c r="C54" i="32"/>
  <c r="H53" i="32"/>
  <c r="G53" i="32"/>
  <c r="F53" i="32"/>
  <c r="E53" i="32"/>
  <c r="D53" i="32"/>
  <c r="C53" i="32"/>
  <c r="H52" i="32"/>
  <c r="G52" i="32"/>
  <c r="F52" i="32"/>
  <c r="E52" i="32"/>
  <c r="D52" i="32"/>
  <c r="C52" i="32"/>
  <c r="H51" i="32"/>
  <c r="G51" i="32"/>
  <c r="F51" i="32"/>
  <c r="E51" i="32"/>
  <c r="D51" i="32"/>
  <c r="C51" i="32"/>
  <c r="H50" i="32"/>
  <c r="G50" i="32"/>
  <c r="F50" i="32"/>
  <c r="E50" i="32"/>
  <c r="D50" i="32"/>
  <c r="C50" i="32"/>
  <c r="H49" i="32"/>
  <c r="G49" i="32"/>
  <c r="F49" i="32"/>
  <c r="E49" i="32"/>
  <c r="D49" i="32"/>
  <c r="C49" i="32"/>
  <c r="H48" i="32"/>
  <c r="G48" i="32"/>
  <c r="F48" i="32"/>
  <c r="E48" i="32"/>
  <c r="D48" i="32"/>
  <c r="C48" i="32"/>
  <c r="H47" i="32"/>
  <c r="G47" i="32"/>
  <c r="F47" i="32"/>
  <c r="E47" i="32"/>
  <c r="D47" i="32"/>
  <c r="C47" i="32"/>
  <c r="H46" i="32"/>
  <c r="G46" i="32"/>
  <c r="F46" i="32"/>
  <c r="E46" i="32"/>
  <c r="D46" i="32"/>
  <c r="C46" i="32"/>
  <c r="H45" i="32"/>
  <c r="G45" i="32"/>
  <c r="F45" i="32"/>
  <c r="E45" i="32"/>
  <c r="D45" i="32"/>
  <c r="C45" i="32"/>
  <c r="H44" i="32"/>
  <c r="G44" i="32"/>
  <c r="F44" i="32"/>
  <c r="E44" i="32"/>
  <c r="D44" i="32"/>
  <c r="C44" i="32"/>
  <c r="H43" i="32"/>
  <c r="G43" i="32"/>
  <c r="F43" i="32"/>
  <c r="E43" i="32"/>
  <c r="D43" i="32"/>
  <c r="C43" i="32"/>
  <c r="H42" i="32"/>
  <c r="G42" i="32"/>
  <c r="F42" i="32"/>
  <c r="E42" i="32"/>
  <c r="D42" i="32"/>
  <c r="C42" i="32"/>
  <c r="H41" i="32"/>
  <c r="G41" i="32"/>
  <c r="F41" i="32"/>
  <c r="E41" i="32"/>
  <c r="D41" i="32"/>
  <c r="C41" i="32"/>
  <c r="H40" i="32"/>
  <c r="G40" i="32"/>
  <c r="F40" i="32"/>
  <c r="E40" i="32"/>
  <c r="D40" i="32"/>
  <c r="C40" i="32"/>
  <c r="H39" i="32"/>
  <c r="G39" i="32"/>
  <c r="F39" i="32"/>
  <c r="E39" i="32"/>
  <c r="D39" i="32"/>
  <c r="C39" i="32"/>
  <c r="H38" i="32"/>
  <c r="G38" i="32"/>
  <c r="F38" i="32"/>
  <c r="E38" i="32"/>
  <c r="D38" i="32"/>
  <c r="C38" i="32"/>
  <c r="H37" i="32"/>
  <c r="G37" i="32"/>
  <c r="F37" i="32"/>
  <c r="E37" i="32"/>
  <c r="D37" i="32"/>
  <c r="C37" i="32"/>
  <c r="H36" i="32"/>
  <c r="G36" i="32"/>
  <c r="F36" i="32"/>
  <c r="E36" i="32"/>
  <c r="D36" i="32"/>
  <c r="C36" i="32"/>
  <c r="H35" i="32"/>
  <c r="G35" i="32"/>
  <c r="F35" i="32"/>
  <c r="E35" i="32"/>
  <c r="D35" i="32"/>
  <c r="C35" i="32"/>
  <c r="H34" i="32"/>
  <c r="G34" i="32"/>
  <c r="F34" i="32"/>
  <c r="E34" i="32"/>
  <c r="D34" i="32"/>
  <c r="C34" i="32"/>
  <c r="H33" i="32"/>
  <c r="G33" i="32"/>
  <c r="F33" i="32"/>
  <c r="E33" i="32"/>
  <c r="D33" i="32"/>
  <c r="C33" i="32"/>
  <c r="H32" i="32"/>
  <c r="G32" i="32"/>
  <c r="F32" i="32"/>
  <c r="E32" i="32"/>
  <c r="D32" i="32"/>
  <c r="C32" i="32"/>
  <c r="H31" i="32"/>
  <c r="G31" i="32"/>
  <c r="F31" i="32"/>
  <c r="E31" i="32"/>
  <c r="D31" i="32"/>
  <c r="C31" i="32"/>
  <c r="H30" i="32"/>
  <c r="G30" i="32"/>
  <c r="F30" i="32"/>
  <c r="E30" i="32"/>
  <c r="D30" i="32"/>
  <c r="C30" i="32"/>
  <c r="H29" i="32"/>
  <c r="G29" i="32"/>
  <c r="F29" i="32"/>
  <c r="E29" i="32"/>
  <c r="D29" i="32"/>
  <c r="C29" i="32"/>
  <c r="H28" i="32"/>
  <c r="G28" i="32"/>
  <c r="F28" i="32"/>
  <c r="E28" i="32"/>
  <c r="D28" i="32"/>
  <c r="C28" i="32"/>
  <c r="H27" i="32"/>
  <c r="G27" i="32"/>
  <c r="F27" i="32"/>
  <c r="E27" i="32"/>
  <c r="D27" i="32"/>
  <c r="C27" i="32"/>
  <c r="H26" i="32"/>
  <c r="G26" i="32"/>
  <c r="F26" i="32"/>
  <c r="E26" i="32"/>
  <c r="D26" i="32"/>
  <c r="C26" i="32"/>
  <c r="H25" i="32"/>
  <c r="G25" i="32"/>
  <c r="F25" i="32"/>
  <c r="E25" i="32"/>
  <c r="D25" i="32"/>
  <c r="C25" i="32"/>
  <c r="H24" i="32"/>
  <c r="G24" i="32"/>
  <c r="F24" i="32"/>
  <c r="E24" i="32"/>
  <c r="D24" i="32"/>
  <c r="C24" i="32"/>
  <c r="H23" i="32"/>
  <c r="G23" i="32"/>
  <c r="F23" i="32"/>
  <c r="E23" i="32"/>
  <c r="D23" i="32"/>
  <c r="C23" i="32"/>
  <c r="H22" i="32"/>
  <c r="G22" i="32"/>
  <c r="F22" i="32"/>
  <c r="E22" i="32"/>
  <c r="D22" i="32"/>
  <c r="C22" i="32"/>
  <c r="H21" i="32"/>
  <c r="G21" i="32"/>
  <c r="F21" i="32"/>
  <c r="E21" i="32"/>
  <c r="D21" i="32"/>
  <c r="C21" i="32"/>
  <c r="H20" i="32"/>
  <c r="G20" i="32"/>
  <c r="F20" i="32"/>
  <c r="E20" i="32"/>
  <c r="D20" i="32"/>
  <c r="C20" i="32"/>
  <c r="H19" i="32"/>
  <c r="G19" i="32"/>
  <c r="F19" i="32"/>
  <c r="E19" i="32"/>
  <c r="D19" i="32"/>
  <c r="C19" i="32"/>
  <c r="H18" i="32"/>
  <c r="G18" i="32"/>
  <c r="F18" i="32"/>
  <c r="E18" i="32"/>
  <c r="D18" i="32"/>
  <c r="C18" i="32"/>
  <c r="H17" i="32"/>
  <c r="G17" i="32"/>
  <c r="F17" i="32"/>
  <c r="E17" i="32"/>
  <c r="D17" i="32"/>
  <c r="C17" i="32"/>
  <c r="H16" i="32"/>
  <c r="G16" i="32"/>
  <c r="F16" i="32"/>
  <c r="E16" i="32"/>
  <c r="D16" i="32"/>
  <c r="C16" i="32"/>
  <c r="H15" i="32"/>
  <c r="G15" i="32"/>
  <c r="F15" i="32"/>
  <c r="E15" i="32"/>
  <c r="D15" i="32"/>
  <c r="C15" i="32"/>
  <c r="H14" i="32"/>
  <c r="G14" i="32"/>
  <c r="F14" i="32"/>
  <c r="E14" i="32"/>
  <c r="D14" i="32"/>
  <c r="C14" i="32"/>
  <c r="H13" i="32"/>
  <c r="G13" i="32"/>
  <c r="F13" i="32"/>
  <c r="E13" i="32"/>
  <c r="D13" i="32"/>
  <c r="C13" i="32"/>
  <c r="H12" i="32"/>
  <c r="G12" i="32"/>
  <c r="F12" i="32"/>
  <c r="E12" i="32"/>
  <c r="D12" i="32"/>
  <c r="C12" i="32"/>
  <c r="H11" i="32"/>
  <c r="G11" i="32"/>
  <c r="F11" i="32"/>
  <c r="E11" i="32"/>
  <c r="D11" i="32"/>
  <c r="C11" i="32"/>
  <c r="H10" i="32"/>
  <c r="G10" i="32"/>
  <c r="F10" i="32"/>
  <c r="E10" i="32"/>
  <c r="D10" i="32"/>
  <c r="C10" i="32"/>
  <c r="H9" i="32"/>
  <c r="G9" i="32"/>
  <c r="F9" i="32"/>
  <c r="E9" i="32"/>
  <c r="D9" i="32"/>
  <c r="C9" i="32"/>
  <c r="H8" i="32"/>
  <c r="G8" i="32"/>
  <c r="F8" i="32"/>
  <c r="E8" i="32"/>
  <c r="D8" i="32"/>
  <c r="C8" i="32"/>
  <c r="H7" i="32"/>
  <c r="G7" i="32"/>
  <c r="F7" i="32"/>
  <c r="E7" i="32"/>
  <c r="D7" i="32"/>
  <c r="C7" i="32"/>
  <c r="H6" i="32"/>
  <c r="G6" i="32"/>
  <c r="F6" i="32"/>
  <c r="E6" i="32"/>
  <c r="D6" i="32"/>
  <c r="C6" i="32"/>
  <c r="G19" i="7"/>
  <c r="G18" i="7"/>
  <c r="G17" i="7"/>
  <c r="G16" i="7"/>
  <c r="G15" i="7"/>
  <c r="G14" i="7"/>
  <c r="G13" i="7"/>
  <c r="G8" i="7" s="1"/>
  <c r="G26" i="7" s="1"/>
  <c r="G11" i="7"/>
  <c r="F8" i="7"/>
  <c r="E8" i="7"/>
  <c r="D8" i="7"/>
  <c r="C8" i="7"/>
  <c r="G36" i="9"/>
  <c r="D36" i="9"/>
  <c r="D35" i="9"/>
  <c r="G34" i="9"/>
  <c r="D34" i="9"/>
  <c r="G23" i="9"/>
  <c r="D23" i="9"/>
  <c r="G22" i="9"/>
  <c r="G29" i="9" s="1"/>
  <c r="G31" i="9" s="1"/>
  <c r="D22" i="9"/>
  <c r="G21" i="9"/>
  <c r="D21" i="9"/>
  <c r="D29" i="9" s="1"/>
  <c r="G30" i="9" s="1"/>
  <c r="G12" i="9"/>
  <c r="G11" i="9"/>
  <c r="D11" i="9"/>
  <c r="G10" i="9"/>
  <c r="D10" i="9"/>
  <c r="G9" i="9"/>
  <c r="D9" i="9"/>
  <c r="G8" i="9"/>
  <c r="G16" i="9" s="1"/>
  <c r="D8" i="9"/>
  <c r="D16" i="9" s="1"/>
  <c r="G48" i="39"/>
  <c r="H47" i="39"/>
  <c r="H48" i="39" s="1"/>
  <c r="G47" i="39"/>
  <c r="F47" i="39"/>
  <c r="F48" i="39" s="1"/>
  <c r="E47" i="39"/>
  <c r="E48" i="39" s="1"/>
  <c r="D46" i="39"/>
  <c r="D47" i="39" s="1"/>
  <c r="C46" i="39"/>
  <c r="C45" i="39"/>
  <c r="H43" i="39"/>
  <c r="E43" i="39"/>
  <c r="D43" i="39"/>
  <c r="C43" i="39" s="1"/>
  <c r="C42" i="39"/>
  <c r="C41" i="39"/>
  <c r="C40" i="39"/>
  <c r="C39" i="39"/>
  <c r="H38" i="39"/>
  <c r="G38" i="39"/>
  <c r="G43" i="39" s="1"/>
  <c r="F38" i="39"/>
  <c r="F43" i="39" s="1"/>
  <c r="E38" i="39"/>
  <c r="D38" i="39"/>
  <c r="H37" i="39"/>
  <c r="G37" i="39"/>
  <c r="F37" i="39"/>
  <c r="E37" i="39"/>
  <c r="D37" i="39"/>
  <c r="C37" i="39" s="1"/>
  <c r="C36" i="39"/>
  <c r="C35" i="39"/>
  <c r="C34" i="39"/>
  <c r="C33" i="39"/>
  <c r="H32" i="39"/>
  <c r="G32" i="39"/>
  <c r="F32" i="39"/>
  <c r="C32" i="39" s="1"/>
  <c r="E32" i="39"/>
  <c r="D32" i="39"/>
  <c r="C31" i="39"/>
  <c r="C30" i="39"/>
  <c r="C29" i="39"/>
  <c r="C28" i="39"/>
  <c r="C27" i="39"/>
  <c r="E26" i="39"/>
  <c r="C25" i="39"/>
  <c r="C24" i="39"/>
  <c r="C23" i="39"/>
  <c r="C22" i="39"/>
  <c r="C21" i="39"/>
  <c r="C20" i="39"/>
  <c r="C19" i="39"/>
  <c r="H18" i="39"/>
  <c r="H26" i="39" s="1"/>
  <c r="G18" i="39"/>
  <c r="G26" i="39" s="1"/>
  <c r="F18" i="39"/>
  <c r="F26" i="39" s="1"/>
  <c r="E18" i="39"/>
  <c r="D18" i="39"/>
  <c r="D26" i="39" s="1"/>
  <c r="C26" i="39" s="1"/>
  <c r="C17" i="39"/>
  <c r="C15" i="39"/>
  <c r="C14" i="39"/>
  <c r="H13" i="39"/>
  <c r="G13" i="39"/>
  <c r="F13" i="39"/>
  <c r="E13" i="39"/>
  <c r="C13" i="39" s="1"/>
  <c r="C12" i="39"/>
  <c r="H11" i="39"/>
  <c r="G11" i="39"/>
  <c r="F11" i="39"/>
  <c r="E11" i="39"/>
  <c r="D11" i="39"/>
  <c r="C11" i="39"/>
  <c r="C10" i="39"/>
  <c r="H9" i="39"/>
  <c r="H16" i="39" s="1"/>
  <c r="H44" i="39" s="1"/>
  <c r="H49" i="39" s="1"/>
  <c r="G9" i="39"/>
  <c r="G16" i="39" s="1"/>
  <c r="G44" i="39" s="1"/>
  <c r="G49" i="39" s="1"/>
  <c r="F9" i="39"/>
  <c r="F16" i="39" s="1"/>
  <c r="F44" i="39" s="1"/>
  <c r="E9" i="39"/>
  <c r="D9" i="39"/>
  <c r="D16" i="39" s="1"/>
  <c r="C8" i="39"/>
  <c r="C7" i="39"/>
  <c r="C6" i="39"/>
  <c r="G48" i="37"/>
  <c r="H47" i="37"/>
  <c r="H48" i="37" s="1"/>
  <c r="G47" i="37"/>
  <c r="F47" i="37"/>
  <c r="F48" i="37" s="1"/>
  <c r="E47" i="37"/>
  <c r="E48" i="37" s="1"/>
  <c r="D47" i="37"/>
  <c r="D48" i="37" s="1"/>
  <c r="C46" i="37"/>
  <c r="C45" i="37"/>
  <c r="G43" i="37"/>
  <c r="C42" i="37"/>
  <c r="C41" i="37"/>
  <c r="C40" i="37"/>
  <c r="C39" i="37"/>
  <c r="H38" i="37"/>
  <c r="H43" i="37" s="1"/>
  <c r="G38" i="37"/>
  <c r="F38" i="37"/>
  <c r="F43" i="37" s="1"/>
  <c r="E38" i="37"/>
  <c r="E43" i="37" s="1"/>
  <c r="D38" i="37"/>
  <c r="D43" i="37" s="1"/>
  <c r="H37" i="37"/>
  <c r="G37" i="37"/>
  <c r="C37" i="37" s="1"/>
  <c r="F37" i="37"/>
  <c r="E37" i="37"/>
  <c r="D37" i="37"/>
  <c r="C36" i="37"/>
  <c r="C35" i="37"/>
  <c r="C34" i="37"/>
  <c r="C33" i="37"/>
  <c r="H32" i="37"/>
  <c r="G32" i="37"/>
  <c r="F32" i="37"/>
  <c r="E32" i="37"/>
  <c r="C32" i="37" s="1"/>
  <c r="D32" i="37"/>
  <c r="C31" i="37"/>
  <c r="C30" i="37"/>
  <c r="C29" i="37"/>
  <c r="C28" i="37"/>
  <c r="C27" i="37"/>
  <c r="H26" i="37"/>
  <c r="D26" i="37"/>
  <c r="C25" i="37"/>
  <c r="C24" i="37"/>
  <c r="C23" i="37"/>
  <c r="C22" i="37"/>
  <c r="C21" i="37"/>
  <c r="C20" i="37"/>
  <c r="C19" i="37"/>
  <c r="H18" i="37"/>
  <c r="G18" i="37"/>
  <c r="G26" i="37" s="1"/>
  <c r="F18" i="37"/>
  <c r="F26" i="37" s="1"/>
  <c r="E18" i="37"/>
  <c r="C18" i="37" s="1"/>
  <c r="D18" i="37"/>
  <c r="C17" i="37"/>
  <c r="D16" i="37"/>
  <c r="C15" i="37"/>
  <c r="C14" i="37"/>
  <c r="H13" i="37"/>
  <c r="H16" i="37" s="1"/>
  <c r="H44" i="37" s="1"/>
  <c r="H49" i="37" s="1"/>
  <c r="G13" i="37"/>
  <c r="F13" i="37"/>
  <c r="E13" i="37"/>
  <c r="D13" i="37"/>
  <c r="C13" i="37" s="1"/>
  <c r="C12" i="37"/>
  <c r="H11" i="37"/>
  <c r="G11" i="37"/>
  <c r="F11" i="37"/>
  <c r="E11" i="37"/>
  <c r="D11" i="37"/>
  <c r="C11" i="37"/>
  <c r="C10" i="37"/>
  <c r="H9" i="37"/>
  <c r="G9" i="37"/>
  <c r="G16" i="37" s="1"/>
  <c r="F9" i="37"/>
  <c r="F16" i="37" s="1"/>
  <c r="E9" i="37"/>
  <c r="E16" i="37" s="1"/>
  <c r="D9" i="37"/>
  <c r="C9" i="37" s="1"/>
  <c r="C8" i="37"/>
  <c r="C7" i="37"/>
  <c r="C6" i="37"/>
  <c r="G43" i="27"/>
  <c r="E43" i="27"/>
  <c r="D43" i="27"/>
  <c r="C43" i="27"/>
  <c r="F42" i="27"/>
  <c r="F41" i="27"/>
  <c r="F40" i="27"/>
  <c r="F39" i="27"/>
  <c r="F38" i="27"/>
  <c r="F37" i="27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43" i="27" s="1"/>
  <c r="G28" i="26"/>
  <c r="E28" i="26"/>
  <c r="D28" i="26"/>
  <c r="C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28" i="26" s="1"/>
  <c r="H77" i="38"/>
  <c r="G77" i="38"/>
  <c r="D77" i="38"/>
  <c r="H76" i="38"/>
  <c r="G76" i="38"/>
  <c r="F76" i="38"/>
  <c r="F77" i="38" s="1"/>
  <c r="E76" i="38"/>
  <c r="E77" i="38" s="1"/>
  <c r="C77" i="38" s="1"/>
  <c r="D76" i="38"/>
  <c r="C75" i="38"/>
  <c r="C74" i="38"/>
  <c r="C73" i="38"/>
  <c r="C72" i="38"/>
  <c r="H70" i="38"/>
  <c r="G70" i="38"/>
  <c r="F70" i="38"/>
  <c r="E70" i="38"/>
  <c r="C70" i="38" s="1"/>
  <c r="D70" i="38"/>
  <c r="C69" i="38"/>
  <c r="C68" i="38"/>
  <c r="C67" i="38"/>
  <c r="H66" i="38"/>
  <c r="G66" i="38"/>
  <c r="F66" i="38"/>
  <c r="C66" i="38" s="1"/>
  <c r="E66" i="38"/>
  <c r="D66" i="38"/>
  <c r="C65" i="38"/>
  <c r="H64" i="38"/>
  <c r="G64" i="38"/>
  <c r="F64" i="38"/>
  <c r="E64" i="38"/>
  <c r="C64" i="38" s="1"/>
  <c r="D64" i="38"/>
  <c r="C63" i="38"/>
  <c r="C62" i="38"/>
  <c r="C60" i="38"/>
  <c r="C59" i="38"/>
  <c r="C58" i="38"/>
  <c r="C57" i="38"/>
  <c r="C56" i="38"/>
  <c r="C55" i="38"/>
  <c r="C54" i="38"/>
  <c r="C53" i="38"/>
  <c r="C52" i="38"/>
  <c r="C51" i="38"/>
  <c r="C50" i="38"/>
  <c r="H49" i="38"/>
  <c r="G49" i="38"/>
  <c r="F49" i="38"/>
  <c r="C49" i="38" s="1"/>
  <c r="E49" i="38"/>
  <c r="C48" i="38"/>
  <c r="C47" i="38"/>
  <c r="H46" i="38"/>
  <c r="H61" i="38" s="1"/>
  <c r="G46" i="38"/>
  <c r="G61" i="38" s="1"/>
  <c r="F46" i="38"/>
  <c r="F61" i="38" s="1"/>
  <c r="E46" i="38"/>
  <c r="C46" i="38" s="1"/>
  <c r="D46" i="38"/>
  <c r="C45" i="38"/>
  <c r="C44" i="38"/>
  <c r="C43" i="38"/>
  <c r="C42" i="38"/>
  <c r="D41" i="38"/>
  <c r="D61" i="38" s="1"/>
  <c r="C41" i="38"/>
  <c r="C40" i="38"/>
  <c r="C38" i="38"/>
  <c r="C37" i="38"/>
  <c r="H36" i="38"/>
  <c r="G36" i="38"/>
  <c r="F36" i="38"/>
  <c r="C36" i="38" s="1"/>
  <c r="H35" i="38"/>
  <c r="G35" i="38"/>
  <c r="G39" i="38" s="1"/>
  <c r="F35" i="38"/>
  <c r="F39" i="38" s="1"/>
  <c r="E35" i="38"/>
  <c r="D35" i="38"/>
  <c r="C34" i="38"/>
  <c r="C33" i="38"/>
  <c r="C32" i="38"/>
  <c r="C31" i="38"/>
  <c r="C30" i="38"/>
  <c r="H29" i="38"/>
  <c r="H39" i="38" s="1"/>
  <c r="G29" i="38"/>
  <c r="F29" i="38"/>
  <c r="E29" i="38"/>
  <c r="E39" i="38" s="1"/>
  <c r="D29" i="38"/>
  <c r="D39" i="38" s="1"/>
  <c r="C39" i="38" s="1"/>
  <c r="G28" i="38"/>
  <c r="C27" i="38"/>
  <c r="C26" i="38"/>
  <c r="C25" i="38"/>
  <c r="C24" i="38"/>
  <c r="H23" i="38"/>
  <c r="G23" i="38"/>
  <c r="F23" i="38"/>
  <c r="E23" i="38"/>
  <c r="D23" i="38"/>
  <c r="C23" i="38" s="1"/>
  <c r="C22" i="38"/>
  <c r="H21" i="38"/>
  <c r="H28" i="38" s="1"/>
  <c r="G21" i="38"/>
  <c r="F21" i="38"/>
  <c r="F28" i="38" s="1"/>
  <c r="E21" i="38"/>
  <c r="E28" i="38" s="1"/>
  <c r="D21" i="38"/>
  <c r="C21" i="38" s="1"/>
  <c r="G20" i="38"/>
  <c r="F20" i="38"/>
  <c r="C19" i="38"/>
  <c r="C18" i="38"/>
  <c r="C17" i="38"/>
  <c r="C16" i="38"/>
  <c r="C15" i="38"/>
  <c r="H14" i="38"/>
  <c r="G14" i="38"/>
  <c r="F14" i="38"/>
  <c r="E14" i="38"/>
  <c r="D14" i="38"/>
  <c r="C14" i="38" s="1"/>
  <c r="C13" i="38"/>
  <c r="H12" i="38"/>
  <c r="H20" i="38" s="1"/>
  <c r="H71" i="38" s="1"/>
  <c r="H78" i="38" s="1"/>
  <c r="G12" i="38"/>
  <c r="F12" i="38"/>
  <c r="E12" i="38"/>
  <c r="E20" i="38" s="1"/>
  <c r="D12" i="38"/>
  <c r="C12" i="38" s="1"/>
  <c r="C11" i="38"/>
  <c r="C10" i="38"/>
  <c r="C9" i="38"/>
  <c r="C8" i="38"/>
  <c r="C7" i="38"/>
  <c r="C6" i="38"/>
  <c r="G77" i="36"/>
  <c r="F77" i="36"/>
  <c r="H76" i="36"/>
  <c r="H77" i="36" s="1"/>
  <c r="G76" i="36"/>
  <c r="F76" i="36"/>
  <c r="E76" i="36"/>
  <c r="E77" i="36" s="1"/>
  <c r="D76" i="36"/>
  <c r="D77" i="36" s="1"/>
  <c r="C77" i="36" s="1"/>
  <c r="C75" i="36"/>
  <c r="C74" i="36"/>
  <c r="C73" i="36"/>
  <c r="C72" i="36"/>
  <c r="H70" i="36"/>
  <c r="G70" i="36"/>
  <c r="F70" i="36"/>
  <c r="E70" i="36"/>
  <c r="C70" i="36" s="1"/>
  <c r="D70" i="36"/>
  <c r="C69" i="36"/>
  <c r="C68" i="36"/>
  <c r="C67" i="36"/>
  <c r="H66" i="36"/>
  <c r="G66" i="36"/>
  <c r="F66" i="36"/>
  <c r="E66" i="36"/>
  <c r="D66" i="36"/>
  <c r="C66" i="36" s="1"/>
  <c r="C65" i="36"/>
  <c r="H64" i="36"/>
  <c r="G64" i="36"/>
  <c r="F64" i="36"/>
  <c r="E64" i="36"/>
  <c r="C64" i="36" s="1"/>
  <c r="D64" i="36"/>
  <c r="C63" i="36"/>
  <c r="C62" i="36"/>
  <c r="E61" i="36"/>
  <c r="C60" i="36"/>
  <c r="C59" i="36"/>
  <c r="C58" i="36"/>
  <c r="C57" i="36"/>
  <c r="C56" i="36"/>
  <c r="C55" i="36"/>
  <c r="C54" i="36"/>
  <c r="C53" i="36"/>
  <c r="C52" i="36"/>
  <c r="C51" i="36"/>
  <c r="C50" i="36"/>
  <c r="H49" i="36"/>
  <c r="G49" i="36"/>
  <c r="F49" i="36"/>
  <c r="E49" i="36"/>
  <c r="D49" i="36"/>
  <c r="C49" i="36" s="1"/>
  <c r="C48" i="36"/>
  <c r="C47" i="36"/>
  <c r="H46" i="36"/>
  <c r="G46" i="36"/>
  <c r="F46" i="36"/>
  <c r="E46" i="36"/>
  <c r="D46" i="36"/>
  <c r="C46" i="36" s="1"/>
  <c r="C45" i="36"/>
  <c r="C44" i="36"/>
  <c r="C43" i="36"/>
  <c r="C42" i="36"/>
  <c r="H41" i="36"/>
  <c r="H61" i="36" s="1"/>
  <c r="G41" i="36"/>
  <c r="G61" i="36" s="1"/>
  <c r="F41" i="36"/>
  <c r="F61" i="36" s="1"/>
  <c r="E41" i="36"/>
  <c r="D41" i="36"/>
  <c r="D61" i="36" s="1"/>
  <c r="C61" i="36" s="1"/>
  <c r="C40" i="36"/>
  <c r="C38" i="36"/>
  <c r="C37" i="36"/>
  <c r="H36" i="36"/>
  <c r="G36" i="36"/>
  <c r="G39" i="36" s="1"/>
  <c r="F36" i="36"/>
  <c r="E36" i="36"/>
  <c r="D36" i="36"/>
  <c r="C36" i="36"/>
  <c r="H35" i="36"/>
  <c r="G35" i="36"/>
  <c r="F35" i="36"/>
  <c r="E35" i="36"/>
  <c r="E39" i="36" s="1"/>
  <c r="D35" i="36"/>
  <c r="C35" i="36" s="1"/>
  <c r="C34" i="36"/>
  <c r="C33" i="36"/>
  <c r="C32" i="36"/>
  <c r="C31" i="36"/>
  <c r="C30" i="36"/>
  <c r="H29" i="36"/>
  <c r="H39" i="36" s="1"/>
  <c r="G29" i="36"/>
  <c r="F29" i="36"/>
  <c r="F39" i="36" s="1"/>
  <c r="E29" i="36"/>
  <c r="D29" i="36"/>
  <c r="C29" i="36" s="1"/>
  <c r="F28" i="36"/>
  <c r="C27" i="36"/>
  <c r="C26" i="36"/>
  <c r="C25" i="36"/>
  <c r="C24" i="36"/>
  <c r="H23" i="36"/>
  <c r="H28" i="36" s="1"/>
  <c r="G23" i="36"/>
  <c r="F23" i="36"/>
  <c r="E23" i="36"/>
  <c r="D23" i="36"/>
  <c r="C23" i="36" s="1"/>
  <c r="C22" i="36"/>
  <c r="H21" i="36"/>
  <c r="G21" i="36"/>
  <c r="G28" i="36" s="1"/>
  <c r="F21" i="36"/>
  <c r="E21" i="36"/>
  <c r="E28" i="36" s="1"/>
  <c r="D21" i="36"/>
  <c r="C21" i="36"/>
  <c r="E20" i="36"/>
  <c r="C19" i="36"/>
  <c r="C18" i="36"/>
  <c r="C17" i="36"/>
  <c r="C16" i="36"/>
  <c r="C15" i="36"/>
  <c r="H14" i="36"/>
  <c r="G14" i="36"/>
  <c r="F14" i="36"/>
  <c r="E14" i="36"/>
  <c r="D14" i="36"/>
  <c r="C14" i="36" s="1"/>
  <c r="C13" i="36"/>
  <c r="H12" i="36"/>
  <c r="H20" i="36" s="1"/>
  <c r="H71" i="36" s="1"/>
  <c r="H78" i="36" s="1"/>
  <c r="G12" i="36"/>
  <c r="G20" i="36" s="1"/>
  <c r="G71" i="36" s="1"/>
  <c r="G78" i="36" s="1"/>
  <c r="F12" i="36"/>
  <c r="F20" i="36" s="1"/>
  <c r="F71" i="36" s="1"/>
  <c r="F78" i="36" s="1"/>
  <c r="E12" i="36"/>
  <c r="D12" i="36"/>
  <c r="D20" i="36" s="1"/>
  <c r="C12" i="36"/>
  <c r="C11" i="36"/>
  <c r="C10" i="36"/>
  <c r="C9" i="36"/>
  <c r="C8" i="36"/>
  <c r="C7" i="36"/>
  <c r="C6" i="36"/>
  <c r="L62" i="24"/>
  <c r="L61" i="24"/>
  <c r="K61" i="24"/>
  <c r="K60" i="24"/>
  <c r="K58" i="24" s="1"/>
  <c r="L59" i="24"/>
  <c r="K59" i="24"/>
  <c r="F59" i="24"/>
  <c r="F58" i="24" s="1"/>
  <c r="U58" i="24"/>
  <c r="T58" i="24"/>
  <c r="S58" i="24"/>
  <c r="R58" i="24"/>
  <c r="Q58" i="24"/>
  <c r="P58" i="24"/>
  <c r="O58" i="24"/>
  <c r="N58" i="24"/>
  <c r="M58" i="24"/>
  <c r="L58" i="24" s="1"/>
  <c r="J58" i="24"/>
  <c r="I58" i="24"/>
  <c r="E58" i="24"/>
  <c r="D58" i="24"/>
  <c r="L57" i="24"/>
  <c r="K57" i="24"/>
  <c r="F57" i="24"/>
  <c r="K56" i="24"/>
  <c r="L55" i="24"/>
  <c r="I55" i="24"/>
  <c r="K55" i="24" s="1"/>
  <c r="K54" i="24" s="1"/>
  <c r="D55" i="24"/>
  <c r="F55" i="24" s="1"/>
  <c r="F54" i="24" s="1"/>
  <c r="U54" i="24"/>
  <c r="T54" i="24"/>
  <c r="S54" i="24"/>
  <c r="R54" i="24"/>
  <c r="R10" i="24" s="1"/>
  <c r="Q54" i="24"/>
  <c r="P54" i="24"/>
  <c r="O54" i="24"/>
  <c r="N54" i="24"/>
  <c r="L54" i="24" s="1"/>
  <c r="M54" i="24"/>
  <c r="J54" i="24"/>
  <c r="E54" i="24"/>
  <c r="D54" i="24"/>
  <c r="L53" i="24"/>
  <c r="K53" i="24"/>
  <c r="F53" i="24"/>
  <c r="L52" i="24"/>
  <c r="K52" i="24"/>
  <c r="F52" i="24"/>
  <c r="I51" i="24"/>
  <c r="K51" i="24" s="1"/>
  <c r="D51" i="24"/>
  <c r="Q51" i="24" s="1"/>
  <c r="L50" i="24"/>
  <c r="I50" i="24"/>
  <c r="K50" i="24" s="1"/>
  <c r="F50" i="24"/>
  <c r="D50" i="24"/>
  <c r="L49" i="24"/>
  <c r="I49" i="24"/>
  <c r="I34" i="24" s="1"/>
  <c r="D49" i="24"/>
  <c r="F49" i="24" s="1"/>
  <c r="R48" i="24"/>
  <c r="L48" i="24"/>
  <c r="I48" i="24"/>
  <c r="K48" i="24" s="1"/>
  <c r="D48" i="24"/>
  <c r="F48" i="24" s="1"/>
  <c r="L47" i="24"/>
  <c r="K47" i="24"/>
  <c r="F47" i="24"/>
  <c r="L46" i="24"/>
  <c r="K46" i="24"/>
  <c r="F46" i="24"/>
  <c r="L45" i="24"/>
  <c r="K45" i="24"/>
  <c r="F45" i="24"/>
  <c r="L44" i="24"/>
  <c r="K44" i="24"/>
  <c r="F44" i="24"/>
  <c r="L43" i="24"/>
  <c r="K43" i="24"/>
  <c r="F43" i="24"/>
  <c r="L42" i="24"/>
  <c r="I42" i="24"/>
  <c r="K42" i="24" s="1"/>
  <c r="D42" i="24"/>
  <c r="F42" i="24" s="1"/>
  <c r="L41" i="24"/>
  <c r="K41" i="24"/>
  <c r="F41" i="24"/>
  <c r="L40" i="24"/>
  <c r="I40" i="24"/>
  <c r="K40" i="24" s="1"/>
  <c r="D40" i="24"/>
  <c r="F40" i="24" s="1"/>
  <c r="L39" i="24"/>
  <c r="I39" i="24"/>
  <c r="D39" i="24"/>
  <c r="L38" i="24"/>
  <c r="I38" i="24"/>
  <c r="K38" i="24" s="1"/>
  <c r="D38" i="24"/>
  <c r="F38" i="24" s="1"/>
  <c r="L37" i="24"/>
  <c r="K37" i="24"/>
  <c r="F37" i="24"/>
  <c r="L36" i="24"/>
  <c r="I36" i="24"/>
  <c r="K36" i="24" s="1"/>
  <c r="D36" i="24"/>
  <c r="D34" i="24" s="1"/>
  <c r="L35" i="24"/>
  <c r="U34" i="24"/>
  <c r="T34" i="24"/>
  <c r="S34" i="24"/>
  <c r="R34" i="24"/>
  <c r="P34" i="24"/>
  <c r="O34" i="24"/>
  <c r="O10" i="24" s="1"/>
  <c r="N34" i="24"/>
  <c r="M34" i="24"/>
  <c r="J34" i="24"/>
  <c r="E34" i="24"/>
  <c r="L33" i="24"/>
  <c r="K33" i="24"/>
  <c r="F33" i="24"/>
  <c r="L32" i="24"/>
  <c r="K32" i="24"/>
  <c r="F32" i="24"/>
  <c r="L31" i="24"/>
  <c r="I31" i="24"/>
  <c r="K31" i="24" s="1"/>
  <c r="D31" i="24"/>
  <c r="F31" i="24" s="1"/>
  <c r="L30" i="24"/>
  <c r="K30" i="24"/>
  <c r="I30" i="24"/>
  <c r="F30" i="24"/>
  <c r="D30" i="24"/>
  <c r="U29" i="24"/>
  <c r="T29" i="24"/>
  <c r="L29" i="24"/>
  <c r="I29" i="24"/>
  <c r="K29" i="24" s="1"/>
  <c r="D29" i="24"/>
  <c r="F29" i="24" s="1"/>
  <c r="U28" i="24"/>
  <c r="K28" i="24"/>
  <c r="I28" i="24"/>
  <c r="D28" i="24"/>
  <c r="F28" i="24" s="1"/>
  <c r="T28" i="24" s="1"/>
  <c r="L28" i="24" s="1"/>
  <c r="U27" i="24"/>
  <c r="I27" i="24"/>
  <c r="K27" i="24" s="1"/>
  <c r="D27" i="24"/>
  <c r="F27" i="24" s="1"/>
  <c r="T27" i="24" s="1"/>
  <c r="L27" i="24" s="1"/>
  <c r="I26" i="24"/>
  <c r="K26" i="24" s="1"/>
  <c r="D26" i="24"/>
  <c r="F26" i="24" s="1"/>
  <c r="U25" i="24"/>
  <c r="L25" i="24"/>
  <c r="I25" i="24"/>
  <c r="K25" i="24" s="1"/>
  <c r="D25" i="24"/>
  <c r="F25" i="24" s="1"/>
  <c r="U24" i="24"/>
  <c r="L24" i="24"/>
  <c r="I24" i="24"/>
  <c r="K24" i="24" s="1"/>
  <c r="D24" i="24"/>
  <c r="F24" i="24" s="1"/>
  <c r="U23" i="24"/>
  <c r="K23" i="24"/>
  <c r="I23" i="24"/>
  <c r="F23" i="24"/>
  <c r="S23" i="24" s="1"/>
  <c r="D23" i="24"/>
  <c r="U22" i="24"/>
  <c r="L22" i="24" s="1"/>
  <c r="K22" i="24"/>
  <c r="K21" i="24" s="1"/>
  <c r="I22" i="24"/>
  <c r="F22" i="24"/>
  <c r="D22" i="24"/>
  <c r="R21" i="24"/>
  <c r="Q21" i="24"/>
  <c r="P21" i="24"/>
  <c r="O21" i="24"/>
  <c r="N21" i="24"/>
  <c r="M21" i="24"/>
  <c r="J21" i="24"/>
  <c r="I21" i="24"/>
  <c r="E21" i="24"/>
  <c r="L20" i="24"/>
  <c r="K20" i="24"/>
  <c r="F20" i="24"/>
  <c r="L19" i="24"/>
  <c r="K19" i="24"/>
  <c r="F19" i="24"/>
  <c r="L18" i="24"/>
  <c r="J18" i="24"/>
  <c r="K18" i="24" s="1"/>
  <c r="I18" i="24"/>
  <c r="D18" i="24"/>
  <c r="L17" i="24"/>
  <c r="I17" i="24"/>
  <c r="E17" i="24"/>
  <c r="D17" i="24"/>
  <c r="F17" i="24" s="1"/>
  <c r="L16" i="24"/>
  <c r="I16" i="24"/>
  <c r="K16" i="24" s="1"/>
  <c r="D16" i="24"/>
  <c r="D11" i="24" s="1"/>
  <c r="L15" i="24"/>
  <c r="I15" i="24"/>
  <c r="D15" i="24"/>
  <c r="L14" i="24"/>
  <c r="J14" i="24"/>
  <c r="K14" i="24" s="1"/>
  <c r="E14" i="24"/>
  <c r="L13" i="24"/>
  <c r="J13" i="24"/>
  <c r="K13" i="24" s="1"/>
  <c r="F13" i="24"/>
  <c r="E13" i="24"/>
  <c r="L12" i="24"/>
  <c r="I12" i="24"/>
  <c r="K12" i="24" s="1"/>
  <c r="D12" i="24"/>
  <c r="F12" i="24" s="1"/>
  <c r="U11" i="24"/>
  <c r="T11" i="24"/>
  <c r="S11" i="24"/>
  <c r="R11" i="24"/>
  <c r="Q11" i="24"/>
  <c r="P11" i="24"/>
  <c r="P10" i="24" s="1"/>
  <c r="O11" i="24"/>
  <c r="N11" i="24"/>
  <c r="M11" i="24"/>
  <c r="L11" i="24"/>
  <c r="M10" i="24"/>
  <c r="E7" i="24"/>
  <c r="E5" i="24"/>
  <c r="C6" i="24" s="1"/>
  <c r="D16" i="14" l="1"/>
  <c r="N7" i="14"/>
  <c r="J7" i="14"/>
  <c r="F7" i="14"/>
  <c r="M7" i="14"/>
  <c r="I7" i="14"/>
  <c r="E7" i="14"/>
  <c r="K7" i="14"/>
  <c r="N11" i="14"/>
  <c r="J11" i="14"/>
  <c r="F11" i="14"/>
  <c r="M11" i="14"/>
  <c r="I11" i="14"/>
  <c r="E11" i="14"/>
  <c r="K11" i="14"/>
  <c r="C15" i="14"/>
  <c r="C19" i="14" s="1"/>
  <c r="N25" i="14"/>
  <c r="J25" i="14"/>
  <c r="F25" i="14"/>
  <c r="M25" i="14"/>
  <c r="I25" i="14"/>
  <c r="E25" i="14"/>
  <c r="L25" i="14"/>
  <c r="L27" i="14" s="1"/>
  <c r="L32" i="14" s="1"/>
  <c r="K25" i="14"/>
  <c r="N31" i="14"/>
  <c r="N28" i="14" s="1"/>
  <c r="J31" i="14"/>
  <c r="J28" i="14" s="1"/>
  <c r="F31" i="14"/>
  <c r="F28" i="14" s="1"/>
  <c r="M31" i="14"/>
  <c r="M28" i="14" s="1"/>
  <c r="I31" i="14"/>
  <c r="I28" i="14" s="1"/>
  <c r="E31" i="14"/>
  <c r="E28" i="14" s="1"/>
  <c r="L31" i="14"/>
  <c r="L28" i="14" s="1"/>
  <c r="H31" i="14"/>
  <c r="H28" i="14" s="1"/>
  <c r="D31" i="14"/>
  <c r="D7" i="14"/>
  <c r="L7" i="14"/>
  <c r="L15" i="14" s="1"/>
  <c r="L19" i="14" s="1"/>
  <c r="D11" i="14"/>
  <c r="L11" i="14"/>
  <c r="N23" i="14"/>
  <c r="N27" i="14" s="1"/>
  <c r="N32" i="14" s="1"/>
  <c r="J23" i="14"/>
  <c r="J27" i="14" s="1"/>
  <c r="J32" i="14" s="1"/>
  <c r="F23" i="14"/>
  <c r="M23" i="14"/>
  <c r="I23" i="14"/>
  <c r="E23" i="14"/>
  <c r="E27" i="14" s="1"/>
  <c r="E32" i="14" s="1"/>
  <c r="K23" i="14"/>
  <c r="D25" i="14"/>
  <c r="O25" i="14"/>
  <c r="C27" i="14"/>
  <c r="C32" i="14" s="1"/>
  <c r="G31" i="14"/>
  <c r="G28" i="14" s="1"/>
  <c r="G7" i="14"/>
  <c r="O7" i="14"/>
  <c r="N9" i="14"/>
  <c r="J9" i="14"/>
  <c r="F9" i="14"/>
  <c r="P9" i="14" s="1"/>
  <c r="M9" i="14"/>
  <c r="I9" i="14"/>
  <c r="E9" i="14"/>
  <c r="K9" i="14"/>
  <c r="G11" i="14"/>
  <c r="O11" i="14"/>
  <c r="N13" i="14"/>
  <c r="J13" i="14"/>
  <c r="F13" i="14"/>
  <c r="P13" i="14" s="1"/>
  <c r="M13" i="14"/>
  <c r="I13" i="14"/>
  <c r="E13" i="14"/>
  <c r="K13" i="14"/>
  <c r="I27" i="14"/>
  <c r="I32" i="14" s="1"/>
  <c r="N21" i="14"/>
  <c r="J21" i="14"/>
  <c r="F21" i="14"/>
  <c r="F27" i="14" s="1"/>
  <c r="F32" i="14" s="1"/>
  <c r="M21" i="14"/>
  <c r="M27" i="14" s="1"/>
  <c r="M32" i="14" s="1"/>
  <c r="I21" i="14"/>
  <c r="E21" i="14"/>
  <c r="K21" i="14"/>
  <c r="D23" i="14"/>
  <c r="P23" i="14" s="1"/>
  <c r="L23" i="14"/>
  <c r="G25" i="14"/>
  <c r="K31" i="14"/>
  <c r="K28" i="14" s="1"/>
  <c r="G8" i="14"/>
  <c r="P8" i="14" s="1"/>
  <c r="K8" i="14"/>
  <c r="G10" i="14"/>
  <c r="P10" i="14" s="1"/>
  <c r="K10" i="14"/>
  <c r="G12" i="14"/>
  <c r="P12" i="14" s="1"/>
  <c r="K12" i="14"/>
  <c r="G18" i="14"/>
  <c r="G16" i="14" s="1"/>
  <c r="K18" i="14"/>
  <c r="K16" i="14" s="1"/>
  <c r="O18" i="14"/>
  <c r="O16" i="14" s="1"/>
  <c r="G20" i="14"/>
  <c r="K20" i="14"/>
  <c r="O20" i="14"/>
  <c r="G22" i="14"/>
  <c r="K22" i="14"/>
  <c r="O22" i="14"/>
  <c r="G24" i="14"/>
  <c r="K24" i="14"/>
  <c r="O24" i="14"/>
  <c r="G26" i="14"/>
  <c r="K26" i="14"/>
  <c r="O26" i="14"/>
  <c r="D18" i="14"/>
  <c r="H18" i="14"/>
  <c r="H16" i="14" s="1"/>
  <c r="H19" i="14" s="1"/>
  <c r="D20" i="14"/>
  <c r="H20" i="14"/>
  <c r="D22" i="14"/>
  <c r="H22" i="14"/>
  <c r="D24" i="14"/>
  <c r="H24" i="14"/>
  <c r="D26" i="14"/>
  <c r="H26" i="14"/>
  <c r="C28" i="34"/>
  <c r="C61" i="34"/>
  <c r="C99" i="34"/>
  <c r="G71" i="34"/>
  <c r="G78" i="34" s="1"/>
  <c r="F116" i="34"/>
  <c r="F121" i="34" s="1"/>
  <c r="C120" i="34"/>
  <c r="C20" i="34"/>
  <c r="D71" i="34"/>
  <c r="H71" i="34"/>
  <c r="H78" i="34" s="1"/>
  <c r="E71" i="34"/>
  <c r="E78" i="34" s="1"/>
  <c r="C77" i="34"/>
  <c r="G116" i="34"/>
  <c r="G121" i="34" s="1"/>
  <c r="C115" i="34"/>
  <c r="C12" i="34"/>
  <c r="D39" i="34"/>
  <c r="C39" i="34" s="1"/>
  <c r="C76" i="34"/>
  <c r="D89" i="34"/>
  <c r="C119" i="34"/>
  <c r="C41" i="34"/>
  <c r="G71" i="35"/>
  <c r="G78" i="35" s="1"/>
  <c r="C28" i="35"/>
  <c r="C115" i="35"/>
  <c r="C20" i="35"/>
  <c r="H71" i="35"/>
  <c r="H78" i="35" s="1"/>
  <c r="E78" i="35"/>
  <c r="H116" i="35"/>
  <c r="H121" i="35" s="1"/>
  <c r="E116" i="35"/>
  <c r="E121" i="35" s="1"/>
  <c r="C99" i="35"/>
  <c r="C12" i="35"/>
  <c r="F89" i="35"/>
  <c r="F116" i="35" s="1"/>
  <c r="F121" i="35" s="1"/>
  <c r="D39" i="35"/>
  <c r="C39" i="35" s="1"/>
  <c r="F61" i="35"/>
  <c r="F71" i="35" s="1"/>
  <c r="F78" i="35" s="1"/>
  <c r="C76" i="35"/>
  <c r="D89" i="35"/>
  <c r="C119" i="35"/>
  <c r="C41" i="35"/>
  <c r="D33" i="9"/>
  <c r="D37" i="9" s="1"/>
  <c r="G17" i="9"/>
  <c r="G33" i="9"/>
  <c r="G37" i="9" s="1"/>
  <c r="G18" i="9"/>
  <c r="D44" i="39"/>
  <c r="F49" i="39"/>
  <c r="C47" i="39"/>
  <c r="D48" i="39"/>
  <c r="C48" i="39" s="1"/>
  <c r="E16" i="39"/>
  <c r="E44" i="39" s="1"/>
  <c r="E49" i="39" s="1"/>
  <c r="C9" i="39"/>
  <c r="C18" i="39"/>
  <c r="C38" i="39"/>
  <c r="F44" i="37"/>
  <c r="F49" i="37" s="1"/>
  <c r="G44" i="37"/>
  <c r="G49" i="37" s="1"/>
  <c r="C43" i="37"/>
  <c r="C48" i="37"/>
  <c r="D44" i="37"/>
  <c r="E26" i="37"/>
  <c r="E44" i="37" s="1"/>
  <c r="E49" i="37" s="1"/>
  <c r="C38" i="37"/>
  <c r="C47" i="37"/>
  <c r="C16" i="37"/>
  <c r="F71" i="38"/>
  <c r="F78" i="38" s="1"/>
  <c r="G71" i="38"/>
  <c r="G78" i="38" s="1"/>
  <c r="C61" i="38"/>
  <c r="E71" i="38"/>
  <c r="E78" i="38" s="1"/>
  <c r="E61" i="38"/>
  <c r="D28" i="38"/>
  <c r="C28" i="38" s="1"/>
  <c r="C35" i="38"/>
  <c r="D20" i="38"/>
  <c r="C29" i="38"/>
  <c r="C76" i="38"/>
  <c r="E71" i="36"/>
  <c r="E78" i="36" s="1"/>
  <c r="C20" i="36"/>
  <c r="D39" i="36"/>
  <c r="C39" i="36" s="1"/>
  <c r="D28" i="36"/>
  <c r="C28" i="36" s="1"/>
  <c r="C76" i="36"/>
  <c r="C41" i="36"/>
  <c r="K15" i="24"/>
  <c r="Q34" i="24"/>
  <c r="Q10" i="24" s="1"/>
  <c r="L51" i="24"/>
  <c r="F21" i="24"/>
  <c r="L23" i="24"/>
  <c r="S26" i="24"/>
  <c r="T26" i="24"/>
  <c r="T21" i="24" s="1"/>
  <c r="T10" i="24" s="1"/>
  <c r="U26" i="24"/>
  <c r="U21" i="24" s="1"/>
  <c r="U10" i="24" s="1"/>
  <c r="N10" i="24"/>
  <c r="I11" i="24"/>
  <c r="I10" i="24" s="1"/>
  <c r="F14" i="24"/>
  <c r="J15" i="24"/>
  <c r="F16" i="24"/>
  <c r="J17" i="24"/>
  <c r="K17" i="24" s="1"/>
  <c r="E18" i="24"/>
  <c r="F18" i="24" s="1"/>
  <c r="D21" i="24"/>
  <c r="D10" i="24" s="1"/>
  <c r="F36" i="24"/>
  <c r="F34" i="24" s="1"/>
  <c r="K49" i="24"/>
  <c r="K34" i="24" s="1"/>
  <c r="F51" i="24"/>
  <c r="E15" i="24"/>
  <c r="F15" i="24" s="1"/>
  <c r="F11" i="24" s="1"/>
  <c r="F10" i="24" s="1"/>
  <c r="I54" i="24"/>
  <c r="H27" i="14" l="1"/>
  <c r="H32" i="14" s="1"/>
  <c r="M15" i="14"/>
  <c r="M19" i="14" s="1"/>
  <c r="P21" i="14"/>
  <c r="P24" i="14"/>
  <c r="P20" i="14"/>
  <c r="D27" i="14"/>
  <c r="O27" i="14"/>
  <c r="O32" i="14" s="1"/>
  <c r="O15" i="14"/>
  <c r="O19" i="14" s="1"/>
  <c r="D15" i="14"/>
  <c r="P7" i="14"/>
  <c r="K15" i="14"/>
  <c r="K19" i="14" s="1"/>
  <c r="F15" i="14"/>
  <c r="F19" i="14" s="1"/>
  <c r="K27" i="14"/>
  <c r="K32" i="14" s="1"/>
  <c r="G15" i="14"/>
  <c r="G19" i="14" s="1"/>
  <c r="P25" i="14"/>
  <c r="P11" i="14"/>
  <c r="D28" i="14"/>
  <c r="P28" i="14" s="1"/>
  <c r="P31" i="14"/>
  <c r="E15" i="14"/>
  <c r="E19" i="14" s="1"/>
  <c r="J15" i="14"/>
  <c r="J19" i="14" s="1"/>
  <c r="P16" i="14"/>
  <c r="P26" i="14"/>
  <c r="P22" i="14"/>
  <c r="P18" i="14"/>
  <c r="G27" i="14"/>
  <c r="G32" i="14" s="1"/>
  <c r="I15" i="14"/>
  <c r="I19" i="14" s="1"/>
  <c r="N15" i="14"/>
  <c r="N19" i="14" s="1"/>
  <c r="D78" i="34"/>
  <c r="C78" i="34" s="1"/>
  <c r="C71" i="34"/>
  <c r="D116" i="34"/>
  <c r="C89" i="34"/>
  <c r="C61" i="35"/>
  <c r="D71" i="35"/>
  <c r="D116" i="35"/>
  <c r="C89" i="35"/>
  <c r="C16" i="39"/>
  <c r="D49" i="39"/>
  <c r="C49" i="39" s="1"/>
  <c r="C44" i="39"/>
  <c r="D49" i="37"/>
  <c r="C49" i="37" s="1"/>
  <c r="C44" i="37"/>
  <c r="C26" i="37"/>
  <c r="D71" i="38"/>
  <c r="C20" i="38"/>
  <c r="D71" i="36"/>
  <c r="K11" i="24"/>
  <c r="K10" i="24" s="1"/>
  <c r="E11" i="24"/>
  <c r="E10" i="24" s="1"/>
  <c r="L26" i="24"/>
  <c r="J11" i="24"/>
  <c r="J10" i="24" s="1"/>
  <c r="S21" i="24"/>
  <c r="L34" i="24"/>
  <c r="D32" i="14" l="1"/>
  <c r="P32" i="14" s="1"/>
  <c r="P27" i="14"/>
  <c r="D19" i="14"/>
  <c r="P19" i="14" s="1"/>
  <c r="P15" i="14"/>
  <c r="D121" i="34"/>
  <c r="C121" i="34" s="1"/>
  <c r="C116" i="34"/>
  <c r="D121" i="35"/>
  <c r="C121" i="35" s="1"/>
  <c r="C116" i="35"/>
  <c r="D78" i="35"/>
  <c r="C78" i="35" s="1"/>
  <c r="C71" i="35"/>
  <c r="D78" i="38"/>
  <c r="C78" i="38" s="1"/>
  <c r="C71" i="38"/>
  <c r="D78" i="36"/>
  <c r="C78" i="36" s="1"/>
  <c r="C71" i="36"/>
  <c r="S10" i="24"/>
  <c r="L21" i="24"/>
  <c r="L10" i="24" l="1"/>
  <c r="V10" i="24"/>
  <c r="D14" i="10" l="1"/>
  <c r="C14" i="10"/>
  <c r="H12" i="15" l="1"/>
  <c r="F8" i="15"/>
  <c r="F9" i="15"/>
  <c r="F10" i="15"/>
  <c r="F11" i="15"/>
  <c r="I12" i="15"/>
  <c r="J12" i="15"/>
  <c r="G12" i="15"/>
  <c r="H46" i="30"/>
  <c r="H47" i="30" s="1"/>
  <c r="G46" i="30"/>
  <c r="G47" i="30" s="1"/>
  <c r="F46" i="30"/>
  <c r="F47" i="30" s="1"/>
  <c r="E46" i="30"/>
  <c r="E47" i="30" s="1"/>
  <c r="D45" i="30"/>
  <c r="D46" i="30" s="1"/>
  <c r="C44" i="30"/>
  <c r="C41" i="30"/>
  <c r="C40" i="30"/>
  <c r="C39" i="30"/>
  <c r="H38" i="30"/>
  <c r="H42" i="30" s="1"/>
  <c r="G38" i="30"/>
  <c r="G42" i="30" s="1"/>
  <c r="F38" i="30"/>
  <c r="F42" i="30" s="1"/>
  <c r="E38" i="30"/>
  <c r="E42" i="30" s="1"/>
  <c r="D38" i="30"/>
  <c r="D42" i="30" s="1"/>
  <c r="H37" i="30"/>
  <c r="F37" i="30"/>
  <c r="E37" i="30"/>
  <c r="D37" i="30"/>
  <c r="G36" i="30"/>
  <c r="C36" i="30" s="1"/>
  <c r="C35" i="30"/>
  <c r="C34" i="30"/>
  <c r="C33" i="30"/>
  <c r="H32" i="30"/>
  <c r="G32" i="30"/>
  <c r="E32" i="30"/>
  <c r="D32" i="30"/>
  <c r="F31" i="30"/>
  <c r="F32" i="30" s="1"/>
  <c r="C30" i="30"/>
  <c r="C29" i="30"/>
  <c r="C28" i="30"/>
  <c r="C27" i="30"/>
  <c r="C25" i="30"/>
  <c r="C24" i="30"/>
  <c r="C23" i="30"/>
  <c r="C22" i="30"/>
  <c r="C21" i="30"/>
  <c r="C20" i="30"/>
  <c r="H19" i="30"/>
  <c r="H26" i="30" s="1"/>
  <c r="G19" i="30"/>
  <c r="G26" i="30" s="1"/>
  <c r="F19" i="30"/>
  <c r="F26" i="30" s="1"/>
  <c r="E19" i="30"/>
  <c r="E26" i="30" s="1"/>
  <c r="D19" i="30"/>
  <c r="D26" i="30" s="1"/>
  <c r="C18" i="30"/>
  <c r="C16" i="30"/>
  <c r="C15" i="30"/>
  <c r="C14" i="30"/>
  <c r="H13" i="30"/>
  <c r="G13" i="30"/>
  <c r="F13" i="30"/>
  <c r="E13" i="30"/>
  <c r="D13" i="30"/>
  <c r="C12" i="30"/>
  <c r="H11" i="30"/>
  <c r="G11" i="30"/>
  <c r="F11" i="30"/>
  <c r="E11" i="30"/>
  <c r="D11" i="30"/>
  <c r="C10" i="30"/>
  <c r="H9" i="30"/>
  <c r="H17" i="30" s="1"/>
  <c r="G9" i="30"/>
  <c r="G17" i="30" s="1"/>
  <c r="F9" i="30"/>
  <c r="E9" i="30"/>
  <c r="D9" i="30"/>
  <c r="D17" i="30" s="1"/>
  <c r="C8" i="30"/>
  <c r="C7" i="30"/>
  <c r="C6" i="30"/>
  <c r="H70" i="29"/>
  <c r="H71" i="29" s="1"/>
  <c r="G70" i="29"/>
  <c r="G71" i="29" s="1"/>
  <c r="F70" i="29"/>
  <c r="F71" i="29" s="1"/>
  <c r="E70" i="29"/>
  <c r="E71" i="29" s="1"/>
  <c r="D70" i="29"/>
  <c r="C70" i="29" s="1"/>
  <c r="C69" i="29"/>
  <c r="C68" i="29"/>
  <c r="C67" i="29"/>
  <c r="H65" i="29"/>
  <c r="G65" i="29"/>
  <c r="F65" i="29"/>
  <c r="E65" i="29"/>
  <c r="D65" i="29"/>
  <c r="C65" i="29" s="1"/>
  <c r="C64" i="29"/>
  <c r="C63" i="29"/>
  <c r="C62" i="29"/>
  <c r="H61" i="29"/>
  <c r="G61" i="29"/>
  <c r="F61" i="29"/>
  <c r="E61" i="29"/>
  <c r="D61" i="29"/>
  <c r="C60" i="29"/>
  <c r="C58" i="29"/>
  <c r="C57" i="29"/>
  <c r="C56" i="29"/>
  <c r="C55" i="29"/>
  <c r="C54" i="29"/>
  <c r="C53" i="29"/>
  <c r="C52" i="29"/>
  <c r="C50" i="29"/>
  <c r="C49" i="29"/>
  <c r="C48" i="29"/>
  <c r="C47" i="29"/>
  <c r="C46" i="29"/>
  <c r="C45" i="29"/>
  <c r="H44" i="29"/>
  <c r="G44" i="29"/>
  <c r="G59" i="29" s="1"/>
  <c r="F44" i="29"/>
  <c r="E44" i="29"/>
  <c r="D44" i="29"/>
  <c r="C43" i="29"/>
  <c r="C42" i="29"/>
  <c r="H41" i="29"/>
  <c r="G41" i="29"/>
  <c r="F41" i="29"/>
  <c r="E41" i="29"/>
  <c r="D41" i="29"/>
  <c r="C41" i="29" s="1"/>
  <c r="C40" i="29"/>
  <c r="C39" i="29"/>
  <c r="C38" i="29"/>
  <c r="H37" i="29"/>
  <c r="H59" i="29" s="1"/>
  <c r="G37" i="29"/>
  <c r="F37" i="29"/>
  <c r="F51" i="29" s="1"/>
  <c r="E37" i="29"/>
  <c r="D37" i="29"/>
  <c r="D59" i="29" s="1"/>
  <c r="C35" i="29"/>
  <c r="C34" i="29"/>
  <c r="C33" i="29"/>
  <c r="H32" i="29"/>
  <c r="G32" i="29"/>
  <c r="F32" i="29"/>
  <c r="E32" i="29"/>
  <c r="D32" i="29"/>
  <c r="C32" i="29" s="1"/>
  <c r="H31" i="29"/>
  <c r="G31" i="29"/>
  <c r="F31" i="29"/>
  <c r="E31" i="29"/>
  <c r="D31" i="29"/>
  <c r="C31" i="29"/>
  <c r="C30" i="29"/>
  <c r="C29" i="29"/>
  <c r="C28" i="29"/>
  <c r="C27" i="29"/>
  <c r="C26" i="29"/>
  <c r="H25" i="29"/>
  <c r="H36" i="29" s="1"/>
  <c r="G25" i="29"/>
  <c r="F25" i="29"/>
  <c r="F36" i="29" s="1"/>
  <c r="E25" i="29"/>
  <c r="D25" i="29"/>
  <c r="D36" i="29" s="1"/>
  <c r="C23" i="29"/>
  <c r="C22" i="29"/>
  <c r="C21" i="29"/>
  <c r="C20" i="29"/>
  <c r="H19" i="29"/>
  <c r="H24" i="29" s="1"/>
  <c r="G19" i="29"/>
  <c r="G24" i="29" s="1"/>
  <c r="F19" i="29"/>
  <c r="F24" i="29" s="1"/>
  <c r="E19" i="29"/>
  <c r="E24" i="29" s="1"/>
  <c r="D19" i="29"/>
  <c r="D24" i="29" s="1"/>
  <c r="C17" i="29"/>
  <c r="C16" i="29"/>
  <c r="C15" i="29"/>
  <c r="C14" i="29"/>
  <c r="H13" i="29"/>
  <c r="G13" i="29"/>
  <c r="F13" i="29"/>
  <c r="E13" i="29"/>
  <c r="D13" i="29"/>
  <c r="H12" i="29"/>
  <c r="H18" i="29" s="1"/>
  <c r="G12" i="29"/>
  <c r="F12" i="29"/>
  <c r="F18" i="29" s="1"/>
  <c r="E12" i="29"/>
  <c r="D12" i="29"/>
  <c r="C12" i="29" s="1"/>
  <c r="C11" i="29"/>
  <c r="C10" i="29"/>
  <c r="C9" i="29"/>
  <c r="C8" i="29"/>
  <c r="C7" i="29"/>
  <c r="D15" i="13"/>
  <c r="D13" i="13"/>
  <c r="F15" i="28"/>
  <c r="H9" i="28"/>
  <c r="G9" i="28"/>
  <c r="F9" i="28"/>
  <c r="E9" i="28"/>
  <c r="D9" i="28"/>
  <c r="C9" i="28"/>
  <c r="I8" i="28"/>
  <c r="I7" i="28"/>
  <c r="C24" i="29" l="1"/>
  <c r="C11" i="30"/>
  <c r="C31" i="30"/>
  <c r="C42" i="30"/>
  <c r="H66" i="29"/>
  <c r="H72" i="29" s="1"/>
  <c r="F17" i="30"/>
  <c r="F43" i="30" s="1"/>
  <c r="F48" i="30" s="1"/>
  <c r="E18" i="29"/>
  <c r="G18" i="29"/>
  <c r="C13" i="29"/>
  <c r="G36" i="29"/>
  <c r="C36" i="29" s="1"/>
  <c r="E36" i="29"/>
  <c r="E51" i="29"/>
  <c r="C51" i="29" s="1"/>
  <c r="C44" i="29"/>
  <c r="C61" i="29"/>
  <c r="C9" i="30"/>
  <c r="C13" i="30"/>
  <c r="C32" i="30"/>
  <c r="F12" i="15"/>
  <c r="D43" i="30"/>
  <c r="H43" i="30"/>
  <c r="H48" i="30" s="1"/>
  <c r="D47" i="30"/>
  <c r="C47" i="30" s="1"/>
  <c r="C46" i="30"/>
  <c r="C26" i="30"/>
  <c r="E17" i="30"/>
  <c r="E43" i="30" s="1"/>
  <c r="E48" i="30" s="1"/>
  <c r="G37" i="30"/>
  <c r="C37" i="30" s="1"/>
  <c r="C45" i="30"/>
  <c r="C19" i="30"/>
  <c r="C38" i="30"/>
  <c r="C19" i="29"/>
  <c r="C25" i="29"/>
  <c r="C37" i="29"/>
  <c r="D71" i="29"/>
  <c r="C71" i="29" s="1"/>
  <c r="D18" i="29"/>
  <c r="F59" i="29"/>
  <c r="F66" i="29" s="1"/>
  <c r="F72" i="29" s="1"/>
  <c r="I9" i="28"/>
  <c r="E59" i="29" l="1"/>
  <c r="E66" i="29" s="1"/>
  <c r="E72" i="29" s="1"/>
  <c r="G66" i="29"/>
  <c r="G72" i="29" s="1"/>
  <c r="D48" i="30"/>
  <c r="C17" i="30"/>
  <c r="G43" i="30"/>
  <c r="G48" i="30" s="1"/>
  <c r="D66" i="29"/>
  <c r="C18" i="29"/>
  <c r="C59" i="29"/>
  <c r="C43" i="30" l="1"/>
  <c r="C48" i="30"/>
  <c r="D72" i="29"/>
  <c r="C72" i="29" s="1"/>
  <c r="C66" i="29"/>
  <c r="C46" i="8" l="1"/>
  <c r="C45" i="8"/>
  <c r="B36" i="8"/>
  <c r="H46" i="25"/>
  <c r="G46" i="25"/>
  <c r="F46" i="25"/>
  <c r="E46" i="25"/>
  <c r="D46" i="25"/>
  <c r="C45" i="25"/>
  <c r="C44" i="25"/>
  <c r="C41" i="25"/>
  <c r="C40" i="25"/>
  <c r="C39" i="25"/>
  <c r="H38" i="25"/>
  <c r="G38" i="25"/>
  <c r="F38" i="25"/>
  <c r="E38" i="25"/>
  <c r="D38" i="25"/>
  <c r="H37" i="25"/>
  <c r="G37" i="25"/>
  <c r="F37" i="25"/>
  <c r="E37" i="25"/>
  <c r="D37" i="25"/>
  <c r="C36" i="25"/>
  <c r="C35" i="25"/>
  <c r="C34" i="25"/>
  <c r="C33" i="25"/>
  <c r="H32" i="25"/>
  <c r="G32" i="25"/>
  <c r="F32" i="25"/>
  <c r="E32" i="25"/>
  <c r="D32" i="25"/>
  <c r="C31" i="25"/>
  <c r="C30" i="25"/>
  <c r="C29" i="25"/>
  <c r="C28" i="25"/>
  <c r="C27" i="25"/>
  <c r="E26" i="25"/>
  <c r="C25" i="25"/>
  <c r="C24" i="25"/>
  <c r="C23" i="25"/>
  <c r="C22" i="25"/>
  <c r="C21" i="25"/>
  <c r="C20" i="25"/>
  <c r="C19" i="25"/>
  <c r="H18" i="25"/>
  <c r="G18" i="25"/>
  <c r="F18" i="25"/>
  <c r="E18" i="25"/>
  <c r="D18" i="25"/>
  <c r="C17" i="25"/>
  <c r="C15" i="25"/>
  <c r="C14" i="25"/>
  <c r="H13" i="25"/>
  <c r="G13" i="25"/>
  <c r="F13" i="25"/>
  <c r="E13" i="25"/>
  <c r="D13" i="25"/>
  <c r="C12" i="25"/>
  <c r="H11" i="25"/>
  <c r="G11" i="25"/>
  <c r="F11" i="25"/>
  <c r="E11" i="25"/>
  <c r="D11" i="25"/>
  <c r="C10" i="25"/>
  <c r="H9" i="25"/>
  <c r="G9" i="25"/>
  <c r="F9" i="25"/>
  <c r="E9" i="25"/>
  <c r="D9" i="25"/>
  <c r="C8" i="25"/>
  <c r="C7" i="25"/>
  <c r="C6" i="25"/>
  <c r="H76" i="23"/>
  <c r="G76" i="23"/>
  <c r="F76" i="23"/>
  <c r="E76" i="23"/>
  <c r="D76" i="23"/>
  <c r="C75" i="23"/>
  <c r="C74" i="23"/>
  <c r="C73" i="23"/>
  <c r="C72" i="23"/>
  <c r="H70" i="23"/>
  <c r="G70" i="23"/>
  <c r="F70" i="23"/>
  <c r="E70" i="23"/>
  <c r="D70" i="23"/>
  <c r="C69" i="23"/>
  <c r="C68" i="23"/>
  <c r="C67" i="23"/>
  <c r="H66" i="23"/>
  <c r="G66" i="23"/>
  <c r="F66" i="23"/>
  <c r="E66" i="23"/>
  <c r="D66" i="23"/>
  <c r="C65" i="23"/>
  <c r="H64" i="23"/>
  <c r="G64" i="23"/>
  <c r="F64" i="23"/>
  <c r="E64" i="23"/>
  <c r="D64" i="23"/>
  <c r="C63" i="23"/>
  <c r="C62" i="23"/>
  <c r="C60" i="23"/>
  <c r="C59" i="23"/>
  <c r="C58" i="23"/>
  <c r="C57" i="23"/>
  <c r="C56" i="23"/>
  <c r="C55" i="23"/>
  <c r="C54" i="23"/>
  <c r="C53" i="23"/>
  <c r="C52" i="23"/>
  <c r="C51" i="23"/>
  <c r="C50" i="23"/>
  <c r="H49" i="23"/>
  <c r="G49" i="23"/>
  <c r="F49" i="23"/>
  <c r="E49" i="23"/>
  <c r="D49" i="23"/>
  <c r="C48" i="23"/>
  <c r="C47" i="23"/>
  <c r="H46" i="23"/>
  <c r="G46" i="23"/>
  <c r="F46" i="23"/>
  <c r="E46" i="23"/>
  <c r="D46" i="23"/>
  <c r="C45" i="23"/>
  <c r="C44" i="23"/>
  <c r="C43" i="23"/>
  <c r="C42" i="23"/>
  <c r="H41" i="23"/>
  <c r="G41" i="23"/>
  <c r="F41" i="23"/>
  <c r="E41" i="23"/>
  <c r="D41" i="23"/>
  <c r="C40" i="23"/>
  <c r="C38" i="23"/>
  <c r="C37" i="23"/>
  <c r="H36" i="23"/>
  <c r="G36" i="23"/>
  <c r="F36" i="23"/>
  <c r="E36" i="23"/>
  <c r="D36" i="23"/>
  <c r="C36" i="23"/>
  <c r="H35" i="23"/>
  <c r="G35" i="23"/>
  <c r="F35" i="23"/>
  <c r="E35" i="23"/>
  <c r="D35" i="23"/>
  <c r="C34" i="23"/>
  <c r="C33" i="23"/>
  <c r="C32" i="23"/>
  <c r="C31" i="23"/>
  <c r="C30" i="23"/>
  <c r="H29" i="23"/>
  <c r="G29" i="23"/>
  <c r="F29" i="23"/>
  <c r="E29" i="23"/>
  <c r="D29" i="23"/>
  <c r="F28" i="23"/>
  <c r="C27" i="23"/>
  <c r="C26" i="23"/>
  <c r="C25" i="23"/>
  <c r="C24" i="23"/>
  <c r="H23" i="23"/>
  <c r="G23" i="23"/>
  <c r="F23" i="23"/>
  <c r="E23" i="23"/>
  <c r="D23" i="23"/>
  <c r="C22" i="23"/>
  <c r="H21" i="23"/>
  <c r="G21" i="23"/>
  <c r="F21" i="23"/>
  <c r="E21" i="23"/>
  <c r="D21" i="23"/>
  <c r="C21" i="23"/>
  <c r="C19" i="23"/>
  <c r="C18" i="23"/>
  <c r="C17" i="23"/>
  <c r="C16" i="23"/>
  <c r="C15" i="23"/>
  <c r="H14" i="23"/>
  <c r="G14" i="23"/>
  <c r="F14" i="23"/>
  <c r="E14" i="23"/>
  <c r="D14" i="23"/>
  <c r="C13" i="23"/>
  <c r="H12" i="23"/>
  <c r="G12" i="23"/>
  <c r="F12" i="23"/>
  <c r="E12" i="23"/>
  <c r="E20" i="23" s="1"/>
  <c r="D12" i="23"/>
  <c r="C11" i="23"/>
  <c r="C10" i="23"/>
  <c r="C9" i="23"/>
  <c r="C8" i="23"/>
  <c r="C7" i="23"/>
  <c r="C6" i="23"/>
  <c r="D20" i="23" l="1"/>
  <c r="H20" i="23"/>
  <c r="C14" i="23"/>
  <c r="E28" i="23"/>
  <c r="G28" i="23"/>
  <c r="E39" i="23"/>
  <c r="C13" i="13"/>
  <c r="C15" i="13"/>
  <c r="C35" i="23"/>
  <c r="G39" i="23"/>
  <c r="G71" i="23" s="1"/>
  <c r="F61" i="23"/>
  <c r="C64" i="23"/>
  <c r="C66" i="23"/>
  <c r="C70" i="23"/>
  <c r="E77" i="23"/>
  <c r="G77" i="23"/>
  <c r="D16" i="25"/>
  <c r="F16" i="25"/>
  <c r="H16" i="25"/>
  <c r="C11" i="25"/>
  <c r="C18" i="25"/>
  <c r="F26" i="25"/>
  <c r="H26" i="25"/>
  <c r="C37" i="25"/>
  <c r="G42" i="25"/>
  <c r="G47" i="25"/>
  <c r="E47" i="25"/>
  <c r="C12" i="23"/>
  <c r="G20" i="23"/>
  <c r="F20" i="23"/>
  <c r="C20" i="23" s="1"/>
  <c r="D28" i="23"/>
  <c r="H28" i="23"/>
  <c r="C23" i="23"/>
  <c r="C29" i="23"/>
  <c r="F39" i="23"/>
  <c r="H39" i="23"/>
  <c r="D61" i="23"/>
  <c r="H61" i="23"/>
  <c r="G61" i="23"/>
  <c r="C49" i="23"/>
  <c r="E61" i="23"/>
  <c r="C76" i="23"/>
  <c r="F77" i="23"/>
  <c r="H77" i="23"/>
  <c r="C9" i="25"/>
  <c r="G16" i="25"/>
  <c r="C13" i="25"/>
  <c r="G26" i="25"/>
  <c r="C32" i="25"/>
  <c r="C38" i="25"/>
  <c r="F42" i="25"/>
  <c r="H42" i="25"/>
  <c r="E42" i="25"/>
  <c r="D47" i="25"/>
  <c r="F47" i="25"/>
  <c r="H47" i="25"/>
  <c r="D77" i="23"/>
  <c r="F43" i="25"/>
  <c r="E16" i="25"/>
  <c r="D26" i="25"/>
  <c r="D42" i="25"/>
  <c r="C46" i="25"/>
  <c r="C61" i="23"/>
  <c r="H71" i="23"/>
  <c r="D39" i="23"/>
  <c r="C46" i="23"/>
  <c r="C41" i="23"/>
  <c r="C39" i="23" l="1"/>
  <c r="H78" i="23"/>
  <c r="G78" i="23"/>
  <c r="C26" i="25"/>
  <c r="F48" i="25"/>
  <c r="C77" i="23"/>
  <c r="C47" i="25"/>
  <c r="G43" i="25"/>
  <c r="C28" i="23"/>
  <c r="C42" i="25"/>
  <c r="E43" i="25"/>
  <c r="H43" i="25"/>
  <c r="F71" i="23"/>
  <c r="E71" i="23"/>
  <c r="D43" i="25"/>
  <c r="C16" i="25"/>
  <c r="D71" i="23"/>
  <c r="E78" i="23" l="1"/>
  <c r="F78" i="23"/>
  <c r="H48" i="25"/>
  <c r="E48" i="25"/>
  <c r="G48" i="25"/>
  <c r="D48" i="25"/>
  <c r="C43" i="25"/>
  <c r="D78" i="23"/>
  <c r="C71" i="23"/>
  <c r="E22" i="13"/>
  <c r="F22" i="13"/>
  <c r="D22" i="13"/>
  <c r="D12" i="15"/>
  <c r="C12" i="15"/>
  <c r="E11" i="15"/>
  <c r="E10" i="15"/>
  <c r="E9" i="15"/>
  <c r="E8" i="15"/>
  <c r="I24" i="12"/>
  <c r="H24" i="12"/>
  <c r="G24" i="12"/>
  <c r="F24" i="12"/>
  <c r="E24" i="12"/>
  <c r="J23" i="12"/>
  <c r="J20" i="12"/>
  <c r="D19" i="11"/>
  <c r="C19" i="11"/>
  <c r="B8" i="8"/>
  <c r="B9" i="8"/>
  <c r="B10" i="8"/>
  <c r="B11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12" i="8"/>
  <c r="B27" i="8"/>
  <c r="B28" i="8"/>
  <c r="B29" i="8"/>
  <c r="B30" i="8"/>
  <c r="B31" i="8"/>
  <c r="B32" i="8"/>
  <c r="B33" i="8"/>
  <c r="B34" i="8"/>
  <c r="B35" i="8"/>
  <c r="B37" i="8"/>
  <c r="B38" i="8"/>
  <c r="B39" i="8"/>
  <c r="B40" i="8"/>
  <c r="B41" i="8"/>
  <c r="B7" i="8"/>
  <c r="I44" i="8"/>
  <c r="I45" i="8" s="1"/>
  <c r="I48" i="8" s="1"/>
  <c r="J44" i="8"/>
  <c r="J45" i="8" s="1"/>
  <c r="J48" i="8" s="1"/>
  <c r="H44" i="8"/>
  <c r="H47" i="8" s="1"/>
  <c r="G44" i="8"/>
  <c r="G45" i="8" s="1"/>
  <c r="G48" i="8" s="1"/>
  <c r="F44" i="8"/>
  <c r="F46" i="8" s="1"/>
  <c r="F48" i="8" s="1"/>
  <c r="E44" i="8"/>
  <c r="E46" i="8" s="1"/>
  <c r="D44" i="8"/>
  <c r="D45" i="8" s="1"/>
  <c r="C44" i="8"/>
  <c r="C22" i="13"/>
  <c r="C78" i="23" l="1"/>
  <c r="C48" i="25"/>
  <c r="C48" i="8"/>
  <c r="H48" i="8"/>
  <c r="B47" i="8"/>
  <c r="D48" i="8"/>
  <c r="B45" i="8"/>
  <c r="B46" i="8"/>
  <c r="E48" i="8"/>
  <c r="B44" i="8"/>
  <c r="J24" i="12"/>
  <c r="E12" i="15"/>
  <c r="B48" i="8" l="1"/>
</calcChain>
</file>

<file path=xl/sharedStrings.xml><?xml version="1.0" encoding="utf-8"?>
<sst xmlns="http://schemas.openxmlformats.org/spreadsheetml/2006/main" count="1567" uniqueCount="605">
  <si>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</si>
  <si>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</si>
  <si>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</si>
  <si>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</si>
  <si>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</si>
  <si>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</si>
  <si>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</si>
  <si>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</si>
  <si>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</si>
  <si>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</si>
  <si>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</si>
  <si>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</si>
  <si>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</si>
  <si>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</si>
  <si>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</si>
  <si>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</si>
  <si>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</si>
  <si>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</si>
  <si>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</si>
  <si>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</si>
  <si>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</si>
  <si>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</si>
  <si>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</si>
  <si>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</si>
  <si>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</si>
  <si>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</si>
  <si>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</si>
  <si>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</si>
  <si>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</si>
  <si>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</si>
  <si>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</si>
  <si>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</si>
  <si>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</si>
  <si>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</si>
  <si>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</si>
  <si>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</si>
  <si>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</si>
  <si>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</si>
  <si>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</si>
  <si>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</si>
  <si>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</si>
  <si>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</si>
  <si>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</si>
  <si>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</si>
  <si>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</si>
  <si>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</si>
  <si>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</si>
  <si>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</si>
  <si>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</si>
  <si>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</si>
  <si>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</si>
  <si>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</si>
  <si>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</si>
  <si>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</si>
  <si>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</si>
  <si>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</si>
  <si>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</si>
  <si>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</si>
  <si>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</si>
  <si>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</si>
  <si>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</si>
  <si>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</si>
  <si>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</si>
  <si>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</si>
  <si>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</si>
  <si>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</si>
  <si>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</si>
  <si>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</si>
  <si>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</si>
  <si>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</si>
  <si>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</si>
  <si>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</si>
  <si>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</si>
  <si>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</si>
  <si>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</si>
  <si>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</si>
  <si>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</si>
  <si>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</si>
  <si>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</si>
  <si>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</si>
  <si>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</si>
  <si>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</si>
  <si>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</si>
  <si>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</si>
  <si>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</si>
  <si>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</si>
  <si>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</si>
  <si>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</si>
  <si>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</si>
  <si>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</si>
  <si>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</si>
  <si>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</si>
  <si>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</si>
  <si>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</si>
  <si>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</si>
  <si>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</si>
  <si>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</si>
  <si>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</si>
  <si>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</si>
  <si>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</si>
  <si>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</si>
  <si>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</si>
  <si>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</si>
  <si>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</si>
  <si>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</si>
  <si>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</si>
  <si>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</si>
  <si>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</si>
  <si>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</si>
  <si>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</si>
  <si>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</si>
  <si>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</si>
  <si>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</si>
  <si>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</si>
  <si>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</si>
  <si>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</si>
  <si>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</si>
  <si>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</si>
  <si>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</si>
  <si>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</si>
  <si>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</si>
  <si>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</si>
  <si>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</si>
  <si>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</si>
  <si>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</si>
  <si>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</si>
  <si>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</si>
  <si>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</si>
  <si>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</si>
  <si>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</si>
  <si>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</si>
  <si>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</si>
  <si>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</si>
  <si>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</si>
  <si>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</si>
  <si>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</si>
  <si>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</si>
  <si>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</si>
  <si>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</si>
  <si>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</si>
  <si>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</si>
  <si>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</si>
  <si>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</si>
  <si>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</si>
  <si>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</si>
  <si>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</si>
  <si>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</si>
  <si>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</si>
  <si>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</si>
  <si>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</si>
  <si>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</si>
  <si>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</si>
  <si>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</si>
  <si>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</si>
  <si>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</si>
  <si>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</si>
  <si>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</si>
  <si>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</si>
  <si>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</si>
  <si>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</si>
  <si>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időskorúak nappali ellátása</t>
  </si>
  <si>
    <t>4.) Tel önk kulturális feladatainak támogatása</t>
  </si>
  <si>
    <t>3.  melléklet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</si>
  <si>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</si>
  <si>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</si>
  <si>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</si>
  <si>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</si>
  <si>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</si>
  <si>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</si>
  <si>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</si>
  <si>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</si>
  <si>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</si>
  <si>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</si>
  <si>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</si>
  <si>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</si>
  <si>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</si>
  <si>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</si>
  <si>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</si>
  <si>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</si>
  <si>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</si>
  <si>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</si>
  <si>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</si>
  <si>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</si>
  <si>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</si>
  <si>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</si>
  <si>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</si>
  <si>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</si>
  <si>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</si>
  <si>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</si>
  <si>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</si>
  <si>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</si>
  <si>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TESZ jármű felújítás</t>
  </si>
  <si>
    <t>ÖH informatikai eszköz felújítás</t>
  </si>
  <si>
    <t>2/b. melléklet</t>
  </si>
  <si>
    <t>Beruházások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</si>
  <si>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</si>
  <si>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</si>
  <si>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</si>
  <si>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</si>
  <si>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</si>
  <si>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</si>
  <si>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TESZ hosszú közfoglalkoztatás eszközbeszerzés</t>
  </si>
  <si>
    <t>adatok Ft-ban</t>
  </si>
  <si>
    <t>Kultúrház egyéb tárgyi eszköz  pály-hoz önrész</t>
  </si>
  <si>
    <t xml:space="preserve">TESZ egyéb tárgyi eszközök beszerz út-híd </t>
  </si>
  <si>
    <t>ellátottak pénzbeli juttatásai</t>
  </si>
  <si>
    <t>6. melléklet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</si>
  <si>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</si>
  <si>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</si>
  <si>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</si>
  <si>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</si>
  <si>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</si>
  <si>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</si>
  <si>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</si>
  <si>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</si>
  <si>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</si>
  <si>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</si>
  <si>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</si>
  <si>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</si>
  <si>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</si>
  <si>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</si>
  <si>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</si>
  <si>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</si>
  <si>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</si>
  <si>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</si>
  <si>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</si>
  <si>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</si>
  <si>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</si>
  <si>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</si>
  <si>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</si>
  <si>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</si>
  <si>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</si>
  <si>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</si>
  <si>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</si>
  <si>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</si>
  <si>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A </t>
  </si>
  <si>
    <t xml:space="preserve">D </t>
  </si>
  <si>
    <t xml:space="preserve">E </t>
  </si>
  <si>
    <t>Személyi juttatások</t>
  </si>
  <si>
    <t>Közhatalmi bevételek</t>
  </si>
  <si>
    <t>Működési bevételek</t>
  </si>
  <si>
    <t>Felhalmozási bevételek</t>
  </si>
  <si>
    <t>5. melléklet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</si>
  <si>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</si>
  <si>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</si>
  <si>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</si>
  <si>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</si>
  <si>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</si>
  <si>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</si>
  <si>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</si>
  <si>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adatok  Ft-ban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</si>
  <si>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</si>
  <si>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</si>
  <si>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</si>
  <si>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</si>
  <si>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</si>
  <si>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</si>
  <si>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</si>
  <si>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TOPOS pályázat Megyei önk díj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</si>
  <si>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</si>
  <si>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</si>
  <si>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</si>
  <si>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</si>
  <si>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</si>
  <si>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</si>
  <si>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</si>
  <si>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</si>
  <si>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</si>
  <si>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</si>
  <si>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</si>
  <si>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</si>
  <si>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</si>
  <si>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</si>
  <si>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</si>
  <si>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</si>
  <si>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</si>
  <si>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</si>
  <si>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</si>
  <si>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</si>
  <si>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7.</t>
  </si>
  <si>
    <t>8.</t>
  </si>
  <si>
    <t>9.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</si>
  <si>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</si>
  <si>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</si>
  <si>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</si>
  <si>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</si>
  <si>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</si>
  <si>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</si>
  <si>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</si>
  <si>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</si>
  <si>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</si>
  <si>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</si>
  <si>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</si>
  <si>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</si>
  <si>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</si>
  <si>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</si>
  <si>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</si>
  <si>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</si>
  <si>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</si>
  <si>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</si>
  <si>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</si>
  <si>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</si>
  <si>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</si>
  <si>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</si>
  <si>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</si>
  <si>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</si>
  <si>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</si>
  <si>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</si>
  <si>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</si>
  <si>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</si>
  <si>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</si>
  <si>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</si>
  <si>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</si>
  <si>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</si>
  <si>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</si>
  <si>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</si>
  <si>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</si>
  <si>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</si>
  <si>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</si>
  <si>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</si>
  <si>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</si>
  <si>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</si>
  <si>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</si>
  <si>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</si>
  <si>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</si>
  <si>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</si>
  <si>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</si>
  <si>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</si>
  <si>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</si>
  <si>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</si>
  <si>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</si>
  <si>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</si>
  <si>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</si>
  <si>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</si>
  <si>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</si>
  <si>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</si>
  <si>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</si>
  <si>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</si>
  <si>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</si>
  <si>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</si>
  <si>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</si>
  <si>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</si>
  <si>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</si>
  <si>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</si>
  <si>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</si>
  <si>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</si>
  <si>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</si>
  <si>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</si>
  <si>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</si>
  <si>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</si>
  <si>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</si>
  <si>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</si>
  <si>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</si>
  <si>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 év</t>
  </si>
  <si>
    <t>2020.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</si>
  <si>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</si>
  <si>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</si>
  <si>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</si>
  <si>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</si>
  <si>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</si>
  <si>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</si>
  <si>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 xml:space="preserve">Berhida Város Önkormányzata </t>
  </si>
  <si>
    <t>2018. évi eredeti költségvetés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</si>
  <si>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</si>
  <si>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</si>
  <si>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</si>
  <si>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</si>
  <si>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</si>
  <si>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</si>
  <si>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</si>
  <si>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</si>
  <si>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</si>
  <si>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</si>
  <si>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</si>
  <si>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</si>
  <si>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</si>
  <si>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</si>
  <si>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</si>
  <si>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</si>
  <si>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</si>
  <si>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</si>
  <si>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</si>
  <si>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</si>
  <si>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</si>
  <si>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</si>
  <si>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</si>
  <si>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</si>
  <si>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</si>
  <si>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</si>
  <si>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</si>
  <si>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</si>
  <si>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</si>
  <si>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</si>
  <si>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</si>
  <si>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</si>
  <si>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</si>
  <si>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</si>
  <si>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</si>
  <si>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</si>
  <si>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</si>
  <si>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</si>
  <si>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</si>
  <si>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</si>
  <si>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</si>
  <si>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</si>
  <si>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2018. évi költségvetés</t>
  </si>
  <si>
    <t>2018 tényl</t>
  </si>
  <si>
    <t>Családs Berh</t>
  </si>
  <si>
    <t>Családs Vi</t>
  </si>
  <si>
    <t>Hétszínvirág</t>
  </si>
  <si>
    <t>Vi Óvoda</t>
  </si>
  <si>
    <t>2017. évről áthúzódó bérkompenzáció</t>
  </si>
  <si>
    <t>Polgármesterek illetményének támogatása</t>
  </si>
  <si>
    <t>Kieg tám. Óv pedag minősítéséhez II. kategóriába sorolt 2015-ben</t>
  </si>
  <si>
    <t>Kieg tám. Óv pedag minősítéséhez II. kategóriába sorolt 2016-ben min</t>
  </si>
  <si>
    <t>Óvodapedagógus munkát közvetlenül segítők kiegészítő támog</t>
  </si>
  <si>
    <t>Köznevelési intézmények működt kapcs támogatás</t>
  </si>
  <si>
    <t>Bölcsődei ellátás bértámogatás</t>
  </si>
  <si>
    <t>Bölcsődei működtetési tám</t>
  </si>
  <si>
    <t>házi segítségnyújtás szem élyi gondozás</t>
  </si>
  <si>
    <t>házi segítségnyújtás - szociális segítés</t>
  </si>
  <si>
    <t>ágazati pótlék</t>
  </si>
  <si>
    <t xml:space="preserve">könyvtári és közművelődési feladat tám Berhida: </t>
  </si>
  <si>
    <t>Kulturális pótlék</t>
  </si>
  <si>
    <t>5.)Helyi önkorm. Kiegészítő támogatásai</t>
  </si>
  <si>
    <t>2018. évi bérkompenzáció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</si>
  <si>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</si>
  <si>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</si>
  <si>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</si>
  <si>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</si>
  <si>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</si>
  <si>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</si>
  <si>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nonprofit gazdasági társaságok (K8915)</t>
  </si>
  <si>
    <t>ebből: egyéb civil szervezeteknek</t>
  </si>
  <si>
    <t>ÖNK közvilágítás korszerűsítés kiviteli terv  maradv</t>
  </si>
  <si>
    <t>ÖNK külterületi utak pályázat tervek maradv</t>
  </si>
  <si>
    <t>ÖNK. Erkel F. u. forg.rend. terv. Kivitelezés   maradv</t>
  </si>
  <si>
    <t>ÖNK Ibolya-Rezeda-Orgona szennyvíz csatorna felúj HKA</t>
  </si>
  <si>
    <t>ÖNK Orgona u. ABC közl.baleset miatti felúj    maradv</t>
  </si>
  <si>
    <t>TESZ zöldterület egyéb gép- berendezés+áfa</t>
  </si>
  <si>
    <t>TESZ padok köztemető egyéb gép, berendezés+áfa maradv</t>
  </si>
  <si>
    <t>TESZ egyéb gép, berendezés + áfa</t>
  </si>
  <si>
    <t>Süni egyéb tárgyi eszköz + áfa</t>
  </si>
  <si>
    <t xml:space="preserve">ÖNK védőnői szolg. Egyéb eszközbeszerzés  </t>
  </si>
  <si>
    <t>ÖNK Péti uton buszmegálló beszerzés+ alépítmény maradv</t>
  </si>
  <si>
    <t>ÖNK Rezeda u. 19. redőny, szunyogháló beszerz maradv</t>
  </si>
  <si>
    <t>ÖNK telephely vásárlás TESZ</t>
  </si>
  <si>
    <t>ÖNK kerékpárút kialakítás TOP 3.1.1-16 pályázat</t>
  </si>
  <si>
    <t>ÖNK szennyvíz tisztítótelep, csatornahál fejl. KEHOP pályázat</t>
  </si>
  <si>
    <t>ÖNK külterületi utak önrész céltartba</t>
  </si>
  <si>
    <t>ÖNK pályázati tartalék (óvoda konyha pály önrész is)</t>
  </si>
  <si>
    <t>ÖNK állami támogatás elszám. Étkeztetés</t>
  </si>
  <si>
    <t>ÖNK ingatlan havaria céltartalékba</t>
  </si>
  <si>
    <t>BEVÉTELEK</t>
  </si>
  <si>
    <t>KIADÁSOK</t>
  </si>
  <si>
    <t>Állami megelőlegezés visszafizetése</t>
  </si>
  <si>
    <t>Város üzemeltetési feladat</t>
  </si>
  <si>
    <t>2018 évi költségvetés</t>
  </si>
  <si>
    <t>érettségire jelentkezők regisztrációs díja</t>
  </si>
  <si>
    <t>közgyógy ellátás helyi megáll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</si>
  <si>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</si>
  <si>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</si>
  <si>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</si>
  <si>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</si>
  <si>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</si>
  <si>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2018. Évi költségvetéséhez</t>
  </si>
  <si>
    <t>bevétel  Ft</t>
  </si>
  <si>
    <t>Ft</t>
  </si>
  <si>
    <t>2021.</t>
  </si>
  <si>
    <t>2021. után</t>
  </si>
  <si>
    <t>2018. év</t>
  </si>
  <si>
    <t>2021 év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</si>
  <si>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</si>
  <si>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</si>
  <si>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</si>
  <si>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</si>
  <si>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</si>
  <si>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KÖFOP-1.2.1-VEKOP-16 ASP rendszer bevezetése</t>
  </si>
  <si>
    <t>ASP bevezetése ÖNK</t>
  </si>
  <si>
    <t>ASP bevezetése ÖH</t>
  </si>
  <si>
    <t>9.c. melléklet</t>
  </si>
  <si>
    <t>ÁLLAMIGAZGATÁSI FELADATOK</t>
  </si>
  <si>
    <t>ÖNKÉNT VÁLLALT FELADATOK</t>
  </si>
  <si>
    <t>KÖTELEZŐ FELADATOK</t>
  </si>
  <si>
    <t xml:space="preserve">                               2018. évi költségvetési tervben a 2017. évi költségvetési maradvány igénybevétel részletezése</t>
  </si>
  <si>
    <t>Módosított előirányzat összesen</t>
  </si>
  <si>
    <t>2/2018.(II.23. ) önkormányzati rendelethez</t>
  </si>
  <si>
    <t>2/2018.(II.23.  ) önkormányzati rendelethez</t>
  </si>
  <si>
    <t>a 2/2018. (II.23 .) önkormányzati rendelethez</t>
  </si>
  <si>
    <t>a 2/2018. (II. 23 .) önkormányzati rendelethez</t>
  </si>
  <si>
    <t>a 2/2018. (II.23.) önkormányzati rendelethez</t>
  </si>
  <si>
    <t>változás</t>
  </si>
  <si>
    <t>Mód. Előirányzat</t>
  </si>
  <si>
    <t xml:space="preserve">ÖNK tervek </t>
  </si>
  <si>
    <t xml:space="preserve">ÖNK Süni óvoda fejlesztési pályázat önrész </t>
  </si>
  <si>
    <t>ÖNK Első világháborús Kisfalúdy emlékmű pályázat önrész</t>
  </si>
  <si>
    <t>ÖNK Jázmin u. 1/11. bejárati ajtó csere</t>
  </si>
  <si>
    <t>ÖNK Ady E Ált Isk nyílászáró csere</t>
  </si>
  <si>
    <t xml:space="preserve">ÖNK Süni konyhai épületrész felújítás (NÉMIH JKV szerint) </t>
  </si>
  <si>
    <t>TESZ vagyongazdálkodás egyéb eszköz beszerz + áfa</t>
  </si>
  <si>
    <t>ÖNK tervek</t>
  </si>
  <si>
    <t>ÖNK Rezeda u. 21. szolg. Lakás redőny, szunyogháló besz</t>
  </si>
  <si>
    <t>ÖNK ingatlan vásárlás 1755/2 (régi forfa)</t>
  </si>
  <si>
    <t>ÖNK 181/2 hrsz-ú közút közvilágítási hálózatra csatlakozás</t>
  </si>
  <si>
    <t>ÖNK Kiskovácsi temető ravatalozó bővítés Korm. Hiv hatós. Előir</t>
  </si>
  <si>
    <t xml:space="preserve">ÖNK urnahely temetkezési hely kialakítás </t>
  </si>
  <si>
    <t>2018. Év eredeti elői</t>
  </si>
  <si>
    <t>2018. Év mód előir</t>
  </si>
  <si>
    <t>IV. Egyháznak támogatás</t>
  </si>
  <si>
    <t>Felhalmozási célú Polgárőrség pályázat</t>
  </si>
  <si>
    <t>9a. melléklet</t>
  </si>
  <si>
    <t>9.b. melléklet</t>
  </si>
  <si>
    <t>1/b. melléklet</t>
  </si>
  <si>
    <t>1/c. melléklet</t>
  </si>
  <si>
    <t>Mód. javaslat Ei</t>
  </si>
  <si>
    <t>ÖNK Gyermekorvosi és védőnői szolg. Épület felúj pályázat 64 m</t>
  </si>
  <si>
    <t>2/d. melléklet</t>
  </si>
  <si>
    <t>2/e. melléklet</t>
  </si>
  <si>
    <t>2017. évi állami tám. elszámolásból adódó bevétel</t>
  </si>
  <si>
    <t>Természetbeni ellátások, Erzsébet utalvány</t>
  </si>
  <si>
    <t>2018. évi  költségvetés</t>
  </si>
  <si>
    <t>ÖNK Veszprémi úti zsidó temető kerítés felúj pály</t>
  </si>
  <si>
    <t>ÖNK Pgytp sportöltöző villamosszekrény felúj</t>
  </si>
  <si>
    <t xml:space="preserve">ÖNK villámhárító </t>
  </si>
  <si>
    <t xml:space="preserve">Kultúrház egyéb tárgyi eszköz  pály közműv érd növ </t>
  </si>
  <si>
    <t>TESZ fűníró traktor vásárlás</t>
  </si>
  <si>
    <t>Kultúr kisértékű tárgyi eszköz szakkörök</t>
  </si>
  <si>
    <t>Felhalmozási célú támogatások Áht belülre Önk-nak K8</t>
  </si>
  <si>
    <t xml:space="preserve">ÁHT belüli megelőlegezések </t>
  </si>
  <si>
    <t>2018 módosított</t>
  </si>
  <si>
    <t>Módosított összesen</t>
  </si>
  <si>
    <t>Intézményi összesen</t>
  </si>
  <si>
    <t>könyvtári érdekeltségnövelő tám</t>
  </si>
  <si>
    <t>ASP bevezetésében aktívan közreműködők tám</t>
  </si>
  <si>
    <t>2/2018.(II. 23. ) önkormányzati rendelethez</t>
  </si>
  <si>
    <t>2/2018.(II.23.) önkormányzati rendelethez</t>
  </si>
  <si>
    <t>Teljesítés 09.30</t>
  </si>
  <si>
    <t>ebből: fejezeti kezelésű  B16</t>
  </si>
  <si>
    <t>2/2018.(II. 23.) önkormányzati rendelethez</t>
  </si>
  <si>
    <t>ÖNK Petőfi Műv Ház mellékbejárat ajtócsere</t>
  </si>
  <si>
    <t>ÖNK Üzletsor virág-zöldség-vegyesker. ablakcsere</t>
  </si>
  <si>
    <t>ÖNK Sportöltöző Pgytp. fűtéshez szivattyú felújítás</t>
  </si>
  <si>
    <t xml:space="preserve">Kultúr kisértékű te. Népviseleti ruha, cipő pályázat </t>
  </si>
  <si>
    <t xml:space="preserve"> </t>
  </si>
  <si>
    <t>ÖNK szennyvíztisztító telep KEHOP pályázat ingatlan vás</t>
  </si>
  <si>
    <t>ÖNK sportparkok kialakítása térburkolat</t>
  </si>
  <si>
    <t>ÖNK sportpark napelemes lámpa</t>
  </si>
  <si>
    <t xml:space="preserve">ÖNK VP6-7.2.1.4.1.3-17 közétkeztetés fejl. Süni eszközfejl.pály.  </t>
  </si>
  <si>
    <t>ÖNK BM étkeztetés fejl. pály. Süni konyha felújítás</t>
  </si>
  <si>
    <t>ÖNK Péti uton buszmegálló beszerzés+ alépítmény</t>
  </si>
  <si>
    <t>Egyéb működési célú támogatások államháztartáson kívülre  (K512)</t>
  </si>
  <si>
    <t xml:space="preserve">                                    BERHIDA VÁROS ÖNKORMÁNYZATA</t>
  </si>
  <si>
    <t>4. melléklet</t>
  </si>
  <si>
    <t>2018.évi MÉRLEGTERV</t>
  </si>
  <si>
    <t>a működési és felhalmozási célú bevételi és kiadási előirányzatokról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</si>
  <si>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</si>
  <si>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</si>
  <si>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</si>
  <si>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</si>
  <si>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</si>
  <si>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</si>
  <si>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</si>
  <si>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b.)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</si>
  <si>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</si>
  <si>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</si>
  <si>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</si>
  <si>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</si>
  <si>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</si>
  <si>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</si>
  <si>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</si>
  <si>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</si>
  <si>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</si>
  <si>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</si>
  <si>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</si>
  <si>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</si>
  <si>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</si>
  <si>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</si>
  <si>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</si>
  <si>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</si>
  <si>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</si>
  <si>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</si>
  <si>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</si>
  <si>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</si>
  <si>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</si>
  <si>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</si>
  <si>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</si>
  <si>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</si>
  <si>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</si>
  <si>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</si>
  <si>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</si>
  <si>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</si>
  <si>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</si>
  <si>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</si>
  <si>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</si>
  <si>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</si>
  <si>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</si>
  <si>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</si>
  <si>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iránytószervi támogatás</t>
  </si>
  <si>
    <t>iránítószervi támogatás</t>
  </si>
  <si>
    <t xml:space="preserve">Áht megelőleg </t>
  </si>
  <si>
    <t>kv-i mararvány</t>
  </si>
  <si>
    <t>Áht megelőleg visszafiz</t>
  </si>
  <si>
    <t>Össz bevétel</t>
  </si>
  <si>
    <t>Össz Kiadás</t>
  </si>
  <si>
    <t>Családtámogatás (gyermekvédelmi ellátás)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</si>
</sst>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0.0"/>
  </numFmts>
  <fonts count="5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MS Sans Serif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2">
    <xf numFmtId="0" fontId="0" fillId="0" borderId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2" fillId="0" borderId="0"/>
    <xf numFmtId="0" fontId="50" fillId="0" borderId="0"/>
    <xf numFmtId="0" fontId="10" fillId="0" borderId="0"/>
    <xf numFmtId="0" fontId="50" fillId="0" borderId="0"/>
    <xf numFmtId="0" fontId="50" fillId="0" borderId="0"/>
    <xf numFmtId="0" fontId="5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6" fillId="0" borderId="0"/>
    <xf numFmtId="0" fontId="46" fillId="0" borderId="0"/>
    <xf numFmtId="0" fontId="16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0" fontId="12" fillId="0" borderId="0"/>
    <xf numFmtId="0" fontId="5" fillId="0" borderId="0"/>
    <xf numFmtId="43" fontId="6" fillId="0" borderId="0" applyFont="0" applyFill="0" applyBorder="0" applyAlignment="0" applyProtection="0"/>
    <xf numFmtId="0" fontId="16" fillId="0" borderId="0"/>
    <xf numFmtId="0" fontId="5" fillId="0" borderId="0"/>
    <xf numFmtId="0" fontId="4" fillId="0" borderId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53" fillId="0" borderId="0"/>
    <xf numFmtId="0" fontId="10" fillId="0" borderId="0"/>
    <xf numFmtId="43" fontId="3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0" fillId="0" borderId="0"/>
    <xf numFmtId="43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34">
    <xf numFmtId="0" fontId="0" fillId="0" borderId="0" xfId="0"/>
    <xf numFmtId="0" fontId="0" fillId="0" borderId="1" xfId="0" applyBorder="1"/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2" borderId="1" xfId="0" applyNumberFormat="1" applyFont="1" applyFill="1" applyBorder="1" applyAlignment="1">
      <alignment horizontal="right" vertical="top" wrapText="1"/>
    </xf>
    <xf numFmtId="3" fontId="10" fillId="3" borderId="1" xfId="0" applyNumberFormat="1" applyFont="1" applyFill="1" applyBorder="1" applyAlignment="1">
      <alignment horizontal="right" vertical="top" wrapText="1"/>
    </xf>
    <xf numFmtId="3" fontId="10" fillId="4" borderId="1" xfId="0" applyNumberFormat="1" applyFont="1" applyFill="1" applyBorder="1" applyAlignment="1">
      <alignment horizontal="right" vertical="top" wrapText="1"/>
    </xf>
    <xf numFmtId="3" fontId="9" fillId="5" borderId="1" xfId="0" applyNumberFormat="1" applyFont="1" applyFill="1" applyBorder="1" applyAlignment="1">
      <alignment horizontal="right" vertical="top" wrapText="1"/>
    </xf>
    <xf numFmtId="3" fontId="9" fillId="6" borderId="1" xfId="0" applyNumberFormat="1" applyFont="1" applyFill="1" applyBorder="1" applyAlignment="1">
      <alignment horizontal="right" vertical="top" wrapText="1"/>
    </xf>
    <xf numFmtId="3" fontId="9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7" fillId="3" borderId="1" xfId="0" applyFont="1" applyFill="1" applyBorder="1"/>
    <xf numFmtId="3" fontId="10" fillId="7" borderId="1" xfId="0" applyNumberFormat="1" applyFont="1" applyFill="1" applyBorder="1" applyAlignment="1">
      <alignment horizontal="right" vertical="top" wrapText="1"/>
    </xf>
    <xf numFmtId="3" fontId="9" fillId="7" borderId="1" xfId="0" applyNumberFormat="1" applyFont="1" applyFill="1" applyBorder="1" applyAlignment="1">
      <alignment horizontal="right" vertical="top" wrapText="1"/>
    </xf>
    <xf numFmtId="3" fontId="10" fillId="8" borderId="1" xfId="0" applyNumberFormat="1" applyFont="1" applyFill="1" applyBorder="1" applyAlignment="1">
      <alignment horizontal="right" vertical="top" wrapText="1"/>
    </xf>
    <xf numFmtId="3" fontId="9" fillId="2" borderId="1" xfId="0" applyNumberFormat="1" applyFont="1" applyFill="1" applyBorder="1" applyAlignment="1">
      <alignment horizontal="right" vertical="top" wrapText="1"/>
    </xf>
    <xf numFmtId="3" fontId="10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1" fillId="3" borderId="1" xfId="0" applyFont="1" applyFill="1" applyBorder="1"/>
    <xf numFmtId="0" fontId="8" fillId="0" borderId="2" xfId="0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right" vertical="top" wrapText="1"/>
    </xf>
    <xf numFmtId="3" fontId="9" fillId="5" borderId="5" xfId="0" applyNumberFormat="1" applyFont="1" applyFill="1" applyBorder="1" applyAlignment="1">
      <alignment horizontal="right" vertical="top" wrapText="1"/>
    </xf>
    <xf numFmtId="0" fontId="13" fillId="0" borderId="0" xfId="8" applyFont="1"/>
    <xf numFmtId="0" fontId="14" fillId="3" borderId="6" xfId="0" applyFont="1" applyFill="1" applyBorder="1"/>
    <xf numFmtId="0" fontId="15" fillId="0" borderId="0" xfId="0" applyFont="1"/>
    <xf numFmtId="0" fontId="0" fillId="8" borderId="1" xfId="0" applyFill="1" applyBorder="1"/>
    <xf numFmtId="0" fontId="10" fillId="0" borderId="7" xfId="0" applyFont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9" fillId="6" borderId="7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10" fillId="0" borderId="11" xfId="0" applyNumberFormat="1" applyFont="1" applyBorder="1" applyAlignment="1">
      <alignment horizontal="right" vertical="top" wrapText="1"/>
    </xf>
    <xf numFmtId="3" fontId="10" fillId="7" borderId="11" xfId="0" applyNumberFormat="1" applyFont="1" applyFill="1" applyBorder="1" applyAlignment="1">
      <alignment horizontal="right" vertical="top" wrapText="1"/>
    </xf>
    <xf numFmtId="3" fontId="10" fillId="2" borderId="11" xfId="0" applyNumberFormat="1" applyFont="1" applyFill="1" applyBorder="1" applyAlignment="1">
      <alignment horizontal="right" vertical="top" wrapText="1"/>
    </xf>
    <xf numFmtId="3" fontId="9" fillId="7" borderId="11" xfId="0" applyNumberFormat="1" applyFont="1" applyFill="1" applyBorder="1" applyAlignment="1">
      <alignment horizontal="right" vertical="top" wrapText="1"/>
    </xf>
    <xf numFmtId="3" fontId="9" fillId="0" borderId="11" xfId="0" applyNumberFormat="1" applyFont="1" applyBorder="1" applyAlignment="1">
      <alignment horizontal="right" vertical="top" wrapText="1"/>
    </xf>
    <xf numFmtId="3" fontId="10" fillId="8" borderId="11" xfId="0" applyNumberFormat="1" applyFont="1" applyFill="1" applyBorder="1" applyAlignment="1">
      <alignment horizontal="right" vertical="top" wrapText="1"/>
    </xf>
    <xf numFmtId="3" fontId="10" fillId="3" borderId="11" xfId="0" applyNumberFormat="1" applyFont="1" applyFill="1" applyBorder="1" applyAlignment="1">
      <alignment horizontal="right" vertical="top" wrapText="1"/>
    </xf>
    <xf numFmtId="3" fontId="10" fillId="4" borderId="11" xfId="0" applyNumberFormat="1" applyFont="1" applyFill="1" applyBorder="1" applyAlignment="1">
      <alignment horizontal="right" vertical="top" wrapText="1"/>
    </xf>
    <xf numFmtId="3" fontId="9" fillId="2" borderId="11" xfId="0" applyNumberFormat="1" applyFont="1" applyFill="1" applyBorder="1" applyAlignment="1">
      <alignment horizontal="right" vertical="top" wrapText="1"/>
    </xf>
    <xf numFmtId="3" fontId="10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9" fillId="5" borderId="7" xfId="0" applyFont="1" applyFill="1" applyBorder="1" applyAlignment="1">
      <alignment horizontal="left" vertical="top" wrapText="1"/>
    </xf>
    <xf numFmtId="0" fontId="9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9" fillId="5" borderId="11" xfId="0" applyNumberFormat="1" applyFont="1" applyFill="1" applyBorder="1" applyAlignment="1">
      <alignment horizontal="right" vertical="top" wrapText="1"/>
    </xf>
    <xf numFmtId="3" fontId="9" fillId="6" borderId="11" xfId="0" applyNumberFormat="1" applyFont="1" applyFill="1" applyBorder="1" applyAlignment="1">
      <alignment horizontal="right" vertical="top" wrapText="1"/>
    </xf>
    <xf numFmtId="3" fontId="9" fillId="6" borderId="12" xfId="0" applyNumberFormat="1" applyFont="1" applyFill="1" applyBorder="1" applyAlignment="1">
      <alignment horizontal="right" vertical="top" wrapText="1"/>
    </xf>
    <xf numFmtId="3" fontId="9" fillId="8" borderId="16" xfId="0" applyNumberFormat="1" applyFont="1" applyFill="1" applyBorder="1" applyAlignment="1">
      <alignment horizontal="right" vertical="top" wrapText="1"/>
    </xf>
    <xf numFmtId="3" fontId="9" fillId="8" borderId="17" xfId="0" applyNumberFormat="1" applyFont="1" applyFill="1" applyBorder="1" applyAlignment="1">
      <alignment horizontal="right" vertical="top" wrapText="1"/>
    </xf>
    <xf numFmtId="3" fontId="9" fillId="8" borderId="18" xfId="0" applyNumberFormat="1" applyFont="1" applyFill="1" applyBorder="1" applyAlignment="1">
      <alignment horizontal="right" vertical="top" wrapText="1"/>
    </xf>
    <xf numFmtId="3" fontId="10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33" fillId="0" borderId="0" xfId="10" applyFont="1"/>
    <xf numFmtId="0" fontId="21" fillId="0" borderId="0" xfId="10" applyFont="1"/>
    <xf numFmtId="0" fontId="34" fillId="0" borderId="0" xfId="10" applyFont="1"/>
    <xf numFmtId="0" fontId="10" fillId="0" borderId="0" xfId="17" applyFont="1"/>
    <xf numFmtId="0" fontId="35" fillId="0" borderId="0" xfId="10" applyFont="1"/>
    <xf numFmtId="0" fontId="10" fillId="0" borderId="0" xfId="10" applyFont="1" applyAlignment="1">
      <alignment horizontal="left"/>
    </xf>
    <xf numFmtId="0" fontId="33" fillId="0" borderId="0" xfId="17" applyFont="1"/>
    <xf numFmtId="0" fontId="35" fillId="10" borderId="1" xfId="10" applyFont="1" applyFill="1" applyBorder="1"/>
    <xf numFmtId="0" fontId="35" fillId="0" borderId="47" xfId="10" applyFont="1" applyBorder="1"/>
    <xf numFmtId="0" fontId="35" fillId="0" borderId="33" xfId="10" applyFont="1" applyBorder="1"/>
    <xf numFmtId="0" fontId="35" fillId="0" borderId="33" xfId="10" applyFont="1" applyFill="1" applyBorder="1"/>
    <xf numFmtId="0" fontId="35" fillId="0" borderId="41" xfId="10" applyFont="1" applyBorder="1"/>
    <xf numFmtId="0" fontId="35" fillId="10" borderId="49" xfId="10" applyFont="1" applyFill="1" applyBorder="1"/>
    <xf numFmtId="0" fontId="35" fillId="10" borderId="29" xfId="10" applyFont="1" applyFill="1" applyBorder="1"/>
    <xf numFmtId="0" fontId="10" fillId="0" borderId="0" xfId="10"/>
    <xf numFmtId="0" fontId="10" fillId="0" borderId="0" xfId="10" applyFill="1"/>
    <xf numFmtId="0" fontId="25" fillId="0" borderId="0" xfId="18" applyFont="1"/>
    <xf numFmtId="0" fontId="16" fillId="0" borderId="0" xfId="22"/>
    <xf numFmtId="0" fontId="11" fillId="0" borderId="0" xfId="22" applyFont="1"/>
    <xf numFmtId="0" fontId="11" fillId="0" borderId="0" xfId="22" applyFont="1" applyAlignment="1">
      <alignment horizontal="left"/>
    </xf>
    <xf numFmtId="0" fontId="16" fillId="0" borderId="0" xfId="22" applyFont="1"/>
    <xf numFmtId="0" fontId="11" fillId="10" borderId="5" xfId="22" applyFont="1" applyFill="1" applyBorder="1"/>
    <xf numFmtId="0" fontId="38" fillId="0" borderId="0" xfId="22" applyFont="1"/>
    <xf numFmtId="0" fontId="43" fillId="10" borderId="12" xfId="10" applyFont="1" applyFill="1" applyBorder="1" applyAlignment="1">
      <alignment horizontal="center"/>
    </xf>
    <xf numFmtId="0" fontId="16" fillId="0" borderId="8" xfId="22" applyFill="1" applyBorder="1"/>
    <xf numFmtId="0" fontId="16" fillId="0" borderId="8" xfId="22" applyBorder="1"/>
    <xf numFmtId="0" fontId="32" fillId="0" borderId="0" xfId="10" applyFont="1" applyAlignment="1">
      <alignment horizontal="left"/>
    </xf>
    <xf numFmtId="0" fontId="9" fillId="0" borderId="0" xfId="10" applyFont="1" applyAlignment="1">
      <alignment horizontal="left"/>
    </xf>
    <xf numFmtId="0" fontId="9" fillId="0" borderId="0" xfId="10" applyFont="1"/>
    <xf numFmtId="0" fontId="10" fillId="0" borderId="0" xfId="10" applyAlignment="1">
      <alignment horizontal="left"/>
    </xf>
    <xf numFmtId="0" fontId="33" fillId="0" borderId="0" xfId="18" applyFont="1"/>
    <xf numFmtId="0" fontId="10" fillId="0" borderId="0" xfId="14"/>
    <xf numFmtId="0" fontId="9" fillId="0" borderId="0" xfId="14" applyFont="1" applyAlignment="1">
      <alignment horizontal="center"/>
    </xf>
    <xf numFmtId="0" fontId="10" fillId="0" borderId="0" xfId="19" applyFont="1"/>
    <xf numFmtId="0" fontId="33" fillId="0" borderId="0" xfId="19" applyFont="1"/>
    <xf numFmtId="0" fontId="10" fillId="10" borderId="1" xfId="14" applyFont="1" applyFill="1" applyBorder="1"/>
    <xf numFmtId="0" fontId="9" fillId="10" borderId="50" xfId="14" applyFont="1" applyFill="1" applyBorder="1"/>
    <xf numFmtId="0" fontId="9" fillId="8" borderId="5" xfId="14" applyFont="1" applyFill="1" applyBorder="1"/>
    <xf numFmtId="0" fontId="9" fillId="0" borderId="29" xfId="14" applyFont="1" applyBorder="1"/>
    <xf numFmtId="0" fontId="10" fillId="14" borderId="29" xfId="14" applyFont="1" applyFill="1" applyBorder="1"/>
    <xf numFmtId="165" fontId="16" fillId="0" borderId="5" xfId="1" applyNumberFormat="1" applyFont="1" applyBorder="1"/>
    <xf numFmtId="165" fontId="9" fillId="10" borderId="50" xfId="1" applyNumberFormat="1" applyFont="1" applyFill="1" applyBorder="1"/>
    <xf numFmtId="165" fontId="9" fillId="8" borderId="5" xfId="1" applyNumberFormat="1" applyFont="1" applyFill="1" applyBorder="1"/>
    <xf numFmtId="165" fontId="9" fillId="0" borderId="29" xfId="1" applyNumberFormat="1" applyFont="1" applyBorder="1"/>
    <xf numFmtId="165" fontId="10" fillId="14" borderId="29" xfId="1" applyNumberFormat="1" applyFont="1" applyFill="1" applyBorder="1"/>
    <xf numFmtId="165" fontId="10" fillId="0" borderId="0" xfId="1" applyNumberFormat="1" applyFont="1"/>
    <xf numFmtId="0" fontId="12" fillId="0" borderId="1" xfId="9" applyFont="1" applyFill="1" applyBorder="1"/>
    <xf numFmtId="0" fontId="12" fillId="0" borderId="1" xfId="0" applyFont="1" applyBorder="1"/>
    <xf numFmtId="165" fontId="28" fillId="0" borderId="1" xfId="1" applyNumberFormat="1" applyFont="1" applyBorder="1"/>
    <xf numFmtId="0" fontId="12" fillId="0" borderId="0" xfId="0" applyFont="1"/>
    <xf numFmtId="0" fontId="12" fillId="0" borderId="5" xfId="0" applyFont="1" applyBorder="1"/>
    <xf numFmtId="165" fontId="23" fillId="0" borderId="5" xfId="1" applyNumberFormat="1" applyFont="1" applyBorder="1"/>
    <xf numFmtId="0" fontId="12" fillId="0" borderId="2" xfId="0" applyFont="1" applyBorder="1"/>
    <xf numFmtId="0" fontId="10" fillId="0" borderId="1" xfId="10" applyBorder="1"/>
    <xf numFmtId="0" fontId="10" fillId="0" borderId="5" xfId="10" applyBorder="1"/>
    <xf numFmtId="0" fontId="10" fillId="0" borderId="2" xfId="10" applyBorder="1"/>
    <xf numFmtId="0" fontId="23" fillId="8" borderId="49" xfId="0" applyFont="1" applyFill="1" applyBorder="1"/>
    <xf numFmtId="0" fontId="23" fillId="8" borderId="29" xfId="0" applyFont="1" applyFill="1" applyBorder="1"/>
    <xf numFmtId="0" fontId="23" fillId="8" borderId="31" xfId="0" applyFont="1" applyFill="1" applyBorder="1"/>
    <xf numFmtId="0" fontId="9" fillId="8" borderId="49" xfId="10" applyFont="1" applyFill="1" applyBorder="1"/>
    <xf numFmtId="0" fontId="9" fillId="8" borderId="38" xfId="10" applyFont="1" applyFill="1" applyBorder="1"/>
    <xf numFmtId="0" fontId="12" fillId="8" borderId="49" xfId="0" applyFont="1" applyFill="1" applyBorder="1"/>
    <xf numFmtId="165" fontId="12" fillId="0" borderId="5" xfId="1" applyNumberFormat="1" applyFont="1" applyBorder="1"/>
    <xf numFmtId="165" fontId="12" fillId="0" borderId="13" xfId="1" applyNumberFormat="1" applyFont="1" applyBorder="1"/>
    <xf numFmtId="165" fontId="10" fillId="0" borderId="5" xfId="1" applyNumberFormat="1" applyFont="1" applyBorder="1"/>
    <xf numFmtId="165" fontId="12" fillId="0" borderId="1" xfId="1" applyNumberFormat="1" applyFont="1" applyBorder="1"/>
    <xf numFmtId="165" fontId="12" fillId="0" borderId="7" xfId="1" applyNumberFormat="1" applyFont="1" applyBorder="1"/>
    <xf numFmtId="165" fontId="10" fillId="0" borderId="1" xfId="1" applyNumberFormat="1" applyFont="1" applyBorder="1"/>
    <xf numFmtId="165" fontId="28" fillId="0" borderId="7" xfId="1" applyNumberFormat="1" applyFont="1" applyBorder="1"/>
    <xf numFmtId="0" fontId="10" fillId="0" borderId="0" xfId="15"/>
    <xf numFmtId="0" fontId="9" fillId="0" borderId="0" xfId="15" applyFont="1"/>
    <xf numFmtId="0" fontId="10" fillId="0" borderId="0" xfId="15" applyAlignment="1">
      <alignment horizontal="center"/>
    </xf>
    <xf numFmtId="0" fontId="10" fillId="0" borderId="0" xfId="15" applyFont="1" applyAlignment="1">
      <alignment horizontal="left"/>
    </xf>
    <xf numFmtId="0" fontId="33" fillId="0" borderId="0" xfId="20" applyFont="1"/>
    <xf numFmtId="0" fontId="33" fillId="0" borderId="0" xfId="15" applyFont="1"/>
    <xf numFmtId="0" fontId="40" fillId="10" borderId="2" xfId="15" applyFont="1" applyFill="1" applyBorder="1" applyAlignment="1">
      <alignment horizontal="center"/>
    </xf>
    <xf numFmtId="0" fontId="40" fillId="10" borderId="12" xfId="15" applyFont="1" applyFill="1" applyBorder="1" applyAlignment="1">
      <alignment horizontal="center"/>
    </xf>
    <xf numFmtId="0" fontId="41" fillId="10" borderId="33" xfId="15" applyFont="1" applyFill="1" applyBorder="1"/>
    <xf numFmtId="0" fontId="41" fillId="10" borderId="35" xfId="15" applyFont="1" applyFill="1" applyBorder="1"/>
    <xf numFmtId="0" fontId="40" fillId="10" borderId="35" xfId="15" applyFont="1" applyFill="1" applyBorder="1" applyAlignment="1">
      <alignment horizontal="center"/>
    </xf>
    <xf numFmtId="0" fontId="40" fillId="10" borderId="5" xfId="15" applyFont="1" applyFill="1" applyBorder="1" applyAlignment="1">
      <alignment horizontal="center"/>
    </xf>
    <xf numFmtId="0" fontId="40" fillId="10" borderId="15" xfId="15" applyFont="1" applyFill="1" applyBorder="1" applyAlignment="1">
      <alignment horizontal="center"/>
    </xf>
    <xf numFmtId="0" fontId="42" fillId="0" borderId="1" xfId="15" applyFont="1" applyBorder="1" applyAlignment="1">
      <alignment horizontal="center"/>
    </xf>
    <xf numFmtId="0" fontId="42" fillId="0" borderId="11" xfId="15" applyFont="1" applyBorder="1"/>
    <xf numFmtId="165" fontId="42" fillId="3" borderId="11" xfId="4" applyNumberFormat="1" applyFont="1" applyFill="1" applyBorder="1" applyAlignment="1">
      <alignment horizontal="right"/>
    </xf>
    <xf numFmtId="165" fontId="42" fillId="3" borderId="1" xfId="5" applyNumberFormat="1" applyFont="1" applyFill="1" applyBorder="1" applyAlignment="1">
      <alignment horizontal="right"/>
    </xf>
    <xf numFmtId="165" fontId="42" fillId="3" borderId="11" xfId="5" applyNumberFormat="1" applyFont="1" applyFill="1" applyBorder="1" applyAlignment="1">
      <alignment horizontal="right"/>
    </xf>
    <xf numFmtId="165" fontId="42" fillId="0" borderId="11" xfId="5" applyNumberFormat="1" applyFont="1" applyBorder="1" applyAlignment="1">
      <alignment horizontal="right"/>
    </xf>
    <xf numFmtId="165" fontId="42" fillId="0" borderId="1" xfId="5" applyNumberFormat="1" applyFont="1" applyBorder="1" applyAlignment="1">
      <alignment horizontal="right"/>
    </xf>
    <xf numFmtId="0" fontId="43" fillId="10" borderId="1" xfId="15" applyFont="1" applyFill="1" applyBorder="1" applyAlignment="1">
      <alignment horizontal="center"/>
    </xf>
    <xf numFmtId="0" fontId="43" fillId="10" borderId="1" xfId="15" applyFont="1" applyFill="1" applyBorder="1"/>
    <xf numFmtId="165" fontId="43" fillId="10" borderId="1" xfId="5" applyNumberFormat="1" applyFont="1" applyFill="1" applyBorder="1" applyAlignment="1">
      <alignment horizontal="right"/>
    </xf>
    <xf numFmtId="0" fontId="10" fillId="0" borderId="0" xfId="10" applyAlignment="1"/>
    <xf numFmtId="0" fontId="34" fillId="0" borderId="0" xfId="10" applyFont="1" applyAlignment="1">
      <alignment horizontal="center"/>
    </xf>
    <xf numFmtId="0" fontId="10" fillId="0" borderId="0" xfId="17"/>
    <xf numFmtId="0" fontId="43" fillId="0" borderId="2" xfId="10" applyFont="1" applyBorder="1" applyAlignment="1">
      <alignment horizontal="center"/>
    </xf>
    <xf numFmtId="0" fontId="43" fillId="10" borderId="2" xfId="10" applyFont="1" applyFill="1" applyBorder="1" applyAlignment="1">
      <alignment horizontal="center"/>
    </xf>
    <xf numFmtId="0" fontId="43" fillId="10" borderId="9" xfId="10" applyFont="1" applyFill="1" applyBorder="1" applyAlignment="1">
      <alignment horizontal="center"/>
    </xf>
    <xf numFmtId="0" fontId="42" fillId="0" borderId="33" xfId="10" applyFont="1" applyBorder="1" applyAlignment="1">
      <alignment horizontal="center"/>
    </xf>
    <xf numFmtId="0" fontId="43" fillId="10" borderId="33" xfId="10" applyFont="1" applyFill="1" applyBorder="1" applyAlignment="1">
      <alignment horizontal="center"/>
    </xf>
    <xf numFmtId="0" fontId="43" fillId="10" borderId="35" xfId="10" applyFont="1" applyFill="1" applyBorder="1" applyAlignment="1">
      <alignment horizontal="center"/>
    </xf>
    <xf numFmtId="0" fontId="43" fillId="10" borderId="0" xfId="10" applyFont="1" applyFill="1" applyBorder="1" applyAlignment="1">
      <alignment horizontal="center"/>
    </xf>
    <xf numFmtId="0" fontId="10" fillId="10" borderId="33" xfId="10" applyFill="1" applyBorder="1"/>
    <xf numFmtId="0" fontId="42" fillId="0" borderId="5" xfId="10" applyFont="1" applyBorder="1" applyAlignment="1">
      <alignment horizontal="center"/>
    </xf>
    <xf numFmtId="0" fontId="42" fillId="10" borderId="5" xfId="10" applyFont="1" applyFill="1" applyBorder="1" applyAlignment="1">
      <alignment horizontal="center"/>
    </xf>
    <xf numFmtId="0" fontId="43" fillId="10" borderId="15" xfId="10" applyFont="1" applyFill="1" applyBorder="1" applyAlignment="1">
      <alignment horizontal="center"/>
    </xf>
    <xf numFmtId="0" fontId="42" fillId="10" borderId="15" xfId="10" applyFont="1" applyFill="1" applyBorder="1" applyAlignment="1">
      <alignment horizontal="center"/>
    </xf>
    <xf numFmtId="0" fontId="42" fillId="10" borderId="13" xfId="10" applyFont="1" applyFill="1" applyBorder="1" applyAlignment="1">
      <alignment horizontal="center"/>
    </xf>
    <xf numFmtId="0" fontId="10" fillId="10" borderId="5" xfId="10" applyFill="1" applyBorder="1"/>
    <xf numFmtId="0" fontId="43" fillId="0" borderId="51" xfId="10" applyFont="1" applyBorder="1" applyAlignment="1">
      <alignment horizontal="center"/>
    </xf>
    <xf numFmtId="0" fontId="43" fillId="0" borderId="41" xfId="10" applyFont="1" applyBorder="1" applyAlignment="1">
      <alignment horizontal="center"/>
    </xf>
    <xf numFmtId="0" fontId="43" fillId="0" borderId="52" xfId="10" applyFont="1" applyBorder="1" applyAlignment="1">
      <alignment horizontal="center"/>
    </xf>
    <xf numFmtId="0" fontId="43" fillId="0" borderId="0" xfId="10" applyFont="1" applyBorder="1" applyAlignment="1">
      <alignment horizontal="center"/>
    </xf>
    <xf numFmtId="0" fontId="43" fillId="0" borderId="53" xfId="10" applyFont="1" applyBorder="1" applyAlignment="1">
      <alignment horizontal="center"/>
    </xf>
    <xf numFmtId="0" fontId="43" fillId="0" borderId="53" xfId="10" applyFont="1" applyBorder="1"/>
    <xf numFmtId="0" fontId="42" fillId="0" borderId="53" xfId="10" applyFont="1" applyFill="1" applyBorder="1"/>
    <xf numFmtId="0" fontId="42" fillId="0" borderId="53" xfId="10" applyFont="1" applyBorder="1"/>
    <xf numFmtId="0" fontId="42" fillId="0" borderId="32" xfId="10" applyFont="1" applyBorder="1"/>
    <xf numFmtId="0" fontId="10" fillId="0" borderId="29" xfId="10" applyBorder="1"/>
    <xf numFmtId="0" fontId="43" fillId="0" borderId="5" xfId="10" applyFont="1" applyBorder="1" applyAlignment="1">
      <alignment horizontal="center"/>
    </xf>
    <xf numFmtId="0" fontId="42" fillId="0" borderId="5" xfId="10" applyFont="1" applyFill="1" applyBorder="1"/>
    <xf numFmtId="0" fontId="42" fillId="0" borderId="5" xfId="10" applyFont="1" applyBorder="1"/>
    <xf numFmtId="0" fontId="42" fillId="0" borderId="13" xfId="10" applyFont="1" applyBorder="1"/>
    <xf numFmtId="0" fontId="43" fillId="0" borderId="1" xfId="10" applyFont="1" applyBorder="1" applyAlignment="1">
      <alignment horizontal="center"/>
    </xf>
    <xf numFmtId="0" fontId="42" fillId="0" borderId="1" xfId="10" applyFont="1" applyFill="1" applyBorder="1"/>
    <xf numFmtId="0" fontId="42" fillId="0" borderId="1" xfId="10" applyFont="1" applyBorder="1"/>
    <xf numFmtId="0" fontId="42" fillId="0" borderId="7" xfId="10" applyFont="1" applyBorder="1"/>
    <xf numFmtId="0" fontId="42" fillId="0" borderId="2" xfId="10" applyFont="1" applyFill="1" applyBorder="1"/>
    <xf numFmtId="0" fontId="42" fillId="0" borderId="2" xfId="10" applyFont="1" applyBorder="1"/>
    <xf numFmtId="0" fontId="42" fillId="0" borderId="9" xfId="10" applyFont="1" applyBorder="1"/>
    <xf numFmtId="3" fontId="43" fillId="0" borderId="53" xfId="10" applyNumberFormat="1" applyFont="1" applyBorder="1"/>
    <xf numFmtId="3" fontId="43" fillId="0" borderId="32" xfId="10" applyNumberFormat="1" applyFont="1" applyBorder="1"/>
    <xf numFmtId="3" fontId="42" fillId="0" borderId="5" xfId="10" applyNumberFormat="1" applyFont="1" applyBorder="1"/>
    <xf numFmtId="3" fontId="42" fillId="0" borderId="13" xfId="10" applyNumberFormat="1" applyFont="1" applyBorder="1"/>
    <xf numFmtId="165" fontId="10" fillId="0" borderId="5" xfId="4" applyNumberFormat="1" applyFont="1" applyBorder="1"/>
    <xf numFmtId="3" fontId="44" fillId="0" borderId="1" xfId="10" applyNumberFormat="1" applyFont="1" applyBorder="1"/>
    <xf numFmtId="3" fontId="44" fillId="0" borderId="7" xfId="10" applyNumberFormat="1" applyFont="1" applyBorder="1"/>
    <xf numFmtId="165" fontId="45" fillId="0" borderId="5" xfId="4" applyNumberFormat="1" applyFont="1" applyBorder="1"/>
    <xf numFmtId="0" fontId="45" fillId="0" borderId="0" xfId="10" applyFont="1"/>
    <xf numFmtId="3" fontId="44" fillId="0" borderId="2" xfId="10" applyNumberFormat="1" applyFont="1" applyBorder="1"/>
    <xf numFmtId="3" fontId="44" fillId="0" borderId="9" xfId="10" applyNumberFormat="1" applyFont="1" applyBorder="1"/>
    <xf numFmtId="0" fontId="43" fillId="10" borderId="53" xfId="10" applyFont="1" applyFill="1" applyBorder="1"/>
    <xf numFmtId="0" fontId="42" fillId="10" borderId="53" xfId="10" applyFont="1" applyFill="1" applyBorder="1"/>
    <xf numFmtId="3" fontId="43" fillId="10" borderId="53" xfId="10" applyNumberFormat="1" applyFont="1" applyFill="1" applyBorder="1"/>
    <xf numFmtId="3" fontId="43" fillId="10" borderId="32" xfId="10" applyNumberFormat="1" applyFont="1" applyFill="1" applyBorder="1"/>
    <xf numFmtId="165" fontId="10" fillId="10" borderId="29" xfId="4" applyNumberFormat="1" applyFill="1" applyBorder="1"/>
    <xf numFmtId="165" fontId="10" fillId="0" borderId="0" xfId="4" applyNumberFormat="1"/>
    <xf numFmtId="165" fontId="10" fillId="0" borderId="0" xfId="4" applyNumberFormat="1" applyAlignment="1"/>
    <xf numFmtId="0" fontId="10" fillId="0" borderId="0" xfId="10" applyAlignment="1">
      <alignment horizontal="center"/>
    </xf>
    <xf numFmtId="0" fontId="40" fillId="10" borderId="2" xfId="10" applyFont="1" applyFill="1" applyBorder="1" applyAlignment="1">
      <alignment horizontal="center"/>
    </xf>
    <xf numFmtId="0" fontId="40" fillId="10" borderId="12" xfId="10" applyFont="1" applyFill="1" applyBorder="1" applyAlignment="1">
      <alignment horizontal="center"/>
    </xf>
    <xf numFmtId="0" fontId="41" fillId="10" borderId="33" xfId="10" applyFont="1" applyFill="1" applyBorder="1"/>
    <xf numFmtId="0" fontId="41" fillId="10" borderId="35" xfId="10" applyFont="1" applyFill="1" applyBorder="1"/>
    <xf numFmtId="0" fontId="40" fillId="10" borderId="35" xfId="10" applyFont="1" applyFill="1" applyBorder="1" applyAlignment="1">
      <alignment horizontal="center"/>
    </xf>
    <xf numFmtId="0" fontId="40" fillId="10" borderId="5" xfId="10" applyFont="1" applyFill="1" applyBorder="1" applyAlignment="1">
      <alignment horizontal="center"/>
    </xf>
    <xf numFmtId="0" fontId="40" fillId="10" borderId="15" xfId="10" applyFont="1" applyFill="1" applyBorder="1" applyAlignment="1">
      <alignment horizontal="center"/>
    </xf>
    <xf numFmtId="0" fontId="42" fillId="0" borderId="1" xfId="10" applyFont="1" applyBorder="1" applyAlignment="1">
      <alignment horizontal="center"/>
    </xf>
    <xf numFmtId="0" fontId="42" fillId="0" borderId="11" xfId="10" applyFont="1" applyBorder="1"/>
    <xf numFmtId="165" fontId="42" fillId="0" borderId="11" xfId="4" applyNumberFormat="1" applyFont="1" applyBorder="1" applyAlignment="1">
      <alignment horizontal="right"/>
    </xf>
    <xf numFmtId="0" fontId="43" fillId="10" borderId="1" xfId="10" applyFont="1" applyFill="1" applyBorder="1" applyAlignment="1">
      <alignment horizontal="center"/>
    </xf>
    <xf numFmtId="0" fontId="43" fillId="10" borderId="1" xfId="10" applyFont="1" applyFill="1" applyBorder="1"/>
    <xf numFmtId="165" fontId="43" fillId="10" borderId="1" xfId="4" applyNumberFormat="1" applyFont="1" applyFill="1" applyBorder="1" applyAlignment="1">
      <alignment horizontal="right"/>
    </xf>
    <xf numFmtId="0" fontId="10" fillId="3" borderId="0" xfId="10" applyFont="1" applyFill="1"/>
    <xf numFmtId="0" fontId="10" fillId="0" borderId="0" xfId="10" applyFont="1"/>
    <xf numFmtId="0" fontId="40" fillId="10" borderId="1" xfId="10" applyFont="1" applyFill="1" applyBorder="1" applyAlignment="1">
      <alignment horizontal="center" wrapText="1"/>
    </xf>
    <xf numFmtId="0" fontId="40" fillId="10" borderId="11" xfId="10" applyFont="1" applyFill="1" applyBorder="1" applyAlignment="1">
      <alignment horizontal="center" wrapText="1"/>
    </xf>
    <xf numFmtId="0" fontId="42" fillId="0" borderId="11" xfId="10" applyFont="1" applyBorder="1" applyAlignment="1">
      <alignment wrapText="1"/>
    </xf>
    <xf numFmtId="165" fontId="12" fillId="0" borderId="0" xfId="0" applyNumberFormat="1" applyFont="1"/>
    <xf numFmtId="0" fontId="12" fillId="0" borderId="0" xfId="10" applyFont="1"/>
    <xf numFmtId="165" fontId="12" fillId="0" borderId="0" xfId="10" applyNumberFormat="1" applyFont="1"/>
    <xf numFmtId="3" fontId="0" fillId="0" borderId="0" xfId="0" applyNumberFormat="1"/>
    <xf numFmtId="3" fontId="10" fillId="15" borderId="1" xfId="0" applyNumberFormat="1" applyFont="1" applyFill="1" applyBorder="1" applyAlignment="1">
      <alignment horizontal="right" vertical="top" wrapText="1"/>
    </xf>
    <xf numFmtId="0" fontId="11" fillId="0" borderId="0" xfId="0" applyFont="1"/>
    <xf numFmtId="0" fontId="0" fillId="0" borderId="0" xfId="0" applyBorder="1"/>
    <xf numFmtId="0" fontId="11" fillId="3" borderId="0" xfId="0" applyFont="1" applyFill="1"/>
    <xf numFmtId="0" fontId="10" fillId="0" borderId="1" xfId="0" applyFont="1" applyBorder="1" applyAlignment="1">
      <alignment horizontal="left" vertical="top" wrapText="1"/>
    </xf>
    <xf numFmtId="3" fontId="10" fillId="16" borderId="1" xfId="0" applyNumberFormat="1" applyFont="1" applyFill="1" applyBorder="1" applyAlignment="1">
      <alignment horizontal="right" vertical="top" wrapText="1"/>
    </xf>
    <xf numFmtId="0" fontId="10" fillId="15" borderId="1" xfId="0" applyFont="1" applyFill="1" applyBorder="1" applyAlignment="1">
      <alignment horizontal="left" vertical="top" wrapText="1"/>
    </xf>
    <xf numFmtId="3" fontId="10" fillId="17" borderId="1" xfId="0" applyNumberFormat="1" applyFont="1" applyFill="1" applyBorder="1" applyAlignment="1">
      <alignment horizontal="right" vertical="top" wrapText="1"/>
    </xf>
    <xf numFmtId="0" fontId="0" fillId="15" borderId="0" xfId="0" applyFill="1"/>
    <xf numFmtId="0" fontId="9" fillId="2" borderId="1" xfId="0" applyFont="1" applyFill="1" applyBorder="1" applyAlignment="1">
      <alignment horizontal="left" vertical="top" wrapText="1"/>
    </xf>
    <xf numFmtId="3" fontId="9" fillId="15" borderId="1" xfId="0" applyNumberFormat="1" applyFont="1" applyFill="1" applyBorder="1" applyAlignment="1">
      <alignment horizontal="right" vertical="top" wrapText="1"/>
    </xf>
    <xf numFmtId="0" fontId="10" fillId="0" borderId="33" xfId="0" applyFont="1" applyFill="1" applyBorder="1" applyAlignment="1">
      <alignment horizontal="left" vertical="top" wrapText="1"/>
    </xf>
    <xf numFmtId="3" fontId="10" fillId="18" borderId="1" xfId="0" applyNumberFormat="1" applyFont="1" applyFill="1" applyBorder="1" applyAlignment="1">
      <alignment horizontal="righ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15" borderId="7" xfId="25" applyFont="1" applyFill="1" applyBorder="1" applyAlignment="1">
      <alignment horizontal="left" vertical="center" wrapText="1"/>
    </xf>
    <xf numFmtId="0" fontId="8" fillId="19" borderId="7" xfId="25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vertical="top" wrapText="1"/>
    </xf>
    <xf numFmtId="0" fontId="0" fillId="18" borderId="55" xfId="0" applyFill="1" applyBorder="1"/>
    <xf numFmtId="3" fontId="0" fillId="18" borderId="4" xfId="0" applyNumberFormat="1" applyFill="1" applyBorder="1"/>
    <xf numFmtId="164" fontId="8" fillId="0" borderId="56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/>
    </xf>
    <xf numFmtId="3" fontId="9" fillId="16" borderId="63" xfId="0" applyNumberFormat="1" applyFont="1" applyFill="1" applyBorder="1" applyAlignment="1">
      <alignment horizontal="right" vertical="top" wrapText="1"/>
    </xf>
    <xf numFmtId="3" fontId="9" fillId="0" borderId="60" xfId="0" applyNumberFormat="1" applyFont="1" applyBorder="1" applyAlignment="1">
      <alignment horizontal="right" vertical="top" wrapText="1"/>
    </xf>
    <xf numFmtId="3" fontId="9" fillId="0" borderId="59" xfId="0" applyNumberFormat="1" applyFont="1" applyBorder="1" applyAlignment="1">
      <alignment horizontal="right" vertical="top" wrapText="1"/>
    </xf>
    <xf numFmtId="0" fontId="10" fillId="0" borderId="56" xfId="0" applyFont="1" applyBorder="1" applyAlignment="1">
      <alignment horizontal="center" vertical="top" wrapText="1"/>
    </xf>
    <xf numFmtId="0" fontId="9" fillId="5" borderId="56" xfId="0" applyFont="1" applyFill="1" applyBorder="1" applyAlignment="1">
      <alignment horizontal="left" vertical="top" wrapText="1"/>
    </xf>
    <xf numFmtId="3" fontId="10" fillId="16" borderId="56" xfId="0" applyNumberFormat="1" applyFont="1" applyFill="1" applyBorder="1" applyAlignment="1">
      <alignment horizontal="right" vertical="top" wrapText="1"/>
    </xf>
    <xf numFmtId="3" fontId="10" fillId="5" borderId="56" xfId="0" applyNumberFormat="1" applyFont="1" applyFill="1" applyBorder="1" applyAlignment="1">
      <alignment horizontal="right" vertical="top" wrapText="1"/>
    </xf>
    <xf numFmtId="0" fontId="10" fillId="0" borderId="64" xfId="0" applyFont="1" applyBorder="1" applyAlignment="1">
      <alignment horizontal="left" vertical="top" wrapText="1"/>
    </xf>
    <xf numFmtId="3" fontId="10" fillId="16" borderId="17" xfId="0" applyNumberFormat="1" applyFont="1" applyFill="1" applyBorder="1" applyAlignment="1">
      <alignment horizontal="right" vertical="top" wrapText="1"/>
    </xf>
    <xf numFmtId="3" fontId="10" fillId="3" borderId="65" xfId="0" applyNumberFormat="1" applyFont="1" applyFill="1" applyBorder="1" applyAlignment="1">
      <alignment horizontal="right" vertical="top" wrapText="1"/>
    </xf>
    <xf numFmtId="3" fontId="10" fillId="3" borderId="56" xfId="0" applyNumberFormat="1" applyFont="1" applyFill="1" applyBorder="1" applyAlignment="1">
      <alignment horizontal="right" vertical="top" wrapText="1"/>
    </xf>
    <xf numFmtId="3" fontId="10" fillId="0" borderId="65" xfId="0" applyNumberFormat="1" applyFont="1" applyBorder="1" applyAlignment="1">
      <alignment horizontal="right" vertical="top" wrapText="1"/>
    </xf>
    <xf numFmtId="3" fontId="10" fillId="0" borderId="56" xfId="0" applyNumberFormat="1" applyFont="1" applyBorder="1" applyAlignment="1">
      <alignment horizontal="right" vertical="top" wrapText="1"/>
    </xf>
    <xf numFmtId="0" fontId="9" fillId="5" borderId="64" xfId="0" applyFont="1" applyFill="1" applyBorder="1" applyAlignment="1">
      <alignment horizontal="left" vertical="top" wrapText="1"/>
    </xf>
    <xf numFmtId="3" fontId="9" fillId="5" borderId="65" xfId="0" applyNumberFormat="1" applyFont="1" applyFill="1" applyBorder="1" applyAlignment="1">
      <alignment horizontal="right" vertical="top" wrapText="1"/>
    </xf>
    <xf numFmtId="3" fontId="9" fillId="5" borderId="56" xfId="0" applyNumberFormat="1" applyFont="1" applyFill="1" applyBorder="1" applyAlignment="1">
      <alignment horizontal="right" vertical="top" wrapText="1"/>
    </xf>
    <xf numFmtId="3" fontId="10" fillId="2" borderId="65" xfId="0" applyNumberFormat="1" applyFont="1" applyFill="1" applyBorder="1" applyAlignment="1">
      <alignment horizontal="right" vertical="top" wrapText="1"/>
    </xf>
    <xf numFmtId="3" fontId="10" fillId="2" borderId="56" xfId="0" applyNumberFormat="1" applyFont="1" applyFill="1" applyBorder="1" applyAlignment="1">
      <alignment horizontal="right" vertical="top" wrapText="1"/>
    </xf>
    <xf numFmtId="0" fontId="9" fillId="6" borderId="64" xfId="0" applyFont="1" applyFill="1" applyBorder="1" applyAlignment="1">
      <alignment horizontal="left" vertical="top" wrapText="1"/>
    </xf>
    <xf numFmtId="3" fontId="9" fillId="6" borderId="65" xfId="0" applyNumberFormat="1" applyFont="1" applyFill="1" applyBorder="1" applyAlignment="1">
      <alignment horizontal="right" vertical="top" wrapText="1"/>
    </xf>
    <xf numFmtId="3" fontId="9" fillId="6" borderId="56" xfId="0" applyNumberFormat="1" applyFont="1" applyFill="1" applyBorder="1" applyAlignment="1">
      <alignment horizontal="right" vertical="top" wrapText="1"/>
    </xf>
    <xf numFmtId="0" fontId="9" fillId="6" borderId="61" xfId="0" applyFont="1" applyFill="1" applyBorder="1" applyAlignment="1">
      <alignment horizontal="left" vertical="top" wrapText="1"/>
    </xf>
    <xf numFmtId="3" fontId="9" fillId="6" borderId="60" xfId="0" applyNumberFormat="1" applyFont="1" applyFill="1" applyBorder="1" applyAlignment="1">
      <alignment horizontal="right" vertical="top" wrapText="1"/>
    </xf>
    <xf numFmtId="3" fontId="9" fillId="6" borderId="59" xfId="0" applyNumberFormat="1" applyFont="1" applyFill="1" applyBorder="1" applyAlignment="1">
      <alignment horizontal="right" vertical="top" wrapText="1"/>
    </xf>
    <xf numFmtId="0" fontId="12" fillId="0" borderId="56" xfId="29" applyFont="1" applyFill="1" applyBorder="1"/>
    <xf numFmtId="165" fontId="12" fillId="0" borderId="56" xfId="30" applyNumberFormat="1" applyFont="1" applyFill="1" applyBorder="1"/>
    <xf numFmtId="0" fontId="12" fillId="0" borderId="56" xfId="29" applyFont="1" applyBorder="1"/>
    <xf numFmtId="165" fontId="12" fillId="0" borderId="56" xfId="30" applyNumberFormat="1" applyFont="1" applyBorder="1"/>
    <xf numFmtId="0" fontId="12" fillId="0" borderId="56" xfId="0" applyFont="1" applyBorder="1"/>
    <xf numFmtId="0" fontId="12" fillId="0" borderId="56" xfId="21" applyFont="1" applyFill="1" applyBorder="1"/>
    <xf numFmtId="0" fontId="12" fillId="0" borderId="56" xfId="21" applyFont="1" applyBorder="1"/>
    <xf numFmtId="0" fontId="12" fillId="0" borderId="66" xfId="31" applyFont="1" applyBorder="1"/>
    <xf numFmtId="165" fontId="12" fillId="0" borderId="1" xfId="30" applyNumberFormat="1" applyFont="1" applyFill="1" applyBorder="1"/>
    <xf numFmtId="0" fontId="12" fillId="0" borderId="1" xfId="0" applyFont="1" applyBorder="1" applyAlignment="1">
      <alignment wrapText="1"/>
    </xf>
    <xf numFmtId="165" fontId="12" fillId="0" borderId="1" xfId="1" applyNumberFormat="1" applyFont="1" applyFill="1" applyBorder="1"/>
    <xf numFmtId="165" fontId="12" fillId="0" borderId="2" xfId="1" applyNumberFormat="1" applyFont="1" applyBorder="1"/>
    <xf numFmtId="165" fontId="12" fillId="0" borderId="9" xfId="1" applyNumberFormat="1" applyFont="1" applyBorder="1"/>
    <xf numFmtId="165" fontId="23" fillId="8" borderId="29" xfId="1" applyNumberFormat="1" applyFont="1" applyFill="1" applyBorder="1"/>
    <xf numFmtId="165" fontId="12" fillId="8" borderId="29" xfId="1" applyNumberFormat="1" applyFont="1" applyFill="1" applyBorder="1"/>
    <xf numFmtId="165" fontId="12" fillId="8" borderId="31" xfId="1" applyNumberFormat="1" applyFont="1" applyFill="1" applyBorder="1"/>
    <xf numFmtId="0" fontId="11" fillId="0" borderId="54" xfId="0" applyFont="1" applyBorder="1"/>
    <xf numFmtId="0" fontId="10" fillId="0" borderId="0" xfId="26" applyFont="1" applyAlignment="1">
      <alignment horizontal="left"/>
    </xf>
    <xf numFmtId="0" fontId="14" fillId="3" borderId="6" xfId="32" applyFont="1" applyFill="1" applyBorder="1"/>
    <xf numFmtId="0" fontId="0" fillId="0" borderId="5" xfId="22" applyFont="1" applyBorder="1"/>
    <xf numFmtId="165" fontId="16" fillId="0" borderId="0" xfId="1" applyNumberFormat="1"/>
    <xf numFmtId="0" fontId="16" fillId="0" borderId="67" xfId="22" applyBorder="1"/>
    <xf numFmtId="0" fontId="0" fillId="0" borderId="13" xfId="22" applyFont="1" applyBorder="1"/>
    <xf numFmtId="165" fontId="11" fillId="0" borderId="68" xfId="1" applyNumberFormat="1" applyFont="1" applyBorder="1"/>
    <xf numFmtId="0" fontId="11" fillId="22" borderId="0" xfId="22" applyFont="1" applyFill="1"/>
    <xf numFmtId="165" fontId="11" fillId="22" borderId="0" xfId="1" applyNumberFormat="1" applyFont="1" applyFill="1"/>
    <xf numFmtId="0" fontId="36" fillId="0" borderId="0" xfId="32" applyFont="1" applyBorder="1"/>
    <xf numFmtId="0" fontId="13" fillId="3" borderId="0" xfId="32" applyFont="1" applyFill="1" applyBorder="1"/>
    <xf numFmtId="0" fontId="10" fillId="0" borderId="0" xfId="32" applyFont="1" applyAlignment="1">
      <alignment horizontal="left"/>
    </xf>
    <xf numFmtId="0" fontId="14" fillId="3" borderId="69" xfId="0" applyFont="1" applyFill="1" applyBorder="1"/>
    <xf numFmtId="3" fontId="9" fillId="5" borderId="68" xfId="0" applyNumberFormat="1" applyFont="1" applyFill="1" applyBorder="1" applyAlignment="1">
      <alignment horizontal="right" vertical="top" wrapText="1"/>
    </xf>
    <xf numFmtId="165" fontId="42" fillId="21" borderId="11" xfId="4" applyNumberFormat="1" applyFont="1" applyFill="1" applyBorder="1" applyAlignment="1">
      <alignment horizontal="right"/>
    </xf>
    <xf numFmtId="165" fontId="43" fillId="21" borderId="1" xfId="4" applyNumberFormat="1" applyFont="1" applyFill="1" applyBorder="1" applyAlignment="1">
      <alignment horizontal="right"/>
    </xf>
    <xf numFmtId="0" fontId="40" fillId="21" borderId="11" xfId="10" applyFont="1" applyFill="1" applyBorder="1" applyAlignment="1">
      <alignment horizontal="center" wrapText="1"/>
    </xf>
    <xf numFmtId="0" fontId="40" fillId="21" borderId="11" xfId="10" applyFont="1" applyFill="1" applyBorder="1" applyAlignment="1">
      <alignment horizontal="center"/>
    </xf>
    <xf numFmtId="0" fontId="10" fillId="23" borderId="1" xfId="10" applyFill="1" applyBorder="1" applyAlignment="1">
      <alignment wrapText="1"/>
    </xf>
    <xf numFmtId="0" fontId="10" fillId="23" borderId="1" xfId="10" applyFill="1" applyBorder="1"/>
    <xf numFmtId="165" fontId="10" fillId="23" borderId="1" xfId="1" applyNumberFormat="1" applyFont="1" applyFill="1" applyBorder="1"/>
    <xf numFmtId="0" fontId="16" fillId="0" borderId="0" xfId="22" applyBorder="1"/>
    <xf numFmtId="0" fontId="10" fillId="0" borderId="0" xfId="14" applyFont="1" applyAlignment="1">
      <alignment horizontal="left"/>
    </xf>
    <xf numFmtId="0" fontId="10" fillId="0" borderId="0" xfId="14"/>
    <xf numFmtId="0" fontId="9" fillId="0" borderId="0" xfId="14" applyFont="1"/>
    <xf numFmtId="0" fontId="10" fillId="0" borderId="75" xfId="14" applyBorder="1"/>
    <xf numFmtId="0" fontId="10" fillId="0" borderId="0" xfId="14" applyBorder="1"/>
    <xf numFmtId="165" fontId="10" fillId="0" borderId="75" xfId="1" applyNumberFormat="1" applyFont="1" applyBorder="1"/>
    <xf numFmtId="0" fontId="13" fillId="0" borderId="0" xfId="8" applyFont="1"/>
    <xf numFmtId="0" fontId="12" fillId="6" borderId="22" xfId="8" applyFill="1" applyBorder="1" applyAlignment="1"/>
    <xf numFmtId="0" fontId="12" fillId="6" borderId="24" xfId="8" applyFill="1" applyBorder="1"/>
    <xf numFmtId="0" fontId="23" fillId="6" borderId="0" xfId="8" applyFont="1" applyFill="1" applyBorder="1" applyAlignment="1"/>
    <xf numFmtId="0" fontId="24" fillId="6" borderId="0" xfId="8" applyFont="1" applyFill="1" applyBorder="1" applyAlignment="1"/>
    <xf numFmtId="0" fontId="23" fillId="6" borderId="0" xfId="8" applyFont="1" applyFill="1" applyBorder="1"/>
    <xf numFmtId="0" fontId="25" fillId="0" borderId="0" xfId="8" applyFont="1" applyAlignment="1">
      <alignment horizontal="center"/>
    </xf>
    <xf numFmtId="0" fontId="11" fillId="0" borderId="26" xfId="24" applyFont="1" applyBorder="1"/>
    <xf numFmtId="0" fontId="11" fillId="0" borderId="0" xfId="24" applyFont="1" applyBorder="1"/>
    <xf numFmtId="0" fontId="23" fillId="0" borderId="0" xfId="8" applyFont="1"/>
    <xf numFmtId="0" fontId="23" fillId="0" borderId="28" xfId="8" applyFont="1" applyBorder="1"/>
    <xf numFmtId="0" fontId="12" fillId="0" borderId="30" xfId="8" applyBorder="1"/>
    <xf numFmtId="0" fontId="12" fillId="0" borderId="28" xfId="8" applyBorder="1"/>
    <xf numFmtId="0" fontId="23" fillId="0" borderId="32" xfId="8" applyFont="1" applyBorder="1"/>
    <xf numFmtId="0" fontId="28" fillId="3" borderId="37" xfId="8" applyFont="1" applyFill="1" applyBorder="1"/>
    <xf numFmtId="0" fontId="28" fillId="0" borderId="37" xfId="8" applyFont="1" applyFill="1" applyBorder="1"/>
    <xf numFmtId="0" fontId="23" fillId="0" borderId="32" xfId="8" applyFont="1" applyFill="1" applyBorder="1"/>
    <xf numFmtId="0" fontId="12" fillId="0" borderId="22" xfId="8" applyFont="1" applyFill="1" applyBorder="1"/>
    <xf numFmtId="0" fontId="12" fillId="0" borderId="39" xfId="8" applyFont="1" applyFill="1" applyBorder="1"/>
    <xf numFmtId="0" fontId="12" fillId="0" borderId="43" xfId="8" applyFont="1" applyFill="1" applyBorder="1"/>
    <xf numFmtId="0" fontId="12" fillId="0" borderId="45" xfId="8" applyFont="1" applyFill="1" applyBorder="1"/>
    <xf numFmtId="0" fontId="12" fillId="3" borderId="45" xfId="8" applyFont="1" applyFill="1" applyBorder="1"/>
    <xf numFmtId="0" fontId="23" fillId="0" borderId="19" xfId="8" applyFont="1" applyFill="1" applyBorder="1"/>
    <xf numFmtId="0" fontId="23" fillId="0" borderId="49" xfId="28" applyFont="1" applyFill="1" applyBorder="1"/>
    <xf numFmtId="0" fontId="12" fillId="0" borderId="50" xfId="8" applyFont="1" applyFill="1" applyBorder="1"/>
    <xf numFmtId="0" fontId="12" fillId="20" borderId="39" xfId="8" applyFont="1" applyFill="1" applyBorder="1"/>
    <xf numFmtId="0" fontId="12" fillId="20" borderId="45" xfId="8" applyFont="1" applyFill="1" applyBorder="1"/>
    <xf numFmtId="0" fontId="25" fillId="0" borderId="0" xfId="0" applyFont="1" applyAlignment="1">
      <alignment wrapText="1"/>
    </xf>
    <xf numFmtId="10" fontId="18" fillId="4" borderId="24" xfId="8" applyNumberFormat="1" applyFont="1" applyFill="1" applyBorder="1" applyAlignment="1"/>
    <xf numFmtId="0" fontId="28" fillId="0" borderId="8" xfId="16" applyFont="1" applyFill="1" applyBorder="1"/>
    <xf numFmtId="0" fontId="28" fillId="3" borderId="8" xfId="16" applyFont="1" applyFill="1" applyBorder="1"/>
    <xf numFmtId="0" fontId="28" fillId="15" borderId="37" xfId="8" applyFont="1" applyFill="1" applyBorder="1"/>
    <xf numFmtId="0" fontId="0" fillId="18" borderId="55" xfId="0" applyFill="1" applyBorder="1"/>
    <xf numFmtId="3" fontId="0" fillId="18" borderId="4" xfId="0" applyNumberFormat="1" applyFill="1" applyBorder="1"/>
    <xf numFmtId="0" fontId="25" fillId="0" borderId="0" xfId="18" applyFont="1"/>
    <xf numFmtId="0" fontId="25" fillId="0" borderId="5" xfId="31" applyFont="1" applyBorder="1"/>
    <xf numFmtId="3" fontId="0" fillId="0" borderId="0" xfId="0" applyNumberFormat="1"/>
    <xf numFmtId="3" fontId="9" fillId="16" borderId="63" xfId="0" applyNumberFormat="1" applyFont="1" applyFill="1" applyBorder="1" applyAlignment="1">
      <alignment horizontal="right" vertical="top" wrapText="1"/>
    </xf>
    <xf numFmtId="168" fontId="0" fillId="0" borderId="0" xfId="0" applyNumberFormat="1"/>
    <xf numFmtId="3" fontId="10" fillId="16" borderId="74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0" xfId="0" applyFill="1" applyBorder="1"/>
    <xf numFmtId="3" fontId="0" fillId="0" borderId="4" xfId="0" applyNumberFormat="1" applyBorder="1"/>
    <xf numFmtId="0" fontId="0" fillId="0" borderId="14" xfId="0" applyBorder="1"/>
    <xf numFmtId="0" fontId="11" fillId="0" borderId="0" xfId="0" applyFont="1"/>
    <xf numFmtId="0" fontId="0" fillId="0" borderId="0" xfId="0" applyBorder="1"/>
    <xf numFmtId="0" fontId="11" fillId="3" borderId="0" xfId="0" applyFont="1" applyFill="1"/>
    <xf numFmtId="0" fontId="11" fillId="0" borderId="76" xfId="0" applyFont="1" applyBorder="1"/>
    <xf numFmtId="0" fontId="10" fillId="0" borderId="75" xfId="0" applyFont="1" applyFill="1" applyBorder="1" applyAlignment="1">
      <alignment horizontal="left" vertical="top" wrapText="1"/>
    </xf>
    <xf numFmtId="0" fontId="0" fillId="18" borderId="71" xfId="0" applyFill="1" applyBorder="1"/>
    <xf numFmtId="0" fontId="9" fillId="5" borderId="5" xfId="0" applyFont="1" applyFill="1" applyBorder="1" applyAlignment="1">
      <alignment horizontal="left" vertical="top" wrapText="1"/>
    </xf>
    <xf numFmtId="3" fontId="10" fillId="16" borderId="5" xfId="0" applyNumberFormat="1" applyFont="1" applyFill="1" applyBorder="1" applyAlignment="1">
      <alignment horizontal="right" vertical="top" wrapText="1"/>
    </xf>
    <xf numFmtId="3" fontId="10" fillId="16" borderId="72" xfId="0" applyNumberFormat="1" applyFont="1" applyFill="1" applyBorder="1" applyAlignment="1">
      <alignment horizontal="right" vertical="top" wrapText="1"/>
    </xf>
    <xf numFmtId="3" fontId="0" fillId="18" borderId="70" xfId="0" applyNumberFormat="1" applyFill="1" applyBorder="1"/>
    <xf numFmtId="3" fontId="0" fillId="18" borderId="73" xfId="0" applyNumberFormat="1" applyFill="1" applyBorder="1"/>
    <xf numFmtId="3" fontId="10" fillId="5" borderId="5" xfId="0" applyNumberFormat="1" applyFont="1" applyFill="1" applyBorder="1" applyAlignment="1">
      <alignment horizontal="right" vertical="top" wrapText="1"/>
    </xf>
    <xf numFmtId="0" fontId="0" fillId="0" borderId="0" xfId="0"/>
    <xf numFmtId="0" fontId="16" fillId="0" borderId="0" xfId="22" applyBorder="1"/>
    <xf numFmtId="0" fontId="16" fillId="0" borderId="0" xfId="22" applyFill="1" applyBorder="1"/>
    <xf numFmtId="0" fontId="29" fillId="0" borderId="0" xfId="10" applyFont="1"/>
    <xf numFmtId="0" fontId="9" fillId="0" borderId="0" xfId="10" applyFont="1"/>
    <xf numFmtId="0" fontId="32" fillId="0" borderId="0" xfId="10" applyFont="1"/>
    <xf numFmtId="0" fontId="29" fillId="11" borderId="75" xfId="10" applyFont="1" applyFill="1" applyBorder="1"/>
    <xf numFmtId="1" fontId="10" fillId="0" borderId="0" xfId="10" applyNumberFormat="1" applyFont="1"/>
    <xf numFmtId="1" fontId="10" fillId="0" borderId="0" xfId="10" applyNumberFormat="1"/>
    <xf numFmtId="0" fontId="16" fillId="3" borderId="0" xfId="22" applyFont="1" applyFill="1" applyBorder="1"/>
    <xf numFmtId="1" fontId="10" fillId="3" borderId="0" xfId="10" applyNumberFormat="1" applyFont="1" applyFill="1"/>
    <xf numFmtId="0" fontId="11" fillId="0" borderId="0" xfId="22" applyFont="1" applyFill="1" applyBorder="1"/>
    <xf numFmtId="1" fontId="9" fillId="0" borderId="0" xfId="10" applyNumberFormat="1" applyFont="1"/>
    <xf numFmtId="0" fontId="16" fillId="0" borderId="0" xfId="22" applyFont="1" applyFill="1" applyBorder="1"/>
    <xf numFmtId="0" fontId="3" fillId="0" borderId="0" xfId="73"/>
    <xf numFmtId="0" fontId="20" fillId="0" borderId="0" xfId="73" applyFont="1"/>
    <xf numFmtId="0" fontId="10" fillId="6" borderId="19" xfId="73" applyFont="1" applyFill="1" applyBorder="1" applyAlignment="1">
      <alignment horizontal="left"/>
    </xf>
    <xf numFmtId="0" fontId="3" fillId="6" borderId="20" xfId="73" applyFill="1" applyBorder="1"/>
    <xf numFmtId="165" fontId="22" fillId="6" borderId="20" xfId="2" applyNumberFormat="1" applyFont="1" applyFill="1" applyBorder="1"/>
    <xf numFmtId="9" fontId="10" fillId="6" borderId="0" xfId="73" applyNumberFormat="1" applyFont="1" applyFill="1" applyBorder="1" applyAlignment="1">
      <alignment horizontal="left"/>
    </xf>
    <xf numFmtId="0" fontId="3" fillId="6" borderId="0" xfId="73" applyFill="1" applyBorder="1"/>
    <xf numFmtId="165" fontId="22" fillId="6" borderId="0" xfId="2" applyNumberFormat="1" applyFont="1" applyFill="1" applyBorder="1"/>
    <xf numFmtId="0" fontId="10" fillId="6" borderId="24" xfId="73" applyFont="1" applyFill="1" applyBorder="1" applyAlignment="1">
      <alignment horizontal="left"/>
    </xf>
    <xf numFmtId="165" fontId="22" fillId="6" borderId="24" xfId="2" applyNumberFormat="1" applyFont="1" applyFill="1" applyBorder="1"/>
    <xf numFmtId="0" fontId="14" fillId="3" borderId="0" xfId="73" applyFont="1" applyFill="1" applyBorder="1"/>
    <xf numFmtId="165" fontId="17" fillId="4" borderId="0" xfId="73" applyNumberFormat="1" applyFont="1" applyFill="1" applyBorder="1"/>
    <xf numFmtId="0" fontId="17" fillId="9" borderId="0" xfId="73" applyFont="1" applyFill="1" applyBorder="1"/>
    <xf numFmtId="0" fontId="26" fillId="0" borderId="0" xfId="73" applyFont="1"/>
    <xf numFmtId="3" fontId="23" fillId="11" borderId="31" xfId="3" applyNumberFormat="1" applyFont="1" applyFill="1" applyBorder="1" applyProtection="1"/>
    <xf numFmtId="3" fontId="3" fillId="0" borderId="0" xfId="73" applyNumberFormat="1"/>
    <xf numFmtId="3" fontId="23" fillId="5" borderId="31" xfId="3" applyNumberFormat="1" applyFont="1" applyFill="1" applyBorder="1" applyProtection="1"/>
    <xf numFmtId="165" fontId="29" fillId="0" borderId="34" xfId="3" applyNumberFormat="1" applyFont="1" applyFill="1" applyBorder="1" applyProtection="1"/>
    <xf numFmtId="43" fontId="29" fillId="3" borderId="35" xfId="3" applyNumberFormat="1" applyFont="1" applyFill="1" applyBorder="1" applyProtection="1"/>
    <xf numFmtId="3" fontId="12" fillId="4" borderId="36" xfId="3" applyNumberFormat="1" applyFill="1" applyBorder="1" applyProtection="1"/>
    <xf numFmtId="165" fontId="31" fillId="0" borderId="0" xfId="27" applyNumberFormat="1" applyFont="1"/>
    <xf numFmtId="165" fontId="29" fillId="3" borderId="35" xfId="3" applyNumberFormat="1" applyFont="1" applyFill="1" applyBorder="1" applyProtection="1"/>
    <xf numFmtId="3" fontId="12" fillId="4" borderId="77" xfId="3" applyNumberFormat="1" applyFill="1" applyBorder="1" applyProtection="1"/>
    <xf numFmtId="165" fontId="29" fillId="3" borderId="0" xfId="27" applyNumberFormat="1" applyFont="1" applyFill="1"/>
    <xf numFmtId="166" fontId="29" fillId="3" borderId="35" xfId="3" applyNumberFormat="1" applyFont="1" applyFill="1" applyBorder="1" applyProtection="1"/>
    <xf numFmtId="165" fontId="29" fillId="3" borderId="34" xfId="3" applyNumberFormat="1" applyFont="1" applyFill="1" applyBorder="1" applyProtection="1"/>
    <xf numFmtId="165" fontId="29" fillId="0" borderId="35" xfId="3" applyNumberFormat="1" applyFont="1" applyFill="1" applyBorder="1" applyProtection="1"/>
    <xf numFmtId="165" fontId="12" fillId="0" borderId="26" xfId="3" applyNumberFormat="1" applyFont="1" applyFill="1" applyBorder="1" applyProtection="1"/>
    <xf numFmtId="165" fontId="12" fillId="0" borderId="0" xfId="3" applyNumberFormat="1" applyFont="1" applyFill="1" applyBorder="1" applyProtection="1"/>
    <xf numFmtId="3" fontId="28" fillId="4" borderId="78" xfId="3" applyNumberFormat="1" applyFont="1" applyFill="1" applyBorder="1" applyProtection="1"/>
    <xf numFmtId="3" fontId="28" fillId="20" borderId="78" xfId="3" applyNumberFormat="1" applyFont="1" applyFill="1" applyBorder="1" applyProtection="1"/>
    <xf numFmtId="165" fontId="23" fillId="0" borderId="30" xfId="3" applyNumberFormat="1" applyFont="1" applyFill="1" applyBorder="1" applyProtection="1"/>
    <xf numFmtId="165" fontId="23" fillId="0" borderId="28" xfId="3" applyNumberFormat="1" applyFont="1" applyFill="1" applyBorder="1" applyProtection="1"/>
    <xf numFmtId="3" fontId="23" fillId="11" borderId="38" xfId="3" applyNumberFormat="1" applyFont="1" applyFill="1" applyBorder="1" applyProtection="1"/>
    <xf numFmtId="165" fontId="27" fillId="5" borderId="31" xfId="1" applyNumberFormat="1" applyFont="1" applyFill="1" applyBorder="1" applyProtection="1"/>
    <xf numFmtId="165" fontId="32" fillId="3" borderId="34" xfId="3" applyNumberFormat="1" applyFont="1" applyFill="1" applyBorder="1" applyProtection="1"/>
    <xf numFmtId="166" fontId="29" fillId="20" borderId="35" xfId="3" applyNumberFormat="1" applyFont="1" applyFill="1" applyBorder="1" applyProtection="1"/>
    <xf numFmtId="165" fontId="29" fillId="20" borderId="36" xfId="3" applyNumberFormat="1" applyFont="1" applyFill="1" applyBorder="1"/>
    <xf numFmtId="165" fontId="3" fillId="0" borderId="0" xfId="73" applyNumberFormat="1"/>
    <xf numFmtId="165" fontId="29" fillId="3" borderId="40" xfId="3" applyNumberFormat="1" applyFont="1" applyFill="1" applyBorder="1" applyProtection="1"/>
    <xf numFmtId="166" fontId="29" fillId="21" borderId="35" xfId="3" applyNumberFormat="1" applyFont="1" applyFill="1" applyBorder="1" applyProtection="1"/>
    <xf numFmtId="165" fontId="32" fillId="3" borderId="40" xfId="3" applyNumberFormat="1" applyFont="1" applyFill="1" applyBorder="1" applyProtection="1"/>
    <xf numFmtId="165" fontId="29" fillId="20" borderId="75" xfId="3" applyNumberFormat="1" applyFont="1" applyFill="1" applyBorder="1"/>
    <xf numFmtId="165" fontId="29" fillId="4" borderId="41" xfId="3" applyNumberFormat="1" applyFont="1" applyFill="1" applyBorder="1"/>
    <xf numFmtId="165" fontId="32" fillId="0" borderId="42" xfId="3" applyNumberFormat="1" applyFont="1" applyFill="1" applyBorder="1" applyProtection="1"/>
    <xf numFmtId="165" fontId="32" fillId="0" borderId="28" xfId="3" applyNumberFormat="1" applyFont="1" applyFill="1" applyBorder="1" applyProtection="1"/>
    <xf numFmtId="165" fontId="23" fillId="11" borderId="38" xfId="3" applyNumberFormat="1" applyFont="1" applyFill="1" applyBorder="1"/>
    <xf numFmtId="165" fontId="23" fillId="5" borderId="31" xfId="3" applyNumberFormat="1" applyFont="1" applyFill="1" applyBorder="1"/>
    <xf numFmtId="165" fontId="27" fillId="5" borderId="31" xfId="1" applyNumberFormat="1" applyFont="1" applyFill="1" applyBorder="1"/>
    <xf numFmtId="165" fontId="29" fillId="0" borderId="44" xfId="3" applyNumberFormat="1" applyFont="1" applyFill="1" applyBorder="1" applyProtection="1"/>
    <xf numFmtId="165" fontId="29" fillId="4" borderId="75" xfId="3" applyNumberFormat="1" applyFont="1" applyFill="1" applyBorder="1"/>
    <xf numFmtId="165" fontId="51" fillId="0" borderId="79" xfId="1" applyNumberFormat="1" applyFont="1" applyBorder="1"/>
    <xf numFmtId="165" fontId="29" fillId="0" borderId="46" xfId="3" applyNumberFormat="1" applyFont="1" applyFill="1" applyBorder="1" applyProtection="1"/>
    <xf numFmtId="43" fontId="29" fillId="21" borderId="35" xfId="3" applyNumberFormat="1" applyFont="1" applyFill="1" applyBorder="1" applyProtection="1"/>
    <xf numFmtId="165" fontId="29" fillId="21" borderId="0" xfId="3" applyNumberFormat="1" applyFont="1" applyFill="1" applyBorder="1" applyProtection="1"/>
    <xf numFmtId="165" fontId="29" fillId="0" borderId="0" xfId="3" applyNumberFormat="1" applyFont="1" applyFill="1" applyBorder="1" applyProtection="1"/>
    <xf numFmtId="165" fontId="52" fillId="12" borderId="0" xfId="1" applyNumberFormat="1" applyFont="1" applyFill="1"/>
    <xf numFmtId="165" fontId="29" fillId="21" borderId="35" xfId="3" applyNumberFormat="1" applyFont="1" applyFill="1" applyBorder="1" applyProtection="1"/>
    <xf numFmtId="165" fontId="29" fillId="20" borderId="35" xfId="3" applyNumberFormat="1" applyFont="1" applyFill="1" applyBorder="1" applyProtection="1"/>
    <xf numFmtId="165" fontId="29" fillId="6" borderId="46" xfId="3" applyNumberFormat="1" applyFont="1" applyFill="1" applyBorder="1" applyProtection="1"/>
    <xf numFmtId="165" fontId="29" fillId="15" borderId="40" xfId="3" applyNumberFormat="1" applyFont="1" applyFill="1" applyBorder="1" applyProtection="1"/>
    <xf numFmtId="165" fontId="29" fillId="0" borderId="40" xfId="3" applyNumberFormat="1" applyFont="1" applyFill="1" applyBorder="1" applyProtection="1"/>
    <xf numFmtId="165" fontId="29" fillId="6" borderId="40" xfId="3" applyNumberFormat="1" applyFont="1" applyFill="1" applyBorder="1" applyProtection="1"/>
    <xf numFmtId="165" fontId="32" fillId="0" borderId="48" xfId="3" applyNumberFormat="1" applyFont="1" applyFill="1" applyBorder="1" applyProtection="1"/>
    <xf numFmtId="165" fontId="32" fillId="0" borderId="20" xfId="3" applyNumberFormat="1" applyFont="1" applyFill="1" applyBorder="1" applyProtection="1"/>
    <xf numFmtId="165" fontId="23" fillId="11" borderId="57" xfId="3" applyNumberFormat="1" applyFont="1" applyFill="1" applyBorder="1"/>
    <xf numFmtId="165" fontId="23" fillId="11" borderId="58" xfId="3" applyNumberFormat="1" applyFont="1" applyFill="1" applyBorder="1"/>
    <xf numFmtId="165" fontId="27" fillId="11" borderId="58" xfId="1" applyNumberFormat="1" applyFont="1" applyFill="1" applyBorder="1"/>
    <xf numFmtId="0" fontId="3" fillId="0" borderId="35" xfId="73" applyBorder="1"/>
    <xf numFmtId="0" fontId="3" fillId="0" borderId="75" xfId="73" applyBorder="1"/>
    <xf numFmtId="0" fontId="3" fillId="0" borderId="62" xfId="73" applyBorder="1"/>
    <xf numFmtId="0" fontId="3" fillId="0" borderId="29" xfId="73" applyBorder="1"/>
    <xf numFmtId="165" fontId="51" fillId="0" borderId="31" xfId="1" applyNumberFormat="1" applyFont="1" applyBorder="1"/>
    <xf numFmtId="0" fontId="12" fillId="0" borderId="75" xfId="28" applyFont="1" applyFill="1" applyBorder="1"/>
    <xf numFmtId="0" fontId="12" fillId="0" borderId="82" xfId="28" applyFont="1" applyFill="1" applyBorder="1"/>
    <xf numFmtId="0" fontId="3" fillId="0" borderId="82" xfId="73" applyBorder="1"/>
    <xf numFmtId="165" fontId="51" fillId="0" borderId="82" xfId="1" applyNumberFormat="1" applyFont="1" applyBorder="1"/>
    <xf numFmtId="0" fontId="23" fillId="0" borderId="81" xfId="8" applyFont="1" applyBorder="1"/>
    <xf numFmtId="0" fontId="23" fillId="0" borderId="83" xfId="8" applyFont="1" applyBorder="1"/>
    <xf numFmtId="0" fontId="23" fillId="0" borderId="84" xfId="8" applyFont="1" applyBorder="1"/>
    <xf numFmtId="0" fontId="12" fillId="0" borderId="80" xfId="8" applyBorder="1" applyAlignment="1">
      <alignment horizontal="center"/>
    </xf>
    <xf numFmtId="0" fontId="25" fillId="0" borderId="0" xfId="0" applyFont="1"/>
    <xf numFmtId="165" fontId="29" fillId="0" borderId="0" xfId="1" applyNumberFormat="1" applyFont="1"/>
    <xf numFmtId="165" fontId="10" fillId="0" borderId="0" xfId="1" applyNumberFormat="1" applyFont="1" applyAlignment="1">
      <alignment horizontal="center"/>
    </xf>
    <xf numFmtId="165" fontId="33" fillId="0" borderId="0" xfId="1" applyNumberFormat="1" applyFont="1"/>
    <xf numFmtId="0" fontId="16" fillId="15" borderId="0" xfId="22" applyFill="1" applyBorder="1"/>
    <xf numFmtId="0" fontId="10" fillId="15" borderId="0" xfId="10" applyFill="1"/>
    <xf numFmtId="0" fontId="39" fillId="0" borderId="0" xfId="15" applyFont="1" applyAlignment="1">
      <alignment horizontal="center"/>
    </xf>
    <xf numFmtId="0" fontId="34" fillId="0" borderId="0" xfId="10" applyFont="1" applyAlignment="1">
      <alignment horizontal="center"/>
    </xf>
    <xf numFmtId="0" fontId="43" fillId="10" borderId="9" xfId="10" applyFont="1" applyFill="1" applyBorder="1" applyAlignment="1">
      <alignment horizontal="center"/>
    </xf>
    <xf numFmtId="0" fontId="43" fillId="10" borderId="27" xfId="10" applyFont="1" applyFill="1" applyBorder="1" applyAlignment="1">
      <alignment horizontal="center"/>
    </xf>
    <xf numFmtId="0" fontId="43" fillId="10" borderId="12" xfId="10" applyFont="1" applyFill="1" applyBorder="1" applyAlignment="1">
      <alignment horizontal="center"/>
    </xf>
    <xf numFmtId="0" fontId="39" fillId="0" borderId="0" xfId="10" applyFont="1" applyAlignment="1">
      <alignment horizontal="center"/>
    </xf>
    <xf numFmtId="0" fontId="39" fillId="0" borderId="0" xfId="10" applyFont="1" applyAlignment="1">
      <alignment horizontal="center" wrapText="1"/>
    </xf>
    <xf numFmtId="0" fontId="3" fillId="0" borderId="85" xfId="73" applyFill="1" applyBorder="1"/>
    <xf numFmtId="0" fontId="3" fillId="0" borderId="20" xfId="73" applyFill="1" applyBorder="1"/>
    <xf numFmtId="165" fontId="22" fillId="0" borderId="20" xfId="2" applyNumberFormat="1" applyFont="1" applyFill="1" applyBorder="1"/>
    <xf numFmtId="0" fontId="3" fillId="0" borderId="21" xfId="73" applyFill="1" applyBorder="1"/>
    <xf numFmtId="0" fontId="3" fillId="0" borderId="26" xfId="73" applyFill="1" applyBorder="1"/>
    <xf numFmtId="0" fontId="3" fillId="0" borderId="0" xfId="73" applyFill="1" applyBorder="1"/>
    <xf numFmtId="165" fontId="22" fillId="0" borderId="0" xfId="2" applyNumberFormat="1" applyFont="1" applyFill="1" applyBorder="1"/>
    <xf numFmtId="0" fontId="3" fillId="0" borderId="23" xfId="73" applyFill="1" applyBorder="1"/>
    <xf numFmtId="0" fontId="14" fillId="3" borderId="69" xfId="73" applyFont="1" applyFill="1" applyBorder="1"/>
    <xf numFmtId="0" fontId="3" fillId="6" borderId="24" xfId="73" applyFill="1" applyBorder="1"/>
    <xf numFmtId="0" fontId="3" fillId="0" borderId="86" xfId="73" applyFill="1" applyBorder="1"/>
    <xf numFmtId="0" fontId="12" fillId="0" borderId="24" xfId="8" applyFill="1" applyBorder="1"/>
    <xf numFmtId="165" fontId="22" fillId="0" borderId="24" xfId="2" applyNumberFormat="1" applyFont="1" applyFill="1" applyBorder="1"/>
    <xf numFmtId="0" fontId="3" fillId="0" borderId="25" xfId="73" applyFill="1" applyBorder="1"/>
    <xf numFmtId="0" fontId="17" fillId="0" borderId="26" xfId="73" applyFont="1" applyFill="1" applyBorder="1"/>
    <xf numFmtId="0" fontId="23" fillId="0" borderId="0" xfId="8" applyFont="1" applyFill="1" applyBorder="1"/>
    <xf numFmtId="165" fontId="17" fillId="0" borderId="0" xfId="73" applyNumberFormat="1" applyFont="1" applyFill="1" applyBorder="1"/>
    <xf numFmtId="0" fontId="17" fillId="0" borderId="0" xfId="73" applyFont="1" applyFill="1" applyBorder="1"/>
    <xf numFmtId="0" fontId="1" fillId="25" borderId="0" xfId="73" applyFont="1" applyFill="1"/>
    <xf numFmtId="0" fontId="1" fillId="0" borderId="26" xfId="73" applyFont="1" applyFill="1" applyBorder="1"/>
    <xf numFmtId="0" fontId="23" fillId="0" borderId="0" xfId="8" applyFont="1" applyFill="1"/>
    <xf numFmtId="0" fontId="26" fillId="0" borderId="0" xfId="73" applyFont="1" applyFill="1"/>
    <xf numFmtId="0" fontId="3" fillId="0" borderId="86" xfId="73" applyBorder="1"/>
    <xf numFmtId="0" fontId="3" fillId="0" borderId="0" xfId="73" applyBorder="1"/>
    <xf numFmtId="0" fontId="1" fillId="0" borderId="87" xfId="73" applyFont="1" applyBorder="1" applyAlignment="1">
      <alignment wrapText="1"/>
    </xf>
    <xf numFmtId="0" fontId="1" fillId="0" borderId="84" xfId="73" applyFont="1" applyBorder="1"/>
    <xf numFmtId="0" fontId="1" fillId="0" borderId="65" xfId="73" applyFont="1" applyBorder="1"/>
    <xf numFmtId="0" fontId="1" fillId="0" borderId="56" xfId="73" applyFont="1" applyBorder="1"/>
    <xf numFmtId="3" fontId="23" fillId="11" borderId="88" xfId="3" applyNumberFormat="1" applyFont="1" applyFill="1" applyBorder="1" applyProtection="1"/>
    <xf numFmtId="3" fontId="23" fillId="11" borderId="89" xfId="3" applyNumberFormat="1" applyFont="1" applyFill="1" applyBorder="1" applyProtection="1"/>
    <xf numFmtId="3" fontId="23" fillId="11" borderId="28" xfId="3" applyNumberFormat="1" applyFont="1" applyFill="1" applyBorder="1" applyProtection="1"/>
    <xf numFmtId="3" fontId="23" fillId="5" borderId="88" xfId="3" applyNumberFormat="1" applyFont="1" applyFill="1" applyBorder="1" applyProtection="1"/>
    <xf numFmtId="3" fontId="23" fillId="5" borderId="28" xfId="3" applyNumberFormat="1" applyFont="1" applyFill="1" applyBorder="1" applyProtection="1"/>
    <xf numFmtId="165" fontId="19" fillId="5" borderId="0" xfId="26" applyNumberFormat="1" applyFont="1" applyFill="1"/>
    <xf numFmtId="165" fontId="31" fillId="0" borderId="0" xfId="27" applyNumberFormat="1" applyFont="1" applyBorder="1"/>
    <xf numFmtId="165" fontId="19" fillId="5" borderId="90" xfId="73" applyNumberFormat="1" applyFont="1" applyFill="1" applyBorder="1"/>
    <xf numFmtId="165" fontId="51" fillId="0" borderId="65" xfId="1" applyNumberFormat="1" applyFont="1" applyBorder="1"/>
    <xf numFmtId="165" fontId="51" fillId="0" borderId="56" xfId="1" applyNumberFormat="1" applyFont="1" applyBorder="1"/>
    <xf numFmtId="165" fontId="29" fillId="3" borderId="0" xfId="27" applyNumberFormat="1" applyFont="1" applyFill="1" applyBorder="1"/>
    <xf numFmtId="3" fontId="23" fillId="11" borderId="91" xfId="3" applyNumberFormat="1" applyFont="1" applyFill="1" applyBorder="1" applyProtection="1"/>
    <xf numFmtId="165" fontId="51" fillId="0" borderId="92" xfId="1" applyNumberFormat="1" applyFont="1" applyBorder="1"/>
    <xf numFmtId="3" fontId="12" fillId="4" borderId="93" xfId="3" applyNumberFormat="1" applyFill="1" applyBorder="1" applyProtection="1"/>
    <xf numFmtId="3" fontId="23" fillId="11" borderId="94" xfId="3" applyNumberFormat="1" applyFont="1" applyFill="1" applyBorder="1" applyProtection="1"/>
    <xf numFmtId="165" fontId="51" fillId="0" borderId="95" xfId="1" applyNumberFormat="1" applyFont="1" applyBorder="1"/>
    <xf numFmtId="165" fontId="51" fillId="0" borderId="96" xfId="1" applyNumberFormat="1" applyFont="1" applyBorder="1"/>
    <xf numFmtId="165" fontId="27" fillId="5" borderId="28" xfId="1" applyNumberFormat="1" applyFont="1" applyFill="1" applyBorder="1" applyProtection="1"/>
    <xf numFmtId="0" fontId="5" fillId="0" borderId="0" xfId="26"/>
    <xf numFmtId="166" fontId="29" fillId="15" borderId="35" xfId="3" applyNumberFormat="1" applyFont="1" applyFill="1" applyBorder="1" applyProtection="1"/>
    <xf numFmtId="165" fontId="29" fillId="20" borderId="97" xfId="3" applyNumberFormat="1" applyFont="1" applyFill="1" applyBorder="1"/>
    <xf numFmtId="165" fontId="29" fillId="4" borderId="98" xfId="3" applyNumberFormat="1" applyFont="1" applyFill="1" applyBorder="1"/>
    <xf numFmtId="3" fontId="23" fillId="11" borderId="99" xfId="3" applyNumberFormat="1" applyFont="1" applyFill="1" applyBorder="1" applyProtection="1"/>
    <xf numFmtId="165" fontId="51" fillId="0" borderId="100" xfId="1" applyNumberFormat="1" applyFont="1" applyBorder="1"/>
    <xf numFmtId="165" fontId="51" fillId="0" borderId="101" xfId="1" applyNumberFormat="1" applyFont="1" applyBorder="1"/>
    <xf numFmtId="165" fontId="29" fillId="20" borderId="98" xfId="3" applyNumberFormat="1" applyFont="1" applyFill="1" applyBorder="1"/>
    <xf numFmtId="165" fontId="29" fillId="20" borderId="102" xfId="3" applyNumberFormat="1" applyFont="1" applyFill="1" applyBorder="1"/>
    <xf numFmtId="165" fontId="29" fillId="4" borderId="101" xfId="3" applyNumberFormat="1" applyFont="1" applyFill="1" applyBorder="1"/>
    <xf numFmtId="165" fontId="29" fillId="20" borderId="101" xfId="3" applyNumberFormat="1" applyFont="1" applyFill="1" applyBorder="1"/>
    <xf numFmtId="165" fontId="23" fillId="5" borderId="88" xfId="3" applyNumberFormat="1" applyFont="1" applyFill="1" applyBorder="1"/>
    <xf numFmtId="165" fontId="27" fillId="5" borderId="28" xfId="1" applyNumberFormat="1" applyFont="1" applyFill="1" applyBorder="1"/>
    <xf numFmtId="0" fontId="5" fillId="5" borderId="0" xfId="26" applyFill="1"/>
    <xf numFmtId="0" fontId="3" fillId="5" borderId="90" xfId="73" applyFill="1" applyBorder="1"/>
    <xf numFmtId="165" fontId="29" fillId="4" borderId="97" xfId="3" applyNumberFormat="1" applyFont="1" applyFill="1" applyBorder="1"/>
    <xf numFmtId="43" fontId="29" fillId="15" borderId="35" xfId="3" applyNumberFormat="1" applyFont="1" applyFill="1" applyBorder="1" applyProtection="1"/>
    <xf numFmtId="165" fontId="29" fillId="4" borderId="103" xfId="3" applyNumberFormat="1" applyFont="1" applyFill="1" applyBorder="1"/>
    <xf numFmtId="165" fontId="29" fillId="15" borderId="35" xfId="3" applyNumberFormat="1" applyFont="1" applyFill="1" applyBorder="1" applyProtection="1"/>
    <xf numFmtId="165" fontId="29" fillId="4" borderId="104" xfId="3" applyNumberFormat="1" applyFont="1" applyFill="1" applyBorder="1"/>
    <xf numFmtId="165" fontId="29" fillId="15" borderId="0" xfId="3" applyNumberFormat="1" applyFont="1" applyFill="1" applyBorder="1" applyProtection="1"/>
    <xf numFmtId="3" fontId="23" fillId="11" borderId="105" xfId="3" applyNumberFormat="1" applyFont="1" applyFill="1" applyBorder="1" applyProtection="1"/>
    <xf numFmtId="165" fontId="51" fillId="0" borderId="106" xfId="1" applyNumberFormat="1" applyFont="1" applyBorder="1"/>
    <xf numFmtId="165" fontId="51" fillId="0" borderId="107" xfId="1" applyNumberFormat="1" applyFont="1" applyBorder="1"/>
    <xf numFmtId="165" fontId="52" fillId="12" borderId="0" xfId="1" applyNumberFormat="1" applyFont="1" applyFill="1" applyBorder="1"/>
    <xf numFmtId="165" fontId="29" fillId="20" borderId="104" xfId="3" applyNumberFormat="1" applyFont="1" applyFill="1" applyBorder="1"/>
    <xf numFmtId="165" fontId="29" fillId="20" borderId="108" xfId="3" applyNumberFormat="1" applyFont="1" applyFill="1" applyBorder="1"/>
    <xf numFmtId="3" fontId="23" fillId="11" borderId="109" xfId="3" applyNumberFormat="1" applyFont="1" applyFill="1" applyBorder="1" applyProtection="1"/>
    <xf numFmtId="165" fontId="51" fillId="0" borderId="110" xfId="1" applyNumberFormat="1" applyFont="1" applyBorder="1"/>
    <xf numFmtId="165" fontId="51" fillId="0" borderId="111" xfId="1" applyNumberFormat="1" applyFont="1" applyBorder="1"/>
    <xf numFmtId="165" fontId="29" fillId="4" borderId="108" xfId="3" applyNumberFormat="1" applyFont="1" applyFill="1" applyBorder="1"/>
    <xf numFmtId="165" fontId="23" fillId="11" borderId="112" xfId="3" applyNumberFormat="1" applyFont="1" applyFill="1" applyBorder="1"/>
    <xf numFmtId="165" fontId="27" fillId="11" borderId="20" xfId="1" applyNumberFormat="1" applyFont="1" applyFill="1" applyBorder="1"/>
    <xf numFmtId="0" fontId="12" fillId="0" borderId="113" xfId="8" applyFont="1" applyFill="1" applyBorder="1"/>
    <xf numFmtId="165" fontId="29" fillId="0" borderId="114" xfId="3" applyNumberFormat="1" applyFont="1" applyFill="1" applyBorder="1" applyProtection="1"/>
    <xf numFmtId="165" fontId="29" fillId="0" borderId="113" xfId="3" applyNumberFormat="1" applyFont="1" applyFill="1" applyBorder="1" applyProtection="1"/>
    <xf numFmtId="165" fontId="29" fillId="4" borderId="113" xfId="3" applyNumberFormat="1" applyFont="1" applyFill="1" applyBorder="1"/>
    <xf numFmtId="165" fontId="19" fillId="5" borderId="115" xfId="26" applyNumberFormat="1" applyFont="1" applyFill="1" applyBorder="1"/>
    <xf numFmtId="165" fontId="19" fillId="5" borderId="116" xfId="73" applyNumberFormat="1" applyFont="1" applyFill="1" applyBorder="1"/>
    <xf numFmtId="165" fontId="29" fillId="0" borderId="75" xfId="3" applyNumberFormat="1" applyFont="1" applyFill="1" applyBorder="1" applyProtection="1"/>
    <xf numFmtId="165" fontId="19" fillId="5" borderId="8" xfId="26" applyNumberFormat="1" applyFont="1" applyFill="1" applyBorder="1"/>
    <xf numFmtId="0" fontId="5" fillId="0" borderId="75" xfId="26" applyBorder="1"/>
    <xf numFmtId="0" fontId="5" fillId="0" borderId="8" xfId="26" applyBorder="1"/>
    <xf numFmtId="165" fontId="1" fillId="0" borderId="117" xfId="1" applyNumberFormat="1" applyFont="1" applyBorder="1"/>
    <xf numFmtId="0" fontId="5" fillId="0" borderId="29" xfId="26" applyBorder="1"/>
    <xf numFmtId="0" fontId="5" fillId="0" borderId="31" xfId="26" applyBorder="1"/>
    <xf numFmtId="165" fontId="1" fillId="0" borderId="29" xfId="1" applyNumberFormat="1" applyFont="1" applyBorder="1"/>
    <xf numFmtId="165" fontId="51" fillId="0" borderId="28" xfId="1" applyNumberFormat="1" applyFont="1" applyBorder="1"/>
    <xf numFmtId="0" fontId="5" fillId="0" borderId="5" xfId="26" applyBorder="1"/>
    <xf numFmtId="165" fontId="51" fillId="0" borderId="114" xfId="1" applyNumberFormat="1" applyFont="1" applyBorder="1"/>
    <xf numFmtId="165" fontId="51" fillId="0" borderId="113" xfId="1" applyNumberFormat="1" applyFont="1" applyBorder="1"/>
    <xf numFmtId="165" fontId="51" fillId="0" borderId="35" xfId="1" applyNumberFormat="1" applyFont="1" applyBorder="1"/>
    <xf numFmtId="165" fontId="51" fillId="0" borderId="75" xfId="1" applyNumberFormat="1" applyFont="1" applyBorder="1"/>
    <xf numFmtId="165" fontId="1" fillId="0" borderId="8" xfId="1" applyNumberFormat="1" applyFont="1" applyBorder="1"/>
    <xf numFmtId="165" fontId="51" fillId="0" borderId="118" xfId="1" applyNumberFormat="1" applyFont="1" applyBorder="1"/>
    <xf numFmtId="165" fontId="1" fillId="0" borderId="0" xfId="1" applyNumberFormat="1" applyFont="1"/>
    <xf numFmtId="165" fontId="1" fillId="0" borderId="90" xfId="1" applyNumberFormat="1" applyFont="1" applyBorder="1"/>
    <xf numFmtId="164" fontId="8" fillId="0" borderId="111" xfId="0" applyNumberFormat="1" applyFont="1" applyFill="1" applyBorder="1" applyAlignment="1">
      <alignment horizontal="center" vertical="center" wrapText="1"/>
    </xf>
    <xf numFmtId="0" fontId="8" fillId="0" borderId="111" xfId="0" applyFont="1" applyFill="1" applyBorder="1" applyAlignment="1">
      <alignment horizontal="center" vertical="center"/>
    </xf>
    <xf numFmtId="3" fontId="9" fillId="0" borderId="111" xfId="0" applyNumberFormat="1" applyFont="1" applyBorder="1" applyAlignment="1">
      <alignment horizontal="right" vertical="top" wrapText="1"/>
    </xf>
    <xf numFmtId="0" fontId="10" fillId="0" borderId="111" xfId="0" applyFont="1" applyBorder="1" applyAlignment="1">
      <alignment horizontal="center" vertical="top" wrapText="1"/>
    </xf>
    <xf numFmtId="0" fontId="10" fillId="0" borderId="111" xfId="0" applyFont="1" applyBorder="1" applyAlignment="1">
      <alignment horizontal="left" vertical="top" wrapText="1"/>
    </xf>
    <xf numFmtId="3" fontId="10" fillId="16" borderId="111" xfId="0" applyNumberFormat="1" applyFont="1" applyFill="1" applyBorder="1" applyAlignment="1">
      <alignment horizontal="right" vertical="top" wrapText="1"/>
    </xf>
    <xf numFmtId="3" fontId="10" fillId="0" borderId="111" xfId="0" applyNumberFormat="1" applyFont="1" applyBorder="1" applyAlignment="1">
      <alignment horizontal="right" vertical="top" wrapText="1"/>
    </xf>
    <xf numFmtId="3" fontId="10" fillId="7" borderId="111" xfId="0" applyNumberFormat="1" applyFont="1" applyFill="1" applyBorder="1" applyAlignment="1">
      <alignment horizontal="right" vertical="top" wrapText="1"/>
    </xf>
    <xf numFmtId="0" fontId="10" fillId="15" borderId="111" xfId="0" applyFont="1" applyFill="1" applyBorder="1" applyAlignment="1">
      <alignment horizontal="left" vertical="top" wrapText="1"/>
    </xf>
    <xf numFmtId="3" fontId="10" fillId="17" borderId="111" xfId="0" applyNumberFormat="1" applyFont="1" applyFill="1" applyBorder="1" applyAlignment="1">
      <alignment horizontal="right" vertical="top" wrapText="1"/>
    </xf>
    <xf numFmtId="0" fontId="9" fillId="2" borderId="111" xfId="0" applyFont="1" applyFill="1" applyBorder="1" applyAlignment="1">
      <alignment horizontal="left" vertical="top" wrapText="1"/>
    </xf>
    <xf numFmtId="3" fontId="10" fillId="2" borderId="111" xfId="0" applyNumberFormat="1" applyFont="1" applyFill="1" applyBorder="1" applyAlignment="1">
      <alignment horizontal="right" vertical="top" wrapText="1"/>
    </xf>
    <xf numFmtId="3" fontId="9" fillId="7" borderId="111" xfId="0" applyNumberFormat="1" applyFont="1" applyFill="1" applyBorder="1" applyAlignment="1">
      <alignment horizontal="right" vertical="top" wrapText="1"/>
    </xf>
    <xf numFmtId="3" fontId="9" fillId="15" borderId="111" xfId="0" applyNumberFormat="1" applyFont="1" applyFill="1" applyBorder="1" applyAlignment="1">
      <alignment horizontal="right" vertical="top" wrapText="1"/>
    </xf>
    <xf numFmtId="3" fontId="10" fillId="18" borderId="111" xfId="0" applyNumberFormat="1" applyFont="1" applyFill="1" applyBorder="1" applyAlignment="1">
      <alignment horizontal="right" vertical="top" wrapText="1"/>
    </xf>
    <xf numFmtId="0" fontId="10" fillId="3" borderId="111" xfId="0" applyFont="1" applyFill="1" applyBorder="1" applyAlignment="1">
      <alignment horizontal="left" vertical="top" wrapText="1"/>
    </xf>
    <xf numFmtId="3" fontId="10" fillId="8" borderId="111" xfId="0" applyNumberFormat="1" applyFont="1" applyFill="1" applyBorder="1" applyAlignment="1">
      <alignment horizontal="right" vertical="top" wrapText="1"/>
    </xf>
    <xf numFmtId="3" fontId="10" fillId="15" borderId="111" xfId="0" applyNumberFormat="1" applyFont="1" applyFill="1" applyBorder="1" applyAlignment="1">
      <alignment horizontal="right" vertical="top" wrapText="1"/>
    </xf>
    <xf numFmtId="3" fontId="10" fillId="3" borderId="111" xfId="0" applyNumberFormat="1" applyFont="1" applyFill="1" applyBorder="1" applyAlignment="1">
      <alignment horizontal="right" vertical="top" wrapText="1"/>
    </xf>
    <xf numFmtId="0" fontId="10" fillId="15" borderId="119" xfId="33" applyFont="1" applyFill="1" applyBorder="1" applyAlignment="1">
      <alignment horizontal="left" vertical="center" wrapText="1"/>
    </xf>
    <xf numFmtId="0" fontId="8" fillId="19" borderId="119" xfId="33" applyFont="1" applyFill="1" applyBorder="1" applyAlignment="1">
      <alignment horizontal="left" vertical="center" wrapText="1"/>
    </xf>
    <xf numFmtId="3" fontId="9" fillId="2" borderId="111" xfId="0" applyNumberFormat="1" applyFont="1" applyFill="1" applyBorder="1" applyAlignment="1">
      <alignment horizontal="right" vertical="top" wrapText="1"/>
    </xf>
    <xf numFmtId="0" fontId="9" fillId="6" borderId="111" xfId="0" applyFont="1" applyFill="1" applyBorder="1" applyAlignment="1">
      <alignment horizontal="left" vertical="top" wrapText="1"/>
    </xf>
    <xf numFmtId="3" fontId="10" fillId="6" borderId="111" xfId="0" applyNumberFormat="1" applyFont="1" applyFill="1" applyBorder="1" applyAlignment="1">
      <alignment horizontal="right" vertical="top" wrapText="1"/>
    </xf>
    <xf numFmtId="0" fontId="9" fillId="6" borderId="113" xfId="0" applyFont="1" applyFill="1" applyBorder="1" applyAlignment="1">
      <alignment horizontal="left" vertical="top" wrapText="1"/>
    </xf>
    <xf numFmtId="3" fontId="0" fillId="6" borderId="113" xfId="0" applyNumberFormat="1" applyFill="1" applyBorder="1"/>
    <xf numFmtId="0" fontId="25" fillId="0" borderId="0" xfId="230" applyFont="1"/>
    <xf numFmtId="0" fontId="36" fillId="0" borderId="0" xfId="230" applyFont="1" applyBorder="1"/>
    <xf numFmtId="0" fontId="1" fillId="0" borderId="0" xfId="230"/>
    <xf numFmtId="0" fontId="25" fillId="0" borderId="0" xfId="230" applyFont="1" applyBorder="1"/>
    <xf numFmtId="0" fontId="13" fillId="3" borderId="0" xfId="230" applyFont="1" applyFill="1" applyBorder="1"/>
    <xf numFmtId="0" fontId="15" fillId="11" borderId="111" xfId="230" applyFont="1" applyFill="1" applyBorder="1"/>
    <xf numFmtId="0" fontId="25" fillId="11" borderId="111" xfId="230" applyFont="1" applyFill="1" applyBorder="1"/>
    <xf numFmtId="0" fontId="25" fillId="0" borderId="111" xfId="230" applyFont="1" applyBorder="1"/>
    <xf numFmtId="0" fontId="25" fillId="0" borderId="111" xfId="230" applyFont="1" applyFill="1" applyBorder="1"/>
    <xf numFmtId="165" fontId="25" fillId="0" borderId="111" xfId="30" applyNumberFormat="1" applyFont="1" applyFill="1" applyBorder="1"/>
    <xf numFmtId="165" fontId="25" fillId="0" borderId="111" xfId="30" applyNumberFormat="1" applyFont="1" applyBorder="1"/>
    <xf numFmtId="0" fontId="25" fillId="0" borderId="111" xfId="0" applyFont="1" applyBorder="1"/>
    <xf numFmtId="0" fontId="18" fillId="0" borderId="111" xfId="31" applyFont="1" applyBorder="1"/>
    <xf numFmtId="0" fontId="25" fillId="0" borderId="111" xfId="31" applyFont="1" applyBorder="1"/>
    <xf numFmtId="165" fontId="15" fillId="11" borderId="111" xfId="30" applyNumberFormat="1" applyFont="1" applyFill="1" applyBorder="1"/>
    <xf numFmtId="0" fontId="25" fillId="0" borderId="111" xfId="21" applyFont="1" applyFill="1" applyBorder="1"/>
    <xf numFmtId="0" fontId="25" fillId="0" borderId="111" xfId="21" applyFont="1" applyBorder="1"/>
    <xf numFmtId="0" fontId="25" fillId="0" borderId="120" xfId="31" applyFont="1" applyBorder="1"/>
    <xf numFmtId="0" fontId="25" fillId="0" borderId="111" xfId="0" applyFont="1" applyBorder="1" applyAlignment="1">
      <alignment wrapText="1"/>
    </xf>
    <xf numFmtId="0" fontId="25" fillId="15" borderId="111" xfId="31" applyFont="1" applyFill="1" applyBorder="1"/>
    <xf numFmtId="0" fontId="26" fillId="3" borderId="113" xfId="31" applyFont="1" applyFill="1" applyBorder="1"/>
    <xf numFmtId="0" fontId="18" fillId="0" borderId="111" xfId="231" applyFont="1" applyBorder="1"/>
    <xf numFmtId="0" fontId="18" fillId="0" borderId="111" xfId="0" applyFont="1" applyBorder="1"/>
    <xf numFmtId="0" fontId="37" fillId="0" borderId="0" xfId="230" applyFont="1"/>
    <xf numFmtId="0" fontId="8" fillId="0" borderId="115" xfId="0" applyFont="1" applyFill="1" applyBorder="1" applyAlignment="1">
      <alignment horizontal="center" vertical="center"/>
    </xf>
    <xf numFmtId="3" fontId="9" fillId="0" borderId="114" xfId="0" applyNumberFormat="1" applyFont="1" applyBorder="1" applyAlignment="1">
      <alignment horizontal="right" vertical="top" wrapText="1"/>
    </xf>
    <xf numFmtId="3" fontId="9" fillId="0" borderId="113" xfId="0" applyNumberFormat="1" applyFont="1" applyBorder="1" applyAlignment="1">
      <alignment horizontal="right" vertical="top" wrapText="1"/>
    </xf>
    <xf numFmtId="0" fontId="9" fillId="5" borderId="111" xfId="0" applyFont="1" applyFill="1" applyBorder="1" applyAlignment="1">
      <alignment horizontal="left" vertical="top" wrapText="1"/>
    </xf>
    <xf numFmtId="3" fontId="9" fillId="16" borderId="111" xfId="0" applyNumberFormat="1" applyFont="1" applyFill="1" applyBorder="1" applyAlignment="1">
      <alignment horizontal="right" vertical="top" wrapText="1"/>
    </xf>
    <xf numFmtId="3" fontId="10" fillId="5" borderId="111" xfId="0" applyNumberFormat="1" applyFont="1" applyFill="1" applyBorder="1" applyAlignment="1">
      <alignment horizontal="right" vertical="top" wrapText="1"/>
    </xf>
    <xf numFmtId="0" fontId="10" fillId="0" borderId="119" xfId="0" applyFont="1" applyBorder="1" applyAlignment="1">
      <alignment horizontal="left" vertical="top" wrapText="1"/>
    </xf>
    <xf numFmtId="3" fontId="10" fillId="16" borderId="121" xfId="0" applyNumberFormat="1" applyFont="1" applyFill="1" applyBorder="1" applyAlignment="1">
      <alignment horizontal="right" vertical="top" wrapText="1"/>
    </xf>
    <xf numFmtId="3" fontId="10" fillId="3" borderId="110" xfId="0" applyNumberFormat="1" applyFont="1" applyFill="1" applyBorder="1" applyAlignment="1">
      <alignment horizontal="right" vertical="top" wrapText="1"/>
    </xf>
    <xf numFmtId="3" fontId="10" fillId="0" borderId="110" xfId="0" applyNumberFormat="1" applyFont="1" applyBorder="1" applyAlignment="1">
      <alignment horizontal="right" vertical="top" wrapText="1"/>
    </xf>
    <xf numFmtId="0" fontId="9" fillId="5" borderId="119" xfId="0" applyFont="1" applyFill="1" applyBorder="1" applyAlignment="1">
      <alignment horizontal="left" vertical="top" wrapText="1"/>
    </xf>
    <xf numFmtId="3" fontId="9" fillId="16" borderId="121" xfId="0" applyNumberFormat="1" applyFont="1" applyFill="1" applyBorder="1" applyAlignment="1">
      <alignment horizontal="right" vertical="top" wrapText="1"/>
    </xf>
    <xf numFmtId="3" fontId="9" fillId="5" borderId="110" xfId="0" applyNumberFormat="1" applyFont="1" applyFill="1" applyBorder="1" applyAlignment="1">
      <alignment horizontal="right" vertical="top" wrapText="1"/>
    </xf>
    <xf numFmtId="3" fontId="9" fillId="5" borderId="111" xfId="0" applyNumberFormat="1" applyFont="1" applyFill="1" applyBorder="1" applyAlignment="1">
      <alignment horizontal="right" vertical="top" wrapText="1"/>
    </xf>
    <xf numFmtId="3" fontId="10" fillId="2" borderId="110" xfId="0" applyNumberFormat="1" applyFont="1" applyFill="1" applyBorder="1" applyAlignment="1">
      <alignment horizontal="right" vertical="top" wrapText="1"/>
    </xf>
    <xf numFmtId="0" fontId="10" fillId="24" borderId="119" xfId="0" applyFont="1" applyFill="1" applyBorder="1" applyAlignment="1">
      <alignment horizontal="left" vertical="top" wrapText="1"/>
    </xf>
    <xf numFmtId="3" fontId="10" fillId="24" borderId="121" xfId="0" applyNumberFormat="1" applyFont="1" applyFill="1" applyBorder="1" applyAlignment="1">
      <alignment horizontal="right" vertical="top" wrapText="1"/>
    </xf>
    <xf numFmtId="3" fontId="10" fillId="24" borderId="110" xfId="0" applyNumberFormat="1" applyFont="1" applyFill="1" applyBorder="1" applyAlignment="1">
      <alignment horizontal="right" vertical="top" wrapText="1"/>
    </xf>
    <xf numFmtId="3" fontId="10" fillId="24" borderId="111" xfId="0" applyNumberFormat="1" applyFont="1" applyFill="1" applyBorder="1" applyAlignment="1">
      <alignment horizontal="right" vertical="top" wrapText="1"/>
    </xf>
    <xf numFmtId="0" fontId="9" fillId="6" borderId="119" xfId="0" applyFont="1" applyFill="1" applyBorder="1" applyAlignment="1">
      <alignment horizontal="left" vertical="top" wrapText="1"/>
    </xf>
    <xf numFmtId="3" fontId="9" fillId="6" borderId="110" xfId="0" applyNumberFormat="1" applyFont="1" applyFill="1" applyBorder="1" applyAlignment="1">
      <alignment horizontal="right" vertical="top" wrapText="1"/>
    </xf>
    <xf numFmtId="3" fontId="9" fillId="6" borderId="111" xfId="0" applyNumberFormat="1" applyFont="1" applyFill="1" applyBorder="1" applyAlignment="1">
      <alignment horizontal="right" vertical="top" wrapText="1"/>
    </xf>
    <xf numFmtId="0" fontId="9" fillId="6" borderId="115" xfId="0" applyFont="1" applyFill="1" applyBorder="1" applyAlignment="1">
      <alignment horizontal="left" vertical="top" wrapText="1"/>
    </xf>
    <xf numFmtId="3" fontId="9" fillId="6" borderId="114" xfId="0" applyNumberFormat="1" applyFont="1" applyFill="1" applyBorder="1" applyAlignment="1">
      <alignment horizontal="right" vertical="top" wrapText="1"/>
    </xf>
    <xf numFmtId="3" fontId="9" fillId="6" borderId="113" xfId="0" applyNumberFormat="1" applyFont="1" applyFill="1" applyBorder="1" applyAlignment="1">
      <alignment horizontal="right" vertical="top" wrapText="1"/>
    </xf>
    <xf numFmtId="0" fontId="10" fillId="0" borderId="111" xfId="0" applyFont="1" applyFill="1" applyBorder="1" applyAlignment="1">
      <alignment horizontal="center" vertical="top" wrapText="1"/>
    </xf>
    <xf numFmtId="0" fontId="10" fillId="0" borderId="119" xfId="0" applyFont="1" applyFill="1" applyBorder="1" applyAlignment="1">
      <alignment horizontal="left" vertical="top" wrapText="1"/>
    </xf>
    <xf numFmtId="3" fontId="10" fillId="0" borderId="110" xfId="0" applyNumberFormat="1" applyFont="1" applyFill="1" applyBorder="1" applyAlignment="1">
      <alignment horizontal="right" vertical="top" wrapText="1"/>
    </xf>
    <xf numFmtId="3" fontId="10" fillId="0" borderId="111" xfId="0" applyNumberFormat="1" applyFont="1" applyFill="1" applyBorder="1" applyAlignment="1">
      <alignment horizontal="right" vertical="top" wrapText="1"/>
    </xf>
    <xf numFmtId="0" fontId="0" fillId="0" borderId="0" xfId="0" applyFill="1"/>
    <xf numFmtId="0" fontId="9" fillId="0" borderId="0" xfId="14" applyFont="1" applyAlignment="1">
      <alignment horizontal="left"/>
    </xf>
    <xf numFmtId="0" fontId="33" fillId="0" borderId="0" xfId="14" applyFont="1"/>
    <xf numFmtId="0" fontId="10" fillId="10" borderId="111" xfId="14" applyFill="1" applyBorder="1" applyAlignment="1">
      <alignment horizontal="center"/>
    </xf>
    <xf numFmtId="0" fontId="10" fillId="8" borderId="75" xfId="14" applyFill="1" applyBorder="1"/>
    <xf numFmtId="0" fontId="10" fillId="0" borderId="75" xfId="14" applyFont="1" applyBorder="1"/>
    <xf numFmtId="165" fontId="10" fillId="3" borderId="75" xfId="1" applyNumberFormat="1" applyFont="1" applyFill="1" applyBorder="1"/>
    <xf numFmtId="0" fontId="10" fillId="8" borderId="111" xfId="14" applyFill="1" applyBorder="1"/>
    <xf numFmtId="165" fontId="10" fillId="8" borderId="111" xfId="1" applyNumberFormat="1" applyFont="1" applyFill="1" applyBorder="1"/>
    <xf numFmtId="0" fontId="10" fillId="0" borderId="5" xfId="14" applyBorder="1"/>
    <xf numFmtId="0" fontId="10" fillId="0" borderId="75" xfId="14" applyFill="1" applyBorder="1"/>
    <xf numFmtId="0" fontId="10" fillId="10" borderId="111" xfId="14" applyFill="1" applyBorder="1"/>
    <xf numFmtId="165" fontId="10" fillId="10" borderId="111" xfId="1" applyNumberFormat="1" applyFont="1" applyFill="1" applyBorder="1"/>
    <xf numFmtId="0" fontId="10" fillId="0" borderId="0" xfId="14" applyFont="1" applyBorder="1"/>
    <xf numFmtId="165" fontId="10" fillId="0" borderId="0" xfId="1" applyNumberFormat="1" applyFont="1" applyBorder="1"/>
    <xf numFmtId="0" fontId="11" fillId="10" borderId="113" xfId="22" applyFont="1" applyFill="1" applyBorder="1"/>
    <xf numFmtId="0" fontId="11" fillId="10" borderId="115" xfId="22" applyFont="1" applyFill="1" applyBorder="1" applyAlignment="1">
      <alignment horizontal="center"/>
    </xf>
    <xf numFmtId="0" fontId="11" fillId="10" borderId="114" xfId="22" applyFont="1" applyFill="1" applyBorder="1" applyAlignment="1">
      <alignment horizontal="center"/>
    </xf>
    <xf numFmtId="0" fontId="16" fillId="8" borderId="111" xfId="22" applyFill="1" applyBorder="1"/>
    <xf numFmtId="165" fontId="16" fillId="8" borderId="111" xfId="1" applyNumberFormat="1" applyFill="1" applyBorder="1"/>
    <xf numFmtId="0" fontId="11" fillId="0" borderId="111" xfId="22" applyFont="1" applyBorder="1"/>
    <xf numFmtId="165" fontId="16" fillId="0" borderId="111" xfId="1" applyNumberFormat="1" applyFont="1" applyBorder="1"/>
    <xf numFmtId="0" fontId="11" fillId="0" borderId="75" xfId="22" applyFont="1" applyBorder="1"/>
    <xf numFmtId="165" fontId="16" fillId="0" borderId="75" xfId="1" applyNumberFormat="1" applyFont="1" applyBorder="1"/>
    <xf numFmtId="0" fontId="16" fillId="0" borderId="75" xfId="22" applyBorder="1"/>
    <xf numFmtId="0" fontId="16" fillId="0" borderId="75" xfId="22" applyFont="1" applyBorder="1"/>
    <xf numFmtId="0" fontId="0" fillId="0" borderId="75" xfId="22" applyFont="1" applyBorder="1"/>
    <xf numFmtId="0" fontId="11" fillId="0" borderId="115" xfId="22" applyFont="1" applyBorder="1"/>
    <xf numFmtId="165" fontId="16" fillId="0" borderId="114" xfId="1" applyNumberFormat="1" applyBorder="1"/>
    <xf numFmtId="0" fontId="16" fillId="0" borderId="76" xfId="22" applyBorder="1"/>
    <xf numFmtId="165" fontId="11" fillId="0" borderId="0" xfId="1" applyNumberFormat="1" applyFont="1"/>
    <xf numFmtId="3" fontId="10" fillId="4" borderId="111" xfId="0" applyNumberFormat="1" applyFont="1" applyFill="1" applyBorder="1" applyAlignment="1">
      <alignment horizontal="right" vertical="top" wrapText="1"/>
    </xf>
    <xf numFmtId="3" fontId="10" fillId="16" borderId="113" xfId="0" applyNumberFormat="1" applyFont="1" applyFill="1" applyBorder="1" applyAlignment="1">
      <alignment horizontal="right" vertical="top" wrapText="1"/>
    </xf>
    <xf numFmtId="0" fontId="32" fillId="11" borderId="111" xfId="10" applyFont="1" applyFill="1" applyBorder="1"/>
    <xf numFmtId="165" fontId="29" fillId="11" borderId="111" xfId="1" applyNumberFormat="1" applyFont="1" applyFill="1" applyBorder="1"/>
    <xf numFmtId="0" fontId="29" fillId="0" borderId="111" xfId="10" applyFont="1" applyBorder="1" applyAlignment="1">
      <alignment horizontal="justify" wrapText="1"/>
    </xf>
    <xf numFmtId="165" fontId="29" fillId="0" borderId="111" xfId="4" applyNumberFormat="1" applyFont="1" applyBorder="1" applyAlignment="1">
      <alignment horizontal="right" wrapText="1"/>
    </xf>
    <xf numFmtId="165" fontId="29" fillId="0" borderId="111" xfId="1" applyNumberFormat="1" applyFont="1" applyBorder="1"/>
    <xf numFmtId="0" fontId="29" fillId="0" borderId="111" xfId="10" applyFont="1" applyFill="1" applyBorder="1" applyAlignment="1">
      <alignment horizontal="justify" wrapText="1"/>
    </xf>
    <xf numFmtId="165" fontId="29" fillId="0" borderId="111" xfId="4" applyNumberFormat="1" applyFont="1" applyFill="1" applyBorder="1" applyAlignment="1">
      <alignment horizontal="right" wrapText="1"/>
    </xf>
    <xf numFmtId="0" fontId="32" fillId="13" borderId="111" xfId="10" applyFont="1" applyFill="1" applyBorder="1" applyAlignment="1">
      <alignment horizontal="justify" wrapText="1"/>
    </xf>
    <xf numFmtId="165" fontId="29" fillId="13" borderId="111" xfId="4" applyNumberFormat="1" applyFont="1" applyFill="1" applyBorder="1" applyAlignment="1">
      <alignment horizontal="right" wrapText="1"/>
    </xf>
    <xf numFmtId="165" fontId="29" fillId="13" borderId="111" xfId="1" applyNumberFormat="1" applyFont="1" applyFill="1" applyBorder="1" applyAlignment="1">
      <alignment horizontal="right" wrapText="1"/>
    </xf>
    <xf numFmtId="0" fontId="32" fillId="13" borderId="111" xfId="10" applyFont="1" applyFill="1" applyBorder="1" applyAlignment="1">
      <alignment wrapText="1"/>
    </xf>
    <xf numFmtId="165" fontId="32" fillId="13" borderId="111" xfId="4" applyNumberFormat="1" applyFont="1" applyFill="1" applyBorder="1" applyAlignment="1">
      <alignment horizontal="right" wrapText="1"/>
    </xf>
    <xf numFmtId="165" fontId="32" fillId="13" borderId="111" xfId="1" applyNumberFormat="1" applyFont="1" applyFill="1" applyBorder="1" applyAlignment="1">
      <alignment horizontal="right" wrapText="1"/>
    </xf>
    <xf numFmtId="0" fontId="29" fillId="3" borderId="111" xfId="10" applyFont="1" applyFill="1" applyBorder="1" applyAlignment="1">
      <alignment wrapText="1"/>
    </xf>
    <xf numFmtId="165" fontId="29" fillId="3" borderId="111" xfId="4" applyNumberFormat="1" applyFont="1" applyFill="1" applyBorder="1" applyAlignment="1">
      <alignment horizontal="right" wrapText="1"/>
    </xf>
    <xf numFmtId="165" fontId="29" fillId="3" borderId="111" xfId="1" applyNumberFormat="1" applyFont="1" applyFill="1" applyBorder="1" applyAlignment="1">
      <alignment horizontal="right" wrapText="1"/>
    </xf>
    <xf numFmtId="0" fontId="29" fillId="0" borderId="111" xfId="10" applyFont="1" applyBorder="1" applyAlignment="1">
      <alignment wrapText="1"/>
    </xf>
    <xf numFmtId="165" fontId="32" fillId="0" borderId="111" xfId="4" applyNumberFormat="1" applyFont="1" applyBorder="1" applyAlignment="1">
      <alignment horizontal="right" wrapText="1"/>
    </xf>
    <xf numFmtId="0" fontId="32" fillId="11" borderId="111" xfId="10" applyFont="1" applyFill="1" applyBorder="1" applyAlignment="1">
      <alignment wrapText="1"/>
    </xf>
    <xf numFmtId="165" fontId="32" fillId="11" borderId="111" xfId="4" applyNumberFormat="1" applyFont="1" applyFill="1" applyBorder="1" applyAlignment="1">
      <alignment horizontal="right" wrapText="1"/>
    </xf>
    <xf numFmtId="165" fontId="32" fillId="11" borderId="111" xfId="1" applyNumberFormat="1" applyFont="1" applyFill="1" applyBorder="1" applyAlignment="1">
      <alignment horizontal="right" wrapText="1"/>
    </xf>
    <xf numFmtId="0" fontId="29" fillId="0" borderId="111" xfId="10" applyFont="1" applyFill="1" applyBorder="1" applyAlignment="1">
      <alignment wrapText="1"/>
    </xf>
    <xf numFmtId="167" fontId="47" fillId="0" borderId="111" xfId="23" applyNumberFormat="1" applyFont="1" applyFill="1" applyBorder="1" applyAlignment="1">
      <alignment horizontal="left" vertical="center" wrapText="1"/>
    </xf>
    <xf numFmtId="165" fontId="47" fillId="0" borderId="111" xfId="4" applyNumberFormat="1" applyFont="1" applyFill="1" applyBorder="1" applyAlignment="1">
      <alignment horizontal="right" vertical="center" wrapText="1"/>
    </xf>
    <xf numFmtId="167" fontId="48" fillId="13" borderId="111" xfId="23" applyNumberFormat="1" applyFont="1" applyFill="1" applyBorder="1" applyAlignment="1">
      <alignment horizontal="left" vertical="center" wrapText="1"/>
    </xf>
    <xf numFmtId="165" fontId="48" fillId="13" borderId="111" xfId="4" applyNumberFormat="1" applyFont="1" applyFill="1" applyBorder="1" applyAlignment="1">
      <alignment horizontal="right" vertical="center" wrapText="1"/>
    </xf>
    <xf numFmtId="165" fontId="48" fillId="13" borderId="111" xfId="1" applyNumberFormat="1" applyFont="1" applyFill="1" applyBorder="1" applyAlignment="1">
      <alignment horizontal="right" vertical="center" wrapText="1"/>
    </xf>
    <xf numFmtId="0" fontId="29" fillId="15" borderId="111" xfId="10" applyFont="1" applyFill="1" applyBorder="1" applyAlignment="1">
      <alignment wrapText="1"/>
    </xf>
    <xf numFmtId="165" fontId="32" fillId="15" borderId="111" xfId="1" applyNumberFormat="1" applyFont="1" applyFill="1" applyBorder="1" applyAlignment="1">
      <alignment horizontal="right" wrapText="1"/>
    </xf>
    <xf numFmtId="165" fontId="48" fillId="0" borderId="111" xfId="4" applyNumberFormat="1" applyFont="1" applyFill="1" applyBorder="1" applyAlignment="1">
      <alignment horizontal="right" vertical="center" wrapText="1"/>
    </xf>
    <xf numFmtId="167" fontId="48" fillId="11" borderId="111" xfId="23" applyNumberFormat="1" applyFont="1" applyFill="1" applyBorder="1" applyAlignment="1">
      <alignment horizontal="left" vertical="center" wrapText="1"/>
    </xf>
    <xf numFmtId="165" fontId="48" fillId="11" borderId="111" xfId="1" applyNumberFormat="1" applyFont="1" applyFill="1" applyBorder="1" applyAlignment="1">
      <alignment horizontal="right" vertical="center" wrapText="1"/>
    </xf>
  </cellXfs>
  <cellStyles count="232">
    <cellStyle name="Ezres" xfId="1" builtinId="3"/>
    <cellStyle name="Ezres 2" xfId="2"/>
    <cellStyle name="Ezres 2 2" xfId="3"/>
    <cellStyle name="Ezres 2 2 2" xfId="36"/>
    <cellStyle name="Ezres 2 2 2 2" xfId="173"/>
    <cellStyle name="Ezres 2 2 3" xfId="96"/>
    <cellStyle name="Ezres 2 2 4" xfId="155"/>
    <cellStyle name="Ezres 2 3" xfId="54"/>
    <cellStyle name="Ezres 2 3 2" xfId="112"/>
    <cellStyle name="Ezres 2 3 3" xfId="190"/>
    <cellStyle name="Ezres 2 4" xfId="35"/>
    <cellStyle name="Ezres 2 4 2" xfId="172"/>
    <cellStyle name="Ezres 2 5" xfId="95"/>
    <cellStyle name="Ezres 2 6" xfId="154"/>
    <cellStyle name="Ezres 3" xfId="4"/>
    <cellStyle name="Ezres 3 2" xfId="37"/>
    <cellStyle name="Ezres 3 2 2" xfId="174"/>
    <cellStyle name="Ezres 3 3" xfId="97"/>
    <cellStyle name="Ezres 3 4" xfId="156"/>
    <cellStyle name="Ezres 4" xfId="51"/>
    <cellStyle name="Ezres 4 2" xfId="5"/>
    <cellStyle name="Ezres 4 2 2" xfId="38"/>
    <cellStyle name="Ezres 4 2 2 2" xfId="175"/>
    <cellStyle name="Ezres 4 2 3" xfId="98"/>
    <cellStyle name="Ezres 4 2 4" xfId="157"/>
    <cellStyle name="Ezres 4 3" xfId="63"/>
    <cellStyle name="Ezres 4 3 2" xfId="71"/>
    <cellStyle name="Ezres 4 3 2 2" xfId="76"/>
    <cellStyle name="Ezres 4 3 2 2 2" xfId="134"/>
    <cellStyle name="Ezres 4 3 2 2 3" xfId="212"/>
    <cellStyle name="Ezres 4 3 2 3" xfId="80"/>
    <cellStyle name="Ezres 4 3 2 3 2" xfId="138"/>
    <cellStyle name="Ezres 4 3 2 3 3" xfId="216"/>
    <cellStyle name="Ezres 4 3 2 4" xfId="129"/>
    <cellStyle name="Ezres 4 3 2 5" xfId="207"/>
    <cellStyle name="Ezres 4 3 3" xfId="121"/>
    <cellStyle name="Ezres 4 3 4" xfId="199"/>
    <cellStyle name="Ezres 4 4" xfId="69"/>
    <cellStyle name="Ezres 4 4 2" xfId="127"/>
    <cellStyle name="Ezres 4 4 3" xfId="205"/>
    <cellStyle name="Ezres 4 5" xfId="82"/>
    <cellStyle name="Ezres 4 5 2" xfId="140"/>
    <cellStyle name="Ezres 4 5 3" xfId="218"/>
    <cellStyle name="Ezres 4 6" xfId="109"/>
    <cellStyle name="Ezres 4 7" xfId="187"/>
    <cellStyle name="Ezres 5" xfId="34"/>
    <cellStyle name="Ezres 5 2" xfId="57"/>
    <cellStyle name="Ezres 5 2 2" xfId="115"/>
    <cellStyle name="Ezres 5 2 3" xfId="193"/>
    <cellStyle name="Ezres 5 3" xfId="171"/>
    <cellStyle name="Ezres 6" xfId="6"/>
    <cellStyle name="Ezres 6 2" xfId="27"/>
    <cellStyle name="Ezres 6 2 2" xfId="53"/>
    <cellStyle name="Ezres 6 2 2 2" xfId="189"/>
    <cellStyle name="Ezres 6 2 3" xfId="111"/>
    <cellStyle name="Ezres 6 2 4" xfId="166"/>
    <cellStyle name="Ezres 6 3" xfId="39"/>
    <cellStyle name="Ezres 6 3 2" xfId="176"/>
    <cellStyle name="Ezres 6 4" xfId="99"/>
    <cellStyle name="Ezres 6 5" xfId="158"/>
    <cellStyle name="Ezres 7" xfId="46"/>
    <cellStyle name="Ezres 7 2" xfId="7"/>
    <cellStyle name="Ezres 7 2 2" xfId="30"/>
    <cellStyle name="Ezres 7 2 2 2" xfId="47"/>
    <cellStyle name="Ezres 7 2 2 2 2" xfId="184"/>
    <cellStyle name="Ezres 7 2 2 3" xfId="107"/>
    <cellStyle name="Ezres 7 2 2 4" xfId="168"/>
    <cellStyle name="Ezres 7 2 3" xfId="40"/>
    <cellStyle name="Ezres 7 2 3 2" xfId="177"/>
    <cellStyle name="Ezres 7 2 4" xfId="100"/>
    <cellStyle name="Ezres 7 2 5" xfId="159"/>
    <cellStyle name="Ezres 7 3" xfId="106"/>
    <cellStyle name="Ezres 7 4" xfId="183"/>
    <cellStyle name="Ezres 8" xfId="94"/>
    <cellStyle name="Ezres 9" xfId="153"/>
    <cellStyle name="Normál" xfId="0" builtinId="0"/>
    <cellStyle name="Normál 10" xfId="58"/>
    <cellStyle name="Normál 10 2" xfId="116"/>
    <cellStyle name="Normál 10 3" xfId="194"/>
    <cellStyle name="Normál 2" xfId="8"/>
    <cellStyle name="Normál 2 3" xfId="28"/>
    <cellStyle name="Normál 3" xfId="9"/>
    <cellStyle name="Normál 3 10" xfId="160"/>
    <cellStyle name="Normál 3 2" xfId="10"/>
    <cellStyle name="Normál 3 3" xfId="60"/>
    <cellStyle name="Normál 3 3 2" xfId="32"/>
    <cellStyle name="Normál 3 3 2 2" xfId="72"/>
    <cellStyle name="Normál 3 3 2 2 2" xfId="208"/>
    <cellStyle name="Normál 3 3 2 3" xfId="130"/>
    <cellStyle name="Normál 3 3 2 4" xfId="169"/>
    <cellStyle name="Normál 3 3 3" xfId="118"/>
    <cellStyle name="Normál 3 3 4" xfId="196"/>
    <cellStyle name="Normál 3 4" xfId="61"/>
    <cellStyle name="Normál 3 4 2" xfId="66"/>
    <cellStyle name="Normál 3 4 2 2" xfId="29"/>
    <cellStyle name="Normál 3 4 2 2 2" xfId="83"/>
    <cellStyle name="Normál 3 4 2 2 2 2" xfId="141"/>
    <cellStyle name="Normál 3 4 2 2 2 3" xfId="219"/>
    <cellStyle name="Normál 3 4 2 2 3" xfId="92"/>
    <cellStyle name="Normál 3 4 2 2 3 2" xfId="150"/>
    <cellStyle name="Normál 3 4 2 2 3 2 2" xfId="230"/>
    <cellStyle name="Normál 3 4 2 2 3 3" xfId="228"/>
    <cellStyle name="Normál 3 4 2 2 4" xfId="74"/>
    <cellStyle name="Normál 3 4 2 2 4 2" xfId="210"/>
    <cellStyle name="Normál 3 4 2 2 5" xfId="132"/>
    <cellStyle name="Normál 3 4 2 2 6" xfId="167"/>
    <cellStyle name="Normál 3 4 2 3" xfId="78"/>
    <cellStyle name="Normál 3 4 2 3 2" xfId="85"/>
    <cellStyle name="Normál 3 4 2 3 2 2" xfId="143"/>
    <cellStyle name="Normál 3 4 2 3 2 3" xfId="221"/>
    <cellStyle name="Normál 3 4 2 3 3" xfId="136"/>
    <cellStyle name="Normál 3 4 2 3 4" xfId="214"/>
    <cellStyle name="Normál 3 4 2 4" xfId="124"/>
    <cellStyle name="Normál 3 4 2 5" xfId="202"/>
    <cellStyle name="Normál 3 4 3" xfId="119"/>
    <cellStyle name="Normál 3 4 4" xfId="197"/>
    <cellStyle name="Normál 3 5" xfId="65"/>
    <cellStyle name="Normál 3 5 2" xfId="26"/>
    <cellStyle name="Normál 3 5 2 2" xfId="89"/>
    <cellStyle name="Normál 3 5 2 2 2" xfId="147"/>
    <cellStyle name="Normál 3 5 2 2 3" xfId="225"/>
    <cellStyle name="Normál 3 5 2 3" xfId="73"/>
    <cellStyle name="Normál 3 5 2 3 2" xfId="152"/>
    <cellStyle name="Normál 3 5 2 3 3" xfId="209"/>
    <cellStyle name="Normál 3 5 2 4" xfId="131"/>
    <cellStyle name="Normál 3 5 2 5" xfId="165"/>
    <cellStyle name="Normál 3 5 3" xfId="123"/>
    <cellStyle name="Normál 3 5 4" xfId="201"/>
    <cellStyle name="Normál 3 6" xfId="88"/>
    <cellStyle name="Normál 3 6 2" xfId="146"/>
    <cellStyle name="Normál 3 6 3" xfId="224"/>
    <cellStyle name="Normál 3 7" xfId="93"/>
    <cellStyle name="Normál 3 7 2" xfId="151"/>
    <cellStyle name="Normál 3 7 3" xfId="229"/>
    <cellStyle name="Normál 3 8" xfId="41"/>
    <cellStyle name="Normál 3 8 2" xfId="178"/>
    <cellStyle name="Normál 3 9" xfId="101"/>
    <cellStyle name="Normál 4" xfId="11"/>
    <cellStyle name="Normál 4 2" xfId="12"/>
    <cellStyle name="Normál 4 2 2" xfId="13"/>
    <cellStyle name="Normál 4 2 2 2" xfId="44"/>
    <cellStyle name="Normál 4 2 2 2 2" xfId="181"/>
    <cellStyle name="Normál 4 2 2 3" xfId="104"/>
    <cellStyle name="Normál 4 2 2 4" xfId="163"/>
    <cellStyle name="Normál 4 2 3" xfId="56"/>
    <cellStyle name="Normál 4 2 3 2" xfId="114"/>
    <cellStyle name="Normál 4 2 3 3" xfId="192"/>
    <cellStyle name="Normál 4 2 4" xfId="59"/>
    <cellStyle name="Normál 4 2 4 2" xfId="117"/>
    <cellStyle name="Normál 4 2 4 3" xfId="195"/>
    <cellStyle name="Normál 4 2 5" xfId="62"/>
    <cellStyle name="Normál 4 2 5 2" xfId="70"/>
    <cellStyle name="Normál 4 2 5 2 2" xfId="75"/>
    <cellStyle name="Normál 4 2 5 2 2 2" xfId="133"/>
    <cellStyle name="Normál 4 2 5 2 2 3" xfId="211"/>
    <cellStyle name="Normál 4 2 5 2 3" xfId="79"/>
    <cellStyle name="Normál 4 2 5 2 3 2" xfId="86"/>
    <cellStyle name="Normál 4 2 5 2 3 2 2" xfId="144"/>
    <cellStyle name="Normál 4 2 5 2 3 2 3" xfId="222"/>
    <cellStyle name="Normál 4 2 5 2 3 3" xfId="137"/>
    <cellStyle name="Normál 4 2 5 2 3 4" xfId="215"/>
    <cellStyle name="Normál 4 2 5 2 4" xfId="128"/>
    <cellStyle name="Normál 4 2 5 2 5" xfId="206"/>
    <cellStyle name="Normál 4 2 5 3" xfId="120"/>
    <cellStyle name="Normál 4 2 5 4" xfId="198"/>
    <cellStyle name="Normál 4 2 6" xfId="68"/>
    <cellStyle name="Normál 4 2 6 2" xfId="126"/>
    <cellStyle name="Normál 4 2 6 3" xfId="204"/>
    <cellStyle name="Normál 4 2 7" xfId="43"/>
    <cellStyle name="Normál 4 2 7 2" xfId="180"/>
    <cellStyle name="Normál 4 2 8" xfId="103"/>
    <cellStyle name="Normál 4 2 9" xfId="162"/>
    <cellStyle name="Normál 4 3" xfId="14"/>
    <cellStyle name="Normál 4 4" xfId="45"/>
    <cellStyle name="Normál 4 4 2" xfId="105"/>
    <cellStyle name="Normál 4 4 3" xfId="182"/>
    <cellStyle name="Normál 4 5" xfId="42"/>
    <cellStyle name="Normál 4 5 2" xfId="179"/>
    <cellStyle name="Normál 4 6" xfId="102"/>
    <cellStyle name="Normál 4 7" xfId="161"/>
    <cellStyle name="Normál 5" xfId="25"/>
    <cellStyle name="Normál 5 2" xfId="15"/>
    <cellStyle name="Normál 5 3" xfId="64"/>
    <cellStyle name="Normál 5 3 2" xfId="67"/>
    <cellStyle name="Normál 5 3 2 2" xfId="125"/>
    <cellStyle name="Normál 5 3 2 3" xfId="203"/>
    <cellStyle name="Normál 5 3 3" xfId="77"/>
    <cellStyle name="Normál 5 3 3 2" xfId="135"/>
    <cellStyle name="Normál 5 3 3 3" xfId="213"/>
    <cellStyle name="Normál 5 3 4" xfId="81"/>
    <cellStyle name="Normál 5 3 4 2" xfId="87"/>
    <cellStyle name="Normál 5 3 4 2 2" xfId="145"/>
    <cellStyle name="Normál 5 3 4 2 3" xfId="223"/>
    <cellStyle name="Normál 5 3 4 3" xfId="139"/>
    <cellStyle name="Normál 5 3 4 4" xfId="217"/>
    <cellStyle name="Normál 5 3 5" xfId="122"/>
    <cellStyle name="Normál 5 3 6" xfId="200"/>
    <cellStyle name="Normál 5 4" xfId="84"/>
    <cellStyle name="Normál 5 4 2" xfId="142"/>
    <cellStyle name="Normál 5 4 2 2" xfId="231"/>
    <cellStyle name="Normál 5 4 3" xfId="220"/>
    <cellStyle name="Normál 5 5" xfId="90"/>
    <cellStyle name="Normál 5 5 2" xfId="148"/>
    <cellStyle name="Normál 5 5 3" xfId="226"/>
    <cellStyle name="Normál 5 6" xfId="33"/>
    <cellStyle name="Normál 5 6 2" xfId="91"/>
    <cellStyle name="Normál 5 6 2 2" xfId="227"/>
    <cellStyle name="Normál 5 6 3" xfId="149"/>
    <cellStyle name="Normál 5 6 4" xfId="170"/>
    <cellStyle name="Normál 5 7" xfId="48"/>
    <cellStyle name="Normál 5 7 2" xfId="185"/>
    <cellStyle name="Normál 5 8" xfId="108"/>
    <cellStyle name="Normál 5 9" xfId="164"/>
    <cellStyle name="Normál 6" xfId="50"/>
    <cellStyle name="Normál 6 2" xfId="31"/>
    <cellStyle name="Normál 6 3" xfId="186"/>
    <cellStyle name="Normál 7" xfId="49"/>
    <cellStyle name="Normál 8" xfId="52"/>
    <cellStyle name="Normál 8 2" xfId="110"/>
    <cellStyle name="Normál 8 3" xfId="188"/>
    <cellStyle name="Normál 9" xfId="55"/>
    <cellStyle name="Normál 9 2" xfId="113"/>
    <cellStyle name="Normál 9 3" xfId="191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7%20k&#246;lts&#233;gvet&#233;s\2017%20&#233;vi%20eredeti\KT%20anyag\2017%20k&#246;lts&#233;gv%20t&#225;bl&#225;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8.%20&#233;vi%20k&#246;lts&#233;gvet&#233;s\2018%20k&#246;lts&#233;gvet&#233;s\Bizotts&#225;gi%20anyag\2018.%20Biz.k&#246;lts&#233;gv%20t&#225;bl&#225;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6.%202018%20III.n&#233;v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.mell. 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>
        <row r="69">
          <cell r="C69">
            <v>475776396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 refreshError="1"/>
      <sheetData sheetId="1" refreshError="1"/>
      <sheetData sheetId="2" refreshError="1">
        <row r="44">
          <cell r="D44">
            <v>12185293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4"/>
      <sheetName val="6.mell."/>
      <sheetName val="9a"/>
      <sheetName val="9b"/>
      <sheetName val="9c"/>
      <sheetName val="13"/>
    </sheetNames>
    <sheetDataSet>
      <sheetData sheetId="0" refreshError="1"/>
      <sheetData sheetId="1">
        <row r="6">
          <cell r="C6">
            <v>108620388</v>
          </cell>
          <cell r="D6">
            <v>108620388</v>
          </cell>
        </row>
        <row r="7">
          <cell r="C7">
            <v>144158533</v>
          </cell>
          <cell r="D7">
            <v>144158533</v>
          </cell>
        </row>
        <row r="8">
          <cell r="C8">
            <v>103277744</v>
          </cell>
          <cell r="D8">
            <v>103277744</v>
          </cell>
        </row>
        <row r="9">
          <cell r="C9">
            <v>8501022</v>
          </cell>
          <cell r="D9">
            <v>8501022</v>
          </cell>
        </row>
        <row r="10">
          <cell r="C10">
            <v>1398126</v>
          </cell>
          <cell r="D10">
            <v>1398126</v>
          </cell>
        </row>
        <row r="11">
          <cell r="C11">
            <v>971050</v>
          </cell>
          <cell r="D11">
            <v>971050</v>
          </cell>
        </row>
        <row r="12">
          <cell r="C12">
            <v>366926863</v>
          </cell>
          <cell r="D12">
            <v>366926863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315054982</v>
          </cell>
          <cell r="D14">
            <v>248292884</v>
          </cell>
          <cell r="E14">
            <v>1981048</v>
          </cell>
          <cell r="F14">
            <v>63264006</v>
          </cell>
          <cell r="G14">
            <v>622252</v>
          </cell>
          <cell r="H14">
            <v>894792</v>
          </cell>
        </row>
        <row r="15">
          <cell r="C15">
            <v>6866800</v>
          </cell>
          <cell r="D15">
            <v>4263500</v>
          </cell>
          <cell r="E15">
            <v>1981048</v>
          </cell>
          <cell r="G15">
            <v>622252</v>
          </cell>
        </row>
        <row r="16">
          <cell r="C16">
            <v>227105784</v>
          </cell>
          <cell r="D16">
            <v>227105784</v>
          </cell>
        </row>
        <row r="17">
          <cell r="C17">
            <v>16923600</v>
          </cell>
          <cell r="D17">
            <v>16923600</v>
          </cell>
        </row>
        <row r="18">
          <cell r="C18">
            <v>64158798</v>
          </cell>
          <cell r="F18">
            <v>63264006</v>
          </cell>
          <cell r="H18">
            <v>894792</v>
          </cell>
        </row>
        <row r="19">
          <cell r="C19">
            <v>0</v>
          </cell>
        </row>
        <row r="20">
          <cell r="C20">
            <v>681981845</v>
          </cell>
          <cell r="D20">
            <v>615219747</v>
          </cell>
          <cell r="E20">
            <v>1981048</v>
          </cell>
          <cell r="F20">
            <v>63264006</v>
          </cell>
          <cell r="G20">
            <v>622252</v>
          </cell>
          <cell r="H20">
            <v>894792</v>
          </cell>
        </row>
        <row r="21">
          <cell r="C21">
            <v>2704000</v>
          </cell>
          <cell r="D21">
            <v>2704000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2704000</v>
          </cell>
          <cell r="D22">
            <v>2704000</v>
          </cell>
        </row>
        <row r="23">
          <cell r="C23">
            <v>1135608569</v>
          </cell>
          <cell r="D23">
            <v>1134808569</v>
          </cell>
          <cell r="E23">
            <v>0</v>
          </cell>
          <cell r="F23">
            <v>0</v>
          </cell>
          <cell r="G23">
            <v>800000</v>
          </cell>
          <cell r="H23">
            <v>0</v>
          </cell>
        </row>
        <row r="24">
          <cell r="C24">
            <v>108313066</v>
          </cell>
          <cell r="D24">
            <v>107513066</v>
          </cell>
          <cell r="G24">
            <v>800000</v>
          </cell>
        </row>
        <row r="25">
          <cell r="C25">
            <v>1027295503</v>
          </cell>
          <cell r="D25">
            <v>1027295503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1138312569</v>
          </cell>
          <cell r="D28">
            <v>1137512569</v>
          </cell>
          <cell r="E28">
            <v>0</v>
          </cell>
          <cell r="F28">
            <v>0</v>
          </cell>
          <cell r="G28">
            <v>800000</v>
          </cell>
          <cell r="H28">
            <v>0</v>
          </cell>
        </row>
        <row r="29">
          <cell r="C29">
            <v>110200000</v>
          </cell>
          <cell r="D29">
            <v>110200000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110200000</v>
          </cell>
          <cell r="D30">
            <v>110200000</v>
          </cell>
        </row>
        <row r="31">
          <cell r="C31">
            <v>0</v>
          </cell>
        </row>
        <row r="32">
          <cell r="C32">
            <v>181000000</v>
          </cell>
          <cell r="D32">
            <v>181000000</v>
          </cell>
        </row>
        <row r="33">
          <cell r="C33">
            <v>11800000</v>
          </cell>
          <cell r="D33">
            <v>11800000</v>
          </cell>
        </row>
        <row r="34">
          <cell r="C34">
            <v>0</v>
          </cell>
        </row>
        <row r="35">
          <cell r="C35">
            <v>192800000</v>
          </cell>
          <cell r="D35">
            <v>192800000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400000</v>
          </cell>
          <cell r="D36">
            <v>400000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50000</v>
          </cell>
          <cell r="D37">
            <v>50000</v>
          </cell>
        </row>
        <row r="38">
          <cell r="C38">
            <v>350000</v>
          </cell>
          <cell r="D38">
            <v>350000</v>
          </cell>
        </row>
        <row r="39">
          <cell r="C39">
            <v>303400000</v>
          </cell>
          <cell r="D39">
            <v>303400000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8036796</v>
          </cell>
          <cell r="D41">
            <v>0</v>
          </cell>
          <cell r="E41">
            <v>370000</v>
          </cell>
          <cell r="F41">
            <v>1000000</v>
          </cell>
          <cell r="G41">
            <v>1715000</v>
          </cell>
          <cell r="H41">
            <v>4951796</v>
          </cell>
        </row>
        <row r="42">
          <cell r="C42">
            <v>0</v>
          </cell>
        </row>
        <row r="43">
          <cell r="C43">
            <v>2670000</v>
          </cell>
          <cell r="E43">
            <v>70000</v>
          </cell>
          <cell r="F43">
            <v>1000000</v>
          </cell>
          <cell r="G43">
            <v>1600000</v>
          </cell>
        </row>
        <row r="44">
          <cell r="C44">
            <v>848660</v>
          </cell>
          <cell r="H44">
            <v>848660</v>
          </cell>
        </row>
        <row r="45">
          <cell r="C45">
            <v>4518136</v>
          </cell>
          <cell r="E45">
            <v>300000</v>
          </cell>
          <cell r="G45">
            <v>115000</v>
          </cell>
          <cell r="H45">
            <v>4103136</v>
          </cell>
        </row>
        <row r="46">
          <cell r="C46">
            <v>4754747</v>
          </cell>
          <cell r="D46">
            <v>1821747</v>
          </cell>
          <cell r="E46">
            <v>1300000</v>
          </cell>
          <cell r="F46">
            <v>1633000</v>
          </cell>
          <cell r="G46">
            <v>0</v>
          </cell>
          <cell r="H46">
            <v>0</v>
          </cell>
        </row>
        <row r="47">
          <cell r="C47">
            <v>3466747</v>
          </cell>
          <cell r="D47">
            <v>1821747</v>
          </cell>
          <cell r="E47">
            <v>1300000</v>
          </cell>
          <cell r="F47">
            <v>345000</v>
          </cell>
        </row>
        <row r="48">
          <cell r="C48">
            <v>1288000</v>
          </cell>
          <cell r="F48">
            <v>1288000</v>
          </cell>
        </row>
        <row r="49">
          <cell r="C49">
            <v>11350682</v>
          </cell>
          <cell r="D49">
            <v>11350682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1487317</v>
          </cell>
          <cell r="D51">
            <v>1487317</v>
          </cell>
        </row>
        <row r="52">
          <cell r="C52">
            <v>9353365</v>
          </cell>
          <cell r="D52">
            <v>9353365</v>
          </cell>
        </row>
        <row r="53">
          <cell r="C53">
            <v>510000</v>
          </cell>
          <cell r="D53">
            <v>510000</v>
          </cell>
        </row>
        <row r="54">
          <cell r="C54">
            <v>1095245</v>
          </cell>
          <cell r="H54">
            <v>1095245</v>
          </cell>
        </row>
        <row r="55">
          <cell r="C55">
            <v>9100830</v>
          </cell>
          <cell r="D55">
            <v>6306319</v>
          </cell>
          <cell r="E55">
            <v>450900</v>
          </cell>
          <cell r="F55">
            <v>710910</v>
          </cell>
          <cell r="H55">
            <v>1632701</v>
          </cell>
        </row>
        <row r="56">
          <cell r="C56">
            <v>0</v>
          </cell>
        </row>
        <row r="57">
          <cell r="C57">
            <v>3048201</v>
          </cell>
          <cell r="D57">
            <v>3048201</v>
          </cell>
        </row>
        <row r="58">
          <cell r="C58">
            <v>0</v>
          </cell>
        </row>
        <row r="59">
          <cell r="C59">
            <v>717765</v>
          </cell>
          <cell r="D59">
            <v>717765</v>
          </cell>
        </row>
        <row r="60">
          <cell r="C60">
            <v>1460500</v>
          </cell>
          <cell r="D60">
            <v>1460500</v>
          </cell>
        </row>
        <row r="61">
          <cell r="C61">
            <v>39564766</v>
          </cell>
          <cell r="D61">
            <v>24705214</v>
          </cell>
          <cell r="E61">
            <v>2120900</v>
          </cell>
          <cell r="F61">
            <v>3343910</v>
          </cell>
          <cell r="G61">
            <v>1715000</v>
          </cell>
          <cell r="H61">
            <v>7679742</v>
          </cell>
        </row>
        <row r="62">
          <cell r="C62">
            <v>12129420</v>
          </cell>
          <cell r="D62">
            <v>12129420</v>
          </cell>
        </row>
        <row r="63">
          <cell r="C63">
            <v>0</v>
          </cell>
        </row>
        <row r="64">
          <cell r="C64">
            <v>12129420</v>
          </cell>
          <cell r="D64">
            <v>12129420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2215000</v>
          </cell>
          <cell r="D65">
            <v>1800000</v>
          </cell>
          <cell r="G65">
            <v>415000</v>
          </cell>
        </row>
        <row r="66">
          <cell r="C66">
            <v>2215000</v>
          </cell>
          <cell r="D66">
            <v>1800000</v>
          </cell>
          <cell r="E66">
            <v>0</v>
          </cell>
          <cell r="F66">
            <v>0</v>
          </cell>
          <cell r="G66">
            <v>415000</v>
          </cell>
          <cell r="H66">
            <v>0</v>
          </cell>
        </row>
        <row r="67">
          <cell r="C67">
            <v>0</v>
          </cell>
        </row>
        <row r="68">
          <cell r="C68">
            <v>390000</v>
          </cell>
          <cell r="D68">
            <v>390000</v>
          </cell>
        </row>
        <row r="69">
          <cell r="C69">
            <v>0</v>
          </cell>
        </row>
        <row r="70">
          <cell r="C70">
            <v>390000</v>
          </cell>
          <cell r="D70">
            <v>390000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2177993600</v>
          </cell>
          <cell r="D71">
            <v>2095156950</v>
          </cell>
          <cell r="E71">
            <v>4101948</v>
          </cell>
          <cell r="F71">
            <v>66607916</v>
          </cell>
          <cell r="G71">
            <v>3552252</v>
          </cell>
          <cell r="H71">
            <v>8574534</v>
          </cell>
        </row>
        <row r="72">
          <cell r="C72">
            <v>0</v>
          </cell>
        </row>
        <row r="73">
          <cell r="C73">
            <v>283299607</v>
          </cell>
          <cell r="D73">
            <v>247944252</v>
          </cell>
          <cell r="E73">
            <v>11151861</v>
          </cell>
          <cell r="F73">
            <v>17021226</v>
          </cell>
          <cell r="G73">
            <v>2340070</v>
          </cell>
          <cell r="H73">
            <v>4842198</v>
          </cell>
        </row>
        <row r="74">
          <cell r="C74">
            <v>15233172</v>
          </cell>
          <cell r="D74">
            <v>15233172</v>
          </cell>
        </row>
        <row r="75">
          <cell r="C75">
            <v>507950224</v>
          </cell>
          <cell r="E75">
            <v>186859653</v>
          </cell>
          <cell r="F75">
            <v>125491493</v>
          </cell>
          <cell r="G75">
            <v>66470316</v>
          </cell>
          <cell r="H75">
            <v>129128762</v>
          </cell>
        </row>
        <row r="76">
          <cell r="C76">
            <v>806483003</v>
          </cell>
          <cell r="D76">
            <v>263177424</v>
          </cell>
          <cell r="E76">
            <v>198011514</v>
          </cell>
          <cell r="F76">
            <v>142512719</v>
          </cell>
          <cell r="G76">
            <v>68810386</v>
          </cell>
          <cell r="H76">
            <v>133970960</v>
          </cell>
        </row>
        <row r="77">
          <cell r="C77">
            <v>806483003</v>
          </cell>
          <cell r="D77">
            <v>263177424</v>
          </cell>
          <cell r="E77">
            <v>198011514</v>
          </cell>
          <cell r="F77">
            <v>142512719</v>
          </cell>
          <cell r="G77">
            <v>68810386</v>
          </cell>
          <cell r="H77">
            <v>133970960</v>
          </cell>
        </row>
        <row r="78">
          <cell r="C78">
            <v>2984476603</v>
          </cell>
          <cell r="D78">
            <v>2358334374</v>
          </cell>
          <cell r="E78">
            <v>202113462</v>
          </cell>
          <cell r="F78">
            <v>209120635</v>
          </cell>
          <cell r="G78">
            <v>72362638</v>
          </cell>
          <cell r="H78">
            <v>142545494</v>
          </cell>
        </row>
      </sheetData>
      <sheetData sheetId="2">
        <row r="75">
          <cell r="C75">
            <v>309763563</v>
          </cell>
        </row>
      </sheetData>
      <sheetData sheetId="3" refreshError="1"/>
      <sheetData sheetId="4" refreshError="1"/>
      <sheetData sheetId="5">
        <row r="6">
          <cell r="C6">
            <v>388256130</v>
          </cell>
          <cell r="D6">
            <v>37303010</v>
          </cell>
          <cell r="E6">
            <v>132541971</v>
          </cell>
          <cell r="F6">
            <v>112500360</v>
          </cell>
          <cell r="G6">
            <v>23839051</v>
          </cell>
          <cell r="H6">
            <v>82071738</v>
          </cell>
        </row>
        <row r="7">
          <cell r="C7">
            <v>72635354</v>
          </cell>
          <cell r="D7">
            <v>8571628</v>
          </cell>
          <cell r="E7">
            <v>27994991</v>
          </cell>
          <cell r="F7">
            <v>15314426</v>
          </cell>
          <cell r="G7">
            <v>4723053</v>
          </cell>
          <cell r="H7">
            <v>16031256</v>
          </cell>
        </row>
        <row r="8">
          <cell r="C8">
            <v>475798608</v>
          </cell>
          <cell r="D8">
            <v>283833270</v>
          </cell>
          <cell r="E8">
            <v>38220500</v>
          </cell>
          <cell r="F8">
            <v>76867409</v>
          </cell>
          <cell r="G8">
            <v>33280498</v>
          </cell>
          <cell r="H8">
            <v>43596931</v>
          </cell>
        </row>
        <row r="9">
          <cell r="C9">
            <v>4263500</v>
          </cell>
          <cell r="D9">
            <v>4263500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4263500</v>
          </cell>
          <cell r="D10">
            <v>4263500</v>
          </cell>
        </row>
        <row r="11">
          <cell r="C11">
            <v>800000</v>
          </cell>
          <cell r="D11">
            <v>800000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800000</v>
          </cell>
          <cell r="D12">
            <v>800000</v>
          </cell>
        </row>
        <row r="13">
          <cell r="C13">
            <v>10580000</v>
          </cell>
          <cell r="D13">
            <v>10580000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1000000</v>
          </cell>
          <cell r="D14">
            <v>1000000</v>
          </cell>
        </row>
        <row r="15">
          <cell r="C15">
            <v>9580000</v>
          </cell>
          <cell r="D15">
            <v>9580000</v>
          </cell>
        </row>
        <row r="16">
          <cell r="C16">
            <v>15643500</v>
          </cell>
          <cell r="D16">
            <v>15643500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</row>
        <row r="18">
          <cell r="C18">
            <v>169123789</v>
          </cell>
          <cell r="D18">
            <v>169123789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3620000</v>
          </cell>
          <cell r="D19">
            <v>3620000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165503789</v>
          </cell>
          <cell r="D22">
            <v>165503789</v>
          </cell>
        </row>
        <row r="23">
          <cell r="C23">
            <v>8699850</v>
          </cell>
          <cell r="D23">
            <v>8699850</v>
          </cell>
        </row>
        <row r="24">
          <cell r="C24">
            <v>69310</v>
          </cell>
          <cell r="D24">
            <v>69310</v>
          </cell>
        </row>
        <row r="25">
          <cell r="C25">
            <v>108402205</v>
          </cell>
          <cell r="D25">
            <v>108402205</v>
          </cell>
        </row>
        <row r="26">
          <cell r="C26">
            <v>286295154</v>
          </cell>
          <cell r="D26">
            <v>286295154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620000</v>
          </cell>
          <cell r="E27">
            <v>500000</v>
          </cell>
          <cell r="F27">
            <v>120000</v>
          </cell>
        </row>
        <row r="28">
          <cell r="C28">
            <v>1009528681</v>
          </cell>
          <cell r="D28">
            <v>1009528681</v>
          </cell>
        </row>
        <row r="29">
          <cell r="C29">
            <v>1146299</v>
          </cell>
          <cell r="E29">
            <v>1106299</v>
          </cell>
          <cell r="F29">
            <v>40000</v>
          </cell>
        </row>
        <row r="30">
          <cell r="C30">
            <v>28166155</v>
          </cell>
          <cell r="D30">
            <v>15739754</v>
          </cell>
          <cell r="E30">
            <v>736220</v>
          </cell>
          <cell r="F30">
            <v>2609638</v>
          </cell>
          <cell r="G30">
            <v>8414741</v>
          </cell>
          <cell r="H30">
            <v>665802</v>
          </cell>
        </row>
        <row r="31">
          <cell r="C31">
            <v>70754372</v>
          </cell>
          <cell r="D31">
            <v>67089027</v>
          </cell>
          <cell r="E31">
            <v>632481</v>
          </cell>
          <cell r="F31">
            <v>747802</v>
          </cell>
          <cell r="G31">
            <v>2105295</v>
          </cell>
          <cell r="H31">
            <v>179767</v>
          </cell>
        </row>
        <row r="32">
          <cell r="C32">
            <v>1110215507</v>
          </cell>
          <cell r="D32">
            <v>1092357462</v>
          </cell>
          <cell r="E32">
            <v>2975000</v>
          </cell>
          <cell r="F32">
            <v>3517440</v>
          </cell>
          <cell r="G32">
            <v>10520036</v>
          </cell>
          <cell r="H32">
            <v>845569</v>
          </cell>
        </row>
        <row r="33">
          <cell r="C33">
            <v>68628228</v>
          </cell>
          <cell r="D33">
            <v>68628228</v>
          </cell>
        </row>
        <row r="34">
          <cell r="C34">
            <v>300000</v>
          </cell>
          <cell r="E34">
            <v>300000</v>
          </cell>
        </row>
        <row r="35">
          <cell r="C35">
            <v>725196</v>
          </cell>
          <cell r="F35">
            <v>725196</v>
          </cell>
        </row>
        <row r="36">
          <cell r="C36">
            <v>18806425</v>
          </cell>
          <cell r="D36">
            <v>18529621</v>
          </cell>
          <cell r="E36">
            <v>81000</v>
          </cell>
          <cell r="F36">
            <v>195804</v>
          </cell>
        </row>
        <row r="37">
          <cell r="C37">
            <v>88459849</v>
          </cell>
          <cell r="D37">
            <v>87157849</v>
          </cell>
          <cell r="E37">
            <v>381000</v>
          </cell>
          <cell r="F37">
            <v>921000</v>
          </cell>
          <cell r="G37">
            <v>0</v>
          </cell>
          <cell r="H37">
            <v>0</v>
          </cell>
        </row>
        <row r="38">
          <cell r="C38">
            <v>4287317</v>
          </cell>
          <cell r="D38">
            <v>4287317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3987317</v>
          </cell>
          <cell r="D39">
            <v>3987317</v>
          </cell>
        </row>
        <row r="40">
          <cell r="C40">
            <v>0</v>
          </cell>
        </row>
        <row r="41">
          <cell r="C41">
            <v>300000</v>
          </cell>
          <cell r="D41">
            <v>300000</v>
          </cell>
        </row>
        <row r="43">
          <cell r="C43">
            <v>11803812</v>
          </cell>
          <cell r="D43">
            <v>11803812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C44">
            <v>2449107914</v>
          </cell>
          <cell r="D44">
            <v>1822965685</v>
          </cell>
          <cell r="E44">
            <v>202113462</v>
          </cell>
          <cell r="F44">
            <v>209120635</v>
          </cell>
          <cell r="G44">
            <v>72362638</v>
          </cell>
          <cell r="H44">
            <v>142545494</v>
          </cell>
        </row>
        <row r="45">
          <cell r="C45">
            <v>27418465</v>
          </cell>
          <cell r="D45">
            <v>27418465</v>
          </cell>
        </row>
        <row r="46">
          <cell r="C46">
            <v>507950224</v>
          </cell>
          <cell r="D46">
            <v>507950224</v>
          </cell>
        </row>
        <row r="47">
          <cell r="C47">
            <v>535368689</v>
          </cell>
          <cell r="D47">
            <v>535368689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535368689</v>
          </cell>
          <cell r="D48">
            <v>535368689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C49">
            <v>2984476603</v>
          </cell>
          <cell r="D49">
            <v>2358334374</v>
          </cell>
          <cell r="E49">
            <v>202113462</v>
          </cell>
          <cell r="F49">
            <v>209120635</v>
          </cell>
          <cell r="G49">
            <v>72362638</v>
          </cell>
          <cell r="H49">
            <v>142545494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7770474</v>
          </cell>
          <cell r="D29">
            <v>7770474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7770474</v>
          </cell>
          <cell r="D30">
            <v>7770474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7770474</v>
          </cell>
          <cell r="D39">
            <v>7770474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1170000</v>
          </cell>
          <cell r="D46">
            <v>0</v>
          </cell>
          <cell r="E46">
            <v>0</v>
          </cell>
          <cell r="F46">
            <v>1170000</v>
          </cell>
          <cell r="G46">
            <v>0</v>
          </cell>
          <cell r="H46">
            <v>0</v>
          </cell>
        </row>
        <row r="47">
          <cell r="C47">
            <v>70000</v>
          </cell>
          <cell r="F47">
            <v>70000</v>
          </cell>
        </row>
        <row r="48">
          <cell r="C48">
            <v>1100000</v>
          </cell>
          <cell r="F48">
            <v>1100000</v>
          </cell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0</v>
          </cell>
        </row>
        <row r="55">
          <cell r="C55">
            <v>6185544</v>
          </cell>
          <cell r="D55">
            <v>5869644</v>
          </cell>
          <cell r="F55">
            <v>315900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1460500</v>
          </cell>
          <cell r="D60">
            <v>1460500</v>
          </cell>
        </row>
        <row r="61">
          <cell r="C61">
            <v>18426044</v>
          </cell>
          <cell r="D61">
            <v>16940144</v>
          </cell>
          <cell r="E61">
            <v>0</v>
          </cell>
          <cell r="F61">
            <v>1485900</v>
          </cell>
          <cell r="G61">
            <v>0</v>
          </cell>
          <cell r="H61">
            <v>0</v>
          </cell>
        </row>
        <row r="62">
          <cell r="C62">
            <v>12129420</v>
          </cell>
          <cell r="D62">
            <v>12129420</v>
          </cell>
        </row>
        <row r="63">
          <cell r="C63">
            <v>0</v>
          </cell>
        </row>
        <row r="64">
          <cell r="C64">
            <v>12129420</v>
          </cell>
          <cell r="D64">
            <v>12129420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390000</v>
          </cell>
          <cell r="D68">
            <v>390000</v>
          </cell>
        </row>
        <row r="69">
          <cell r="C69">
            <v>0</v>
          </cell>
        </row>
        <row r="70">
          <cell r="C70">
            <v>390000</v>
          </cell>
          <cell r="D70">
            <v>390000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38715938</v>
          </cell>
          <cell r="D71">
            <v>37230038</v>
          </cell>
          <cell r="E71">
            <v>0</v>
          </cell>
          <cell r="F71">
            <v>1485900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4554500</v>
          </cell>
          <cell r="F75">
            <v>3221000</v>
          </cell>
          <cell r="G75">
            <v>1333500</v>
          </cell>
        </row>
        <row r="76">
          <cell r="C76">
            <v>4554500</v>
          </cell>
          <cell r="D76">
            <v>0</v>
          </cell>
          <cell r="E76">
            <v>0</v>
          </cell>
          <cell r="F76">
            <v>3221000</v>
          </cell>
          <cell r="G76">
            <v>1333500</v>
          </cell>
          <cell r="H76">
            <v>0</v>
          </cell>
        </row>
        <row r="77">
          <cell r="C77">
            <v>4554500</v>
          </cell>
          <cell r="D77">
            <v>0</v>
          </cell>
          <cell r="E77">
            <v>0</v>
          </cell>
          <cell r="F77">
            <v>3221000</v>
          </cell>
          <cell r="G77">
            <v>1333500</v>
          </cell>
          <cell r="H77">
            <v>0</v>
          </cell>
        </row>
        <row r="78">
          <cell r="C78">
            <v>43270438</v>
          </cell>
          <cell r="D78">
            <v>37230038</v>
          </cell>
          <cell r="E78">
            <v>0</v>
          </cell>
          <cell r="F78">
            <v>4706900</v>
          </cell>
          <cell r="G78">
            <v>1333500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19147600</v>
          </cell>
          <cell r="D81">
            <v>13107200</v>
          </cell>
          <cell r="F81">
            <v>4706900</v>
          </cell>
          <cell r="G81">
            <v>1333500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5171670</v>
          </cell>
          <cell r="D96">
            <v>5171670</v>
          </cell>
        </row>
        <row r="97">
          <cell r="C97">
            <v>0</v>
          </cell>
        </row>
        <row r="98">
          <cell r="C98">
            <v>4000000</v>
          </cell>
          <cell r="D98">
            <v>4000000</v>
          </cell>
        </row>
        <row r="99">
          <cell r="C99">
            <v>9171670</v>
          </cell>
          <cell r="D99">
            <v>9171670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8019171</v>
          </cell>
          <cell r="D101">
            <v>8019171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2165176</v>
          </cell>
          <cell r="D104">
            <v>2165176</v>
          </cell>
        </row>
        <row r="105">
          <cell r="C105">
            <v>10184347</v>
          </cell>
          <cell r="D105">
            <v>10184347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167182</v>
          </cell>
          <cell r="D106">
            <v>167182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45139</v>
          </cell>
          <cell r="D109">
            <v>45139</v>
          </cell>
        </row>
        <row r="110">
          <cell r="C110">
            <v>212321</v>
          </cell>
          <cell r="D110">
            <v>212321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300000</v>
          </cell>
          <cell r="D114">
            <v>300000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38715938</v>
          </cell>
          <cell r="D116">
            <v>32675538</v>
          </cell>
          <cell r="E116">
            <v>0</v>
          </cell>
          <cell r="F116">
            <v>4706900</v>
          </cell>
          <cell r="G116">
            <v>1333500</v>
          </cell>
          <cell r="H116">
            <v>0</v>
          </cell>
        </row>
        <row r="117">
          <cell r="C117">
            <v>0</v>
          </cell>
        </row>
        <row r="118">
          <cell r="C118">
            <v>4554500</v>
          </cell>
          <cell r="D118">
            <v>4554500</v>
          </cell>
        </row>
        <row r="119">
          <cell r="C119">
            <v>4554500</v>
          </cell>
          <cell r="D119">
            <v>4554500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4554500</v>
          </cell>
          <cell r="D120">
            <v>4554500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43270438</v>
          </cell>
          <cell r="D121">
            <v>37230038</v>
          </cell>
          <cell r="E121">
            <v>0</v>
          </cell>
          <cell r="F121">
            <v>4706900</v>
          </cell>
          <cell r="G121">
            <v>1333500</v>
          </cell>
          <cell r="H121">
            <v>0</v>
          </cell>
        </row>
      </sheetData>
      <sheetData sheetId="11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7879357</v>
          </cell>
          <cell r="D29">
            <v>7879357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7879357</v>
          </cell>
          <cell r="D30">
            <v>7879357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7879357</v>
          </cell>
          <cell r="D39">
            <v>7879357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7879357</v>
          </cell>
          <cell r="D71">
            <v>7879357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7879357</v>
          </cell>
          <cell r="E75">
            <v>7879357</v>
          </cell>
        </row>
        <row r="76">
          <cell r="C76">
            <v>7879357</v>
          </cell>
          <cell r="D76">
            <v>0</v>
          </cell>
          <cell r="E76">
            <v>7879357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7879357</v>
          </cell>
          <cell r="D77">
            <v>0</v>
          </cell>
          <cell r="E77">
            <v>7879357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15758714</v>
          </cell>
          <cell r="D78">
            <v>7879357</v>
          </cell>
          <cell r="E78">
            <v>7879357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6556894</v>
          </cell>
          <cell r="E79">
            <v>6556894</v>
          </cell>
        </row>
        <row r="80">
          <cell r="C80">
            <v>1322463</v>
          </cell>
          <cell r="E80">
            <v>1322463</v>
          </cell>
        </row>
        <row r="81">
          <cell r="C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7879357</v>
          </cell>
          <cell r="D116">
            <v>0</v>
          </cell>
          <cell r="E116">
            <v>7879357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0</v>
          </cell>
        </row>
        <row r="118">
          <cell r="C118">
            <v>7879357</v>
          </cell>
          <cell r="D118">
            <v>7879357</v>
          </cell>
        </row>
        <row r="119">
          <cell r="C119">
            <v>7879357</v>
          </cell>
          <cell r="D119">
            <v>7879357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7879357</v>
          </cell>
          <cell r="D120">
            <v>7879357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15758714</v>
          </cell>
          <cell r="D121">
            <v>7879357</v>
          </cell>
          <cell r="E121">
            <v>7879357</v>
          </cell>
          <cell r="F121">
            <v>0</v>
          </cell>
          <cell r="G121">
            <v>0</v>
          </cell>
          <cell r="H121">
            <v>0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pane ySplit="6" topLeftCell="A6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33" t="s">
        <v>361</v>
      </c>
      <c r="F1" t="s">
        <v>227</v>
      </c>
    </row>
    <row r="2" spans="1:8" x14ac:dyDescent="0.2">
      <c r="B2" s="233" t="s">
        <v>362</v>
      </c>
      <c r="C2" s="234"/>
      <c r="F2" t="s">
        <v>486</v>
      </c>
    </row>
    <row r="3" spans="1:8" x14ac:dyDescent="0.2">
      <c r="C3" s="15"/>
      <c r="F3" t="s">
        <v>120</v>
      </c>
    </row>
    <row r="4" spans="1:8" x14ac:dyDescent="0.2">
      <c r="B4" s="235"/>
      <c r="C4" s="294" t="s">
        <v>453</v>
      </c>
    </row>
    <row r="5" spans="1:8" ht="38.25" x14ac:dyDescent="0.2">
      <c r="A5" s="2" t="s">
        <v>1</v>
      </c>
      <c r="B5" s="3" t="s">
        <v>2</v>
      </c>
      <c r="C5" s="4" t="s">
        <v>363</v>
      </c>
      <c r="D5" s="4" t="s">
        <v>48</v>
      </c>
      <c r="E5" s="4" t="s">
        <v>364</v>
      </c>
      <c r="F5" s="4" t="s">
        <v>50</v>
      </c>
      <c r="G5" s="4" t="s">
        <v>174</v>
      </c>
      <c r="H5" s="4" t="s">
        <v>52</v>
      </c>
    </row>
    <row r="6" spans="1:8" ht="25.5" x14ac:dyDescent="0.2">
      <c r="A6" s="5">
        <v>1</v>
      </c>
      <c r="B6" s="236" t="s">
        <v>53</v>
      </c>
      <c r="C6" s="237">
        <f>SUM(D6:H6)</f>
        <v>108519738</v>
      </c>
      <c r="D6" s="6">
        <v>108519738</v>
      </c>
      <c r="E6" s="6"/>
      <c r="F6" s="6"/>
      <c r="G6" s="6"/>
      <c r="H6" s="6"/>
    </row>
    <row r="7" spans="1:8" ht="25.5" x14ac:dyDescent="0.2">
      <c r="A7" s="5">
        <v>2</v>
      </c>
      <c r="B7" s="236" t="s">
        <v>365</v>
      </c>
      <c r="C7" s="237">
        <f t="shared" ref="C7:C70" si="0">SUM(D7:H7)</f>
        <v>142116067</v>
      </c>
      <c r="D7" s="6">
        <v>142116067</v>
      </c>
      <c r="E7" s="6"/>
      <c r="F7" s="6"/>
      <c r="G7" s="6"/>
      <c r="H7" s="6"/>
    </row>
    <row r="8" spans="1:8" ht="25.5" x14ac:dyDescent="0.2">
      <c r="A8" s="5">
        <v>3</v>
      </c>
      <c r="B8" s="236" t="s">
        <v>366</v>
      </c>
      <c r="C8" s="237">
        <f t="shared" si="0"/>
        <v>97760769</v>
      </c>
      <c r="D8" s="6">
        <v>97760769</v>
      </c>
      <c r="E8" s="6"/>
      <c r="F8" s="6"/>
      <c r="G8" s="6"/>
      <c r="H8" s="6"/>
    </row>
    <row r="9" spans="1:8" ht="25.5" x14ac:dyDescent="0.2">
      <c r="A9" s="5">
        <v>4</v>
      </c>
      <c r="B9" s="236" t="s">
        <v>367</v>
      </c>
      <c r="C9" s="237">
        <f t="shared" si="0"/>
        <v>7215230</v>
      </c>
      <c r="D9" s="6">
        <v>7215230</v>
      </c>
      <c r="E9" s="6"/>
      <c r="F9" s="6"/>
      <c r="G9" s="6"/>
      <c r="H9" s="6"/>
    </row>
    <row r="10" spans="1:8" ht="25.5" x14ac:dyDescent="0.2">
      <c r="A10" s="5">
        <v>5</v>
      </c>
      <c r="B10" s="236" t="s">
        <v>368</v>
      </c>
      <c r="C10" s="237">
        <f t="shared" si="0"/>
        <v>0</v>
      </c>
      <c r="D10" s="6"/>
      <c r="E10" s="6"/>
      <c r="F10" s="6"/>
      <c r="G10" s="6"/>
      <c r="H10" s="6"/>
    </row>
    <row r="11" spans="1:8" x14ac:dyDescent="0.2">
      <c r="A11" s="5">
        <v>6</v>
      </c>
      <c r="B11" s="236" t="s">
        <v>369</v>
      </c>
      <c r="C11" s="237">
        <f t="shared" si="0"/>
        <v>0</v>
      </c>
      <c r="D11" s="6"/>
      <c r="E11" s="6"/>
      <c r="F11" s="6"/>
      <c r="G11" s="6"/>
      <c r="H11" s="6"/>
    </row>
    <row r="12" spans="1:8" x14ac:dyDescent="0.2">
      <c r="A12" s="5">
        <v>7</v>
      </c>
      <c r="B12" s="236" t="s">
        <v>58</v>
      </c>
      <c r="C12" s="237">
        <f t="shared" si="0"/>
        <v>355611804</v>
      </c>
      <c r="D12" s="17">
        <f>SUM(D6:D11)</f>
        <v>355611804</v>
      </c>
      <c r="E12" s="17">
        <f>SUM(E6:E11)</f>
        <v>0</v>
      </c>
      <c r="F12" s="17">
        <f>SUM(F6:F11)</f>
        <v>0</v>
      </c>
      <c r="G12" s="17">
        <f>SUM(G6:G11)</f>
        <v>0</v>
      </c>
      <c r="H12" s="17">
        <f>SUM(H6:H11)</f>
        <v>0</v>
      </c>
    </row>
    <row r="13" spans="1:8" s="240" customFormat="1" x14ac:dyDescent="0.2">
      <c r="A13" s="5">
        <v>8</v>
      </c>
      <c r="B13" s="238" t="s">
        <v>370</v>
      </c>
      <c r="C13" s="237">
        <f t="shared" si="0"/>
        <v>0</v>
      </c>
      <c r="D13" s="239"/>
      <c r="E13" s="239"/>
      <c r="F13" s="239"/>
      <c r="G13" s="239"/>
      <c r="H13" s="239"/>
    </row>
    <row r="14" spans="1:8" ht="25.5" x14ac:dyDescent="0.2">
      <c r="A14" s="5">
        <v>9</v>
      </c>
      <c r="B14" s="236" t="s">
        <v>59</v>
      </c>
      <c r="C14" s="237">
        <f t="shared" si="0"/>
        <v>309792540</v>
      </c>
      <c r="D14" s="17">
        <f>SUM(D15:D19)</f>
        <v>243652694</v>
      </c>
      <c r="E14" s="17">
        <f>SUM(E15:E19)</f>
        <v>1981048</v>
      </c>
      <c r="F14" s="17">
        <f>SUM(F15:F19)</f>
        <v>63264006</v>
      </c>
      <c r="G14" s="17">
        <f>SUM(G15:G19)</f>
        <v>0</v>
      </c>
      <c r="H14" s="17">
        <f>SUM(H15:H19)</f>
        <v>894792</v>
      </c>
    </row>
    <row r="15" spans="1:8" x14ac:dyDescent="0.2">
      <c r="A15" s="5">
        <v>10</v>
      </c>
      <c r="B15" s="236" t="s">
        <v>371</v>
      </c>
      <c r="C15" s="237">
        <f t="shared" si="0"/>
        <v>3397958</v>
      </c>
      <c r="D15" s="6">
        <v>1416910</v>
      </c>
      <c r="E15" s="6">
        <v>1981048</v>
      </c>
      <c r="F15" s="6"/>
      <c r="G15" s="6"/>
      <c r="H15" s="6"/>
    </row>
    <row r="16" spans="1:8" x14ac:dyDescent="0.2">
      <c r="A16" s="5">
        <v>11</v>
      </c>
      <c r="B16" s="236" t="s">
        <v>372</v>
      </c>
      <c r="C16" s="237">
        <f t="shared" si="0"/>
        <v>227105784</v>
      </c>
      <c r="D16" s="6">
        <v>227105784</v>
      </c>
      <c r="E16" s="6"/>
      <c r="F16" s="6"/>
      <c r="G16" s="6"/>
      <c r="H16" s="6"/>
    </row>
    <row r="17" spans="1:8" x14ac:dyDescent="0.2">
      <c r="A17" s="5">
        <v>12</v>
      </c>
      <c r="B17" s="236" t="s">
        <v>373</v>
      </c>
      <c r="C17" s="237">
        <f t="shared" si="0"/>
        <v>15130000</v>
      </c>
      <c r="D17" s="6">
        <v>15130000</v>
      </c>
      <c r="E17" s="6"/>
      <c r="F17" s="6"/>
      <c r="G17" s="6"/>
      <c r="H17" s="6"/>
    </row>
    <row r="18" spans="1:8" x14ac:dyDescent="0.2">
      <c r="A18" s="5">
        <v>13</v>
      </c>
      <c r="B18" s="236" t="s">
        <v>374</v>
      </c>
      <c r="C18" s="237">
        <f t="shared" si="0"/>
        <v>64158798</v>
      </c>
      <c r="D18" s="6"/>
      <c r="E18" s="6"/>
      <c r="F18" s="6">
        <v>63264006</v>
      </c>
      <c r="G18" s="6"/>
      <c r="H18" s="6">
        <v>894792</v>
      </c>
    </row>
    <row r="19" spans="1:8" x14ac:dyDescent="0.2">
      <c r="A19" s="5">
        <v>14</v>
      </c>
      <c r="B19" s="236" t="s">
        <v>375</v>
      </c>
      <c r="C19" s="237">
        <f t="shared" si="0"/>
        <v>0</v>
      </c>
      <c r="D19" s="6"/>
      <c r="E19" s="6"/>
      <c r="F19" s="6"/>
      <c r="G19" s="6"/>
      <c r="H19" s="6"/>
    </row>
    <row r="20" spans="1:8" ht="25.5" x14ac:dyDescent="0.2">
      <c r="A20" s="5">
        <v>15</v>
      </c>
      <c r="B20" s="241" t="s">
        <v>64</v>
      </c>
      <c r="C20" s="237">
        <f t="shared" si="0"/>
        <v>665404344</v>
      </c>
      <c r="D20" s="7">
        <f>D12+D14</f>
        <v>599264498</v>
      </c>
      <c r="E20" s="7">
        <f>E12+E14</f>
        <v>1981048</v>
      </c>
      <c r="F20" s="7">
        <f>F12+F14</f>
        <v>63264006</v>
      </c>
      <c r="G20" s="7">
        <f>G12+G14</f>
        <v>0</v>
      </c>
      <c r="H20" s="7">
        <f>H12+H14</f>
        <v>894792</v>
      </c>
    </row>
    <row r="21" spans="1:8" x14ac:dyDescent="0.2">
      <c r="A21" s="5">
        <v>16</v>
      </c>
      <c r="B21" s="236" t="s">
        <v>65</v>
      </c>
      <c r="C21" s="237">
        <f t="shared" si="0"/>
        <v>0</v>
      </c>
      <c r="D21" s="18">
        <f>D22</f>
        <v>0</v>
      </c>
      <c r="E21" s="18">
        <f>E22</f>
        <v>0</v>
      </c>
      <c r="F21" s="18">
        <f>F22</f>
        <v>0</v>
      </c>
      <c r="G21" s="18">
        <f>G22</f>
        <v>0</v>
      </c>
      <c r="H21" s="18">
        <f>H22</f>
        <v>0</v>
      </c>
    </row>
    <row r="22" spans="1:8" x14ac:dyDescent="0.2">
      <c r="A22" s="5">
        <v>17</v>
      </c>
      <c r="B22" s="236" t="s">
        <v>376</v>
      </c>
      <c r="C22" s="237">
        <f t="shared" si="0"/>
        <v>0</v>
      </c>
      <c r="D22" s="242"/>
      <c r="E22" s="242"/>
      <c r="F22" s="242"/>
      <c r="G22" s="242"/>
      <c r="H22" s="242"/>
    </row>
    <row r="23" spans="1:8" x14ac:dyDescent="0.2">
      <c r="A23" s="5">
        <v>18</v>
      </c>
      <c r="B23" s="236" t="s">
        <v>377</v>
      </c>
      <c r="C23" s="237">
        <f t="shared" si="0"/>
        <v>1025095503</v>
      </c>
      <c r="D23" s="18">
        <f>SUM(D24:D27)</f>
        <v>1025095503</v>
      </c>
      <c r="E23" s="18">
        <f>SUM(E24:E27)</f>
        <v>0</v>
      </c>
      <c r="F23" s="18">
        <f>SUM(F24:F27)</f>
        <v>0</v>
      </c>
      <c r="G23" s="18">
        <f>SUM(G24:G27)</f>
        <v>0</v>
      </c>
      <c r="H23" s="18">
        <f>SUM(H24:H27)</f>
        <v>0</v>
      </c>
    </row>
    <row r="24" spans="1:8" x14ac:dyDescent="0.2">
      <c r="A24" s="5">
        <v>19</v>
      </c>
      <c r="B24" s="236" t="s">
        <v>378</v>
      </c>
      <c r="C24" s="237">
        <f t="shared" si="0"/>
        <v>0</v>
      </c>
      <c r="D24" s="4"/>
      <c r="E24" s="4"/>
      <c r="F24" s="4"/>
      <c r="G24" s="4"/>
      <c r="H24" s="4"/>
    </row>
    <row r="25" spans="1:8" x14ac:dyDescent="0.2">
      <c r="A25" s="5">
        <v>20</v>
      </c>
      <c r="B25" s="236" t="s">
        <v>379</v>
      </c>
      <c r="C25" s="237">
        <f t="shared" si="0"/>
        <v>1025095503</v>
      </c>
      <c r="D25" s="4">
        <v>1025095503</v>
      </c>
      <c r="E25" s="4"/>
      <c r="F25" s="4"/>
      <c r="G25" s="4"/>
      <c r="H25" s="4"/>
    </row>
    <row r="26" spans="1:8" x14ac:dyDescent="0.2">
      <c r="A26" s="5">
        <v>21</v>
      </c>
      <c r="B26" s="236" t="s">
        <v>380</v>
      </c>
      <c r="C26" s="237">
        <f t="shared" si="0"/>
        <v>0</v>
      </c>
      <c r="D26" s="4"/>
      <c r="E26" s="4"/>
      <c r="F26" s="4"/>
      <c r="G26" s="4"/>
      <c r="H26" s="4"/>
    </row>
    <row r="27" spans="1:8" x14ac:dyDescent="0.2">
      <c r="A27" s="5">
        <v>22</v>
      </c>
      <c r="B27" s="243" t="s">
        <v>381</v>
      </c>
      <c r="C27" s="237">
        <f t="shared" si="0"/>
        <v>0</v>
      </c>
      <c r="D27" s="4"/>
      <c r="E27" s="4"/>
      <c r="F27" s="4"/>
      <c r="G27" s="4"/>
      <c r="H27" s="4"/>
    </row>
    <row r="28" spans="1:8" ht="25.5" x14ac:dyDescent="0.2">
      <c r="A28" s="5">
        <v>23</v>
      </c>
      <c r="B28" s="241" t="s">
        <v>70</v>
      </c>
      <c r="C28" s="237">
        <f t="shared" si="0"/>
        <v>1025095503</v>
      </c>
      <c r="D28" s="7">
        <f>D21+D23</f>
        <v>1025095503</v>
      </c>
      <c r="E28" s="7">
        <f>E21+E23</f>
        <v>0</v>
      </c>
      <c r="F28" s="7">
        <f>F21+F23</f>
        <v>0</v>
      </c>
      <c r="G28" s="7">
        <f>G21+G23</f>
        <v>0</v>
      </c>
      <c r="H28" s="7">
        <f>H21+H23</f>
        <v>0</v>
      </c>
    </row>
    <row r="29" spans="1:8" x14ac:dyDescent="0.2">
      <c r="A29" s="5">
        <v>24</v>
      </c>
      <c r="B29" s="236" t="s">
        <v>71</v>
      </c>
      <c r="C29" s="237">
        <f t="shared" si="0"/>
        <v>110200000</v>
      </c>
      <c r="D29" s="17">
        <f>SUM(D30:D31)</f>
        <v>110200000</v>
      </c>
      <c r="E29" s="17">
        <f>SUM(E30:E31)</f>
        <v>0</v>
      </c>
      <c r="F29" s="17">
        <f>SUM(F30:F31)</f>
        <v>0</v>
      </c>
      <c r="G29" s="17">
        <f>SUM(G30:G31)</f>
        <v>0</v>
      </c>
      <c r="H29" s="17">
        <f>SUM(H30:H31)</f>
        <v>0</v>
      </c>
    </row>
    <row r="30" spans="1:8" x14ac:dyDescent="0.2">
      <c r="A30" s="5">
        <v>25</v>
      </c>
      <c r="B30" s="236" t="s">
        <v>72</v>
      </c>
      <c r="C30" s="237">
        <f t="shared" si="0"/>
        <v>110200000</v>
      </c>
      <c r="D30" s="6">
        <v>110200000</v>
      </c>
      <c r="E30" s="6"/>
      <c r="F30" s="6"/>
      <c r="G30" s="6"/>
      <c r="H30" s="6"/>
    </row>
    <row r="31" spans="1:8" ht="16.5" customHeight="1" x14ac:dyDescent="0.2">
      <c r="A31" s="5">
        <v>26</v>
      </c>
      <c r="B31" s="236" t="s">
        <v>73</v>
      </c>
      <c r="C31" s="237">
        <f t="shared" si="0"/>
        <v>0</v>
      </c>
      <c r="D31" s="6"/>
      <c r="E31" s="6"/>
      <c r="F31" s="6"/>
      <c r="G31" s="6"/>
      <c r="H31" s="6"/>
    </row>
    <row r="32" spans="1:8" ht="18.75" customHeight="1" x14ac:dyDescent="0.2">
      <c r="A32" s="5">
        <v>27</v>
      </c>
      <c r="B32" s="236" t="s">
        <v>74</v>
      </c>
      <c r="C32" s="237">
        <f t="shared" si="0"/>
        <v>181000000</v>
      </c>
      <c r="D32" s="6">
        <v>181000000</v>
      </c>
      <c r="E32" s="6"/>
      <c r="F32" s="6"/>
      <c r="G32" s="6"/>
      <c r="H32" s="6"/>
    </row>
    <row r="33" spans="1:8" x14ac:dyDescent="0.2">
      <c r="A33" s="5">
        <v>28</v>
      </c>
      <c r="B33" s="236" t="s">
        <v>382</v>
      </c>
      <c r="C33" s="237">
        <f t="shared" si="0"/>
        <v>11800000</v>
      </c>
      <c r="D33" s="6">
        <v>11800000</v>
      </c>
      <c r="E33" s="6"/>
      <c r="F33" s="6"/>
      <c r="G33" s="6"/>
      <c r="H33" s="6"/>
    </row>
    <row r="34" spans="1:8" ht="25.5" x14ac:dyDescent="0.2">
      <c r="A34" s="5">
        <v>29</v>
      </c>
      <c r="B34" s="236" t="s">
        <v>383</v>
      </c>
      <c r="C34" s="237">
        <f t="shared" si="0"/>
        <v>0</v>
      </c>
      <c r="D34" s="6"/>
      <c r="E34" s="6"/>
      <c r="F34" s="6"/>
      <c r="G34" s="6"/>
      <c r="H34" s="6"/>
    </row>
    <row r="35" spans="1:8" x14ac:dyDescent="0.2">
      <c r="A35" s="5">
        <v>30</v>
      </c>
      <c r="B35" s="236" t="s">
        <v>77</v>
      </c>
      <c r="C35" s="237">
        <f t="shared" si="0"/>
        <v>192800000</v>
      </c>
      <c r="D35" s="17">
        <f>SUM(D32:D34)</f>
        <v>192800000</v>
      </c>
      <c r="E35" s="17">
        <f>SUM(E32:E34)</f>
        <v>0</v>
      </c>
      <c r="F35" s="17">
        <f>SUM(F32:F34)</f>
        <v>0</v>
      </c>
      <c r="G35" s="17">
        <f>SUM(G32:G34)</f>
        <v>0</v>
      </c>
      <c r="H35" s="17">
        <f>SUM(H32:H34)</f>
        <v>0</v>
      </c>
    </row>
    <row r="36" spans="1:8" x14ac:dyDescent="0.2">
      <c r="A36" s="5">
        <v>31</v>
      </c>
      <c r="B36" s="236" t="s">
        <v>78</v>
      </c>
      <c r="C36" s="237">
        <f t="shared" si="0"/>
        <v>400000</v>
      </c>
      <c r="D36" s="17">
        <f>SUM(D37:D38)</f>
        <v>400000</v>
      </c>
      <c r="E36" s="17">
        <f>SUM(E37:E38)</f>
        <v>0</v>
      </c>
      <c r="F36" s="17">
        <f>SUM(F37:F38)</f>
        <v>0</v>
      </c>
      <c r="G36" s="17">
        <f>SUM(G37:G38)</f>
        <v>0</v>
      </c>
      <c r="H36" s="17">
        <f>SUM(H37:H38)</f>
        <v>0</v>
      </c>
    </row>
    <row r="37" spans="1:8" ht="51" x14ac:dyDescent="0.2">
      <c r="A37" s="5">
        <v>32</v>
      </c>
      <c r="B37" s="236" t="s">
        <v>384</v>
      </c>
      <c r="C37" s="237">
        <f t="shared" si="0"/>
        <v>50000</v>
      </c>
      <c r="D37" s="6">
        <v>50000</v>
      </c>
      <c r="E37" s="6"/>
      <c r="F37" s="6"/>
      <c r="G37" s="6"/>
      <c r="H37" s="6"/>
    </row>
    <row r="38" spans="1:8" x14ac:dyDescent="0.2">
      <c r="A38" s="5">
        <v>33</v>
      </c>
      <c r="B38" s="236" t="s">
        <v>385</v>
      </c>
      <c r="C38" s="237">
        <f t="shared" si="0"/>
        <v>350000</v>
      </c>
      <c r="D38" s="6">
        <v>350000</v>
      </c>
      <c r="E38" s="6"/>
      <c r="F38" s="6"/>
      <c r="G38" s="6"/>
      <c r="H38" s="6"/>
    </row>
    <row r="39" spans="1:8" x14ac:dyDescent="0.2">
      <c r="A39" s="5">
        <v>34</v>
      </c>
      <c r="B39" s="241" t="s">
        <v>82</v>
      </c>
      <c r="C39" s="237">
        <f t="shared" si="0"/>
        <v>303400000</v>
      </c>
      <c r="D39" s="7">
        <f>D29+D35+D36</f>
        <v>303400000</v>
      </c>
      <c r="E39" s="7">
        <f>E29+E35+E36</f>
        <v>0</v>
      </c>
      <c r="F39" s="7">
        <f>F29+F35+F36</f>
        <v>0</v>
      </c>
      <c r="G39" s="7">
        <f>G29+G35+G36</f>
        <v>0</v>
      </c>
      <c r="H39" s="7">
        <f>H29+H35+H36</f>
        <v>0</v>
      </c>
    </row>
    <row r="40" spans="1:8" x14ac:dyDescent="0.2">
      <c r="A40" s="5">
        <v>35</v>
      </c>
      <c r="B40" s="238" t="s">
        <v>386</v>
      </c>
      <c r="C40" s="237">
        <f t="shared" si="0"/>
        <v>0</v>
      </c>
      <c r="D40" s="244"/>
      <c r="E40" s="244"/>
      <c r="F40" s="244"/>
      <c r="G40" s="244"/>
      <c r="H40" s="244"/>
    </row>
    <row r="41" spans="1:8" x14ac:dyDescent="0.2">
      <c r="A41" s="5">
        <v>36</v>
      </c>
      <c r="B41" s="245" t="s">
        <v>83</v>
      </c>
      <c r="C41" s="237">
        <f t="shared" si="0"/>
        <v>8036796</v>
      </c>
      <c r="D41" s="19">
        <f>SUM(D42:D45)</f>
        <v>0</v>
      </c>
      <c r="E41" s="19">
        <f>SUM(E42:E45)</f>
        <v>370000</v>
      </c>
      <c r="F41" s="19">
        <f>SUM(F42:F45)</f>
        <v>1000000</v>
      </c>
      <c r="G41" s="19">
        <f>SUM(G42:G45)</f>
        <v>1715000</v>
      </c>
      <c r="H41" s="19">
        <f>SUM(H42:H45)</f>
        <v>4951796</v>
      </c>
    </row>
    <row r="42" spans="1:8" x14ac:dyDescent="0.2">
      <c r="A42" s="5">
        <v>37</v>
      </c>
      <c r="B42" s="245" t="s">
        <v>387</v>
      </c>
      <c r="C42" s="237">
        <f t="shared" si="0"/>
        <v>0</v>
      </c>
      <c r="D42" s="232"/>
      <c r="E42" s="232"/>
      <c r="F42" s="232"/>
      <c r="G42" s="232"/>
      <c r="H42" s="232"/>
    </row>
    <row r="43" spans="1:8" x14ac:dyDescent="0.2">
      <c r="A43" s="5">
        <v>38</v>
      </c>
      <c r="B43" s="245" t="s">
        <v>85</v>
      </c>
      <c r="C43" s="237">
        <f t="shared" si="0"/>
        <v>2670000</v>
      </c>
      <c r="D43" s="8"/>
      <c r="E43" s="8">
        <v>70000</v>
      </c>
      <c r="F43" s="8">
        <v>1000000</v>
      </c>
      <c r="G43" s="8">
        <v>1600000</v>
      </c>
      <c r="H43" s="8"/>
    </row>
    <row r="44" spans="1:8" x14ac:dyDescent="0.2">
      <c r="A44" s="5">
        <v>39</v>
      </c>
      <c r="B44" s="245" t="s">
        <v>388</v>
      </c>
      <c r="C44" s="237">
        <f t="shared" si="0"/>
        <v>848660</v>
      </c>
      <c r="D44" s="8"/>
      <c r="E44" s="8"/>
      <c r="F44" s="8"/>
      <c r="G44" s="8"/>
      <c r="H44" s="8">
        <v>848660</v>
      </c>
    </row>
    <row r="45" spans="1:8" x14ac:dyDescent="0.2">
      <c r="A45" s="5">
        <v>40</v>
      </c>
      <c r="B45" s="245" t="s">
        <v>389</v>
      </c>
      <c r="C45" s="237">
        <f t="shared" si="0"/>
        <v>4518136</v>
      </c>
      <c r="D45" s="8"/>
      <c r="E45" s="8">
        <v>300000</v>
      </c>
      <c r="F45" s="8"/>
      <c r="G45" s="8">
        <v>115000</v>
      </c>
      <c r="H45" s="8">
        <v>4103136</v>
      </c>
    </row>
    <row r="46" spans="1:8" x14ac:dyDescent="0.2">
      <c r="A46" s="5">
        <v>41</v>
      </c>
      <c r="B46" s="236" t="s">
        <v>87</v>
      </c>
      <c r="C46" s="237">
        <f t="shared" si="0"/>
        <v>3063000</v>
      </c>
      <c r="D46" s="19">
        <f>SUM(D47:D48)</f>
        <v>130000</v>
      </c>
      <c r="E46" s="19">
        <f>SUM(E47:E48)</f>
        <v>1300000</v>
      </c>
      <c r="F46" s="19">
        <f>SUM(F47:F48)</f>
        <v>1633000</v>
      </c>
      <c r="G46" s="19">
        <f>SUM(G47:G48)</f>
        <v>0</v>
      </c>
      <c r="H46" s="19">
        <f>SUM(H47:H48)</f>
        <v>0</v>
      </c>
    </row>
    <row r="47" spans="1:8" x14ac:dyDescent="0.2">
      <c r="A47" s="5">
        <v>42</v>
      </c>
      <c r="B47" s="236" t="s">
        <v>88</v>
      </c>
      <c r="C47" s="237">
        <f t="shared" si="0"/>
        <v>1775000</v>
      </c>
      <c r="D47" s="6">
        <v>130000</v>
      </c>
      <c r="E47" s="6">
        <v>1300000</v>
      </c>
      <c r="F47" s="6">
        <v>345000</v>
      </c>
      <c r="G47" s="6"/>
      <c r="H47" s="6"/>
    </row>
    <row r="48" spans="1:8" x14ac:dyDescent="0.2">
      <c r="A48" s="5">
        <v>43</v>
      </c>
      <c r="B48" s="236" t="s">
        <v>89</v>
      </c>
      <c r="C48" s="237">
        <f t="shared" si="0"/>
        <v>1288000</v>
      </c>
      <c r="D48" s="6"/>
      <c r="E48" s="6"/>
      <c r="F48" s="6">
        <v>1288000</v>
      </c>
      <c r="G48" s="6"/>
      <c r="H48" s="6"/>
    </row>
    <row r="49" spans="1:8" x14ac:dyDescent="0.2">
      <c r="A49" s="5">
        <v>44</v>
      </c>
      <c r="B49" s="236" t="s">
        <v>390</v>
      </c>
      <c r="C49" s="237">
        <f t="shared" si="0"/>
        <v>9610000</v>
      </c>
      <c r="D49" s="19">
        <f>SUM(D50:D53)</f>
        <v>9610000</v>
      </c>
      <c r="E49" s="19">
        <f>SUM(E50:E53)</f>
        <v>0</v>
      </c>
      <c r="F49" s="19">
        <f>SUM(F50:F53)</f>
        <v>0</v>
      </c>
      <c r="G49" s="19">
        <f>SUM(G50:G53)</f>
        <v>0</v>
      </c>
      <c r="H49" s="19">
        <f>SUM(H50:H53)</f>
        <v>0</v>
      </c>
    </row>
    <row r="50" spans="1:8" ht="25.5" x14ac:dyDescent="0.2">
      <c r="A50" s="5">
        <v>45</v>
      </c>
      <c r="B50" s="236" t="s">
        <v>391</v>
      </c>
      <c r="C50" s="237">
        <f t="shared" si="0"/>
        <v>0</v>
      </c>
      <c r="D50" s="6"/>
      <c r="E50" s="6"/>
      <c r="F50" s="6"/>
      <c r="G50" s="6"/>
      <c r="H50" s="6"/>
    </row>
    <row r="51" spans="1:8" ht="25.5" x14ac:dyDescent="0.2">
      <c r="A51" s="5">
        <v>46</v>
      </c>
      <c r="B51" s="236" t="s">
        <v>92</v>
      </c>
      <c r="C51" s="237">
        <f t="shared" si="0"/>
        <v>0</v>
      </c>
      <c r="D51" s="6"/>
      <c r="E51" s="6"/>
      <c r="F51" s="6"/>
      <c r="G51" s="6"/>
      <c r="H51" s="6"/>
    </row>
    <row r="52" spans="1:8" x14ac:dyDescent="0.2">
      <c r="A52" s="5">
        <v>47</v>
      </c>
      <c r="B52" s="236" t="s">
        <v>392</v>
      </c>
      <c r="C52" s="237">
        <f t="shared" si="0"/>
        <v>9100000</v>
      </c>
      <c r="D52" s="6">
        <v>9100000</v>
      </c>
      <c r="E52" s="6"/>
      <c r="F52" s="6"/>
      <c r="G52" s="6"/>
      <c r="H52" s="6"/>
    </row>
    <row r="53" spans="1:8" x14ac:dyDescent="0.2">
      <c r="A53" s="5">
        <v>49</v>
      </c>
      <c r="B53" s="236" t="s">
        <v>95</v>
      </c>
      <c r="C53" s="237">
        <f t="shared" si="0"/>
        <v>510000</v>
      </c>
      <c r="D53" s="6">
        <v>510000</v>
      </c>
      <c r="E53" s="6"/>
      <c r="F53" s="6"/>
      <c r="G53" s="6"/>
      <c r="H53" s="6"/>
    </row>
    <row r="54" spans="1:8" x14ac:dyDescent="0.2">
      <c r="A54" s="5">
        <v>50</v>
      </c>
      <c r="B54" s="236" t="s">
        <v>393</v>
      </c>
      <c r="C54" s="237">
        <f t="shared" si="0"/>
        <v>1095245</v>
      </c>
      <c r="D54" s="6"/>
      <c r="E54" s="6"/>
      <c r="F54" s="6"/>
      <c r="G54" s="6"/>
      <c r="H54" s="6">
        <v>1095245</v>
      </c>
    </row>
    <row r="55" spans="1:8" x14ac:dyDescent="0.2">
      <c r="A55" s="5">
        <v>51</v>
      </c>
      <c r="B55" s="236" t="s">
        <v>394</v>
      </c>
      <c r="C55" s="237">
        <f t="shared" si="0"/>
        <v>8699255</v>
      </c>
      <c r="D55" s="9">
        <v>5904744</v>
      </c>
      <c r="E55" s="9">
        <v>450900</v>
      </c>
      <c r="F55" s="9">
        <v>710910</v>
      </c>
      <c r="G55" s="9"/>
      <c r="H55" s="9">
        <v>1632701</v>
      </c>
    </row>
    <row r="56" spans="1:8" x14ac:dyDescent="0.2">
      <c r="A56" s="5">
        <v>52</v>
      </c>
      <c r="B56" s="236" t="s">
        <v>98</v>
      </c>
      <c r="C56" s="237">
        <f t="shared" si="0"/>
        <v>0</v>
      </c>
      <c r="D56" s="6"/>
      <c r="E56" s="6"/>
      <c r="F56" s="6"/>
      <c r="G56" s="6"/>
      <c r="H56" s="6"/>
    </row>
    <row r="57" spans="1:8" ht="25.5" x14ac:dyDescent="0.2">
      <c r="A57" s="5">
        <v>53</v>
      </c>
      <c r="B57" s="236" t="s">
        <v>395</v>
      </c>
      <c r="C57" s="237">
        <f t="shared" si="0"/>
        <v>0</v>
      </c>
      <c r="D57" s="6"/>
      <c r="E57" s="6"/>
      <c r="F57" s="6"/>
      <c r="G57" s="6"/>
      <c r="H57" s="6"/>
    </row>
    <row r="58" spans="1:8" x14ac:dyDescent="0.2">
      <c r="A58" s="5">
        <v>54</v>
      </c>
      <c r="B58" s="236" t="s">
        <v>396</v>
      </c>
      <c r="C58" s="237">
        <f t="shared" si="0"/>
        <v>0</v>
      </c>
      <c r="D58" s="6"/>
      <c r="E58" s="6"/>
      <c r="F58" s="6"/>
      <c r="G58" s="6"/>
      <c r="H58" s="6"/>
    </row>
    <row r="59" spans="1:8" x14ac:dyDescent="0.2">
      <c r="A59" s="5">
        <v>55</v>
      </c>
      <c r="B59" s="236" t="s">
        <v>103</v>
      </c>
      <c r="C59" s="237">
        <f t="shared" si="0"/>
        <v>0</v>
      </c>
      <c r="D59" s="6"/>
      <c r="E59" s="6"/>
      <c r="F59" s="6"/>
      <c r="G59" s="6"/>
      <c r="H59" s="6"/>
    </row>
    <row r="60" spans="1:8" x14ac:dyDescent="0.2">
      <c r="A60" s="5">
        <v>56</v>
      </c>
      <c r="B60" s="236" t="s">
        <v>397</v>
      </c>
      <c r="C60" s="237">
        <f t="shared" si="0"/>
        <v>1460500</v>
      </c>
      <c r="D60" s="6">
        <v>1460500</v>
      </c>
      <c r="E60" s="4"/>
      <c r="F60" s="4"/>
      <c r="G60" s="4"/>
      <c r="H60" s="4"/>
    </row>
    <row r="61" spans="1:8" x14ac:dyDescent="0.2">
      <c r="A61" s="5">
        <v>57</v>
      </c>
      <c r="B61" s="241" t="s">
        <v>105</v>
      </c>
      <c r="C61" s="237">
        <f t="shared" si="0"/>
        <v>31964796</v>
      </c>
      <c r="D61" s="7">
        <f>D40+D41+D46+D49+D54+D55+D56+D57+D58+D59+D60</f>
        <v>17105244</v>
      </c>
      <c r="E61" s="7">
        <f>E40+E41+E46+E49+E54+E55+E56+E57+E58+E59+E60</f>
        <v>2120900</v>
      </c>
      <c r="F61" s="7">
        <f>F40+F41+F46+F49+F54+F55+F56+F57+F58+F59+F60</f>
        <v>3343910</v>
      </c>
      <c r="G61" s="7">
        <f>G40+G41+G46+G49+G54+G55+G56+G57+G58+G59+G60</f>
        <v>1715000</v>
      </c>
      <c r="H61" s="7">
        <f>H40+H41+H46+H49+H54+H55+H56+H57+H58+H59+H60</f>
        <v>7679742</v>
      </c>
    </row>
    <row r="62" spans="1:8" x14ac:dyDescent="0.2">
      <c r="A62" s="5">
        <v>58</v>
      </c>
      <c r="B62" s="236" t="s">
        <v>398</v>
      </c>
      <c r="C62" s="237">
        <f t="shared" si="0"/>
        <v>12129420</v>
      </c>
      <c r="D62" s="6">
        <v>12129420</v>
      </c>
      <c r="E62" s="6"/>
      <c r="F62" s="6"/>
      <c r="G62" s="4"/>
      <c r="H62" s="4"/>
    </row>
    <row r="63" spans="1:8" x14ac:dyDescent="0.2">
      <c r="A63" s="5">
        <v>59</v>
      </c>
      <c r="B63" s="236" t="s">
        <v>399</v>
      </c>
      <c r="C63" s="237">
        <f t="shared" si="0"/>
        <v>0</v>
      </c>
      <c r="D63" s="6"/>
      <c r="E63" s="6"/>
      <c r="F63" s="6"/>
      <c r="G63" s="4"/>
      <c r="H63" s="4"/>
    </row>
    <row r="64" spans="1:8" x14ac:dyDescent="0.2">
      <c r="A64" s="5">
        <v>60</v>
      </c>
      <c r="B64" s="241" t="s">
        <v>107</v>
      </c>
      <c r="C64" s="237">
        <f t="shared" si="0"/>
        <v>12129420</v>
      </c>
      <c r="D64" s="7">
        <f>SUM(D62:D63)</f>
        <v>12129420</v>
      </c>
      <c r="E64" s="7">
        <f>SUM(E62:E63)</f>
        <v>0</v>
      </c>
      <c r="F64" s="7">
        <f>SUM(F62:F63)</f>
        <v>0</v>
      </c>
      <c r="G64" s="7">
        <f>SUM(G62:G63)</f>
        <v>0</v>
      </c>
      <c r="H64" s="7">
        <f>SUM(H62:H63)</f>
        <v>0</v>
      </c>
    </row>
    <row r="65" spans="1:8" x14ac:dyDescent="0.2">
      <c r="A65" s="5">
        <v>61</v>
      </c>
      <c r="B65" s="246" t="s">
        <v>400</v>
      </c>
      <c r="C65" s="237">
        <f t="shared" si="0"/>
        <v>0</v>
      </c>
      <c r="D65" s="232"/>
      <c r="E65" s="232"/>
      <c r="F65" s="232"/>
      <c r="G65" s="232"/>
      <c r="H65" s="232"/>
    </row>
    <row r="66" spans="1:8" x14ac:dyDescent="0.2">
      <c r="A66" s="5">
        <v>62</v>
      </c>
      <c r="B66" s="247" t="s">
        <v>401</v>
      </c>
      <c r="C66" s="237">
        <f t="shared" si="0"/>
        <v>0</v>
      </c>
      <c r="D66" s="7">
        <f>D65</f>
        <v>0</v>
      </c>
      <c r="E66" s="7">
        <f>E65</f>
        <v>0</v>
      </c>
      <c r="F66" s="7">
        <f>F65</f>
        <v>0</v>
      </c>
      <c r="G66" s="7">
        <f>G65</f>
        <v>0</v>
      </c>
      <c r="H66" s="7">
        <f>H65</f>
        <v>0</v>
      </c>
    </row>
    <row r="67" spans="1:8" ht="25.5" x14ac:dyDescent="0.2">
      <c r="A67" s="5">
        <v>63</v>
      </c>
      <c r="B67" s="236" t="s">
        <v>108</v>
      </c>
      <c r="C67" s="237">
        <f t="shared" si="0"/>
        <v>0</v>
      </c>
      <c r="D67" s="6"/>
      <c r="E67" s="6"/>
      <c r="F67" s="6"/>
      <c r="G67" s="6"/>
      <c r="H67" s="6"/>
    </row>
    <row r="68" spans="1:8" x14ac:dyDescent="0.2">
      <c r="A68" s="5">
        <v>64</v>
      </c>
      <c r="B68" s="236" t="s">
        <v>109</v>
      </c>
      <c r="C68" s="237">
        <f t="shared" si="0"/>
        <v>390000</v>
      </c>
      <c r="D68" s="6">
        <v>390000</v>
      </c>
      <c r="E68" s="6"/>
      <c r="F68" s="6"/>
      <c r="G68" s="6"/>
      <c r="H68" s="6"/>
    </row>
    <row r="69" spans="1:8" x14ac:dyDescent="0.2">
      <c r="A69" s="5">
        <v>65</v>
      </c>
      <c r="B69" s="236" t="s">
        <v>110</v>
      </c>
      <c r="C69" s="237">
        <f t="shared" si="0"/>
        <v>0</v>
      </c>
      <c r="D69" s="4"/>
      <c r="E69" s="4"/>
      <c r="F69" s="4"/>
      <c r="G69" s="4"/>
      <c r="H69" s="4"/>
    </row>
    <row r="70" spans="1:8" x14ac:dyDescent="0.2">
      <c r="A70" s="5">
        <v>66</v>
      </c>
      <c r="B70" s="241" t="s">
        <v>111</v>
      </c>
      <c r="C70" s="237">
        <f t="shared" si="0"/>
        <v>390000</v>
      </c>
      <c r="D70" s="20">
        <f>SUM(D67:D69)</f>
        <v>390000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</row>
    <row r="71" spans="1:8" x14ac:dyDescent="0.2">
      <c r="A71" s="5">
        <v>67</v>
      </c>
      <c r="B71" s="248" t="s">
        <v>112</v>
      </c>
      <c r="C71" s="237">
        <f t="shared" ref="C71:C78" si="1">SUM(D71:H71)</f>
        <v>2038384063</v>
      </c>
      <c r="D71" s="21">
        <f>D20+D28+D39+D61+D64+D66+D70</f>
        <v>1957384665</v>
      </c>
      <c r="E71" s="21">
        <f>E20+E28+E39+E61+E64+E66+E70</f>
        <v>4101948</v>
      </c>
      <c r="F71" s="21">
        <f>F20+F28+F39+F61+F64+F66+F70</f>
        <v>66607916</v>
      </c>
      <c r="G71" s="21">
        <f>G20+G28+G39+G61+G64+G66+G70</f>
        <v>1715000</v>
      </c>
      <c r="H71" s="21">
        <f>H20+H28+H39+H61+H64+H66+H70</f>
        <v>8574534</v>
      </c>
    </row>
    <row r="72" spans="1:8" ht="25.5" x14ac:dyDescent="0.2">
      <c r="A72" s="5">
        <v>68</v>
      </c>
      <c r="B72" s="238" t="s">
        <v>402</v>
      </c>
      <c r="C72" s="237">
        <f t="shared" si="1"/>
        <v>0</v>
      </c>
      <c r="D72" s="232"/>
      <c r="E72" s="232"/>
      <c r="F72" s="232"/>
      <c r="G72" s="232"/>
      <c r="H72" s="232"/>
    </row>
    <row r="73" spans="1:8" ht="25.5" x14ac:dyDescent="0.2">
      <c r="A73" s="5">
        <v>69</v>
      </c>
      <c r="B73" s="236" t="s">
        <v>403</v>
      </c>
      <c r="C73" s="237">
        <f t="shared" si="1"/>
        <v>202103170</v>
      </c>
      <c r="D73" s="6">
        <v>197103170</v>
      </c>
      <c r="E73" s="6"/>
      <c r="F73" s="6">
        <v>5000000</v>
      </c>
      <c r="G73" s="6"/>
      <c r="H73" s="6"/>
    </row>
    <row r="74" spans="1:8" x14ac:dyDescent="0.2">
      <c r="A74" s="5">
        <v>70</v>
      </c>
      <c r="B74" s="236" t="s">
        <v>114</v>
      </c>
      <c r="C74" s="237">
        <f t="shared" si="1"/>
        <v>0</v>
      </c>
      <c r="D74" s="6"/>
      <c r="E74" s="6"/>
      <c r="F74" s="6"/>
      <c r="G74" s="6"/>
      <c r="H74" s="6"/>
    </row>
    <row r="75" spans="1:8" x14ac:dyDescent="0.2">
      <c r="A75" s="5">
        <v>71</v>
      </c>
      <c r="B75" s="236" t="s">
        <v>404</v>
      </c>
      <c r="C75" s="237">
        <f t="shared" si="1"/>
        <v>487307709</v>
      </c>
      <c r="D75" s="6"/>
      <c r="E75" s="6">
        <v>186540289</v>
      </c>
      <c r="F75" s="6">
        <v>118913460</v>
      </c>
      <c r="G75" s="6">
        <v>53449698</v>
      </c>
      <c r="H75" s="6">
        <v>128404262</v>
      </c>
    </row>
    <row r="76" spans="1:8" x14ac:dyDescent="0.2">
      <c r="A76" s="5">
        <v>72</v>
      </c>
      <c r="B76" s="236" t="s">
        <v>115</v>
      </c>
      <c r="C76" s="237">
        <f t="shared" si="1"/>
        <v>689410879</v>
      </c>
      <c r="D76" s="18">
        <f>SUM(D72:D75)</f>
        <v>197103170</v>
      </c>
      <c r="E76" s="18">
        <f>SUM(E72:E75)</f>
        <v>186540289</v>
      </c>
      <c r="F76" s="18">
        <f>SUM(F72:F75)</f>
        <v>123913460</v>
      </c>
      <c r="G76" s="18">
        <f>SUM(G72:G75)</f>
        <v>53449698</v>
      </c>
      <c r="H76" s="18">
        <f>SUM(H72:H75)</f>
        <v>128404262</v>
      </c>
    </row>
    <row r="77" spans="1:8" ht="13.5" thickBot="1" x14ac:dyDescent="0.25">
      <c r="A77" s="5">
        <v>73</v>
      </c>
      <c r="B77" s="249" t="s">
        <v>116</v>
      </c>
      <c r="C77" s="237">
        <f t="shared" si="1"/>
        <v>689410879</v>
      </c>
      <c r="D77" s="22">
        <f>D76</f>
        <v>197103170</v>
      </c>
      <c r="E77" s="22">
        <f>E76</f>
        <v>186540289</v>
      </c>
      <c r="F77" s="22">
        <f>F76</f>
        <v>123913460</v>
      </c>
      <c r="G77" s="22">
        <f>G76</f>
        <v>53449698</v>
      </c>
      <c r="H77" s="22">
        <f>H76</f>
        <v>128404262</v>
      </c>
    </row>
    <row r="78" spans="1:8" ht="14.25" thickTop="1" thickBot="1" x14ac:dyDescent="0.25">
      <c r="A78" s="5">
        <v>74</v>
      </c>
      <c r="B78" s="250" t="s">
        <v>46</v>
      </c>
      <c r="C78" s="237">
        <f t="shared" si="1"/>
        <v>2727794942</v>
      </c>
      <c r="D78" s="251">
        <f>D71+D77</f>
        <v>2154487835</v>
      </c>
      <c r="E78" s="251">
        <f>E71+E77</f>
        <v>190642237</v>
      </c>
      <c r="F78" s="251">
        <f>F71+F77</f>
        <v>190521376</v>
      </c>
      <c r="G78" s="251">
        <f>G71+G77</f>
        <v>55164698</v>
      </c>
      <c r="H78" s="251">
        <f>H71+H77</f>
        <v>136978796</v>
      </c>
    </row>
    <row r="79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workbookViewId="0">
      <selection activeCell="E2" sqref="E2"/>
    </sheetView>
  </sheetViews>
  <sheetFormatPr defaultColWidth="9.140625" defaultRowHeight="15" x14ac:dyDescent="0.25"/>
  <cols>
    <col min="1" max="1" width="48.42578125" style="393" customWidth="1"/>
    <col min="2" max="2" width="11.7109375" style="393" customWidth="1"/>
    <col min="3" max="3" width="8.85546875" style="393" customWidth="1"/>
    <col min="4" max="4" width="14.42578125" style="393" customWidth="1"/>
    <col min="5" max="5" width="13" style="393" customWidth="1"/>
    <col min="6" max="7" width="12.42578125" style="393" customWidth="1"/>
    <col min="8" max="8" width="14.42578125" style="393" customWidth="1"/>
    <col min="9" max="9" width="13" style="393" customWidth="1"/>
    <col min="10" max="10" width="15.42578125" style="393" customWidth="1"/>
    <col min="11" max="12" width="14.5703125" style="393" customWidth="1"/>
    <col min="13" max="13" width="12.5703125" style="393" customWidth="1"/>
    <col min="14" max="14" width="10.7109375" style="393" customWidth="1"/>
    <col min="15" max="18" width="13" style="393" customWidth="1"/>
    <col min="19" max="19" width="12.42578125" style="393" customWidth="1"/>
    <col min="20" max="20" width="12" style="393" customWidth="1"/>
    <col min="21" max="21" width="11.85546875" style="393" customWidth="1"/>
    <col min="22" max="22" width="12.42578125" style="393" bestFit="1" customWidth="1"/>
    <col min="23" max="16384" width="9.140625" style="393"/>
  </cols>
  <sheetData>
    <row r="1" spans="1:22" ht="18.75" x14ac:dyDescent="0.3">
      <c r="A1" s="323" t="s">
        <v>0</v>
      </c>
      <c r="E1" s="379" t="s">
        <v>122</v>
      </c>
      <c r="I1" s="379"/>
    </row>
    <row r="2" spans="1:22" ht="18.75" x14ac:dyDescent="0.3">
      <c r="A2" s="323" t="s">
        <v>117</v>
      </c>
      <c r="E2" s="379" t="s">
        <v>534</v>
      </c>
      <c r="I2" s="379"/>
    </row>
    <row r="3" spans="1:22" ht="23.25" thickBot="1" x14ac:dyDescent="0.4">
      <c r="A3" s="323"/>
      <c r="D3" s="394">
        <v>2018</v>
      </c>
      <c r="H3" s="394">
        <v>2018</v>
      </c>
    </row>
    <row r="4" spans="1:22" ht="18.75" x14ac:dyDescent="0.3">
      <c r="A4" s="323"/>
      <c r="B4" s="395" t="s">
        <v>123</v>
      </c>
      <c r="C4" s="396"/>
      <c r="D4" s="396"/>
      <c r="E4" s="397">
        <v>9437151820</v>
      </c>
      <c r="F4" s="396"/>
      <c r="G4" s="487"/>
      <c r="H4" s="488"/>
      <c r="I4" s="489"/>
      <c r="J4" s="490"/>
    </row>
    <row r="5" spans="1:22" ht="18.75" x14ac:dyDescent="0.3">
      <c r="A5" s="323"/>
      <c r="B5" s="324" t="s">
        <v>124</v>
      </c>
      <c r="C5" s="398" t="s">
        <v>125</v>
      </c>
      <c r="D5" s="399"/>
      <c r="E5" s="400">
        <f>E4*0.0055</f>
        <v>51904335.009999998</v>
      </c>
      <c r="F5" s="399"/>
      <c r="G5" s="491"/>
      <c r="H5" s="492"/>
      <c r="I5" s="493"/>
      <c r="J5" s="494"/>
    </row>
    <row r="6" spans="1:22" ht="19.5" thickBot="1" x14ac:dyDescent="0.35">
      <c r="A6" s="495" t="s">
        <v>405</v>
      </c>
      <c r="B6" s="401"/>
      <c r="C6" s="351">
        <f>E6/E5</f>
        <v>0.7499999950389501</v>
      </c>
      <c r="D6" s="325"/>
      <c r="E6" s="402">
        <v>38928251</v>
      </c>
      <c r="F6" s="496"/>
      <c r="G6" s="497"/>
      <c r="H6" s="498"/>
      <c r="I6" s="499"/>
      <c r="J6" s="500"/>
    </row>
    <row r="7" spans="1:22" ht="18.75" x14ac:dyDescent="0.3">
      <c r="A7" s="403"/>
      <c r="B7" s="326" t="s">
        <v>126</v>
      </c>
      <c r="C7" s="327"/>
      <c r="D7" s="328"/>
      <c r="E7" s="404">
        <f>E4*0.014/6013</f>
        <v>21972.414016298022</v>
      </c>
      <c r="F7" s="405"/>
      <c r="G7" s="501"/>
      <c r="H7" s="502"/>
      <c r="I7" s="503"/>
      <c r="J7" s="504"/>
    </row>
    <row r="8" spans="1:22" ht="15.75" x14ac:dyDescent="0.25">
      <c r="A8" s="329"/>
      <c r="B8" s="330"/>
      <c r="C8" s="331">
        <v>5963</v>
      </c>
      <c r="D8" s="332" t="s">
        <v>128</v>
      </c>
      <c r="E8" s="406" t="s">
        <v>129</v>
      </c>
      <c r="F8" s="505" t="s">
        <v>406</v>
      </c>
      <c r="G8" s="506"/>
      <c r="H8" s="507"/>
      <c r="I8" s="508"/>
      <c r="J8" s="505" t="s">
        <v>529</v>
      </c>
    </row>
    <row r="9" spans="1:22" ht="30.75" thickBot="1" x14ac:dyDescent="0.3">
      <c r="A9" s="470"/>
      <c r="B9" s="471"/>
      <c r="C9" s="472"/>
      <c r="D9" s="473" t="s">
        <v>130</v>
      </c>
      <c r="G9" s="509"/>
      <c r="H9" s="473" t="s">
        <v>130</v>
      </c>
      <c r="J9" s="510"/>
      <c r="K9" s="511" t="s">
        <v>530</v>
      </c>
      <c r="L9" s="512" t="s">
        <v>531</v>
      </c>
      <c r="M9" s="513" t="s">
        <v>127</v>
      </c>
      <c r="N9" s="514" t="s">
        <v>50</v>
      </c>
      <c r="O9" s="514" t="s">
        <v>49</v>
      </c>
      <c r="P9" s="514" t="s">
        <v>174</v>
      </c>
      <c r="Q9" s="514" t="s">
        <v>407</v>
      </c>
      <c r="R9" s="514" t="s">
        <v>408</v>
      </c>
      <c r="S9" s="514" t="s">
        <v>52</v>
      </c>
      <c r="T9" s="514" t="s">
        <v>409</v>
      </c>
      <c r="U9" s="514" t="s">
        <v>410</v>
      </c>
    </row>
    <row r="10" spans="1:22" ht="15.75" thickBot="1" x14ac:dyDescent="0.3">
      <c r="A10" s="333" t="s">
        <v>131</v>
      </c>
      <c r="B10" s="334"/>
      <c r="C10" s="335"/>
      <c r="D10" s="407">
        <f t="shared" ref="D10:F10" si="0">D11+D21+D34+D54+D58</f>
        <v>415033054.66666663</v>
      </c>
      <c r="E10" s="407">
        <f t="shared" si="0"/>
        <v>-59421251</v>
      </c>
      <c r="F10" s="407">
        <f t="shared" si="0"/>
        <v>355611803.66666663</v>
      </c>
      <c r="G10" s="334"/>
      <c r="H10" s="335"/>
      <c r="I10" s="407">
        <f>I11+I21+I34+I54+I58+I61</f>
        <v>426348114.33333331</v>
      </c>
      <c r="J10" s="407">
        <f t="shared" ref="J10:K10" si="1">J11+J21+J34+J54+J58+J61</f>
        <v>-59421251</v>
      </c>
      <c r="K10" s="515">
        <f t="shared" si="1"/>
        <v>366926863.33333331</v>
      </c>
      <c r="L10" s="516">
        <f>SUM(M10:U10)</f>
        <v>365904769</v>
      </c>
      <c r="M10" s="517">
        <f t="shared" ref="M10:U10" si="2">M11+M21+M34+M54+M58+M61</f>
        <v>20816941</v>
      </c>
      <c r="N10" s="407">
        <f t="shared" si="2"/>
        <v>8362138</v>
      </c>
      <c r="O10" s="407">
        <f t="shared" si="2"/>
        <v>101401200</v>
      </c>
      <c r="P10" s="407">
        <f t="shared" si="2"/>
        <v>7215230</v>
      </c>
      <c r="Q10" s="407">
        <f t="shared" si="2"/>
        <v>12805030</v>
      </c>
      <c r="R10" s="407">
        <f t="shared" si="2"/>
        <v>1712786</v>
      </c>
      <c r="S10" s="407">
        <f t="shared" si="2"/>
        <v>109739530</v>
      </c>
      <c r="T10" s="407">
        <f t="shared" si="2"/>
        <v>87947751</v>
      </c>
      <c r="U10" s="407">
        <f t="shared" si="2"/>
        <v>15904163</v>
      </c>
      <c r="V10" s="408">
        <f>SUM(M10:U10)</f>
        <v>365904769</v>
      </c>
    </row>
    <row r="11" spans="1:22" ht="15.75" thickBot="1" x14ac:dyDescent="0.3">
      <c r="A11" s="336" t="s">
        <v>132</v>
      </c>
      <c r="B11" s="334"/>
      <c r="C11" s="335"/>
      <c r="D11" s="407">
        <f t="shared" ref="D11:F11" si="3">SUM(D12:D20)</f>
        <v>147447989</v>
      </c>
      <c r="E11" s="407">
        <f t="shared" si="3"/>
        <v>-38928251</v>
      </c>
      <c r="F11" s="409">
        <f t="shared" si="3"/>
        <v>108519738</v>
      </c>
      <c r="G11" s="334"/>
      <c r="H11" s="335"/>
      <c r="I11" s="407">
        <f t="shared" ref="I11:K11" si="4">SUM(I12:I20)</f>
        <v>147548639</v>
      </c>
      <c r="J11" s="407">
        <f t="shared" si="4"/>
        <v>-38928251</v>
      </c>
      <c r="K11" s="518">
        <f t="shared" si="4"/>
        <v>108620388</v>
      </c>
      <c r="L11" s="516">
        <f t="shared" ref="L11:L62" si="5">SUM(M11:U11)</f>
        <v>108620388</v>
      </c>
      <c r="M11" s="519">
        <f t="shared" ref="M11:U11" si="6">SUM(M12:M20)</f>
        <v>1857050</v>
      </c>
      <c r="N11" s="409">
        <f t="shared" si="6"/>
        <v>5362138</v>
      </c>
      <c r="O11" s="409">
        <f t="shared" si="6"/>
        <v>101401200</v>
      </c>
      <c r="P11" s="409">
        <f t="shared" si="6"/>
        <v>0</v>
      </c>
      <c r="Q11" s="409">
        <f t="shared" si="6"/>
        <v>0</v>
      </c>
      <c r="R11" s="409">
        <f t="shared" si="6"/>
        <v>0</v>
      </c>
      <c r="S11" s="409">
        <f t="shared" si="6"/>
        <v>0</v>
      </c>
      <c r="T11" s="409">
        <f t="shared" si="6"/>
        <v>0</v>
      </c>
      <c r="U11" s="409">
        <f t="shared" si="6"/>
        <v>0</v>
      </c>
    </row>
    <row r="12" spans="1:22" x14ac:dyDescent="0.25">
      <c r="A12" s="352" t="s">
        <v>133</v>
      </c>
      <c r="B12" s="410">
        <v>4580000</v>
      </c>
      <c r="C12" s="411">
        <v>22.14</v>
      </c>
      <c r="D12" s="412">
        <f>B12*C12</f>
        <v>101401200</v>
      </c>
      <c r="E12" s="413"/>
      <c r="F12" s="520">
        <f t="shared" ref="F12:F20" si="7">D12+E12</f>
        <v>101401200</v>
      </c>
      <c r="G12" s="410">
        <v>4580000</v>
      </c>
      <c r="H12" s="411">
        <v>22.14</v>
      </c>
      <c r="I12" s="412">
        <f>G12*H12</f>
        <v>101401200</v>
      </c>
      <c r="J12" s="521"/>
      <c r="K12" s="522">
        <f t="shared" ref="K12:K20" si="8">I12+J12</f>
        <v>101401200</v>
      </c>
      <c r="L12" s="516">
        <f t="shared" si="5"/>
        <v>101401200</v>
      </c>
      <c r="M12" s="523"/>
      <c r="N12" s="524"/>
      <c r="O12" s="524">
        <v>101401200</v>
      </c>
      <c r="P12" s="524"/>
      <c r="Q12" s="524"/>
      <c r="R12" s="524"/>
      <c r="S12" s="524"/>
      <c r="T12" s="524"/>
      <c r="U12" s="524"/>
    </row>
    <row r="13" spans="1:22" x14ac:dyDescent="0.25">
      <c r="A13" s="353" t="s">
        <v>134</v>
      </c>
      <c r="B13" s="410">
        <v>22300</v>
      </c>
      <c r="C13" s="414">
        <v>402</v>
      </c>
      <c r="D13" s="415">
        <v>8984670</v>
      </c>
      <c r="E13" s="416">
        <f>-D13</f>
        <v>-8984670</v>
      </c>
      <c r="F13" s="520">
        <f t="shared" si="7"/>
        <v>0</v>
      </c>
      <c r="G13" s="410">
        <v>22300</v>
      </c>
      <c r="H13" s="414">
        <v>402</v>
      </c>
      <c r="I13" s="415">
        <v>8984670</v>
      </c>
      <c r="J13" s="525">
        <f>-I13</f>
        <v>-8984670</v>
      </c>
      <c r="K13" s="522">
        <f t="shared" si="8"/>
        <v>0</v>
      </c>
      <c r="L13" s="526">
        <f t="shared" si="5"/>
        <v>0</v>
      </c>
      <c r="M13" s="527"/>
      <c r="N13" s="444"/>
      <c r="O13" s="444"/>
      <c r="P13" s="444"/>
      <c r="Q13" s="444"/>
      <c r="R13" s="444"/>
      <c r="S13" s="444"/>
      <c r="T13" s="444"/>
      <c r="U13" s="444"/>
    </row>
    <row r="14" spans="1:22" x14ac:dyDescent="0.25">
      <c r="A14" s="353" t="s">
        <v>135</v>
      </c>
      <c r="B14" s="410">
        <v>320000</v>
      </c>
      <c r="C14" s="417">
        <v>46.5</v>
      </c>
      <c r="D14" s="415">
        <v>9888000</v>
      </c>
      <c r="E14" s="416">
        <f>-D14</f>
        <v>-9888000</v>
      </c>
      <c r="F14" s="520">
        <f t="shared" si="7"/>
        <v>0</v>
      </c>
      <c r="G14" s="410">
        <v>320000</v>
      </c>
      <c r="H14" s="417">
        <v>46.5</v>
      </c>
      <c r="I14" s="415">
        <v>9888000</v>
      </c>
      <c r="J14" s="525">
        <f>-I14</f>
        <v>-9888000</v>
      </c>
      <c r="K14" s="522">
        <f t="shared" si="8"/>
        <v>0</v>
      </c>
      <c r="L14" s="526">
        <f t="shared" si="5"/>
        <v>0</v>
      </c>
      <c r="M14" s="527"/>
      <c r="N14" s="444"/>
      <c r="O14" s="444"/>
      <c r="P14" s="444"/>
      <c r="Q14" s="444"/>
      <c r="R14" s="444"/>
      <c r="S14" s="444"/>
      <c r="T14" s="444"/>
      <c r="U14" s="444"/>
    </row>
    <row r="15" spans="1:22" x14ac:dyDescent="0.25">
      <c r="A15" s="353" t="s">
        <v>136</v>
      </c>
      <c r="B15" s="410">
        <v>69</v>
      </c>
      <c r="C15" s="414">
        <v>53051</v>
      </c>
      <c r="D15" s="528">
        <f>B15*C15</f>
        <v>3660519</v>
      </c>
      <c r="E15" s="416">
        <f>-D15</f>
        <v>-3660519</v>
      </c>
      <c r="F15" s="520">
        <f t="shared" si="7"/>
        <v>0</v>
      </c>
      <c r="G15" s="410">
        <v>69</v>
      </c>
      <c r="H15" s="414">
        <v>53051</v>
      </c>
      <c r="I15" s="528">
        <f>G15*H15</f>
        <v>3660519</v>
      </c>
      <c r="J15" s="525">
        <f>-I15</f>
        <v>-3660519</v>
      </c>
      <c r="K15" s="522">
        <f t="shared" si="8"/>
        <v>0</v>
      </c>
      <c r="L15" s="529">
        <f t="shared" si="5"/>
        <v>0</v>
      </c>
      <c r="M15" s="530"/>
      <c r="N15" s="531"/>
      <c r="O15" s="531"/>
      <c r="P15" s="531"/>
      <c r="Q15" s="531"/>
      <c r="R15" s="531"/>
      <c r="S15" s="531"/>
      <c r="T15" s="531"/>
      <c r="U15" s="531"/>
    </row>
    <row r="16" spans="1:22" x14ac:dyDescent="0.25">
      <c r="A16" s="353" t="s">
        <v>137</v>
      </c>
      <c r="B16" s="418">
        <v>227000</v>
      </c>
      <c r="C16" s="417">
        <v>24</v>
      </c>
      <c r="D16" s="528">
        <f>B16*C16</f>
        <v>5448000</v>
      </c>
      <c r="E16" s="416">
        <v>-85862</v>
      </c>
      <c r="F16" s="520">
        <f t="shared" si="7"/>
        <v>5362138</v>
      </c>
      <c r="G16" s="418">
        <v>227000</v>
      </c>
      <c r="H16" s="417">
        <v>24</v>
      </c>
      <c r="I16" s="528">
        <f>G16*H16</f>
        <v>5448000</v>
      </c>
      <c r="J16" s="525">
        <v>-85862</v>
      </c>
      <c r="K16" s="522">
        <f t="shared" si="8"/>
        <v>5362138</v>
      </c>
      <c r="L16" s="529">
        <f t="shared" si="5"/>
        <v>5362138</v>
      </c>
      <c r="M16" s="530"/>
      <c r="N16" s="531">
        <v>5362138</v>
      </c>
      <c r="O16" s="531"/>
      <c r="P16" s="531"/>
      <c r="Q16" s="531"/>
      <c r="R16" s="531"/>
      <c r="S16" s="531"/>
      <c r="T16" s="531"/>
      <c r="U16" s="531"/>
    </row>
    <row r="17" spans="1:22" x14ac:dyDescent="0.25">
      <c r="A17" s="337" t="s">
        <v>138</v>
      </c>
      <c r="B17" s="410">
        <v>2700</v>
      </c>
      <c r="C17" s="419">
        <v>5963</v>
      </c>
      <c r="D17" s="528">
        <f>B17*C17</f>
        <v>16100100</v>
      </c>
      <c r="E17" s="416">
        <f>-D17</f>
        <v>-16100100</v>
      </c>
      <c r="F17" s="520">
        <f t="shared" si="7"/>
        <v>0</v>
      </c>
      <c r="G17" s="410">
        <v>2700</v>
      </c>
      <c r="H17" s="419">
        <v>5963</v>
      </c>
      <c r="I17" s="528">
        <f>G17*H17</f>
        <v>16100100</v>
      </c>
      <c r="J17" s="525">
        <f>-I17</f>
        <v>-16100100</v>
      </c>
      <c r="K17" s="522">
        <f t="shared" si="8"/>
        <v>0</v>
      </c>
      <c r="L17" s="529">
        <f t="shared" si="5"/>
        <v>0</v>
      </c>
      <c r="M17" s="530"/>
      <c r="N17" s="531"/>
      <c r="O17" s="531"/>
      <c r="P17" s="531"/>
      <c r="Q17" s="531"/>
      <c r="R17" s="531"/>
      <c r="S17" s="531"/>
      <c r="T17" s="531"/>
      <c r="U17" s="531"/>
    </row>
    <row r="18" spans="1:22" x14ac:dyDescent="0.25">
      <c r="A18" s="338" t="s">
        <v>139</v>
      </c>
      <c r="B18" s="420">
        <v>2550</v>
      </c>
      <c r="C18" s="421">
        <v>82</v>
      </c>
      <c r="D18" s="422">
        <f>B18*C18</f>
        <v>209100</v>
      </c>
      <c r="E18" s="416">
        <f>-D18</f>
        <v>-209100</v>
      </c>
      <c r="F18" s="520">
        <f t="shared" si="7"/>
        <v>0</v>
      </c>
      <c r="G18" s="420">
        <v>2550</v>
      </c>
      <c r="H18" s="421">
        <v>82</v>
      </c>
      <c r="I18" s="422">
        <f>G18*H18</f>
        <v>209100</v>
      </c>
      <c r="J18" s="525">
        <f>-I18</f>
        <v>-209100</v>
      </c>
      <c r="K18" s="522">
        <f t="shared" si="8"/>
        <v>0</v>
      </c>
      <c r="L18" s="529">
        <f t="shared" si="5"/>
        <v>0</v>
      </c>
      <c r="M18" s="530"/>
      <c r="N18" s="531"/>
      <c r="O18" s="531"/>
      <c r="P18" s="531"/>
      <c r="Q18" s="531"/>
      <c r="R18" s="531"/>
      <c r="S18" s="531"/>
      <c r="T18" s="531"/>
      <c r="U18" s="531"/>
    </row>
    <row r="19" spans="1:22" x14ac:dyDescent="0.25">
      <c r="A19" s="338" t="s">
        <v>411</v>
      </c>
      <c r="B19" s="420"/>
      <c r="C19" s="421"/>
      <c r="D19" s="422"/>
      <c r="E19" s="413"/>
      <c r="F19" s="520">
        <f t="shared" si="7"/>
        <v>0</v>
      </c>
      <c r="G19" s="420"/>
      <c r="H19" s="421"/>
      <c r="I19" s="422">
        <v>100650</v>
      </c>
      <c r="J19" s="521"/>
      <c r="K19" s="522">
        <f t="shared" si="8"/>
        <v>100650</v>
      </c>
      <c r="L19" s="529">
        <f t="shared" si="5"/>
        <v>100650</v>
      </c>
      <c r="M19" s="530">
        <v>100650</v>
      </c>
      <c r="N19" s="531"/>
      <c r="O19" s="531"/>
      <c r="P19" s="531"/>
      <c r="Q19" s="531"/>
      <c r="R19" s="531"/>
      <c r="S19" s="531"/>
      <c r="T19" s="531"/>
      <c r="U19" s="531"/>
    </row>
    <row r="20" spans="1:22" ht="15.75" thickBot="1" x14ac:dyDescent="0.3">
      <c r="A20" s="354" t="s">
        <v>412</v>
      </c>
      <c r="B20" s="420"/>
      <c r="C20" s="421"/>
      <c r="D20" s="423">
        <v>1756400</v>
      </c>
      <c r="E20" s="413"/>
      <c r="F20" s="520">
        <f t="shared" si="7"/>
        <v>1756400</v>
      </c>
      <c r="G20" s="420"/>
      <c r="H20" s="421"/>
      <c r="I20" s="423">
        <v>1756400</v>
      </c>
      <c r="J20" s="521"/>
      <c r="K20" s="522">
        <f t="shared" si="8"/>
        <v>1756400</v>
      </c>
      <c r="L20" s="529">
        <f t="shared" si="5"/>
        <v>1756400</v>
      </c>
      <c r="M20" s="530">
        <v>1756400</v>
      </c>
      <c r="N20" s="531"/>
      <c r="O20" s="531"/>
      <c r="P20" s="531"/>
      <c r="Q20" s="531"/>
      <c r="R20" s="531"/>
      <c r="S20" s="531"/>
      <c r="T20" s="531"/>
      <c r="U20" s="531"/>
    </row>
    <row r="21" spans="1:22" ht="15.75" thickBot="1" x14ac:dyDescent="0.3">
      <c r="A21" s="339" t="s">
        <v>140</v>
      </c>
      <c r="B21" s="424"/>
      <c r="C21" s="425"/>
      <c r="D21" s="426">
        <f t="shared" ref="D21:F21" si="9">SUM(D22:D33)</f>
        <v>142116066.66666666</v>
      </c>
      <c r="E21" s="426">
        <f t="shared" si="9"/>
        <v>0</v>
      </c>
      <c r="F21" s="409">
        <f t="shared" si="9"/>
        <v>142116066.66666666</v>
      </c>
      <c r="G21" s="424"/>
      <c r="H21" s="425"/>
      <c r="I21" s="426">
        <f t="shared" ref="I21:K21" si="10">SUM(I22:I33)</f>
        <v>144158533.33333331</v>
      </c>
      <c r="J21" s="426">
        <f t="shared" si="10"/>
        <v>0</v>
      </c>
      <c r="K21" s="518">
        <f t="shared" si="10"/>
        <v>144158533.33333331</v>
      </c>
      <c r="L21" s="516">
        <f t="shared" si="5"/>
        <v>144158533</v>
      </c>
      <c r="M21" s="532">
        <f t="shared" ref="M21:U21" si="11">SUM(M22:M33)</f>
        <v>0</v>
      </c>
      <c r="N21" s="427">
        <f t="shared" si="11"/>
        <v>0</v>
      </c>
      <c r="O21" s="427">
        <f t="shared" si="11"/>
        <v>0</v>
      </c>
      <c r="P21" s="427">
        <f t="shared" si="11"/>
        <v>0</v>
      </c>
      <c r="Q21" s="427">
        <f t="shared" si="11"/>
        <v>0</v>
      </c>
      <c r="R21" s="427">
        <f t="shared" si="11"/>
        <v>0</v>
      </c>
      <c r="S21" s="427">
        <f t="shared" si="11"/>
        <v>80386125</v>
      </c>
      <c r="T21" s="427">
        <f t="shared" si="11"/>
        <v>50285908</v>
      </c>
      <c r="U21" s="427">
        <f t="shared" si="11"/>
        <v>13486500</v>
      </c>
    </row>
    <row r="22" spans="1:22" x14ac:dyDescent="0.25">
      <c r="A22" s="340" t="s">
        <v>141</v>
      </c>
      <c r="B22" s="428">
        <v>4419000</v>
      </c>
      <c r="C22" s="429">
        <v>20.399999999999999</v>
      </c>
      <c r="D22" s="430">
        <f>B22*C22*8/12</f>
        <v>60098400</v>
      </c>
      <c r="E22" s="533"/>
      <c r="F22" s="520">
        <f t="shared" ref="F22:F33" si="12">D22+E22</f>
        <v>60098400</v>
      </c>
      <c r="G22" s="428">
        <v>4419000</v>
      </c>
      <c r="H22" s="534">
        <v>20.9</v>
      </c>
      <c r="I22" s="430">
        <f>G22*H22*8/12</f>
        <v>61571400</v>
      </c>
      <c r="J22" s="510"/>
      <c r="K22" s="522">
        <f t="shared" ref="K22:K33" si="13">I22+J22</f>
        <v>61571400</v>
      </c>
      <c r="L22" s="516">
        <f t="shared" si="5"/>
        <v>61571400</v>
      </c>
      <c r="M22" s="530"/>
      <c r="N22" s="531"/>
      <c r="O22" s="531"/>
      <c r="P22" s="531"/>
      <c r="Q22" s="531"/>
      <c r="R22" s="531"/>
      <c r="S22" s="531">
        <v>35128104</v>
      </c>
      <c r="T22" s="531">
        <v>20551296</v>
      </c>
      <c r="U22" s="531">
        <f>B22*2*8/12</f>
        <v>5892000</v>
      </c>
      <c r="V22" s="431"/>
    </row>
    <row r="23" spans="1:22" x14ac:dyDescent="0.25">
      <c r="A23" s="341" t="s">
        <v>142</v>
      </c>
      <c r="B23" s="432">
        <v>2205000</v>
      </c>
      <c r="C23" s="433">
        <v>13</v>
      </c>
      <c r="D23" s="535">
        <f>B23*C23/12*8</f>
        <v>19110000</v>
      </c>
      <c r="E23" s="533"/>
      <c r="F23" s="520">
        <f t="shared" si="12"/>
        <v>19110000</v>
      </c>
      <c r="G23" s="432">
        <v>2205000</v>
      </c>
      <c r="H23" s="534">
        <v>13</v>
      </c>
      <c r="I23" s="535">
        <f>G23*H23/12*8</f>
        <v>19110000</v>
      </c>
      <c r="J23" s="510"/>
      <c r="K23" s="522">
        <f t="shared" si="13"/>
        <v>19110000</v>
      </c>
      <c r="L23" s="516">
        <f t="shared" si="5"/>
        <v>19110000</v>
      </c>
      <c r="M23" s="530"/>
      <c r="N23" s="531"/>
      <c r="O23" s="531"/>
      <c r="P23" s="531"/>
      <c r="Q23" s="531"/>
      <c r="R23" s="531"/>
      <c r="S23" s="531">
        <f>F23*0.56</f>
        <v>10701600.000000002</v>
      </c>
      <c r="T23" s="531">
        <v>6938400</v>
      </c>
      <c r="U23" s="531">
        <f>B23*8/12</f>
        <v>1470000</v>
      </c>
    </row>
    <row r="24" spans="1:22" x14ac:dyDescent="0.25">
      <c r="A24" s="340" t="s">
        <v>143</v>
      </c>
      <c r="B24" s="434">
        <v>4419000</v>
      </c>
      <c r="C24" s="433">
        <v>20.2</v>
      </c>
      <c r="D24" s="535">
        <f>B24*C24*4/12</f>
        <v>29754600</v>
      </c>
      <c r="E24" s="533"/>
      <c r="F24" s="520">
        <f t="shared" si="12"/>
        <v>29754600</v>
      </c>
      <c r="G24" s="434">
        <v>4419000</v>
      </c>
      <c r="H24" s="534">
        <v>20.399999999999999</v>
      </c>
      <c r="I24" s="535">
        <f>G24*H24*4/12</f>
        <v>30049200</v>
      </c>
      <c r="J24" s="510"/>
      <c r="K24" s="522">
        <f t="shared" si="13"/>
        <v>30049200</v>
      </c>
      <c r="L24" s="516">
        <f t="shared" si="5"/>
        <v>30049200</v>
      </c>
      <c r="M24" s="530"/>
      <c r="N24" s="531"/>
      <c r="O24" s="531"/>
      <c r="P24" s="531"/>
      <c r="Q24" s="531"/>
      <c r="R24" s="531"/>
      <c r="S24" s="531">
        <v>16337660</v>
      </c>
      <c r="T24" s="531">
        <v>10765540</v>
      </c>
      <c r="U24" s="531">
        <f>B24*2*4/12</f>
        <v>2946000</v>
      </c>
    </row>
    <row r="25" spans="1:22" x14ac:dyDescent="0.25">
      <c r="A25" s="341" t="s">
        <v>144</v>
      </c>
      <c r="B25" s="432">
        <v>2205000</v>
      </c>
      <c r="C25" s="433">
        <v>13</v>
      </c>
      <c r="D25" s="536">
        <f>B25*C25/12*4</f>
        <v>9555000</v>
      </c>
      <c r="E25" s="533"/>
      <c r="F25" s="520">
        <f t="shared" si="12"/>
        <v>9555000</v>
      </c>
      <c r="G25" s="432">
        <v>2205000</v>
      </c>
      <c r="H25" s="534">
        <v>14</v>
      </c>
      <c r="I25" s="536">
        <f>G25*H25/12*4</f>
        <v>10290000</v>
      </c>
      <c r="J25" s="510"/>
      <c r="K25" s="522">
        <f t="shared" si="13"/>
        <v>10290000</v>
      </c>
      <c r="L25" s="537">
        <f t="shared" si="5"/>
        <v>10290000</v>
      </c>
      <c r="M25" s="538"/>
      <c r="N25" s="539"/>
      <c r="O25" s="539"/>
      <c r="P25" s="539"/>
      <c r="Q25" s="539"/>
      <c r="R25" s="539"/>
      <c r="S25" s="539">
        <v>6085800</v>
      </c>
      <c r="T25" s="539">
        <v>3469200</v>
      </c>
      <c r="U25" s="539">
        <f>B25*4/12</f>
        <v>735000</v>
      </c>
    </row>
    <row r="26" spans="1:22" x14ac:dyDescent="0.25">
      <c r="A26" s="340" t="s">
        <v>145</v>
      </c>
      <c r="B26" s="432">
        <v>38200</v>
      </c>
      <c r="C26" s="433"/>
      <c r="D26" s="540">
        <f>B26*C26</f>
        <v>0</v>
      </c>
      <c r="E26" s="533"/>
      <c r="F26" s="520">
        <f t="shared" si="12"/>
        <v>0</v>
      </c>
      <c r="G26" s="432">
        <v>38200</v>
      </c>
      <c r="H26" s="534"/>
      <c r="I26" s="540">
        <f>G26*H26</f>
        <v>0</v>
      </c>
      <c r="J26" s="510"/>
      <c r="K26" s="522">
        <f t="shared" si="13"/>
        <v>0</v>
      </c>
      <c r="L26" s="537">
        <f t="shared" si="5"/>
        <v>0</v>
      </c>
      <c r="M26" s="538"/>
      <c r="N26" s="539"/>
      <c r="O26" s="539"/>
      <c r="P26" s="539"/>
      <c r="Q26" s="539"/>
      <c r="R26" s="539"/>
      <c r="S26" s="539">
        <f>F26*0.56</f>
        <v>0</v>
      </c>
      <c r="T26" s="539">
        <f>F26*0.33</f>
        <v>0</v>
      </c>
      <c r="U26" s="539">
        <f>F26*0.11</f>
        <v>0</v>
      </c>
    </row>
    <row r="27" spans="1:22" x14ac:dyDescent="0.25">
      <c r="A27" s="341" t="s">
        <v>146</v>
      </c>
      <c r="B27" s="434">
        <v>81700</v>
      </c>
      <c r="C27" s="429">
        <v>219</v>
      </c>
      <c r="D27" s="540">
        <f>B27*C27*8/12</f>
        <v>11928200</v>
      </c>
      <c r="E27" s="533"/>
      <c r="F27" s="520">
        <f t="shared" si="12"/>
        <v>11928200</v>
      </c>
      <c r="G27" s="434">
        <v>81700</v>
      </c>
      <c r="H27" s="534">
        <v>224</v>
      </c>
      <c r="I27" s="540">
        <f>G27*H27*8/12</f>
        <v>12200533.333333334</v>
      </c>
      <c r="J27" s="510"/>
      <c r="K27" s="522">
        <f t="shared" si="13"/>
        <v>12200533.333333334</v>
      </c>
      <c r="L27" s="537">
        <f t="shared" si="5"/>
        <v>12200532.666666666</v>
      </c>
      <c r="M27" s="538"/>
      <c r="N27" s="539"/>
      <c r="O27" s="539"/>
      <c r="P27" s="539"/>
      <c r="Q27" s="539"/>
      <c r="R27" s="539"/>
      <c r="S27" s="539">
        <v>6902560</v>
      </c>
      <c r="T27" s="539">
        <f>F27*0.33</f>
        <v>3936306</v>
      </c>
      <c r="U27" s="539">
        <f>B27*25*8/12</f>
        <v>1361666.6666666667</v>
      </c>
    </row>
    <row r="28" spans="1:22" x14ac:dyDescent="0.25">
      <c r="A28" s="341" t="s">
        <v>147</v>
      </c>
      <c r="B28" s="434">
        <v>81700</v>
      </c>
      <c r="C28" s="433">
        <v>218</v>
      </c>
      <c r="D28" s="541">
        <f>B28*C28*4/12</f>
        <v>5936866.666666667</v>
      </c>
      <c r="E28" s="533"/>
      <c r="F28" s="520">
        <f t="shared" si="12"/>
        <v>5936866.666666667</v>
      </c>
      <c r="G28" s="434">
        <v>81700</v>
      </c>
      <c r="H28" s="534">
        <v>219</v>
      </c>
      <c r="I28" s="541">
        <f>G28*H28*4/12</f>
        <v>5964100</v>
      </c>
      <c r="J28" s="510"/>
      <c r="K28" s="522">
        <f t="shared" si="13"/>
        <v>5964100</v>
      </c>
      <c r="L28" s="537">
        <f t="shared" si="5"/>
        <v>5964100.333333333</v>
      </c>
      <c r="M28" s="538"/>
      <c r="N28" s="539"/>
      <c r="O28" s="539"/>
      <c r="P28" s="539"/>
      <c r="Q28" s="539"/>
      <c r="R28" s="539"/>
      <c r="S28" s="539">
        <v>3324101</v>
      </c>
      <c r="T28" s="539">
        <f>F28*0.33</f>
        <v>1959166.0000000002</v>
      </c>
      <c r="U28" s="539">
        <f>B28*25*4/12</f>
        <v>680833.33333333337</v>
      </c>
    </row>
    <row r="29" spans="1:22" x14ac:dyDescent="0.25">
      <c r="A29" s="341" t="s">
        <v>413</v>
      </c>
      <c r="B29" s="432">
        <v>401000</v>
      </c>
      <c r="C29" s="417">
        <v>7</v>
      </c>
      <c r="D29" s="542">
        <f>B29*C29</f>
        <v>2807000</v>
      </c>
      <c r="E29" s="533"/>
      <c r="F29" s="520">
        <f t="shared" si="12"/>
        <v>2807000</v>
      </c>
      <c r="G29" s="432">
        <v>401000</v>
      </c>
      <c r="H29" s="534">
        <v>6.2</v>
      </c>
      <c r="I29" s="542">
        <f>G29*H29</f>
        <v>2486200</v>
      </c>
      <c r="J29" s="510"/>
      <c r="K29" s="522">
        <f t="shared" si="13"/>
        <v>2486200</v>
      </c>
      <c r="L29" s="537">
        <f t="shared" si="5"/>
        <v>2486200</v>
      </c>
      <c r="M29" s="538"/>
      <c r="N29" s="539"/>
      <c r="O29" s="539"/>
      <c r="P29" s="539"/>
      <c r="Q29" s="539"/>
      <c r="R29" s="539"/>
      <c r="S29" s="539">
        <v>882200</v>
      </c>
      <c r="T29" s="539">
        <f>B29*3</f>
        <v>1203000</v>
      </c>
      <c r="U29" s="539">
        <f>B29*1</f>
        <v>401000</v>
      </c>
    </row>
    <row r="30" spans="1:22" x14ac:dyDescent="0.25">
      <c r="A30" s="341" t="s">
        <v>148</v>
      </c>
      <c r="B30" s="432">
        <v>1463000</v>
      </c>
      <c r="C30" s="417">
        <v>2</v>
      </c>
      <c r="D30" s="542">
        <f>B30*C30</f>
        <v>2926000</v>
      </c>
      <c r="E30" s="533"/>
      <c r="F30" s="520">
        <f t="shared" si="12"/>
        <v>2926000</v>
      </c>
      <c r="G30" s="432">
        <v>1463000</v>
      </c>
      <c r="H30" s="534">
        <v>1.7</v>
      </c>
      <c r="I30" s="542">
        <f>G30*H30</f>
        <v>2487100</v>
      </c>
      <c r="J30" s="510"/>
      <c r="K30" s="522">
        <f t="shared" si="13"/>
        <v>2487100</v>
      </c>
      <c r="L30" s="537">
        <f t="shared" si="5"/>
        <v>2487100</v>
      </c>
      <c r="M30" s="538"/>
      <c r="N30" s="539"/>
      <c r="O30" s="539"/>
      <c r="P30" s="539"/>
      <c r="Q30" s="539"/>
      <c r="R30" s="539"/>
      <c r="S30" s="539">
        <v>1024100</v>
      </c>
      <c r="T30" s="539">
        <v>1463000</v>
      </c>
      <c r="U30" s="539"/>
    </row>
    <row r="31" spans="1:22" x14ac:dyDescent="0.25">
      <c r="A31" s="348" t="s">
        <v>414</v>
      </c>
      <c r="B31" s="432"/>
      <c r="C31" s="433">
        <v>5.7</v>
      </c>
      <c r="D31" s="543">
        <f>B31*C31</f>
        <v>0</v>
      </c>
      <c r="E31" s="533"/>
      <c r="F31" s="520">
        <f t="shared" si="12"/>
        <v>0</v>
      </c>
      <c r="G31" s="432"/>
      <c r="H31" s="534">
        <v>5.7</v>
      </c>
      <c r="I31" s="543">
        <f>G31*H31</f>
        <v>0</v>
      </c>
      <c r="J31" s="510"/>
      <c r="K31" s="522">
        <f t="shared" si="13"/>
        <v>0</v>
      </c>
      <c r="L31" s="537">
        <f t="shared" si="5"/>
        <v>0</v>
      </c>
      <c r="M31" s="538"/>
      <c r="N31" s="539"/>
      <c r="O31" s="539"/>
      <c r="P31" s="539"/>
      <c r="Q31" s="539"/>
      <c r="R31" s="539"/>
      <c r="S31" s="539"/>
      <c r="T31" s="539"/>
      <c r="U31" s="539"/>
    </row>
    <row r="32" spans="1:22" x14ac:dyDescent="0.25">
      <c r="A32" s="348" t="s">
        <v>415</v>
      </c>
      <c r="B32" s="432"/>
      <c r="C32" s="429"/>
      <c r="D32" s="435"/>
      <c r="E32" s="533"/>
      <c r="F32" s="520">
        <f t="shared" si="12"/>
        <v>0</v>
      </c>
      <c r="G32" s="432"/>
      <c r="H32" s="534"/>
      <c r="I32" s="435"/>
      <c r="J32" s="510"/>
      <c r="K32" s="522">
        <f t="shared" si="13"/>
        <v>0</v>
      </c>
      <c r="L32" s="537">
        <f t="shared" si="5"/>
        <v>0</v>
      </c>
      <c r="M32" s="538"/>
      <c r="N32" s="539"/>
      <c r="O32" s="539"/>
      <c r="P32" s="539"/>
      <c r="Q32" s="539"/>
      <c r="R32" s="539"/>
      <c r="S32" s="539"/>
      <c r="T32" s="539"/>
      <c r="U32" s="539"/>
    </row>
    <row r="33" spans="1:21" ht="15.75" thickBot="1" x14ac:dyDescent="0.3">
      <c r="A33" s="341" t="s">
        <v>416</v>
      </c>
      <c r="B33" s="432"/>
      <c r="C33" s="417"/>
      <c r="D33" s="436"/>
      <c r="E33" s="533"/>
      <c r="F33" s="520">
        <f t="shared" si="12"/>
        <v>0</v>
      </c>
      <c r="G33" s="432"/>
      <c r="H33" s="417"/>
      <c r="I33" s="436"/>
      <c r="J33" s="510"/>
      <c r="K33" s="522">
        <f t="shared" si="13"/>
        <v>0</v>
      </c>
      <c r="L33" s="537">
        <f t="shared" si="5"/>
        <v>0</v>
      </c>
      <c r="M33" s="538"/>
      <c r="N33" s="539"/>
      <c r="O33" s="539"/>
      <c r="P33" s="539"/>
      <c r="Q33" s="539"/>
      <c r="R33" s="539"/>
      <c r="S33" s="539"/>
      <c r="T33" s="539"/>
      <c r="U33" s="539"/>
    </row>
    <row r="34" spans="1:21" ht="15.75" thickBot="1" x14ac:dyDescent="0.3">
      <c r="A34" s="339" t="s">
        <v>149</v>
      </c>
      <c r="B34" s="437"/>
      <c r="C34" s="438"/>
      <c r="D34" s="439">
        <f t="shared" ref="D34:F34" si="14">SUM(D36:D53)</f>
        <v>118253769</v>
      </c>
      <c r="E34" s="439">
        <f t="shared" si="14"/>
        <v>-20493000</v>
      </c>
      <c r="F34" s="440">
        <f t="shared" si="14"/>
        <v>97760769</v>
      </c>
      <c r="G34" s="437"/>
      <c r="H34" s="438"/>
      <c r="I34" s="439">
        <f t="shared" ref="I34:K34" si="15">SUM(I36:I53)</f>
        <v>123770744</v>
      </c>
      <c r="J34" s="439">
        <f t="shared" si="15"/>
        <v>-20493000</v>
      </c>
      <c r="K34" s="544">
        <f t="shared" si="15"/>
        <v>103277744</v>
      </c>
      <c r="L34" s="537">
        <f t="shared" si="5"/>
        <v>103252741</v>
      </c>
      <c r="M34" s="545">
        <f t="shared" ref="M34:U34" si="16">SUM(M36:M53)</f>
        <v>16302014</v>
      </c>
      <c r="N34" s="441">
        <f t="shared" si="16"/>
        <v>3000000</v>
      </c>
      <c r="O34" s="441">
        <f t="shared" si="16"/>
        <v>0</v>
      </c>
      <c r="P34" s="441">
        <f t="shared" si="16"/>
        <v>0</v>
      </c>
      <c r="Q34" s="441">
        <f t="shared" si="16"/>
        <v>12805030</v>
      </c>
      <c r="R34" s="441">
        <f t="shared" si="16"/>
        <v>1712786</v>
      </c>
      <c r="S34" s="441">
        <f t="shared" si="16"/>
        <v>29353405</v>
      </c>
      <c r="T34" s="441">
        <f t="shared" si="16"/>
        <v>37661843</v>
      </c>
      <c r="U34" s="441">
        <f t="shared" si="16"/>
        <v>2417663</v>
      </c>
    </row>
    <row r="35" spans="1:21" x14ac:dyDescent="0.25">
      <c r="A35" s="342"/>
      <c r="B35" s="442"/>
      <c r="C35" s="419"/>
      <c r="D35" s="443"/>
      <c r="E35" s="533"/>
      <c r="F35" s="546"/>
      <c r="G35" s="442"/>
      <c r="H35" s="419"/>
      <c r="I35" s="443"/>
      <c r="J35" s="510"/>
      <c r="K35" s="547"/>
      <c r="L35" s="537">
        <f t="shared" si="5"/>
        <v>0</v>
      </c>
      <c r="M35" s="538"/>
      <c r="N35" s="539"/>
      <c r="O35" s="539"/>
      <c r="P35" s="539"/>
      <c r="Q35" s="539"/>
      <c r="R35" s="539"/>
      <c r="S35" s="539"/>
      <c r="T35" s="539"/>
      <c r="U35" s="539"/>
    </row>
    <row r="36" spans="1:21" x14ac:dyDescent="0.25">
      <c r="A36" s="343" t="s">
        <v>150</v>
      </c>
      <c r="B36" s="445">
        <v>1900000</v>
      </c>
      <c r="C36" s="446">
        <v>11.1</v>
      </c>
      <c r="D36" s="548">
        <f>B36*C36</f>
        <v>21090000</v>
      </c>
      <c r="E36" s="533"/>
      <c r="F36" s="520">
        <f t="shared" ref="F36:F53" si="17">D36+E36</f>
        <v>21090000</v>
      </c>
      <c r="G36" s="445">
        <v>1900000</v>
      </c>
      <c r="H36" s="549">
        <v>11.28</v>
      </c>
      <c r="I36" s="548">
        <f>G36*H36</f>
        <v>21432000</v>
      </c>
      <c r="J36" s="510"/>
      <c r="K36" s="522">
        <f t="shared" ref="K36:K38" si="18">I36+J36</f>
        <v>21432000</v>
      </c>
      <c r="L36" s="537">
        <f t="shared" si="5"/>
        <v>21432000</v>
      </c>
      <c r="M36" s="538"/>
      <c r="N36" s="539"/>
      <c r="O36" s="539"/>
      <c r="P36" s="539"/>
      <c r="Q36" s="539"/>
      <c r="R36" s="539"/>
      <c r="S36" s="539">
        <v>10339731</v>
      </c>
      <c r="T36" s="539">
        <v>9750230</v>
      </c>
      <c r="U36" s="539">
        <v>1342039</v>
      </c>
    </row>
    <row r="37" spans="1:21" x14ac:dyDescent="0.25">
      <c r="A37" s="343" t="s">
        <v>151</v>
      </c>
      <c r="B37" s="445"/>
      <c r="C37" s="419"/>
      <c r="D37" s="550">
        <v>34323860</v>
      </c>
      <c r="E37" s="533"/>
      <c r="F37" s="520">
        <f t="shared" si="17"/>
        <v>34323860</v>
      </c>
      <c r="G37" s="445"/>
      <c r="H37" s="551"/>
      <c r="I37" s="550">
        <v>34323860</v>
      </c>
      <c r="J37" s="510"/>
      <c r="K37" s="522">
        <f t="shared" si="18"/>
        <v>34323860</v>
      </c>
      <c r="L37" s="537">
        <f t="shared" si="5"/>
        <v>34323860</v>
      </c>
      <c r="M37" s="538"/>
      <c r="N37" s="539"/>
      <c r="O37" s="539"/>
      <c r="P37" s="539"/>
      <c r="Q37" s="539"/>
      <c r="R37" s="539"/>
      <c r="S37" s="539">
        <v>17721362</v>
      </c>
      <c r="T37" s="539">
        <v>15526874</v>
      </c>
      <c r="U37" s="539">
        <v>1075624</v>
      </c>
    </row>
    <row r="38" spans="1:21" x14ac:dyDescent="0.25">
      <c r="A38" s="343" t="s">
        <v>152</v>
      </c>
      <c r="B38" s="445">
        <v>513</v>
      </c>
      <c r="C38" s="447">
        <v>5637</v>
      </c>
      <c r="D38" s="552">
        <f>B38*C38</f>
        <v>2891781</v>
      </c>
      <c r="E38" s="533"/>
      <c r="F38" s="520">
        <f t="shared" si="17"/>
        <v>2891781</v>
      </c>
      <c r="G38" s="445">
        <v>513</v>
      </c>
      <c r="H38" s="553">
        <v>4579</v>
      </c>
      <c r="I38" s="552">
        <f>G38*H38</f>
        <v>2349027</v>
      </c>
      <c r="J38" s="510"/>
      <c r="K38" s="522">
        <f t="shared" si="18"/>
        <v>2349027</v>
      </c>
      <c r="L38" s="554">
        <f t="shared" si="5"/>
        <v>2349024</v>
      </c>
      <c r="M38" s="555"/>
      <c r="N38" s="556"/>
      <c r="O38" s="556"/>
      <c r="P38" s="556"/>
      <c r="Q38" s="556"/>
      <c r="R38" s="556"/>
      <c r="S38" s="556">
        <v>1292312</v>
      </c>
      <c r="T38" s="556">
        <v>1056712</v>
      </c>
      <c r="U38" s="556"/>
    </row>
    <row r="39" spans="1:21" x14ac:dyDescent="0.25">
      <c r="A39" s="344" t="s">
        <v>153</v>
      </c>
      <c r="B39" s="445"/>
      <c r="C39" s="448"/>
      <c r="D39" s="552">
        <f>F39*2</f>
        <v>40986000</v>
      </c>
      <c r="E39" s="449">
        <v>-20493000</v>
      </c>
      <c r="F39" s="520">
        <v>20493000</v>
      </c>
      <c r="G39" s="445"/>
      <c r="H39" s="553"/>
      <c r="I39" s="552">
        <f>K39*2</f>
        <v>40986000</v>
      </c>
      <c r="J39" s="557">
        <v>-20493000</v>
      </c>
      <c r="K39" s="522">
        <v>20493000</v>
      </c>
      <c r="L39" s="554">
        <f t="shared" si="5"/>
        <v>20493000</v>
      </c>
      <c r="M39" s="555">
        <v>11800000</v>
      </c>
      <c r="N39" s="556">
        <v>3000000</v>
      </c>
      <c r="O39" s="556"/>
      <c r="P39" s="556"/>
      <c r="Q39" s="556">
        <v>5693000</v>
      </c>
      <c r="R39" s="556"/>
      <c r="S39" s="556"/>
      <c r="T39" s="556"/>
      <c r="U39" s="556"/>
    </row>
    <row r="40" spans="1:21" x14ac:dyDescent="0.25">
      <c r="A40" s="343" t="s">
        <v>417</v>
      </c>
      <c r="B40" s="445">
        <v>2993000</v>
      </c>
      <c r="C40" s="450">
        <v>3</v>
      </c>
      <c r="D40" s="558">
        <f>B40*C40</f>
        <v>8979000</v>
      </c>
      <c r="E40" s="533"/>
      <c r="F40" s="520">
        <f t="shared" si="17"/>
        <v>8979000</v>
      </c>
      <c r="G40" s="445">
        <v>2993000</v>
      </c>
      <c r="H40" s="551">
        <v>3</v>
      </c>
      <c r="I40" s="558">
        <f>G40*H40</f>
        <v>8979000</v>
      </c>
      <c r="J40" s="510"/>
      <c r="K40" s="522">
        <f t="shared" ref="K40:K53" si="19">I40+J40</f>
        <v>8979000</v>
      </c>
      <c r="L40" s="554">
        <f t="shared" si="5"/>
        <v>8979000</v>
      </c>
      <c r="M40" s="555"/>
      <c r="N40" s="556"/>
      <c r="O40" s="556"/>
      <c r="P40" s="556"/>
      <c r="Q40" s="556"/>
      <c r="R40" s="556"/>
      <c r="S40" s="556"/>
      <c r="T40" s="556">
        <v>8979000</v>
      </c>
      <c r="U40" s="556"/>
    </row>
    <row r="41" spans="1:21" x14ac:dyDescent="0.25">
      <c r="A41" s="343" t="s">
        <v>418</v>
      </c>
      <c r="B41" s="445"/>
      <c r="C41" s="451"/>
      <c r="D41" s="558">
        <v>1770000</v>
      </c>
      <c r="E41" s="533"/>
      <c r="F41" s="520">
        <f t="shared" si="17"/>
        <v>1770000</v>
      </c>
      <c r="G41" s="445"/>
      <c r="H41" s="551"/>
      <c r="I41" s="558">
        <v>2349027</v>
      </c>
      <c r="J41" s="510"/>
      <c r="K41" s="522">
        <f t="shared" si="19"/>
        <v>2349027</v>
      </c>
      <c r="L41" s="554">
        <f t="shared" si="5"/>
        <v>2349027</v>
      </c>
      <c r="M41" s="555"/>
      <c r="N41" s="556"/>
      <c r="O41" s="556"/>
      <c r="P41" s="556"/>
      <c r="Q41" s="556"/>
      <c r="R41" s="556"/>
      <c r="S41" s="556"/>
      <c r="T41" s="556">
        <v>2349027</v>
      </c>
      <c r="U41" s="556"/>
    </row>
    <row r="42" spans="1:21" x14ac:dyDescent="0.25">
      <c r="A42" s="349"/>
      <c r="B42" s="445"/>
      <c r="C42" s="451"/>
      <c r="D42" s="558">
        <f>B42*C42</f>
        <v>0</v>
      </c>
      <c r="E42" s="533"/>
      <c r="F42" s="520">
        <f t="shared" si="17"/>
        <v>0</v>
      </c>
      <c r="G42" s="445"/>
      <c r="H42" s="551"/>
      <c r="I42" s="558">
        <f>G42*H42</f>
        <v>0</v>
      </c>
      <c r="J42" s="510"/>
      <c r="K42" s="522">
        <f t="shared" si="19"/>
        <v>0</v>
      </c>
      <c r="L42" s="554">
        <f t="shared" si="5"/>
        <v>0</v>
      </c>
      <c r="M42" s="555"/>
      <c r="N42" s="556"/>
      <c r="O42" s="556"/>
      <c r="P42" s="556"/>
      <c r="Q42" s="556"/>
      <c r="R42" s="556"/>
      <c r="S42" s="556"/>
      <c r="T42" s="556"/>
      <c r="U42" s="556"/>
    </row>
    <row r="43" spans="1:21" x14ac:dyDescent="0.25">
      <c r="A43" s="343" t="s">
        <v>154</v>
      </c>
      <c r="B43" s="445">
        <v>3950000</v>
      </c>
      <c r="C43" s="419">
        <v>6743</v>
      </c>
      <c r="D43" s="552"/>
      <c r="E43" s="533"/>
      <c r="F43" s="520">
        <f t="shared" si="17"/>
        <v>0</v>
      </c>
      <c r="G43" s="445">
        <v>3950000</v>
      </c>
      <c r="H43" s="551">
        <v>6743</v>
      </c>
      <c r="I43" s="552"/>
      <c r="J43" s="510"/>
      <c r="K43" s="522">
        <f t="shared" si="19"/>
        <v>0</v>
      </c>
      <c r="L43" s="554">
        <f t="shared" si="5"/>
        <v>0</v>
      </c>
      <c r="M43" s="555"/>
      <c r="N43" s="556"/>
      <c r="O43" s="556"/>
      <c r="P43" s="556"/>
      <c r="Q43" s="556"/>
      <c r="R43" s="556"/>
      <c r="S43" s="556"/>
      <c r="T43" s="556"/>
      <c r="U43" s="556"/>
    </row>
    <row r="44" spans="1:21" x14ac:dyDescent="0.25">
      <c r="A44" s="343" t="s">
        <v>155</v>
      </c>
      <c r="B44" s="445">
        <v>3950000</v>
      </c>
      <c r="C44" s="419">
        <v>6743</v>
      </c>
      <c r="D44" s="552"/>
      <c r="E44" s="533"/>
      <c r="F44" s="520">
        <f t="shared" si="17"/>
        <v>0</v>
      </c>
      <c r="G44" s="445">
        <v>3950000</v>
      </c>
      <c r="H44" s="551">
        <v>6743</v>
      </c>
      <c r="I44" s="552"/>
      <c r="J44" s="510"/>
      <c r="K44" s="522">
        <f t="shared" si="19"/>
        <v>0</v>
      </c>
      <c r="L44" s="554">
        <f t="shared" si="5"/>
        <v>0</v>
      </c>
      <c r="M44" s="555"/>
      <c r="N44" s="556"/>
      <c r="O44" s="556"/>
      <c r="P44" s="556"/>
      <c r="Q44" s="556"/>
      <c r="R44" s="556"/>
      <c r="S44" s="556"/>
      <c r="T44" s="556"/>
      <c r="U44" s="556"/>
    </row>
    <row r="45" spans="1:21" x14ac:dyDescent="0.25">
      <c r="A45" s="343" t="s">
        <v>156</v>
      </c>
      <c r="B45" s="445">
        <v>300</v>
      </c>
      <c r="C45" s="419"/>
      <c r="D45" s="552"/>
      <c r="E45" s="533"/>
      <c r="F45" s="520">
        <f t="shared" si="17"/>
        <v>0</v>
      </c>
      <c r="G45" s="445">
        <v>300</v>
      </c>
      <c r="H45" s="551"/>
      <c r="I45" s="552"/>
      <c r="J45" s="510"/>
      <c r="K45" s="522">
        <f t="shared" si="19"/>
        <v>0</v>
      </c>
      <c r="L45" s="554">
        <f t="shared" si="5"/>
        <v>0</v>
      </c>
      <c r="M45" s="555"/>
      <c r="N45" s="556"/>
      <c r="O45" s="556"/>
      <c r="P45" s="556"/>
      <c r="Q45" s="556"/>
      <c r="R45" s="556"/>
      <c r="S45" s="556"/>
      <c r="T45" s="556"/>
      <c r="U45" s="556"/>
    </row>
    <row r="46" spans="1:21" x14ac:dyDescent="0.25">
      <c r="A46" s="343" t="s">
        <v>157</v>
      </c>
      <c r="B46" s="445">
        <v>1200</v>
      </c>
      <c r="C46" s="419"/>
      <c r="D46" s="552"/>
      <c r="E46" s="533"/>
      <c r="F46" s="520">
        <f t="shared" si="17"/>
        <v>0</v>
      </c>
      <c r="G46" s="445">
        <v>1200</v>
      </c>
      <c r="H46" s="551"/>
      <c r="I46" s="552"/>
      <c r="J46" s="510"/>
      <c r="K46" s="522">
        <f t="shared" si="19"/>
        <v>0</v>
      </c>
      <c r="L46" s="554">
        <f t="shared" si="5"/>
        <v>0</v>
      </c>
      <c r="M46" s="555"/>
      <c r="N46" s="556"/>
      <c r="O46" s="556"/>
      <c r="P46" s="556"/>
      <c r="Q46" s="556"/>
      <c r="R46" s="556"/>
      <c r="S46" s="556"/>
      <c r="T46" s="556"/>
      <c r="U46" s="556"/>
    </row>
    <row r="47" spans="1:21" x14ac:dyDescent="0.25">
      <c r="A47" s="343" t="s">
        <v>158</v>
      </c>
      <c r="B47" s="445">
        <v>3400000</v>
      </c>
      <c r="C47" s="419"/>
      <c r="D47" s="552">
        <v>4420000</v>
      </c>
      <c r="E47" s="533"/>
      <c r="F47" s="520">
        <f t="shared" si="17"/>
        <v>4420000</v>
      </c>
      <c r="G47" s="445">
        <v>3400000</v>
      </c>
      <c r="H47" s="551"/>
      <c r="I47" s="552">
        <v>4420000</v>
      </c>
      <c r="J47" s="510"/>
      <c r="K47" s="522">
        <f t="shared" si="19"/>
        <v>4420000</v>
      </c>
      <c r="L47" s="554">
        <f t="shared" si="5"/>
        <v>4420000</v>
      </c>
      <c r="M47" s="555"/>
      <c r="N47" s="556"/>
      <c r="O47" s="556"/>
      <c r="P47" s="556"/>
      <c r="Q47" s="556">
        <v>3687006</v>
      </c>
      <c r="R47" s="556">
        <v>732994</v>
      </c>
      <c r="S47" s="556"/>
      <c r="T47" s="556"/>
      <c r="U47" s="556"/>
    </row>
    <row r="48" spans="1:21" x14ac:dyDescent="0.25">
      <c r="A48" s="343" t="s">
        <v>159</v>
      </c>
      <c r="B48" s="445">
        <v>60896</v>
      </c>
      <c r="C48" s="419">
        <v>18</v>
      </c>
      <c r="D48" s="552">
        <f>B48*C48</f>
        <v>1096128</v>
      </c>
      <c r="E48" s="533"/>
      <c r="F48" s="520">
        <f t="shared" si="17"/>
        <v>1096128</v>
      </c>
      <c r="G48" s="445">
        <v>60896</v>
      </c>
      <c r="H48" s="551">
        <v>21</v>
      </c>
      <c r="I48" s="552">
        <f>G48*H48</f>
        <v>1278816</v>
      </c>
      <c r="J48" s="510"/>
      <c r="K48" s="522">
        <f t="shared" si="19"/>
        <v>1278816</v>
      </c>
      <c r="L48" s="554">
        <f t="shared" si="5"/>
        <v>1278816</v>
      </c>
      <c r="M48" s="555"/>
      <c r="N48" s="556"/>
      <c r="O48" s="556"/>
      <c r="P48" s="556"/>
      <c r="Q48" s="556">
        <v>1157024</v>
      </c>
      <c r="R48" s="556">
        <f>B48*2</f>
        <v>121792</v>
      </c>
      <c r="S48" s="556"/>
      <c r="T48" s="556"/>
      <c r="U48" s="556"/>
    </row>
    <row r="49" spans="1:21" x14ac:dyDescent="0.25">
      <c r="A49" s="343" t="s">
        <v>419</v>
      </c>
      <c r="B49" s="452">
        <v>429000</v>
      </c>
      <c r="C49" s="450">
        <v>4</v>
      </c>
      <c r="D49" s="558">
        <f>B49*C49</f>
        <v>1716000</v>
      </c>
      <c r="E49" s="533"/>
      <c r="F49" s="520">
        <f t="shared" si="17"/>
        <v>1716000</v>
      </c>
      <c r="G49" s="452">
        <v>429000</v>
      </c>
      <c r="H49" s="551">
        <v>5</v>
      </c>
      <c r="I49" s="558">
        <f>G49*H49</f>
        <v>2145000</v>
      </c>
      <c r="J49" s="510"/>
      <c r="K49" s="522">
        <f t="shared" si="19"/>
        <v>2145000</v>
      </c>
      <c r="L49" s="554">
        <f t="shared" si="5"/>
        <v>2145000</v>
      </c>
      <c r="M49" s="555"/>
      <c r="N49" s="556"/>
      <c r="O49" s="556"/>
      <c r="P49" s="556"/>
      <c r="Q49" s="556">
        <v>1287000</v>
      </c>
      <c r="R49" s="556">
        <v>858000</v>
      </c>
      <c r="S49" s="556"/>
      <c r="T49" s="556"/>
      <c r="U49" s="556"/>
    </row>
    <row r="50" spans="1:21" x14ac:dyDescent="0.25">
      <c r="A50" s="341" t="s">
        <v>420</v>
      </c>
      <c r="B50" s="453">
        <v>25000</v>
      </c>
      <c r="C50" s="450"/>
      <c r="D50" s="559">
        <f>B50*C50</f>
        <v>0</v>
      </c>
      <c r="E50" s="533"/>
      <c r="F50" s="520">
        <f t="shared" si="17"/>
        <v>0</v>
      </c>
      <c r="G50" s="453">
        <v>25000</v>
      </c>
      <c r="H50" s="551">
        <v>1</v>
      </c>
      <c r="I50" s="559">
        <f>G50*H50</f>
        <v>25000</v>
      </c>
      <c r="J50" s="510"/>
      <c r="K50" s="522">
        <f t="shared" si="19"/>
        <v>25000</v>
      </c>
      <c r="L50" s="560">
        <f t="shared" si="5"/>
        <v>0</v>
      </c>
      <c r="M50" s="561"/>
      <c r="N50" s="562"/>
      <c r="O50" s="562"/>
      <c r="P50" s="562"/>
      <c r="Q50" s="562"/>
      <c r="R50" s="562"/>
      <c r="S50" s="562"/>
      <c r="T50" s="562"/>
      <c r="U50" s="562"/>
    </row>
    <row r="51" spans="1:21" x14ac:dyDescent="0.25">
      <c r="A51" s="341" t="s">
        <v>160</v>
      </c>
      <c r="B51" s="454">
        <v>163500</v>
      </c>
      <c r="C51" s="450">
        <v>6</v>
      </c>
      <c r="D51" s="559">
        <f>B51*C51</f>
        <v>981000</v>
      </c>
      <c r="E51" s="533"/>
      <c r="F51" s="520">
        <f t="shared" si="17"/>
        <v>981000</v>
      </c>
      <c r="G51" s="454">
        <v>163500</v>
      </c>
      <c r="H51" s="551">
        <v>6</v>
      </c>
      <c r="I51" s="559">
        <f>G51*H51</f>
        <v>981000</v>
      </c>
      <c r="J51" s="510"/>
      <c r="K51" s="522">
        <f t="shared" si="19"/>
        <v>981000</v>
      </c>
      <c r="L51" s="560">
        <f t="shared" si="5"/>
        <v>981000</v>
      </c>
      <c r="M51" s="561"/>
      <c r="N51" s="562"/>
      <c r="O51" s="562"/>
      <c r="P51" s="562"/>
      <c r="Q51" s="562">
        <f>D51</f>
        <v>981000</v>
      </c>
      <c r="R51" s="562"/>
      <c r="S51" s="562"/>
      <c r="T51" s="562"/>
      <c r="U51" s="562"/>
    </row>
    <row r="52" spans="1:21" x14ac:dyDescent="0.25">
      <c r="A52" s="341" t="s">
        <v>421</v>
      </c>
      <c r="B52" s="455"/>
      <c r="C52" s="419"/>
      <c r="D52" s="563"/>
      <c r="E52" s="533"/>
      <c r="F52" s="520">
        <f t="shared" si="17"/>
        <v>0</v>
      </c>
      <c r="G52" s="455"/>
      <c r="H52" s="419"/>
      <c r="I52" s="563">
        <v>4502014</v>
      </c>
      <c r="J52" s="510"/>
      <c r="K52" s="522">
        <f t="shared" si="19"/>
        <v>4502014</v>
      </c>
      <c r="L52" s="560">
        <f t="shared" si="5"/>
        <v>4502014</v>
      </c>
      <c r="M52" s="561">
        <v>4502014</v>
      </c>
      <c r="N52" s="562"/>
      <c r="O52" s="562"/>
      <c r="P52" s="562"/>
      <c r="Q52" s="562"/>
      <c r="R52" s="562"/>
      <c r="S52" s="562"/>
      <c r="T52" s="562"/>
      <c r="U52" s="562"/>
    </row>
    <row r="53" spans="1:21" ht="15.75" thickBot="1" x14ac:dyDescent="0.3">
      <c r="A53" s="341"/>
      <c r="B53" s="454"/>
      <c r="C53" s="419"/>
      <c r="D53" s="563"/>
      <c r="E53" s="533"/>
      <c r="F53" s="520">
        <f t="shared" si="17"/>
        <v>0</v>
      </c>
      <c r="G53" s="454"/>
      <c r="H53" s="419"/>
      <c r="I53" s="563"/>
      <c r="J53" s="510"/>
      <c r="K53" s="522">
        <f t="shared" si="19"/>
        <v>0</v>
      </c>
      <c r="L53" s="560">
        <f t="shared" si="5"/>
        <v>0</v>
      </c>
      <c r="M53" s="561"/>
      <c r="N53" s="562"/>
      <c r="O53" s="562"/>
      <c r="P53" s="562"/>
      <c r="Q53" s="562"/>
      <c r="R53" s="562"/>
      <c r="S53" s="562"/>
      <c r="T53" s="562"/>
      <c r="U53" s="562"/>
    </row>
    <row r="54" spans="1:21" x14ac:dyDescent="0.25">
      <c r="A54" s="345" t="s">
        <v>161</v>
      </c>
      <c r="B54" s="456"/>
      <c r="C54" s="457"/>
      <c r="D54" s="458">
        <f t="shared" ref="D54:F54" si="20">SUM(D55:D57)</f>
        <v>7215230</v>
      </c>
      <c r="E54" s="458">
        <f t="shared" si="20"/>
        <v>0</v>
      </c>
      <c r="F54" s="459">
        <f t="shared" si="20"/>
        <v>7215230</v>
      </c>
      <c r="G54" s="456"/>
      <c r="H54" s="457"/>
      <c r="I54" s="458">
        <f t="shared" ref="I54:K54" si="21">SUM(I55:I57)</f>
        <v>8501022</v>
      </c>
      <c r="J54" s="458">
        <f t="shared" si="21"/>
        <v>0</v>
      </c>
      <c r="K54" s="564">
        <f t="shared" si="21"/>
        <v>8501022</v>
      </c>
      <c r="L54" s="560">
        <f t="shared" si="5"/>
        <v>8391131</v>
      </c>
      <c r="M54" s="565">
        <f t="shared" ref="M54:U54" si="22">SUM(M55:M57)</f>
        <v>1175901</v>
      </c>
      <c r="N54" s="460">
        <f t="shared" si="22"/>
        <v>0</v>
      </c>
      <c r="O54" s="460">
        <f t="shared" si="22"/>
        <v>0</v>
      </c>
      <c r="P54" s="460">
        <f t="shared" si="22"/>
        <v>7215230</v>
      </c>
      <c r="Q54" s="460">
        <f t="shared" si="22"/>
        <v>0</v>
      </c>
      <c r="R54" s="460">
        <f t="shared" si="22"/>
        <v>0</v>
      </c>
      <c r="S54" s="460">
        <f t="shared" si="22"/>
        <v>0</v>
      </c>
      <c r="T54" s="460">
        <f t="shared" si="22"/>
        <v>0</v>
      </c>
      <c r="U54" s="460">
        <f t="shared" si="22"/>
        <v>0</v>
      </c>
    </row>
    <row r="55" spans="1:21" x14ac:dyDescent="0.25">
      <c r="A55" s="566" t="s">
        <v>422</v>
      </c>
      <c r="B55" s="567">
        <v>1210</v>
      </c>
      <c r="C55" s="568">
        <v>5963</v>
      </c>
      <c r="D55" s="569">
        <f>B55*C55</f>
        <v>7215230</v>
      </c>
      <c r="E55" s="569"/>
      <c r="F55" s="570">
        <f>D55+E55</f>
        <v>7215230</v>
      </c>
      <c r="G55" s="567">
        <v>1210</v>
      </c>
      <c r="H55" s="568">
        <v>5963</v>
      </c>
      <c r="I55" s="569">
        <f>G55*H55</f>
        <v>7215230</v>
      </c>
      <c r="J55" s="569"/>
      <c r="K55" s="571">
        <f>I55+J55</f>
        <v>7215230</v>
      </c>
      <c r="L55" s="560">
        <f t="shared" si="5"/>
        <v>7215230</v>
      </c>
      <c r="M55" s="561"/>
      <c r="N55" s="562"/>
      <c r="O55" s="562"/>
      <c r="P55" s="562">
        <v>7215230</v>
      </c>
      <c r="Q55" s="562"/>
      <c r="R55" s="562"/>
      <c r="S55" s="562"/>
      <c r="T55" s="562"/>
      <c r="U55" s="562"/>
    </row>
    <row r="56" spans="1:21" x14ac:dyDescent="0.25">
      <c r="A56" s="566" t="s">
        <v>532</v>
      </c>
      <c r="B56" s="419"/>
      <c r="C56" s="572"/>
      <c r="D56" s="443"/>
      <c r="E56" s="443"/>
      <c r="F56" s="573"/>
      <c r="G56" s="419"/>
      <c r="H56" s="572"/>
      <c r="I56" s="443">
        <v>109891</v>
      </c>
      <c r="J56" s="443"/>
      <c r="K56" s="571">
        <f>I56+J56</f>
        <v>109891</v>
      </c>
      <c r="L56" s="560"/>
      <c r="M56" s="561"/>
      <c r="N56" s="562"/>
      <c r="O56" s="562"/>
      <c r="P56" s="562"/>
      <c r="Q56" s="562"/>
      <c r="R56" s="562"/>
      <c r="S56" s="562"/>
      <c r="T56" s="562"/>
      <c r="U56" s="562"/>
    </row>
    <row r="57" spans="1:21" ht="15.75" thickBot="1" x14ac:dyDescent="0.3">
      <c r="A57" s="347" t="s">
        <v>423</v>
      </c>
      <c r="B57" s="461"/>
      <c r="C57" s="462"/>
      <c r="D57" s="574"/>
      <c r="E57" s="574"/>
      <c r="F57" s="575">
        <f>D57+E57</f>
        <v>0</v>
      </c>
      <c r="G57" s="461"/>
      <c r="H57" s="462"/>
      <c r="I57" s="462">
        <v>1175901</v>
      </c>
      <c r="J57" s="462"/>
      <c r="K57" s="576">
        <f>I57+J57</f>
        <v>1175901</v>
      </c>
      <c r="L57" s="560">
        <f t="shared" si="5"/>
        <v>1175901</v>
      </c>
      <c r="M57" s="561">
        <v>1175901</v>
      </c>
      <c r="N57" s="562"/>
      <c r="O57" s="562"/>
      <c r="P57" s="562"/>
      <c r="Q57" s="562"/>
      <c r="R57" s="562"/>
      <c r="S57" s="562"/>
      <c r="T57" s="562"/>
      <c r="U57" s="562"/>
    </row>
    <row r="58" spans="1:21" ht="15.75" thickBot="1" x14ac:dyDescent="0.3">
      <c r="A58" s="346" t="s">
        <v>424</v>
      </c>
      <c r="B58" s="463"/>
      <c r="C58" s="464"/>
      <c r="D58" s="577">
        <f>SUM(D59:D61)</f>
        <v>0</v>
      </c>
      <c r="E58" s="577">
        <f>SUM(E59:E61)</f>
        <v>0</v>
      </c>
      <c r="F58" s="578">
        <f>SUM(F59:F61)</f>
        <v>0</v>
      </c>
      <c r="G58" s="463"/>
      <c r="H58" s="464"/>
      <c r="I58" s="579">
        <f>SUM(I59:I60)</f>
        <v>1398126</v>
      </c>
      <c r="J58" s="579">
        <f t="shared" ref="J58:K58" si="23">SUM(J59:J60)</f>
        <v>0</v>
      </c>
      <c r="K58" s="579">
        <f t="shared" si="23"/>
        <v>1398126</v>
      </c>
      <c r="L58" s="560">
        <f t="shared" si="5"/>
        <v>510926</v>
      </c>
      <c r="M58" s="580">
        <f>SUM(M59:M59)</f>
        <v>510926</v>
      </c>
      <c r="N58" s="465">
        <f t="shared" ref="N58:U58" si="24">SUM(N59:N62)</f>
        <v>0</v>
      </c>
      <c r="O58" s="465">
        <f t="shared" si="24"/>
        <v>0</v>
      </c>
      <c r="P58" s="465">
        <f t="shared" si="24"/>
        <v>0</v>
      </c>
      <c r="Q58" s="465">
        <f t="shared" si="24"/>
        <v>0</v>
      </c>
      <c r="R58" s="465">
        <f t="shared" si="24"/>
        <v>0</v>
      </c>
      <c r="S58" s="465">
        <f t="shared" si="24"/>
        <v>0</v>
      </c>
      <c r="T58" s="465">
        <f t="shared" si="24"/>
        <v>0</v>
      </c>
      <c r="U58" s="465">
        <f t="shared" si="24"/>
        <v>0</v>
      </c>
    </row>
    <row r="59" spans="1:21" x14ac:dyDescent="0.25">
      <c r="A59" s="466" t="s">
        <v>425</v>
      </c>
      <c r="B59" s="461"/>
      <c r="C59" s="462"/>
      <c r="D59" s="581"/>
      <c r="E59" s="581"/>
      <c r="F59" s="575">
        <f>D59+E59</f>
        <v>0</v>
      </c>
      <c r="G59" s="461"/>
      <c r="H59" s="462"/>
      <c r="I59" s="462">
        <v>510926</v>
      </c>
      <c r="J59" s="462"/>
      <c r="K59" s="576">
        <f>I59+J59</f>
        <v>510926</v>
      </c>
      <c r="L59" s="560">
        <f t="shared" si="5"/>
        <v>510926</v>
      </c>
      <c r="M59" s="582">
        <v>510926</v>
      </c>
      <c r="N59" s="583"/>
      <c r="O59" s="583"/>
      <c r="P59" s="583"/>
      <c r="Q59" s="583"/>
      <c r="R59" s="583"/>
      <c r="S59" s="583"/>
      <c r="T59" s="583"/>
      <c r="U59" s="583"/>
    </row>
    <row r="60" spans="1:21" ht="15.75" thickBot="1" x14ac:dyDescent="0.3">
      <c r="A60" s="466" t="s">
        <v>533</v>
      </c>
      <c r="B60" s="461"/>
      <c r="C60" s="462"/>
      <c r="D60" s="574"/>
      <c r="E60" s="574"/>
      <c r="F60" s="575"/>
      <c r="G60" s="461"/>
      <c r="H60" s="462"/>
      <c r="I60" s="462">
        <v>887200</v>
      </c>
      <c r="J60" s="462"/>
      <c r="K60" s="576">
        <f>I60+J60</f>
        <v>887200</v>
      </c>
      <c r="L60" s="560"/>
      <c r="M60" s="584">
        <v>887200</v>
      </c>
      <c r="N60" s="585"/>
      <c r="O60" s="585"/>
      <c r="P60" s="585"/>
      <c r="Q60" s="585"/>
      <c r="R60" s="585"/>
      <c r="S60" s="585"/>
      <c r="T60" s="585"/>
      <c r="U60" s="585"/>
    </row>
    <row r="61" spans="1:21" ht="16.5" thickTop="1" thickBot="1" x14ac:dyDescent="0.3">
      <c r="A61" s="467" t="s">
        <v>518</v>
      </c>
      <c r="B61" s="468"/>
      <c r="C61" s="468"/>
      <c r="D61" s="468"/>
      <c r="E61" s="468"/>
      <c r="F61" s="586"/>
      <c r="G61" s="468"/>
      <c r="H61" s="468"/>
      <c r="I61" s="468">
        <v>971050</v>
      </c>
      <c r="J61" s="468"/>
      <c r="K61" s="576">
        <f>I61+J61</f>
        <v>971050</v>
      </c>
      <c r="L61" s="560">
        <f t="shared" si="5"/>
        <v>971050</v>
      </c>
      <c r="M61" s="587">
        <v>971050</v>
      </c>
      <c r="N61" s="469"/>
      <c r="O61" s="469"/>
      <c r="P61" s="469"/>
      <c r="Q61" s="469"/>
      <c r="R61" s="469"/>
      <c r="S61" s="469"/>
      <c r="T61" s="469"/>
      <c r="U61" s="469"/>
    </row>
    <row r="62" spans="1:21" ht="16.5" thickTop="1" x14ac:dyDescent="0.25">
      <c r="A62" s="350" t="s">
        <v>519</v>
      </c>
      <c r="F62" s="588"/>
      <c r="J62" s="510"/>
      <c r="K62" s="589">
        <v>4263500</v>
      </c>
      <c r="L62" s="560">
        <f t="shared" si="5"/>
        <v>4263500</v>
      </c>
      <c r="M62" s="588">
        <v>4263500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F2" sqref="F2"/>
    </sheetView>
  </sheetViews>
  <sheetFormatPr defaultRowHeight="12.75" x14ac:dyDescent="0.2"/>
  <cols>
    <col min="1" max="1" width="5.7109375" style="379" customWidth="1"/>
    <col min="2" max="2" width="50" style="379" customWidth="1"/>
    <col min="3" max="3" width="14.7109375" style="379" customWidth="1"/>
    <col min="4" max="8" width="12.7109375" style="379" customWidth="1"/>
    <col min="9" max="255" width="9.140625" style="379"/>
    <col min="256" max="256" width="5.7109375" style="379" customWidth="1"/>
    <col min="257" max="257" width="50" style="379" customWidth="1"/>
    <col min="258" max="258" width="28.85546875" style="379" customWidth="1"/>
    <col min="259" max="511" width="9.140625" style="379"/>
    <col min="512" max="512" width="5.7109375" style="379" customWidth="1"/>
    <col min="513" max="513" width="50" style="379" customWidth="1"/>
    <col min="514" max="514" width="28.85546875" style="379" customWidth="1"/>
    <col min="515" max="767" width="9.140625" style="379"/>
    <col min="768" max="768" width="5.7109375" style="379" customWidth="1"/>
    <col min="769" max="769" width="50" style="379" customWidth="1"/>
    <col min="770" max="770" width="28.85546875" style="379" customWidth="1"/>
    <col min="771" max="1023" width="9.140625" style="379"/>
    <col min="1024" max="1024" width="5.7109375" style="379" customWidth="1"/>
    <col min="1025" max="1025" width="50" style="379" customWidth="1"/>
    <col min="1026" max="1026" width="28.85546875" style="379" customWidth="1"/>
    <col min="1027" max="1279" width="9.140625" style="379"/>
    <col min="1280" max="1280" width="5.7109375" style="379" customWidth="1"/>
    <col min="1281" max="1281" width="50" style="379" customWidth="1"/>
    <col min="1282" max="1282" width="28.85546875" style="379" customWidth="1"/>
    <col min="1283" max="1535" width="9.140625" style="379"/>
    <col min="1536" max="1536" width="5.7109375" style="379" customWidth="1"/>
    <col min="1537" max="1537" width="50" style="379" customWidth="1"/>
    <col min="1538" max="1538" width="28.85546875" style="379" customWidth="1"/>
    <col min="1539" max="1791" width="9.140625" style="379"/>
    <col min="1792" max="1792" width="5.7109375" style="379" customWidth="1"/>
    <col min="1793" max="1793" width="50" style="379" customWidth="1"/>
    <col min="1794" max="1794" width="28.85546875" style="379" customWidth="1"/>
    <col min="1795" max="2047" width="9.140625" style="379"/>
    <col min="2048" max="2048" width="5.7109375" style="379" customWidth="1"/>
    <col min="2049" max="2049" width="50" style="379" customWidth="1"/>
    <col min="2050" max="2050" width="28.85546875" style="379" customWidth="1"/>
    <col min="2051" max="2303" width="9.140625" style="379"/>
    <col min="2304" max="2304" width="5.7109375" style="379" customWidth="1"/>
    <col min="2305" max="2305" width="50" style="379" customWidth="1"/>
    <col min="2306" max="2306" width="28.85546875" style="379" customWidth="1"/>
    <col min="2307" max="2559" width="9.140625" style="379"/>
    <col min="2560" max="2560" width="5.7109375" style="379" customWidth="1"/>
    <col min="2561" max="2561" width="50" style="379" customWidth="1"/>
    <col min="2562" max="2562" width="28.85546875" style="379" customWidth="1"/>
    <col min="2563" max="2815" width="9.140625" style="379"/>
    <col min="2816" max="2816" width="5.7109375" style="379" customWidth="1"/>
    <col min="2817" max="2817" width="50" style="379" customWidth="1"/>
    <col min="2818" max="2818" width="28.85546875" style="379" customWidth="1"/>
    <col min="2819" max="3071" width="9.140625" style="379"/>
    <col min="3072" max="3072" width="5.7109375" style="379" customWidth="1"/>
    <col min="3073" max="3073" width="50" style="379" customWidth="1"/>
    <col min="3074" max="3074" width="28.85546875" style="379" customWidth="1"/>
    <col min="3075" max="3327" width="9.140625" style="379"/>
    <col min="3328" max="3328" width="5.7109375" style="379" customWidth="1"/>
    <col min="3329" max="3329" width="50" style="379" customWidth="1"/>
    <col min="3330" max="3330" width="28.85546875" style="379" customWidth="1"/>
    <col min="3331" max="3583" width="9.140625" style="379"/>
    <col min="3584" max="3584" width="5.7109375" style="379" customWidth="1"/>
    <col min="3585" max="3585" width="50" style="379" customWidth="1"/>
    <col min="3586" max="3586" width="28.85546875" style="379" customWidth="1"/>
    <col min="3587" max="3839" width="9.140625" style="379"/>
    <col min="3840" max="3840" width="5.7109375" style="379" customWidth="1"/>
    <col min="3841" max="3841" width="50" style="379" customWidth="1"/>
    <col min="3842" max="3842" width="28.85546875" style="379" customWidth="1"/>
    <col min="3843" max="4095" width="9.140625" style="379"/>
    <col min="4096" max="4096" width="5.7109375" style="379" customWidth="1"/>
    <col min="4097" max="4097" width="50" style="379" customWidth="1"/>
    <col min="4098" max="4098" width="28.85546875" style="379" customWidth="1"/>
    <col min="4099" max="4351" width="9.140625" style="379"/>
    <col min="4352" max="4352" width="5.7109375" style="379" customWidth="1"/>
    <col min="4353" max="4353" width="50" style="379" customWidth="1"/>
    <col min="4354" max="4354" width="28.85546875" style="379" customWidth="1"/>
    <col min="4355" max="4607" width="9.140625" style="379"/>
    <col min="4608" max="4608" width="5.7109375" style="379" customWidth="1"/>
    <col min="4609" max="4609" width="50" style="379" customWidth="1"/>
    <col min="4610" max="4610" width="28.85546875" style="379" customWidth="1"/>
    <col min="4611" max="4863" width="9.140625" style="379"/>
    <col min="4864" max="4864" width="5.7109375" style="379" customWidth="1"/>
    <col min="4865" max="4865" width="50" style="379" customWidth="1"/>
    <col min="4866" max="4866" width="28.85546875" style="379" customWidth="1"/>
    <col min="4867" max="5119" width="9.140625" style="379"/>
    <col min="5120" max="5120" width="5.7109375" style="379" customWidth="1"/>
    <col min="5121" max="5121" width="50" style="379" customWidth="1"/>
    <col min="5122" max="5122" width="28.85546875" style="379" customWidth="1"/>
    <col min="5123" max="5375" width="9.140625" style="379"/>
    <col min="5376" max="5376" width="5.7109375" style="379" customWidth="1"/>
    <col min="5377" max="5377" width="50" style="379" customWidth="1"/>
    <col min="5378" max="5378" width="28.85546875" style="379" customWidth="1"/>
    <col min="5379" max="5631" width="9.140625" style="379"/>
    <col min="5632" max="5632" width="5.7109375" style="379" customWidth="1"/>
    <col min="5633" max="5633" width="50" style="379" customWidth="1"/>
    <col min="5634" max="5634" width="28.85546875" style="379" customWidth="1"/>
    <col min="5635" max="5887" width="9.140625" style="379"/>
    <col min="5888" max="5888" width="5.7109375" style="379" customWidth="1"/>
    <col min="5889" max="5889" width="50" style="379" customWidth="1"/>
    <col min="5890" max="5890" width="28.85546875" style="379" customWidth="1"/>
    <col min="5891" max="6143" width="9.140625" style="379"/>
    <col min="6144" max="6144" width="5.7109375" style="379" customWidth="1"/>
    <col min="6145" max="6145" width="50" style="379" customWidth="1"/>
    <col min="6146" max="6146" width="28.85546875" style="379" customWidth="1"/>
    <col min="6147" max="6399" width="9.140625" style="379"/>
    <col min="6400" max="6400" width="5.7109375" style="379" customWidth="1"/>
    <col min="6401" max="6401" width="50" style="379" customWidth="1"/>
    <col min="6402" max="6402" width="28.85546875" style="379" customWidth="1"/>
    <col min="6403" max="6655" width="9.140625" style="379"/>
    <col min="6656" max="6656" width="5.7109375" style="379" customWidth="1"/>
    <col min="6657" max="6657" width="50" style="379" customWidth="1"/>
    <col min="6658" max="6658" width="28.85546875" style="379" customWidth="1"/>
    <col min="6659" max="6911" width="9.140625" style="379"/>
    <col min="6912" max="6912" width="5.7109375" style="379" customWidth="1"/>
    <col min="6913" max="6913" width="50" style="379" customWidth="1"/>
    <col min="6914" max="6914" width="28.85546875" style="379" customWidth="1"/>
    <col min="6915" max="7167" width="9.140625" style="379"/>
    <col min="7168" max="7168" width="5.7109375" style="379" customWidth="1"/>
    <col min="7169" max="7169" width="50" style="379" customWidth="1"/>
    <col min="7170" max="7170" width="28.85546875" style="379" customWidth="1"/>
    <col min="7171" max="7423" width="9.140625" style="379"/>
    <col min="7424" max="7424" width="5.7109375" style="379" customWidth="1"/>
    <col min="7425" max="7425" width="50" style="379" customWidth="1"/>
    <col min="7426" max="7426" width="28.85546875" style="379" customWidth="1"/>
    <col min="7427" max="7679" width="9.140625" style="379"/>
    <col min="7680" max="7680" width="5.7109375" style="379" customWidth="1"/>
    <col min="7681" max="7681" width="50" style="379" customWidth="1"/>
    <col min="7682" max="7682" width="28.85546875" style="379" customWidth="1"/>
    <col min="7683" max="7935" width="9.140625" style="379"/>
    <col min="7936" max="7936" width="5.7109375" style="379" customWidth="1"/>
    <col min="7937" max="7937" width="50" style="379" customWidth="1"/>
    <col min="7938" max="7938" width="28.85546875" style="379" customWidth="1"/>
    <col min="7939" max="8191" width="9.140625" style="379"/>
    <col min="8192" max="8192" width="5.7109375" style="379" customWidth="1"/>
    <col min="8193" max="8193" width="50" style="379" customWidth="1"/>
    <col min="8194" max="8194" width="28.85546875" style="379" customWidth="1"/>
    <col min="8195" max="8447" width="9.140625" style="379"/>
    <col min="8448" max="8448" width="5.7109375" style="379" customWidth="1"/>
    <col min="8449" max="8449" width="50" style="379" customWidth="1"/>
    <col min="8450" max="8450" width="28.85546875" style="379" customWidth="1"/>
    <col min="8451" max="8703" width="9.140625" style="379"/>
    <col min="8704" max="8704" width="5.7109375" style="379" customWidth="1"/>
    <col min="8705" max="8705" width="50" style="379" customWidth="1"/>
    <col min="8706" max="8706" width="28.85546875" style="379" customWidth="1"/>
    <col min="8707" max="8959" width="9.140625" style="379"/>
    <col min="8960" max="8960" width="5.7109375" style="379" customWidth="1"/>
    <col min="8961" max="8961" width="50" style="379" customWidth="1"/>
    <col min="8962" max="8962" width="28.85546875" style="379" customWidth="1"/>
    <col min="8963" max="9215" width="9.140625" style="379"/>
    <col min="9216" max="9216" width="5.7109375" style="379" customWidth="1"/>
    <col min="9217" max="9217" width="50" style="379" customWidth="1"/>
    <col min="9218" max="9218" width="28.85546875" style="379" customWidth="1"/>
    <col min="9219" max="9471" width="9.140625" style="379"/>
    <col min="9472" max="9472" width="5.7109375" style="379" customWidth="1"/>
    <col min="9473" max="9473" width="50" style="379" customWidth="1"/>
    <col min="9474" max="9474" width="28.85546875" style="379" customWidth="1"/>
    <col min="9475" max="9727" width="9.140625" style="379"/>
    <col min="9728" max="9728" width="5.7109375" style="379" customWidth="1"/>
    <col min="9729" max="9729" width="50" style="379" customWidth="1"/>
    <col min="9730" max="9730" width="28.85546875" style="379" customWidth="1"/>
    <col min="9731" max="9983" width="9.140625" style="379"/>
    <col min="9984" max="9984" width="5.7109375" style="379" customWidth="1"/>
    <col min="9985" max="9985" width="50" style="379" customWidth="1"/>
    <col min="9986" max="9986" width="28.85546875" style="379" customWidth="1"/>
    <col min="9987" max="10239" width="9.140625" style="379"/>
    <col min="10240" max="10240" width="5.7109375" style="379" customWidth="1"/>
    <col min="10241" max="10241" width="50" style="379" customWidth="1"/>
    <col min="10242" max="10242" width="28.85546875" style="379" customWidth="1"/>
    <col min="10243" max="10495" width="9.140625" style="379"/>
    <col min="10496" max="10496" width="5.7109375" style="379" customWidth="1"/>
    <col min="10497" max="10497" width="50" style="379" customWidth="1"/>
    <col min="10498" max="10498" width="28.85546875" style="379" customWidth="1"/>
    <col min="10499" max="10751" width="9.140625" style="379"/>
    <col min="10752" max="10752" width="5.7109375" style="379" customWidth="1"/>
    <col min="10753" max="10753" width="50" style="379" customWidth="1"/>
    <col min="10754" max="10754" width="28.85546875" style="379" customWidth="1"/>
    <col min="10755" max="11007" width="9.140625" style="379"/>
    <col min="11008" max="11008" width="5.7109375" style="379" customWidth="1"/>
    <col min="11009" max="11009" width="50" style="379" customWidth="1"/>
    <col min="11010" max="11010" width="28.85546875" style="379" customWidth="1"/>
    <col min="11011" max="11263" width="9.140625" style="379"/>
    <col min="11264" max="11264" width="5.7109375" style="379" customWidth="1"/>
    <col min="11265" max="11265" width="50" style="379" customWidth="1"/>
    <col min="11266" max="11266" width="28.85546875" style="379" customWidth="1"/>
    <col min="11267" max="11519" width="9.140625" style="379"/>
    <col min="11520" max="11520" width="5.7109375" style="379" customWidth="1"/>
    <col min="11521" max="11521" width="50" style="379" customWidth="1"/>
    <col min="11522" max="11522" width="28.85546875" style="379" customWidth="1"/>
    <col min="11523" max="11775" width="9.140625" style="379"/>
    <col min="11776" max="11776" width="5.7109375" style="379" customWidth="1"/>
    <col min="11777" max="11777" width="50" style="379" customWidth="1"/>
    <col min="11778" max="11778" width="28.85546875" style="379" customWidth="1"/>
    <col min="11779" max="12031" width="9.140625" style="379"/>
    <col min="12032" max="12032" width="5.7109375" style="379" customWidth="1"/>
    <col min="12033" max="12033" width="50" style="379" customWidth="1"/>
    <col min="12034" max="12034" width="28.85546875" style="379" customWidth="1"/>
    <col min="12035" max="12287" width="9.140625" style="379"/>
    <col min="12288" max="12288" width="5.7109375" style="379" customWidth="1"/>
    <col min="12289" max="12289" width="50" style="379" customWidth="1"/>
    <col min="12290" max="12290" width="28.85546875" style="379" customWidth="1"/>
    <col min="12291" max="12543" width="9.140625" style="379"/>
    <col min="12544" max="12544" width="5.7109375" style="379" customWidth="1"/>
    <col min="12545" max="12545" width="50" style="379" customWidth="1"/>
    <col min="12546" max="12546" width="28.85546875" style="379" customWidth="1"/>
    <col min="12547" max="12799" width="9.140625" style="379"/>
    <col min="12800" max="12800" width="5.7109375" style="379" customWidth="1"/>
    <col min="12801" max="12801" width="50" style="379" customWidth="1"/>
    <col min="12802" max="12802" width="28.85546875" style="379" customWidth="1"/>
    <col min="12803" max="13055" width="9.140625" style="379"/>
    <col min="13056" max="13056" width="5.7109375" style="379" customWidth="1"/>
    <col min="13057" max="13057" width="50" style="379" customWidth="1"/>
    <col min="13058" max="13058" width="28.85546875" style="379" customWidth="1"/>
    <col min="13059" max="13311" width="9.140625" style="379"/>
    <col min="13312" max="13312" width="5.7109375" style="379" customWidth="1"/>
    <col min="13313" max="13313" width="50" style="379" customWidth="1"/>
    <col min="13314" max="13314" width="28.85546875" style="379" customWidth="1"/>
    <col min="13315" max="13567" width="9.140625" style="379"/>
    <col min="13568" max="13568" width="5.7109375" style="379" customWidth="1"/>
    <col min="13569" max="13569" width="50" style="379" customWidth="1"/>
    <col min="13570" max="13570" width="28.85546875" style="379" customWidth="1"/>
    <col min="13571" max="13823" width="9.140625" style="379"/>
    <col min="13824" max="13824" width="5.7109375" style="379" customWidth="1"/>
    <col min="13825" max="13825" width="50" style="379" customWidth="1"/>
    <col min="13826" max="13826" width="28.85546875" style="379" customWidth="1"/>
    <col min="13827" max="14079" width="9.140625" style="379"/>
    <col min="14080" max="14080" width="5.7109375" style="379" customWidth="1"/>
    <col min="14081" max="14081" width="50" style="379" customWidth="1"/>
    <col min="14082" max="14082" width="28.85546875" style="379" customWidth="1"/>
    <col min="14083" max="14335" width="9.140625" style="379"/>
    <col min="14336" max="14336" width="5.7109375" style="379" customWidth="1"/>
    <col min="14337" max="14337" width="50" style="379" customWidth="1"/>
    <col min="14338" max="14338" width="28.85546875" style="379" customWidth="1"/>
    <col min="14339" max="14591" width="9.140625" style="379"/>
    <col min="14592" max="14592" width="5.7109375" style="379" customWidth="1"/>
    <col min="14593" max="14593" width="50" style="379" customWidth="1"/>
    <col min="14594" max="14594" width="28.85546875" style="379" customWidth="1"/>
    <col min="14595" max="14847" width="9.140625" style="379"/>
    <col min="14848" max="14848" width="5.7109375" style="379" customWidth="1"/>
    <col min="14849" max="14849" width="50" style="379" customWidth="1"/>
    <col min="14850" max="14850" width="28.85546875" style="379" customWidth="1"/>
    <col min="14851" max="15103" width="9.140625" style="379"/>
    <col min="15104" max="15104" width="5.7109375" style="379" customWidth="1"/>
    <col min="15105" max="15105" width="50" style="379" customWidth="1"/>
    <col min="15106" max="15106" width="28.85546875" style="379" customWidth="1"/>
    <col min="15107" max="15359" width="9.140625" style="379"/>
    <col min="15360" max="15360" width="5.7109375" style="379" customWidth="1"/>
    <col min="15361" max="15361" width="50" style="379" customWidth="1"/>
    <col min="15362" max="15362" width="28.85546875" style="379" customWidth="1"/>
    <col min="15363" max="15615" width="9.140625" style="379"/>
    <col min="15616" max="15616" width="5.7109375" style="379" customWidth="1"/>
    <col min="15617" max="15617" width="50" style="379" customWidth="1"/>
    <col min="15618" max="15618" width="28.85546875" style="379" customWidth="1"/>
    <col min="15619" max="15871" width="9.140625" style="379"/>
    <col min="15872" max="15872" width="5.7109375" style="379" customWidth="1"/>
    <col min="15873" max="15873" width="50" style="379" customWidth="1"/>
    <col min="15874" max="15874" width="28.85546875" style="379" customWidth="1"/>
    <col min="15875" max="16127" width="9.140625" style="379"/>
    <col min="16128" max="16128" width="5.7109375" style="379" customWidth="1"/>
    <col min="16129" max="16129" width="50" style="379" customWidth="1"/>
    <col min="16130" max="16130" width="28.85546875" style="379" customWidth="1"/>
    <col min="16131" max="16384" width="9.140625" style="379"/>
  </cols>
  <sheetData>
    <row r="1" spans="1:8" x14ac:dyDescent="0.2">
      <c r="B1" s="367" t="s">
        <v>361</v>
      </c>
      <c r="F1" s="379" t="s">
        <v>512</v>
      </c>
    </row>
    <row r="2" spans="1:8" x14ac:dyDescent="0.2">
      <c r="B2" s="367" t="s">
        <v>405</v>
      </c>
      <c r="C2" s="368"/>
      <c r="F2" s="379" t="s">
        <v>535</v>
      </c>
    </row>
    <row r="3" spans="1:8" x14ac:dyDescent="0.2">
      <c r="C3" s="364"/>
      <c r="F3" s="379" t="s">
        <v>120</v>
      </c>
    </row>
    <row r="4" spans="1:8" x14ac:dyDescent="0.2">
      <c r="B4" s="369"/>
      <c r="C4" s="370" t="s">
        <v>453</v>
      </c>
    </row>
    <row r="5" spans="1:8" ht="38.25" x14ac:dyDescent="0.2">
      <c r="A5" s="590" t="s">
        <v>1</v>
      </c>
      <c r="B5" s="591" t="s">
        <v>2</v>
      </c>
      <c r="C5" s="592" t="s">
        <v>485</v>
      </c>
      <c r="D5" s="592" t="s">
        <v>48</v>
      </c>
      <c r="E5" s="592" t="s">
        <v>364</v>
      </c>
      <c r="F5" s="592" t="s">
        <v>50</v>
      </c>
      <c r="G5" s="592" t="s">
        <v>174</v>
      </c>
      <c r="H5" s="592" t="s">
        <v>52</v>
      </c>
    </row>
    <row r="6" spans="1:8" ht="25.5" x14ac:dyDescent="0.2">
      <c r="A6" s="593">
        <v>1</v>
      </c>
      <c r="B6" s="594" t="s">
        <v>53</v>
      </c>
      <c r="C6" s="595">
        <f>SUM(D6:H6)</f>
        <v>108620388</v>
      </c>
      <c r="D6" s="596">
        <v>108620388</v>
      </c>
      <c r="E6" s="596"/>
      <c r="F6" s="596"/>
      <c r="G6" s="596"/>
      <c r="H6" s="596"/>
    </row>
    <row r="7" spans="1:8" ht="25.5" x14ac:dyDescent="0.2">
      <c r="A7" s="593">
        <v>2</v>
      </c>
      <c r="B7" s="594" t="s">
        <v>365</v>
      </c>
      <c r="C7" s="595">
        <f t="shared" ref="C7:C70" si="0">SUM(D7:H7)</f>
        <v>144158533</v>
      </c>
      <c r="D7" s="596">
        <v>144158533</v>
      </c>
      <c r="E7" s="596"/>
      <c r="F7" s="596"/>
      <c r="G7" s="596"/>
      <c r="H7" s="596"/>
    </row>
    <row r="8" spans="1:8" ht="25.5" x14ac:dyDescent="0.2">
      <c r="A8" s="593">
        <v>3</v>
      </c>
      <c r="B8" s="594" t="s">
        <v>366</v>
      </c>
      <c r="C8" s="595">
        <f t="shared" si="0"/>
        <v>103277744</v>
      </c>
      <c r="D8" s="596">
        <v>103277744</v>
      </c>
      <c r="E8" s="596"/>
      <c r="F8" s="596"/>
      <c r="G8" s="596"/>
      <c r="H8" s="596"/>
    </row>
    <row r="9" spans="1:8" ht="25.5" x14ac:dyDescent="0.2">
      <c r="A9" s="593">
        <v>4</v>
      </c>
      <c r="B9" s="594" t="s">
        <v>367</v>
      </c>
      <c r="C9" s="595">
        <f t="shared" si="0"/>
        <v>8501022</v>
      </c>
      <c r="D9" s="596">
        <v>8501022</v>
      </c>
      <c r="E9" s="596"/>
      <c r="F9" s="596"/>
      <c r="G9" s="596"/>
      <c r="H9" s="596"/>
    </row>
    <row r="10" spans="1:8" ht="25.5" x14ac:dyDescent="0.2">
      <c r="A10" s="593">
        <v>5</v>
      </c>
      <c r="B10" s="594" t="s">
        <v>368</v>
      </c>
      <c r="C10" s="595">
        <f t="shared" si="0"/>
        <v>1398126</v>
      </c>
      <c r="D10" s="596">
        <v>1398126</v>
      </c>
      <c r="E10" s="596"/>
      <c r="F10" s="596"/>
      <c r="G10" s="596"/>
      <c r="H10" s="596"/>
    </row>
    <row r="11" spans="1:8" x14ac:dyDescent="0.2">
      <c r="A11" s="593">
        <v>6</v>
      </c>
      <c r="B11" s="594" t="s">
        <v>369</v>
      </c>
      <c r="C11" s="595">
        <f t="shared" si="0"/>
        <v>971050</v>
      </c>
      <c r="D11" s="596">
        <v>971050</v>
      </c>
      <c r="E11" s="596"/>
      <c r="F11" s="596"/>
      <c r="G11" s="596"/>
      <c r="H11" s="596"/>
    </row>
    <row r="12" spans="1:8" x14ac:dyDescent="0.2">
      <c r="A12" s="593">
        <v>7</v>
      </c>
      <c r="B12" s="594" t="s">
        <v>58</v>
      </c>
      <c r="C12" s="595">
        <f t="shared" si="0"/>
        <v>366926863</v>
      </c>
      <c r="D12" s="597">
        <f>SUM(D6:D11)</f>
        <v>366926863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</row>
    <row r="13" spans="1:8" s="240" customFormat="1" x14ac:dyDescent="0.2">
      <c r="A13" s="593">
        <v>8</v>
      </c>
      <c r="B13" s="598" t="s">
        <v>370</v>
      </c>
      <c r="C13" s="595">
        <f t="shared" si="0"/>
        <v>0</v>
      </c>
      <c r="D13" s="599"/>
      <c r="E13" s="599"/>
      <c r="F13" s="599"/>
      <c r="G13" s="599"/>
      <c r="H13" s="599"/>
    </row>
    <row r="14" spans="1:8" ht="25.5" x14ac:dyDescent="0.2">
      <c r="A14" s="593">
        <v>9</v>
      </c>
      <c r="B14" s="594" t="s">
        <v>59</v>
      </c>
      <c r="C14" s="595">
        <f t="shared" si="0"/>
        <v>315054982</v>
      </c>
      <c r="D14" s="597">
        <f>SUM(D15:D19)</f>
        <v>248292884</v>
      </c>
      <c r="E14" s="597">
        <f>SUM(E15:E19)</f>
        <v>1981048</v>
      </c>
      <c r="F14" s="597">
        <f>SUM(F15:F19)</f>
        <v>63264006</v>
      </c>
      <c r="G14" s="597">
        <f>SUM(G15:G19)</f>
        <v>622252</v>
      </c>
      <c r="H14" s="597">
        <f>SUM(H15:H19)</f>
        <v>894792</v>
      </c>
    </row>
    <row r="15" spans="1:8" x14ac:dyDescent="0.2">
      <c r="A15" s="593">
        <v>10</v>
      </c>
      <c r="B15" s="594" t="s">
        <v>371</v>
      </c>
      <c r="C15" s="595">
        <f t="shared" si="0"/>
        <v>6866800</v>
      </c>
      <c r="D15" s="596">
        <v>4263500</v>
      </c>
      <c r="E15" s="596">
        <v>1981048</v>
      </c>
      <c r="F15" s="596"/>
      <c r="G15" s="596">
        <v>622252</v>
      </c>
      <c r="H15" s="596"/>
    </row>
    <row r="16" spans="1:8" x14ac:dyDescent="0.2">
      <c r="A16" s="593">
        <v>11</v>
      </c>
      <c r="B16" s="594" t="s">
        <v>372</v>
      </c>
      <c r="C16" s="595">
        <f t="shared" si="0"/>
        <v>227105784</v>
      </c>
      <c r="D16" s="596">
        <v>227105784</v>
      </c>
      <c r="E16" s="596"/>
      <c r="F16" s="596"/>
      <c r="G16" s="596"/>
      <c r="H16" s="596"/>
    </row>
    <row r="17" spans="1:8" x14ac:dyDescent="0.2">
      <c r="A17" s="593">
        <v>12</v>
      </c>
      <c r="B17" s="594" t="s">
        <v>373</v>
      </c>
      <c r="C17" s="595">
        <f t="shared" si="0"/>
        <v>16923600</v>
      </c>
      <c r="D17" s="596">
        <v>16923600</v>
      </c>
      <c r="E17" s="596"/>
      <c r="F17" s="596"/>
      <c r="G17" s="596"/>
      <c r="H17" s="596"/>
    </row>
    <row r="18" spans="1:8" x14ac:dyDescent="0.2">
      <c r="A18" s="593">
        <v>13</v>
      </c>
      <c r="B18" s="594" t="s">
        <v>374</v>
      </c>
      <c r="C18" s="595">
        <f t="shared" si="0"/>
        <v>64158798</v>
      </c>
      <c r="D18" s="596"/>
      <c r="E18" s="596"/>
      <c r="F18" s="596">
        <v>63264006</v>
      </c>
      <c r="G18" s="596"/>
      <c r="H18" s="596">
        <v>894792</v>
      </c>
    </row>
    <row r="19" spans="1:8" x14ac:dyDescent="0.2">
      <c r="A19" s="593">
        <v>14</v>
      </c>
      <c r="B19" s="594" t="s">
        <v>375</v>
      </c>
      <c r="C19" s="595">
        <f t="shared" si="0"/>
        <v>0</v>
      </c>
      <c r="D19" s="596"/>
      <c r="E19" s="596"/>
      <c r="F19" s="596"/>
      <c r="G19" s="596"/>
      <c r="H19" s="596"/>
    </row>
    <row r="20" spans="1:8" ht="25.5" x14ac:dyDescent="0.2">
      <c r="A20" s="593">
        <v>15</v>
      </c>
      <c r="B20" s="600" t="s">
        <v>64</v>
      </c>
      <c r="C20" s="595">
        <f t="shared" si="0"/>
        <v>681981845</v>
      </c>
      <c r="D20" s="601">
        <f>D12+D14</f>
        <v>615219747</v>
      </c>
      <c r="E20" s="601">
        <f>E12+E14</f>
        <v>1981048</v>
      </c>
      <c r="F20" s="601">
        <f>F12+F14</f>
        <v>63264006</v>
      </c>
      <c r="G20" s="601">
        <f>G12+G14</f>
        <v>622252</v>
      </c>
      <c r="H20" s="601">
        <f>H12+H14</f>
        <v>894792</v>
      </c>
    </row>
    <row r="21" spans="1:8" x14ac:dyDescent="0.2">
      <c r="A21" s="593">
        <v>16</v>
      </c>
      <c r="B21" s="594" t="s">
        <v>65</v>
      </c>
      <c r="C21" s="595">
        <f t="shared" si="0"/>
        <v>2704000</v>
      </c>
      <c r="D21" s="602">
        <f>D22</f>
        <v>2704000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</row>
    <row r="22" spans="1:8" x14ac:dyDescent="0.2">
      <c r="A22" s="593">
        <v>17</v>
      </c>
      <c r="B22" s="594" t="s">
        <v>376</v>
      </c>
      <c r="C22" s="595">
        <f t="shared" si="0"/>
        <v>2704000</v>
      </c>
      <c r="D22" s="603">
        <v>2704000</v>
      </c>
      <c r="E22" s="603"/>
      <c r="F22" s="603"/>
      <c r="G22" s="603"/>
      <c r="H22" s="603"/>
    </row>
    <row r="23" spans="1:8" x14ac:dyDescent="0.2">
      <c r="A23" s="593">
        <v>18</v>
      </c>
      <c r="B23" s="594" t="s">
        <v>377</v>
      </c>
      <c r="C23" s="595">
        <f t="shared" si="0"/>
        <v>1135608569</v>
      </c>
      <c r="D23" s="602">
        <f>SUM(D24:D27)</f>
        <v>1134808569</v>
      </c>
      <c r="E23" s="602">
        <f>SUM(E24:E27)</f>
        <v>0</v>
      </c>
      <c r="F23" s="602">
        <f>SUM(F24:F27)</f>
        <v>0</v>
      </c>
      <c r="G23" s="602">
        <f>SUM(G24:G27)</f>
        <v>800000</v>
      </c>
      <c r="H23" s="602">
        <f>SUM(H24:H27)</f>
        <v>0</v>
      </c>
    </row>
    <row r="24" spans="1:8" x14ac:dyDescent="0.2">
      <c r="A24" s="593">
        <v>19</v>
      </c>
      <c r="B24" s="594" t="s">
        <v>378</v>
      </c>
      <c r="C24" s="595">
        <f t="shared" si="0"/>
        <v>108313066</v>
      </c>
      <c r="D24" s="592">
        <v>107513066</v>
      </c>
      <c r="E24" s="592"/>
      <c r="F24" s="592"/>
      <c r="G24" s="592">
        <v>800000</v>
      </c>
      <c r="H24" s="592"/>
    </row>
    <row r="25" spans="1:8" x14ac:dyDescent="0.2">
      <c r="A25" s="593">
        <v>20</v>
      </c>
      <c r="B25" s="594" t="s">
        <v>379</v>
      </c>
      <c r="C25" s="595">
        <f t="shared" si="0"/>
        <v>1027295503</v>
      </c>
      <c r="D25" s="592">
        <v>1027295503</v>
      </c>
      <c r="E25" s="592"/>
      <c r="F25" s="592"/>
      <c r="G25" s="592"/>
      <c r="H25" s="592"/>
    </row>
    <row r="26" spans="1:8" x14ac:dyDescent="0.2">
      <c r="A26" s="593">
        <v>21</v>
      </c>
      <c r="B26" s="594" t="s">
        <v>380</v>
      </c>
      <c r="C26" s="595">
        <f t="shared" si="0"/>
        <v>0</v>
      </c>
      <c r="D26" s="592"/>
      <c r="E26" s="592"/>
      <c r="F26" s="592"/>
      <c r="G26" s="592"/>
      <c r="H26" s="592"/>
    </row>
    <row r="27" spans="1:8" x14ac:dyDescent="0.2">
      <c r="A27" s="593">
        <v>22</v>
      </c>
      <c r="B27" s="371" t="s">
        <v>381</v>
      </c>
      <c r="C27" s="595">
        <f t="shared" si="0"/>
        <v>0</v>
      </c>
      <c r="D27" s="592"/>
      <c r="E27" s="592"/>
      <c r="F27" s="592"/>
      <c r="G27" s="592"/>
      <c r="H27" s="592"/>
    </row>
    <row r="28" spans="1:8" ht="25.5" x14ac:dyDescent="0.2">
      <c r="A28" s="593">
        <v>23</v>
      </c>
      <c r="B28" s="600" t="s">
        <v>70</v>
      </c>
      <c r="C28" s="595">
        <f t="shared" si="0"/>
        <v>1138312569</v>
      </c>
      <c r="D28" s="601">
        <f>D21+D23</f>
        <v>1137512569</v>
      </c>
      <c r="E28" s="601">
        <f>E21+E23</f>
        <v>0</v>
      </c>
      <c r="F28" s="601">
        <f>F21+F23</f>
        <v>0</v>
      </c>
      <c r="G28" s="601">
        <f>G21+G23</f>
        <v>800000</v>
      </c>
      <c r="H28" s="601">
        <f>H21+H23</f>
        <v>0</v>
      </c>
    </row>
    <row r="29" spans="1:8" x14ac:dyDescent="0.2">
      <c r="A29" s="593">
        <v>24</v>
      </c>
      <c r="B29" s="594" t="s">
        <v>71</v>
      </c>
      <c r="C29" s="595">
        <f t="shared" si="0"/>
        <v>110200000</v>
      </c>
      <c r="D29" s="597">
        <f>SUM(D30:D31)</f>
        <v>110200000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</row>
    <row r="30" spans="1:8" x14ac:dyDescent="0.2">
      <c r="A30" s="593">
        <v>25</v>
      </c>
      <c r="B30" s="594" t="s">
        <v>72</v>
      </c>
      <c r="C30" s="595">
        <f t="shared" si="0"/>
        <v>110200000</v>
      </c>
      <c r="D30" s="596">
        <v>110200000</v>
      </c>
      <c r="E30" s="596"/>
      <c r="F30" s="596"/>
      <c r="G30" s="596"/>
      <c r="H30" s="596"/>
    </row>
    <row r="31" spans="1:8" ht="16.5" customHeight="1" x14ac:dyDescent="0.2">
      <c r="A31" s="593">
        <v>26</v>
      </c>
      <c r="B31" s="594" t="s">
        <v>73</v>
      </c>
      <c r="C31" s="595">
        <f t="shared" si="0"/>
        <v>0</v>
      </c>
      <c r="D31" s="596"/>
      <c r="E31" s="596"/>
      <c r="F31" s="596"/>
      <c r="G31" s="596"/>
      <c r="H31" s="596"/>
    </row>
    <row r="32" spans="1:8" ht="18.75" customHeight="1" x14ac:dyDescent="0.2">
      <c r="A32" s="593">
        <v>27</v>
      </c>
      <c r="B32" s="594" t="s">
        <v>74</v>
      </c>
      <c r="C32" s="595">
        <f t="shared" si="0"/>
        <v>181000000</v>
      </c>
      <c r="D32" s="596">
        <v>181000000</v>
      </c>
      <c r="E32" s="596"/>
      <c r="F32" s="596"/>
      <c r="G32" s="596"/>
      <c r="H32" s="596"/>
    </row>
    <row r="33" spans="1:8" x14ac:dyDescent="0.2">
      <c r="A33" s="593">
        <v>28</v>
      </c>
      <c r="B33" s="594" t="s">
        <v>382</v>
      </c>
      <c r="C33" s="595">
        <f t="shared" si="0"/>
        <v>11800000</v>
      </c>
      <c r="D33" s="596">
        <v>11800000</v>
      </c>
      <c r="E33" s="596"/>
      <c r="F33" s="596"/>
      <c r="G33" s="596"/>
      <c r="H33" s="596"/>
    </row>
    <row r="34" spans="1:8" ht="25.5" x14ac:dyDescent="0.2">
      <c r="A34" s="593">
        <v>29</v>
      </c>
      <c r="B34" s="594" t="s">
        <v>383</v>
      </c>
      <c r="C34" s="595">
        <f t="shared" si="0"/>
        <v>0</v>
      </c>
      <c r="D34" s="596"/>
      <c r="E34" s="596"/>
      <c r="F34" s="596"/>
      <c r="G34" s="596"/>
      <c r="H34" s="596"/>
    </row>
    <row r="35" spans="1:8" x14ac:dyDescent="0.2">
      <c r="A35" s="593">
        <v>30</v>
      </c>
      <c r="B35" s="594" t="s">
        <v>77</v>
      </c>
      <c r="C35" s="595">
        <f t="shared" si="0"/>
        <v>192800000</v>
      </c>
      <c r="D35" s="597">
        <f>SUM(D32:D34)</f>
        <v>192800000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</row>
    <row r="36" spans="1:8" x14ac:dyDescent="0.2">
      <c r="A36" s="593">
        <v>31</v>
      </c>
      <c r="B36" s="594" t="s">
        <v>78</v>
      </c>
      <c r="C36" s="595">
        <f t="shared" si="0"/>
        <v>400000</v>
      </c>
      <c r="D36" s="597">
        <f>SUM(D37:D38)</f>
        <v>400000</v>
      </c>
      <c r="E36" s="597">
        <f>SUM(E37:E38)</f>
        <v>0</v>
      </c>
      <c r="F36" s="597">
        <f>SUM(F37:F38)</f>
        <v>0</v>
      </c>
      <c r="G36" s="597">
        <f>SUM(G37:G38)</f>
        <v>0</v>
      </c>
      <c r="H36" s="597">
        <f>SUM(H37:H38)</f>
        <v>0</v>
      </c>
    </row>
    <row r="37" spans="1:8" ht="51" x14ac:dyDescent="0.2">
      <c r="A37" s="593">
        <v>32</v>
      </c>
      <c r="B37" s="594" t="s">
        <v>384</v>
      </c>
      <c r="C37" s="595">
        <f t="shared" si="0"/>
        <v>50000</v>
      </c>
      <c r="D37" s="596">
        <v>50000</v>
      </c>
      <c r="E37" s="596"/>
      <c r="F37" s="596"/>
      <c r="G37" s="596"/>
      <c r="H37" s="596"/>
    </row>
    <row r="38" spans="1:8" x14ac:dyDescent="0.2">
      <c r="A38" s="593">
        <v>33</v>
      </c>
      <c r="B38" s="594" t="s">
        <v>385</v>
      </c>
      <c r="C38" s="595">
        <f t="shared" si="0"/>
        <v>350000</v>
      </c>
      <c r="D38" s="596">
        <v>350000</v>
      </c>
      <c r="E38" s="596"/>
      <c r="F38" s="596"/>
      <c r="G38" s="596"/>
      <c r="H38" s="596"/>
    </row>
    <row r="39" spans="1:8" x14ac:dyDescent="0.2">
      <c r="A39" s="593">
        <v>34</v>
      </c>
      <c r="B39" s="600" t="s">
        <v>82</v>
      </c>
      <c r="C39" s="595">
        <f t="shared" si="0"/>
        <v>303400000</v>
      </c>
      <c r="D39" s="601">
        <f>D29+D35+D36</f>
        <v>303400000</v>
      </c>
      <c r="E39" s="601">
        <f>E29+E35+E36</f>
        <v>0</v>
      </c>
      <c r="F39" s="601">
        <f>F29+F35+F36</f>
        <v>0</v>
      </c>
      <c r="G39" s="601">
        <f>G29+G35+G36</f>
        <v>0</v>
      </c>
      <c r="H39" s="601">
        <f>H29+H35+H36</f>
        <v>0</v>
      </c>
    </row>
    <row r="40" spans="1:8" x14ac:dyDescent="0.2">
      <c r="A40" s="593">
        <v>35</v>
      </c>
      <c r="B40" s="598" t="s">
        <v>386</v>
      </c>
      <c r="C40" s="595">
        <f t="shared" si="0"/>
        <v>0</v>
      </c>
      <c r="D40" s="604"/>
      <c r="E40" s="604"/>
      <c r="F40" s="604"/>
      <c r="G40" s="604"/>
      <c r="H40" s="604"/>
    </row>
    <row r="41" spans="1:8" x14ac:dyDescent="0.2">
      <c r="A41" s="593">
        <v>36</v>
      </c>
      <c r="B41" s="605" t="s">
        <v>83</v>
      </c>
      <c r="C41" s="595">
        <f t="shared" si="0"/>
        <v>8036796</v>
      </c>
      <c r="D41" s="606">
        <f>SUM(D42:D45)</f>
        <v>0</v>
      </c>
      <c r="E41" s="606">
        <f>SUM(E42:E45)</f>
        <v>370000</v>
      </c>
      <c r="F41" s="606">
        <f>SUM(F42:F45)</f>
        <v>1000000</v>
      </c>
      <c r="G41" s="606">
        <f>SUM(G42:G45)</f>
        <v>1715000</v>
      </c>
      <c r="H41" s="606">
        <f>SUM(H42:H45)</f>
        <v>4951796</v>
      </c>
    </row>
    <row r="42" spans="1:8" x14ac:dyDescent="0.2">
      <c r="A42" s="593">
        <v>37</v>
      </c>
      <c r="B42" s="605" t="s">
        <v>387</v>
      </c>
      <c r="C42" s="595">
        <f t="shared" si="0"/>
        <v>0</v>
      </c>
      <c r="D42" s="607"/>
      <c r="E42" s="607"/>
      <c r="F42" s="607"/>
      <c r="G42" s="607"/>
      <c r="H42" s="607"/>
    </row>
    <row r="43" spans="1:8" x14ac:dyDescent="0.2">
      <c r="A43" s="593">
        <v>38</v>
      </c>
      <c r="B43" s="605" t="s">
        <v>85</v>
      </c>
      <c r="C43" s="595">
        <f t="shared" si="0"/>
        <v>2670000</v>
      </c>
      <c r="D43" s="608"/>
      <c r="E43" s="608">
        <v>70000</v>
      </c>
      <c r="F43" s="608">
        <v>1000000</v>
      </c>
      <c r="G43" s="608">
        <v>1600000</v>
      </c>
      <c r="H43" s="608"/>
    </row>
    <row r="44" spans="1:8" x14ac:dyDescent="0.2">
      <c r="A44" s="593">
        <v>39</v>
      </c>
      <c r="B44" s="605" t="s">
        <v>388</v>
      </c>
      <c r="C44" s="595">
        <f t="shared" si="0"/>
        <v>848660</v>
      </c>
      <c r="D44" s="608"/>
      <c r="E44" s="608"/>
      <c r="F44" s="608"/>
      <c r="G44" s="608"/>
      <c r="H44" s="608">
        <v>848660</v>
      </c>
    </row>
    <row r="45" spans="1:8" x14ac:dyDescent="0.2">
      <c r="A45" s="593">
        <v>40</v>
      </c>
      <c r="B45" s="605" t="s">
        <v>389</v>
      </c>
      <c r="C45" s="595">
        <f t="shared" si="0"/>
        <v>4518136</v>
      </c>
      <c r="D45" s="608"/>
      <c r="E45" s="608">
        <v>300000</v>
      </c>
      <c r="F45" s="608"/>
      <c r="G45" s="608">
        <v>115000</v>
      </c>
      <c r="H45" s="608">
        <v>4103136</v>
      </c>
    </row>
    <row r="46" spans="1:8" x14ac:dyDescent="0.2">
      <c r="A46" s="593">
        <v>41</v>
      </c>
      <c r="B46" s="594" t="s">
        <v>87</v>
      </c>
      <c r="C46" s="595">
        <f t="shared" si="0"/>
        <v>4754747</v>
      </c>
      <c r="D46" s="606">
        <f>SUM(D47:D48)</f>
        <v>1821747</v>
      </c>
      <c r="E46" s="606">
        <f>SUM(E47:E48)</f>
        <v>1300000</v>
      </c>
      <c r="F46" s="606">
        <f>SUM(F47:F48)</f>
        <v>1633000</v>
      </c>
      <c r="G46" s="606">
        <f>SUM(G47:G48)</f>
        <v>0</v>
      </c>
      <c r="H46" s="606">
        <f>SUM(H47:H48)</f>
        <v>0</v>
      </c>
    </row>
    <row r="47" spans="1:8" x14ac:dyDescent="0.2">
      <c r="A47" s="593">
        <v>42</v>
      </c>
      <c r="B47" s="594" t="s">
        <v>88</v>
      </c>
      <c r="C47" s="595">
        <f t="shared" si="0"/>
        <v>3466747</v>
      </c>
      <c r="D47" s="596">
        <v>1821747</v>
      </c>
      <c r="E47" s="596">
        <v>1300000</v>
      </c>
      <c r="F47" s="596">
        <v>345000</v>
      </c>
      <c r="G47" s="596"/>
      <c r="H47" s="596"/>
    </row>
    <row r="48" spans="1:8" x14ac:dyDescent="0.2">
      <c r="A48" s="593">
        <v>43</v>
      </c>
      <c r="B48" s="594" t="s">
        <v>89</v>
      </c>
      <c r="C48" s="595">
        <f t="shared" si="0"/>
        <v>1288000</v>
      </c>
      <c r="D48" s="596"/>
      <c r="E48" s="596"/>
      <c r="F48" s="596">
        <v>1288000</v>
      </c>
      <c r="G48" s="596"/>
      <c r="H48" s="596"/>
    </row>
    <row r="49" spans="1:8" x14ac:dyDescent="0.2">
      <c r="A49" s="593">
        <v>44</v>
      </c>
      <c r="B49" s="594" t="s">
        <v>390</v>
      </c>
      <c r="C49" s="595">
        <f t="shared" si="0"/>
        <v>11350682</v>
      </c>
      <c r="D49" s="606">
        <f>SUM(D50:D53)</f>
        <v>11350682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</row>
    <row r="50" spans="1:8" ht="25.5" x14ac:dyDescent="0.2">
      <c r="A50" s="593">
        <v>45</v>
      </c>
      <c r="B50" s="594" t="s">
        <v>391</v>
      </c>
      <c r="C50" s="595">
        <f t="shared" si="0"/>
        <v>0</v>
      </c>
      <c r="D50" s="596"/>
      <c r="E50" s="596"/>
      <c r="F50" s="596"/>
      <c r="G50" s="596"/>
      <c r="H50" s="596"/>
    </row>
    <row r="51" spans="1:8" ht="25.5" x14ac:dyDescent="0.2">
      <c r="A51" s="593">
        <v>46</v>
      </c>
      <c r="B51" s="594" t="s">
        <v>92</v>
      </c>
      <c r="C51" s="595">
        <f t="shared" si="0"/>
        <v>1487317</v>
      </c>
      <c r="D51" s="596">
        <v>1487317</v>
      </c>
      <c r="E51" s="596"/>
      <c r="F51" s="596"/>
      <c r="G51" s="596"/>
      <c r="H51" s="596"/>
    </row>
    <row r="52" spans="1:8" x14ac:dyDescent="0.2">
      <c r="A52" s="593">
        <v>47</v>
      </c>
      <c r="B52" s="594" t="s">
        <v>392</v>
      </c>
      <c r="C52" s="595">
        <f t="shared" si="0"/>
        <v>9353365</v>
      </c>
      <c r="D52" s="596">
        <v>9353365</v>
      </c>
      <c r="E52" s="596"/>
      <c r="F52" s="596"/>
      <c r="G52" s="596"/>
      <c r="H52" s="596"/>
    </row>
    <row r="53" spans="1:8" x14ac:dyDescent="0.2">
      <c r="A53" s="593">
        <v>49</v>
      </c>
      <c r="B53" s="594" t="s">
        <v>95</v>
      </c>
      <c r="C53" s="595">
        <f t="shared" si="0"/>
        <v>510000</v>
      </c>
      <c r="D53" s="596">
        <v>510000</v>
      </c>
      <c r="E53" s="596"/>
      <c r="F53" s="596"/>
      <c r="G53" s="596"/>
      <c r="H53" s="596"/>
    </row>
    <row r="54" spans="1:8" x14ac:dyDescent="0.2">
      <c r="A54" s="593">
        <v>50</v>
      </c>
      <c r="B54" s="594" t="s">
        <v>393</v>
      </c>
      <c r="C54" s="595">
        <f t="shared" si="0"/>
        <v>1095245</v>
      </c>
      <c r="D54" s="596"/>
      <c r="E54" s="596"/>
      <c r="F54" s="596"/>
      <c r="G54" s="596"/>
      <c r="H54" s="596">
        <v>1095245</v>
      </c>
    </row>
    <row r="55" spans="1:8" x14ac:dyDescent="0.2">
      <c r="A55" s="593">
        <v>51</v>
      </c>
      <c r="B55" s="594" t="s">
        <v>394</v>
      </c>
      <c r="C55" s="595">
        <f t="shared" si="0"/>
        <v>9100830</v>
      </c>
      <c r="D55" s="607">
        <v>6306319</v>
      </c>
      <c r="E55" s="607">
        <v>450900</v>
      </c>
      <c r="F55" s="607">
        <v>710910</v>
      </c>
      <c r="G55" s="607"/>
      <c r="H55" s="607">
        <v>1632701</v>
      </c>
    </row>
    <row r="56" spans="1:8" x14ac:dyDescent="0.2">
      <c r="A56" s="593">
        <v>52</v>
      </c>
      <c r="B56" s="594" t="s">
        <v>98</v>
      </c>
      <c r="C56" s="595">
        <f t="shared" si="0"/>
        <v>0</v>
      </c>
      <c r="D56" s="596"/>
      <c r="E56" s="596"/>
      <c r="F56" s="596"/>
      <c r="G56" s="596"/>
      <c r="H56" s="596"/>
    </row>
    <row r="57" spans="1:8" ht="25.5" x14ac:dyDescent="0.2">
      <c r="A57" s="593">
        <v>53</v>
      </c>
      <c r="B57" s="594" t="s">
        <v>395</v>
      </c>
      <c r="C57" s="595">
        <f t="shared" si="0"/>
        <v>3048201</v>
      </c>
      <c r="D57" s="596">
        <v>3048201</v>
      </c>
      <c r="E57" s="596"/>
      <c r="F57" s="596"/>
      <c r="G57" s="596"/>
      <c r="H57" s="596"/>
    </row>
    <row r="58" spans="1:8" x14ac:dyDescent="0.2">
      <c r="A58" s="593">
        <v>54</v>
      </c>
      <c r="B58" s="594" t="s">
        <v>396</v>
      </c>
      <c r="C58" s="595">
        <f t="shared" si="0"/>
        <v>0</v>
      </c>
      <c r="D58" s="596"/>
      <c r="E58" s="596"/>
      <c r="F58" s="596"/>
      <c r="G58" s="596"/>
      <c r="H58" s="596"/>
    </row>
    <row r="59" spans="1:8" x14ac:dyDescent="0.2">
      <c r="A59" s="593">
        <v>55</v>
      </c>
      <c r="B59" s="594" t="s">
        <v>103</v>
      </c>
      <c r="C59" s="595">
        <f t="shared" si="0"/>
        <v>717765</v>
      </c>
      <c r="D59" s="596">
        <v>717765</v>
      </c>
      <c r="E59" s="596"/>
      <c r="F59" s="596"/>
      <c r="G59" s="596"/>
      <c r="H59" s="596"/>
    </row>
    <row r="60" spans="1:8" x14ac:dyDescent="0.2">
      <c r="A60" s="593">
        <v>56</v>
      </c>
      <c r="B60" s="594" t="s">
        <v>397</v>
      </c>
      <c r="C60" s="595">
        <f t="shared" si="0"/>
        <v>1460500</v>
      </c>
      <c r="D60" s="596">
        <v>1460500</v>
      </c>
      <c r="E60" s="592"/>
      <c r="F60" s="592"/>
      <c r="G60" s="592"/>
      <c r="H60" s="592"/>
    </row>
    <row r="61" spans="1:8" x14ac:dyDescent="0.2">
      <c r="A61" s="593">
        <v>57</v>
      </c>
      <c r="B61" s="600" t="s">
        <v>105</v>
      </c>
      <c r="C61" s="595">
        <f t="shared" si="0"/>
        <v>39564766</v>
      </c>
      <c r="D61" s="601">
        <f>D40+D41+D46+D49+D54+D55+D56+D57+D58+D59+D60</f>
        <v>24705214</v>
      </c>
      <c r="E61" s="601">
        <f>E40+E41+E46+E49+E54+E55+E56+E57+E58+E59+E60</f>
        <v>2120900</v>
      </c>
      <c r="F61" s="601">
        <f>F40+F41+F46+F49+F54+F55+F56+F57+F58+F59+F60</f>
        <v>3343910</v>
      </c>
      <c r="G61" s="601">
        <f>G40+G41+G46+G49+G54+G55+G56+G57+G58+G59+G60</f>
        <v>1715000</v>
      </c>
      <c r="H61" s="601">
        <f>H40+H41+H46+H49+H54+H55+H56+H57+H58+H59+H60</f>
        <v>7679742</v>
      </c>
    </row>
    <row r="62" spans="1:8" x14ac:dyDescent="0.2">
      <c r="A62" s="593">
        <v>58</v>
      </c>
      <c r="B62" s="594" t="s">
        <v>398</v>
      </c>
      <c r="C62" s="595">
        <f t="shared" si="0"/>
        <v>12129420</v>
      </c>
      <c r="D62" s="596">
        <v>12129420</v>
      </c>
      <c r="E62" s="596"/>
      <c r="F62" s="596"/>
      <c r="G62" s="592"/>
      <c r="H62" s="592"/>
    </row>
    <row r="63" spans="1:8" x14ac:dyDescent="0.2">
      <c r="A63" s="593">
        <v>59</v>
      </c>
      <c r="B63" s="594" t="s">
        <v>399</v>
      </c>
      <c r="C63" s="595">
        <f t="shared" si="0"/>
        <v>0</v>
      </c>
      <c r="D63" s="596"/>
      <c r="E63" s="596"/>
      <c r="F63" s="596"/>
      <c r="G63" s="592"/>
      <c r="H63" s="592"/>
    </row>
    <row r="64" spans="1:8" x14ac:dyDescent="0.2">
      <c r="A64" s="593">
        <v>60</v>
      </c>
      <c r="B64" s="600" t="s">
        <v>107</v>
      </c>
      <c r="C64" s="595">
        <f t="shared" si="0"/>
        <v>12129420</v>
      </c>
      <c r="D64" s="601">
        <f>SUM(D62:D63)</f>
        <v>12129420</v>
      </c>
      <c r="E64" s="601">
        <f>SUM(E62:E63)</f>
        <v>0</v>
      </c>
      <c r="F64" s="601">
        <f>SUM(F62:F63)</f>
        <v>0</v>
      </c>
      <c r="G64" s="601">
        <f>SUM(G62:G63)</f>
        <v>0</v>
      </c>
      <c r="H64" s="601">
        <f>SUM(H62:H63)</f>
        <v>0</v>
      </c>
    </row>
    <row r="65" spans="1:8" x14ac:dyDescent="0.2">
      <c r="A65" s="593">
        <v>61</v>
      </c>
      <c r="B65" s="609" t="s">
        <v>400</v>
      </c>
      <c r="C65" s="595">
        <f t="shared" si="0"/>
        <v>2215000</v>
      </c>
      <c r="D65" s="607">
        <v>1800000</v>
      </c>
      <c r="E65" s="607"/>
      <c r="F65" s="607"/>
      <c r="G65" s="607">
        <v>415000</v>
      </c>
      <c r="H65" s="607"/>
    </row>
    <row r="66" spans="1:8" x14ac:dyDescent="0.2">
      <c r="A66" s="593">
        <v>62</v>
      </c>
      <c r="B66" s="610" t="s">
        <v>401</v>
      </c>
      <c r="C66" s="595">
        <f t="shared" si="0"/>
        <v>2215000</v>
      </c>
      <c r="D66" s="601">
        <f>D65</f>
        <v>1800000</v>
      </c>
      <c r="E66" s="601">
        <f>E65</f>
        <v>0</v>
      </c>
      <c r="F66" s="601">
        <f>F65</f>
        <v>0</v>
      </c>
      <c r="G66" s="601">
        <f>G65</f>
        <v>415000</v>
      </c>
      <c r="H66" s="601">
        <f>H65</f>
        <v>0</v>
      </c>
    </row>
    <row r="67" spans="1:8" ht="25.5" x14ac:dyDescent="0.2">
      <c r="A67" s="593">
        <v>63</v>
      </c>
      <c r="B67" s="594" t="s">
        <v>108</v>
      </c>
      <c r="C67" s="595">
        <f t="shared" si="0"/>
        <v>0</v>
      </c>
      <c r="D67" s="596"/>
      <c r="E67" s="596"/>
      <c r="F67" s="596"/>
      <c r="G67" s="596"/>
      <c r="H67" s="596"/>
    </row>
    <row r="68" spans="1:8" x14ac:dyDescent="0.2">
      <c r="A68" s="593">
        <v>64</v>
      </c>
      <c r="B68" s="594" t="s">
        <v>109</v>
      </c>
      <c r="C68" s="595">
        <f t="shared" si="0"/>
        <v>390000</v>
      </c>
      <c r="D68" s="596">
        <v>390000</v>
      </c>
      <c r="E68" s="596"/>
      <c r="F68" s="596"/>
      <c r="G68" s="596"/>
      <c r="H68" s="596"/>
    </row>
    <row r="69" spans="1:8" x14ac:dyDescent="0.2">
      <c r="A69" s="593">
        <v>65</v>
      </c>
      <c r="B69" s="594" t="s">
        <v>110</v>
      </c>
      <c r="C69" s="595">
        <f t="shared" si="0"/>
        <v>0</v>
      </c>
      <c r="D69" s="592"/>
      <c r="E69" s="592"/>
      <c r="F69" s="592"/>
      <c r="G69" s="592"/>
      <c r="H69" s="592"/>
    </row>
    <row r="70" spans="1:8" x14ac:dyDescent="0.2">
      <c r="A70" s="593">
        <v>66</v>
      </c>
      <c r="B70" s="600" t="s">
        <v>111</v>
      </c>
      <c r="C70" s="595">
        <f t="shared" si="0"/>
        <v>390000</v>
      </c>
      <c r="D70" s="611">
        <f>SUM(D67:D69)</f>
        <v>390000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</row>
    <row r="71" spans="1:8" x14ac:dyDescent="0.2">
      <c r="A71" s="593">
        <v>67</v>
      </c>
      <c r="B71" s="612" t="s">
        <v>112</v>
      </c>
      <c r="C71" s="595">
        <f t="shared" ref="C71:C78" si="1">SUM(D71:H71)</f>
        <v>2177993600</v>
      </c>
      <c r="D71" s="613">
        <f>D20+D28+D39+D61+D64+D66+D70</f>
        <v>2095156950</v>
      </c>
      <c r="E71" s="613">
        <f>E20+E28+E39+E61+E64+E66+E70</f>
        <v>4101948</v>
      </c>
      <c r="F71" s="613">
        <f>F20+F28+F39+F61+F64+F66+F70</f>
        <v>66607916</v>
      </c>
      <c r="G71" s="613">
        <f>G20+G28+G39+G61+G64+G66+G70</f>
        <v>3552252</v>
      </c>
      <c r="H71" s="613">
        <f>H20+H28+H39+H61+H64+H66+H70</f>
        <v>8574534</v>
      </c>
    </row>
    <row r="72" spans="1:8" ht="25.5" x14ac:dyDescent="0.2">
      <c r="A72" s="593">
        <v>68</v>
      </c>
      <c r="B72" s="598" t="s">
        <v>402</v>
      </c>
      <c r="C72" s="595">
        <f t="shared" si="1"/>
        <v>0</v>
      </c>
      <c r="D72" s="607"/>
      <c r="E72" s="607"/>
      <c r="F72" s="607"/>
      <c r="G72" s="607"/>
      <c r="H72" s="607"/>
    </row>
    <row r="73" spans="1:8" ht="25.5" x14ac:dyDescent="0.2">
      <c r="A73" s="593">
        <v>69</v>
      </c>
      <c r="B73" s="594" t="s">
        <v>403</v>
      </c>
      <c r="C73" s="595">
        <f t="shared" si="1"/>
        <v>283299607</v>
      </c>
      <c r="D73" s="596">
        <v>247944252</v>
      </c>
      <c r="E73" s="596">
        <v>11151861</v>
      </c>
      <c r="F73" s="596">
        <v>17021226</v>
      </c>
      <c r="G73" s="596">
        <v>2340070</v>
      </c>
      <c r="H73" s="596">
        <v>4842198</v>
      </c>
    </row>
    <row r="74" spans="1:8" x14ac:dyDescent="0.2">
      <c r="A74" s="593">
        <v>70</v>
      </c>
      <c r="B74" s="594" t="s">
        <v>114</v>
      </c>
      <c r="C74" s="595">
        <f t="shared" si="1"/>
        <v>15233172</v>
      </c>
      <c r="D74" s="596">
        <v>15233172</v>
      </c>
      <c r="E74" s="596"/>
      <c r="F74" s="596"/>
      <c r="G74" s="596"/>
      <c r="H74" s="596"/>
    </row>
    <row r="75" spans="1:8" x14ac:dyDescent="0.2">
      <c r="A75" s="593">
        <v>71</v>
      </c>
      <c r="B75" s="594" t="s">
        <v>404</v>
      </c>
      <c r="C75" s="595">
        <f t="shared" si="1"/>
        <v>507950224</v>
      </c>
      <c r="D75" s="596"/>
      <c r="E75" s="596">
        <v>186859653</v>
      </c>
      <c r="F75" s="596">
        <v>125491493</v>
      </c>
      <c r="G75" s="596">
        <v>66470316</v>
      </c>
      <c r="H75" s="596">
        <v>129128762</v>
      </c>
    </row>
    <row r="76" spans="1:8" x14ac:dyDescent="0.2">
      <c r="A76" s="593">
        <v>72</v>
      </c>
      <c r="B76" s="594" t="s">
        <v>115</v>
      </c>
      <c r="C76" s="595">
        <f t="shared" si="1"/>
        <v>806483003</v>
      </c>
      <c r="D76" s="602">
        <f>SUM(D72:D75)</f>
        <v>263177424</v>
      </c>
      <c r="E76" s="602">
        <f>SUM(E72:E75)</f>
        <v>198011514</v>
      </c>
      <c r="F76" s="602">
        <f>SUM(F72:F75)</f>
        <v>142512719</v>
      </c>
      <c r="G76" s="602">
        <f>SUM(G72:G75)</f>
        <v>68810386</v>
      </c>
      <c r="H76" s="602">
        <f>SUM(H72:H75)</f>
        <v>133970960</v>
      </c>
    </row>
    <row r="77" spans="1:8" ht="13.5" thickBot="1" x14ac:dyDescent="0.25">
      <c r="A77" s="593">
        <v>73</v>
      </c>
      <c r="B77" s="614" t="s">
        <v>116</v>
      </c>
      <c r="C77" s="595">
        <f t="shared" si="1"/>
        <v>806483003</v>
      </c>
      <c r="D77" s="615">
        <f>D76</f>
        <v>263177424</v>
      </c>
      <c r="E77" s="615">
        <f>E76</f>
        <v>198011514</v>
      </c>
      <c r="F77" s="615">
        <f>F76</f>
        <v>142512719</v>
      </c>
      <c r="G77" s="615">
        <f>G76</f>
        <v>68810386</v>
      </c>
      <c r="H77" s="615">
        <f>H76</f>
        <v>133970960</v>
      </c>
    </row>
    <row r="78" spans="1:8" ht="14.25" thickTop="1" thickBot="1" x14ac:dyDescent="0.25">
      <c r="A78" s="593">
        <v>74</v>
      </c>
      <c r="B78" s="355" t="s">
        <v>46</v>
      </c>
      <c r="C78" s="595">
        <f t="shared" si="1"/>
        <v>2984476603</v>
      </c>
      <c r="D78" s="356">
        <f>D71+D77</f>
        <v>2358334374</v>
      </c>
      <c r="E78" s="356">
        <f>E71+E77</f>
        <v>202113462</v>
      </c>
      <c r="F78" s="356">
        <f>F71+F77</f>
        <v>209120635</v>
      </c>
      <c r="G78" s="356">
        <f>G71+G77</f>
        <v>72362638</v>
      </c>
      <c r="H78" s="356">
        <f>H71+H77</f>
        <v>142545494</v>
      </c>
    </row>
    <row r="79" spans="1:8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F2" sqref="F2"/>
    </sheetView>
  </sheetViews>
  <sheetFormatPr defaultRowHeight="12.75" x14ac:dyDescent="0.2"/>
  <cols>
    <col min="1" max="1" width="5.7109375" style="379" customWidth="1"/>
    <col min="2" max="2" width="50" style="379" customWidth="1"/>
    <col min="3" max="3" width="14.7109375" style="379" customWidth="1"/>
    <col min="4" max="8" width="12.7109375" style="379" customWidth="1"/>
    <col min="9" max="9" width="6.85546875" style="379" customWidth="1"/>
    <col min="10" max="255" width="9.140625" style="379"/>
    <col min="256" max="256" width="5.7109375" style="379" customWidth="1"/>
    <col min="257" max="257" width="50" style="379" customWidth="1"/>
    <col min="258" max="258" width="28.85546875" style="379" customWidth="1"/>
    <col min="259" max="511" width="9.140625" style="379"/>
    <col min="512" max="512" width="5.7109375" style="379" customWidth="1"/>
    <col min="513" max="513" width="50" style="379" customWidth="1"/>
    <col min="514" max="514" width="28.85546875" style="379" customWidth="1"/>
    <col min="515" max="767" width="9.140625" style="379"/>
    <col min="768" max="768" width="5.7109375" style="379" customWidth="1"/>
    <col min="769" max="769" width="50" style="379" customWidth="1"/>
    <col min="770" max="770" width="28.85546875" style="379" customWidth="1"/>
    <col min="771" max="1023" width="9.140625" style="379"/>
    <col min="1024" max="1024" width="5.7109375" style="379" customWidth="1"/>
    <col min="1025" max="1025" width="50" style="379" customWidth="1"/>
    <col min="1026" max="1026" width="28.85546875" style="379" customWidth="1"/>
    <col min="1027" max="1279" width="9.140625" style="379"/>
    <col min="1280" max="1280" width="5.7109375" style="379" customWidth="1"/>
    <col min="1281" max="1281" width="50" style="379" customWidth="1"/>
    <col min="1282" max="1282" width="28.85546875" style="379" customWidth="1"/>
    <col min="1283" max="1535" width="9.140625" style="379"/>
    <col min="1536" max="1536" width="5.7109375" style="379" customWidth="1"/>
    <col min="1537" max="1537" width="50" style="379" customWidth="1"/>
    <col min="1538" max="1538" width="28.85546875" style="379" customWidth="1"/>
    <col min="1539" max="1791" width="9.140625" style="379"/>
    <col min="1792" max="1792" width="5.7109375" style="379" customWidth="1"/>
    <col min="1793" max="1793" width="50" style="379" customWidth="1"/>
    <col min="1794" max="1794" width="28.85546875" style="379" customWidth="1"/>
    <col min="1795" max="2047" width="9.140625" style="379"/>
    <col min="2048" max="2048" width="5.7109375" style="379" customWidth="1"/>
    <col min="2049" max="2049" width="50" style="379" customWidth="1"/>
    <col min="2050" max="2050" width="28.85546875" style="379" customWidth="1"/>
    <col min="2051" max="2303" width="9.140625" style="379"/>
    <col min="2304" max="2304" width="5.7109375" style="379" customWidth="1"/>
    <col min="2305" max="2305" width="50" style="379" customWidth="1"/>
    <col min="2306" max="2306" width="28.85546875" style="379" customWidth="1"/>
    <col min="2307" max="2559" width="9.140625" style="379"/>
    <col min="2560" max="2560" width="5.7109375" style="379" customWidth="1"/>
    <col min="2561" max="2561" width="50" style="379" customWidth="1"/>
    <col min="2562" max="2562" width="28.85546875" style="379" customWidth="1"/>
    <col min="2563" max="2815" width="9.140625" style="379"/>
    <col min="2816" max="2816" width="5.7109375" style="379" customWidth="1"/>
    <col min="2817" max="2817" width="50" style="379" customWidth="1"/>
    <col min="2818" max="2818" width="28.85546875" style="379" customWidth="1"/>
    <col min="2819" max="3071" width="9.140625" style="379"/>
    <col min="3072" max="3072" width="5.7109375" style="379" customWidth="1"/>
    <col min="3073" max="3073" width="50" style="379" customWidth="1"/>
    <col min="3074" max="3074" width="28.85546875" style="379" customWidth="1"/>
    <col min="3075" max="3327" width="9.140625" style="379"/>
    <col min="3328" max="3328" width="5.7109375" style="379" customWidth="1"/>
    <col min="3329" max="3329" width="50" style="379" customWidth="1"/>
    <col min="3330" max="3330" width="28.85546875" style="379" customWidth="1"/>
    <col min="3331" max="3583" width="9.140625" style="379"/>
    <col min="3584" max="3584" width="5.7109375" style="379" customWidth="1"/>
    <col min="3585" max="3585" width="50" style="379" customWidth="1"/>
    <col min="3586" max="3586" width="28.85546875" style="379" customWidth="1"/>
    <col min="3587" max="3839" width="9.140625" style="379"/>
    <col min="3840" max="3840" width="5.7109375" style="379" customWidth="1"/>
    <col min="3841" max="3841" width="50" style="379" customWidth="1"/>
    <col min="3842" max="3842" width="28.85546875" style="379" customWidth="1"/>
    <col min="3843" max="4095" width="9.140625" style="379"/>
    <col min="4096" max="4096" width="5.7109375" style="379" customWidth="1"/>
    <col min="4097" max="4097" width="50" style="379" customWidth="1"/>
    <col min="4098" max="4098" width="28.85546875" style="379" customWidth="1"/>
    <col min="4099" max="4351" width="9.140625" style="379"/>
    <col min="4352" max="4352" width="5.7109375" style="379" customWidth="1"/>
    <col min="4353" max="4353" width="50" style="379" customWidth="1"/>
    <col min="4354" max="4354" width="28.85546875" style="379" customWidth="1"/>
    <col min="4355" max="4607" width="9.140625" style="379"/>
    <col min="4608" max="4608" width="5.7109375" style="379" customWidth="1"/>
    <col min="4609" max="4609" width="50" style="379" customWidth="1"/>
    <col min="4610" max="4610" width="28.85546875" style="379" customWidth="1"/>
    <col min="4611" max="4863" width="9.140625" style="379"/>
    <col min="4864" max="4864" width="5.7109375" style="379" customWidth="1"/>
    <col min="4865" max="4865" width="50" style="379" customWidth="1"/>
    <col min="4866" max="4866" width="28.85546875" style="379" customWidth="1"/>
    <col min="4867" max="5119" width="9.140625" style="379"/>
    <col min="5120" max="5120" width="5.7109375" style="379" customWidth="1"/>
    <col min="5121" max="5121" width="50" style="379" customWidth="1"/>
    <col min="5122" max="5122" width="28.85546875" style="379" customWidth="1"/>
    <col min="5123" max="5375" width="9.140625" style="379"/>
    <col min="5376" max="5376" width="5.7109375" style="379" customWidth="1"/>
    <col min="5377" max="5377" width="50" style="379" customWidth="1"/>
    <col min="5378" max="5378" width="28.85546875" style="379" customWidth="1"/>
    <col min="5379" max="5631" width="9.140625" style="379"/>
    <col min="5632" max="5632" width="5.7109375" style="379" customWidth="1"/>
    <col min="5633" max="5633" width="50" style="379" customWidth="1"/>
    <col min="5634" max="5634" width="28.85546875" style="379" customWidth="1"/>
    <col min="5635" max="5887" width="9.140625" style="379"/>
    <col min="5888" max="5888" width="5.7109375" style="379" customWidth="1"/>
    <col min="5889" max="5889" width="50" style="379" customWidth="1"/>
    <col min="5890" max="5890" width="28.85546875" style="379" customWidth="1"/>
    <col min="5891" max="6143" width="9.140625" style="379"/>
    <col min="6144" max="6144" width="5.7109375" style="379" customWidth="1"/>
    <col min="6145" max="6145" width="50" style="379" customWidth="1"/>
    <col min="6146" max="6146" width="28.85546875" style="379" customWidth="1"/>
    <col min="6147" max="6399" width="9.140625" style="379"/>
    <col min="6400" max="6400" width="5.7109375" style="379" customWidth="1"/>
    <col min="6401" max="6401" width="50" style="379" customWidth="1"/>
    <col min="6402" max="6402" width="28.85546875" style="379" customWidth="1"/>
    <col min="6403" max="6655" width="9.140625" style="379"/>
    <col min="6656" max="6656" width="5.7109375" style="379" customWidth="1"/>
    <col min="6657" max="6657" width="50" style="379" customWidth="1"/>
    <col min="6658" max="6658" width="28.85546875" style="379" customWidth="1"/>
    <col min="6659" max="6911" width="9.140625" style="379"/>
    <col min="6912" max="6912" width="5.7109375" style="379" customWidth="1"/>
    <col min="6913" max="6913" width="50" style="379" customWidth="1"/>
    <col min="6914" max="6914" width="28.85546875" style="379" customWidth="1"/>
    <col min="6915" max="7167" width="9.140625" style="379"/>
    <col min="7168" max="7168" width="5.7109375" style="379" customWidth="1"/>
    <col min="7169" max="7169" width="50" style="379" customWidth="1"/>
    <col min="7170" max="7170" width="28.85546875" style="379" customWidth="1"/>
    <col min="7171" max="7423" width="9.140625" style="379"/>
    <col min="7424" max="7424" width="5.7109375" style="379" customWidth="1"/>
    <col min="7425" max="7425" width="50" style="379" customWidth="1"/>
    <col min="7426" max="7426" width="28.85546875" style="379" customWidth="1"/>
    <col min="7427" max="7679" width="9.140625" style="379"/>
    <col min="7680" max="7680" width="5.7109375" style="379" customWidth="1"/>
    <col min="7681" max="7681" width="50" style="379" customWidth="1"/>
    <col min="7682" max="7682" width="28.85546875" style="379" customWidth="1"/>
    <col min="7683" max="7935" width="9.140625" style="379"/>
    <col min="7936" max="7936" width="5.7109375" style="379" customWidth="1"/>
    <col min="7937" max="7937" width="50" style="379" customWidth="1"/>
    <col min="7938" max="7938" width="28.85546875" style="379" customWidth="1"/>
    <col min="7939" max="8191" width="9.140625" style="379"/>
    <col min="8192" max="8192" width="5.7109375" style="379" customWidth="1"/>
    <col min="8193" max="8193" width="50" style="379" customWidth="1"/>
    <col min="8194" max="8194" width="28.85546875" style="379" customWidth="1"/>
    <col min="8195" max="8447" width="9.140625" style="379"/>
    <col min="8448" max="8448" width="5.7109375" style="379" customWidth="1"/>
    <col min="8449" max="8449" width="50" style="379" customWidth="1"/>
    <col min="8450" max="8450" width="28.85546875" style="379" customWidth="1"/>
    <col min="8451" max="8703" width="9.140625" style="379"/>
    <col min="8704" max="8704" width="5.7109375" style="379" customWidth="1"/>
    <col min="8705" max="8705" width="50" style="379" customWidth="1"/>
    <col min="8706" max="8706" width="28.85546875" style="379" customWidth="1"/>
    <col min="8707" max="8959" width="9.140625" style="379"/>
    <col min="8960" max="8960" width="5.7109375" style="379" customWidth="1"/>
    <col min="8961" max="8961" width="50" style="379" customWidth="1"/>
    <col min="8962" max="8962" width="28.85546875" style="379" customWidth="1"/>
    <col min="8963" max="9215" width="9.140625" style="379"/>
    <col min="9216" max="9216" width="5.7109375" style="379" customWidth="1"/>
    <col min="9217" max="9217" width="50" style="379" customWidth="1"/>
    <col min="9218" max="9218" width="28.85546875" style="379" customWidth="1"/>
    <col min="9219" max="9471" width="9.140625" style="379"/>
    <col min="9472" max="9472" width="5.7109375" style="379" customWidth="1"/>
    <col min="9473" max="9473" width="50" style="379" customWidth="1"/>
    <col min="9474" max="9474" width="28.85546875" style="379" customWidth="1"/>
    <col min="9475" max="9727" width="9.140625" style="379"/>
    <col min="9728" max="9728" width="5.7109375" style="379" customWidth="1"/>
    <col min="9729" max="9729" width="50" style="379" customWidth="1"/>
    <col min="9730" max="9730" width="28.85546875" style="379" customWidth="1"/>
    <col min="9731" max="9983" width="9.140625" style="379"/>
    <col min="9984" max="9984" width="5.7109375" style="379" customWidth="1"/>
    <col min="9985" max="9985" width="50" style="379" customWidth="1"/>
    <col min="9986" max="9986" width="28.85546875" style="379" customWidth="1"/>
    <col min="9987" max="10239" width="9.140625" style="379"/>
    <col min="10240" max="10240" width="5.7109375" style="379" customWidth="1"/>
    <col min="10241" max="10241" width="50" style="379" customWidth="1"/>
    <col min="10242" max="10242" width="28.85546875" style="379" customWidth="1"/>
    <col min="10243" max="10495" width="9.140625" style="379"/>
    <col min="10496" max="10496" width="5.7109375" style="379" customWidth="1"/>
    <col min="10497" max="10497" width="50" style="379" customWidth="1"/>
    <col min="10498" max="10498" width="28.85546875" style="379" customWidth="1"/>
    <col min="10499" max="10751" width="9.140625" style="379"/>
    <col min="10752" max="10752" width="5.7109375" style="379" customWidth="1"/>
    <col min="10753" max="10753" width="50" style="379" customWidth="1"/>
    <col min="10754" max="10754" width="28.85546875" style="379" customWidth="1"/>
    <col min="10755" max="11007" width="9.140625" style="379"/>
    <col min="11008" max="11008" width="5.7109375" style="379" customWidth="1"/>
    <col min="11009" max="11009" width="50" style="379" customWidth="1"/>
    <col min="11010" max="11010" width="28.85546875" style="379" customWidth="1"/>
    <col min="11011" max="11263" width="9.140625" style="379"/>
    <col min="11264" max="11264" width="5.7109375" style="379" customWidth="1"/>
    <col min="11265" max="11265" width="50" style="379" customWidth="1"/>
    <col min="11266" max="11266" width="28.85546875" style="379" customWidth="1"/>
    <col min="11267" max="11519" width="9.140625" style="379"/>
    <col min="11520" max="11520" width="5.7109375" style="379" customWidth="1"/>
    <col min="11521" max="11521" width="50" style="379" customWidth="1"/>
    <col min="11522" max="11522" width="28.85546875" style="379" customWidth="1"/>
    <col min="11523" max="11775" width="9.140625" style="379"/>
    <col min="11776" max="11776" width="5.7109375" style="379" customWidth="1"/>
    <col min="11777" max="11777" width="50" style="379" customWidth="1"/>
    <col min="11778" max="11778" width="28.85546875" style="379" customWidth="1"/>
    <col min="11779" max="12031" width="9.140625" style="379"/>
    <col min="12032" max="12032" width="5.7109375" style="379" customWidth="1"/>
    <col min="12033" max="12033" width="50" style="379" customWidth="1"/>
    <col min="12034" max="12034" width="28.85546875" style="379" customWidth="1"/>
    <col min="12035" max="12287" width="9.140625" style="379"/>
    <col min="12288" max="12288" width="5.7109375" style="379" customWidth="1"/>
    <col min="12289" max="12289" width="50" style="379" customWidth="1"/>
    <col min="12290" max="12290" width="28.85546875" style="379" customWidth="1"/>
    <col min="12291" max="12543" width="9.140625" style="379"/>
    <col min="12544" max="12544" width="5.7109375" style="379" customWidth="1"/>
    <col min="12545" max="12545" width="50" style="379" customWidth="1"/>
    <col min="12546" max="12546" width="28.85546875" style="379" customWidth="1"/>
    <col min="12547" max="12799" width="9.140625" style="379"/>
    <col min="12800" max="12800" width="5.7109375" style="379" customWidth="1"/>
    <col min="12801" max="12801" width="50" style="379" customWidth="1"/>
    <col min="12802" max="12802" width="28.85546875" style="379" customWidth="1"/>
    <col min="12803" max="13055" width="9.140625" style="379"/>
    <col min="13056" max="13056" width="5.7109375" style="379" customWidth="1"/>
    <col min="13057" max="13057" width="50" style="379" customWidth="1"/>
    <col min="13058" max="13058" width="28.85546875" style="379" customWidth="1"/>
    <col min="13059" max="13311" width="9.140625" style="379"/>
    <col min="13312" max="13312" width="5.7109375" style="379" customWidth="1"/>
    <col min="13313" max="13313" width="50" style="379" customWidth="1"/>
    <col min="13314" max="13314" width="28.85546875" style="379" customWidth="1"/>
    <col min="13315" max="13567" width="9.140625" style="379"/>
    <col min="13568" max="13568" width="5.7109375" style="379" customWidth="1"/>
    <col min="13569" max="13569" width="50" style="379" customWidth="1"/>
    <col min="13570" max="13570" width="28.85546875" style="379" customWidth="1"/>
    <col min="13571" max="13823" width="9.140625" style="379"/>
    <col min="13824" max="13824" width="5.7109375" style="379" customWidth="1"/>
    <col min="13825" max="13825" width="50" style="379" customWidth="1"/>
    <col min="13826" max="13826" width="28.85546875" style="379" customWidth="1"/>
    <col min="13827" max="14079" width="9.140625" style="379"/>
    <col min="14080" max="14080" width="5.7109375" style="379" customWidth="1"/>
    <col min="14081" max="14081" width="50" style="379" customWidth="1"/>
    <col min="14082" max="14082" width="28.85546875" style="379" customWidth="1"/>
    <col min="14083" max="14335" width="9.140625" style="379"/>
    <col min="14336" max="14336" width="5.7109375" style="379" customWidth="1"/>
    <col min="14337" max="14337" width="50" style="379" customWidth="1"/>
    <col min="14338" max="14338" width="28.85546875" style="379" customWidth="1"/>
    <col min="14339" max="14591" width="9.140625" style="379"/>
    <col min="14592" max="14592" width="5.7109375" style="379" customWidth="1"/>
    <col min="14593" max="14593" width="50" style="379" customWidth="1"/>
    <col min="14594" max="14594" width="28.85546875" style="379" customWidth="1"/>
    <col min="14595" max="14847" width="9.140625" style="379"/>
    <col min="14848" max="14848" width="5.7109375" style="379" customWidth="1"/>
    <col min="14849" max="14849" width="50" style="379" customWidth="1"/>
    <col min="14850" max="14850" width="28.85546875" style="379" customWidth="1"/>
    <col min="14851" max="15103" width="9.140625" style="379"/>
    <col min="15104" max="15104" width="5.7109375" style="379" customWidth="1"/>
    <col min="15105" max="15105" width="50" style="379" customWidth="1"/>
    <col min="15106" max="15106" width="28.85546875" style="379" customWidth="1"/>
    <col min="15107" max="15359" width="9.140625" style="379"/>
    <col min="15360" max="15360" width="5.7109375" style="379" customWidth="1"/>
    <col min="15361" max="15361" width="50" style="379" customWidth="1"/>
    <col min="15362" max="15362" width="28.85546875" style="379" customWidth="1"/>
    <col min="15363" max="15615" width="9.140625" style="379"/>
    <col min="15616" max="15616" width="5.7109375" style="379" customWidth="1"/>
    <col min="15617" max="15617" width="50" style="379" customWidth="1"/>
    <col min="15618" max="15618" width="28.85546875" style="379" customWidth="1"/>
    <col min="15619" max="15871" width="9.140625" style="379"/>
    <col min="15872" max="15872" width="5.7109375" style="379" customWidth="1"/>
    <col min="15873" max="15873" width="50" style="379" customWidth="1"/>
    <col min="15874" max="15874" width="28.85546875" style="379" customWidth="1"/>
    <col min="15875" max="16127" width="9.140625" style="379"/>
    <col min="16128" max="16128" width="5.7109375" style="379" customWidth="1"/>
    <col min="16129" max="16129" width="50" style="379" customWidth="1"/>
    <col min="16130" max="16130" width="28.85546875" style="379" customWidth="1"/>
    <col min="16131" max="16384" width="9.140625" style="379"/>
  </cols>
  <sheetData>
    <row r="1" spans="1:9" x14ac:dyDescent="0.2">
      <c r="B1" s="367" t="s">
        <v>361</v>
      </c>
      <c r="F1" s="379" t="s">
        <v>513</v>
      </c>
    </row>
    <row r="2" spans="1:9" x14ac:dyDescent="0.2">
      <c r="B2" s="367" t="s">
        <v>520</v>
      </c>
      <c r="C2" s="368"/>
      <c r="F2" s="379" t="s">
        <v>538</v>
      </c>
    </row>
    <row r="3" spans="1:9" x14ac:dyDescent="0.2">
      <c r="C3" s="364"/>
      <c r="F3" s="379" t="s">
        <v>120</v>
      </c>
    </row>
    <row r="4" spans="1:9" x14ac:dyDescent="0.2">
      <c r="B4" s="369"/>
      <c r="C4" s="370" t="s">
        <v>453</v>
      </c>
    </row>
    <row r="5" spans="1:9" ht="25.5" x14ac:dyDescent="0.2">
      <c r="A5" s="590" t="s">
        <v>1</v>
      </c>
      <c r="B5" s="591" t="s">
        <v>2</v>
      </c>
      <c r="C5" s="592" t="s">
        <v>536</v>
      </c>
      <c r="D5" s="592" t="s">
        <v>48</v>
      </c>
      <c r="E5" s="592" t="s">
        <v>364</v>
      </c>
      <c r="F5" s="592" t="s">
        <v>50</v>
      </c>
      <c r="G5" s="592" t="s">
        <v>174</v>
      </c>
      <c r="H5" s="592" t="s">
        <v>52</v>
      </c>
    </row>
    <row r="6" spans="1:9" ht="25.5" x14ac:dyDescent="0.2">
      <c r="A6" s="593">
        <v>1</v>
      </c>
      <c r="B6" s="594" t="s">
        <v>53</v>
      </c>
      <c r="C6" s="595">
        <f>SUM(D6:H6)</f>
        <v>82575651</v>
      </c>
      <c r="D6" s="596">
        <v>82575651</v>
      </c>
      <c r="E6" s="596"/>
      <c r="F6" s="596"/>
      <c r="G6" s="596"/>
      <c r="H6" s="596"/>
      <c r="I6" s="361"/>
    </row>
    <row r="7" spans="1:9" ht="25.5" x14ac:dyDescent="0.2">
      <c r="A7" s="593">
        <v>2</v>
      </c>
      <c r="B7" s="594" t="s">
        <v>365</v>
      </c>
      <c r="C7" s="595">
        <f t="shared" ref="C7:C70" si="0">SUM(D7:H7)</f>
        <v>106876300</v>
      </c>
      <c r="D7" s="596">
        <v>106876300</v>
      </c>
      <c r="E7" s="596"/>
      <c r="F7" s="596"/>
      <c r="G7" s="596"/>
      <c r="H7" s="596"/>
      <c r="I7" s="361"/>
    </row>
    <row r="8" spans="1:9" ht="25.5" x14ac:dyDescent="0.2">
      <c r="A8" s="593">
        <v>3</v>
      </c>
      <c r="B8" s="594" t="s">
        <v>366</v>
      </c>
      <c r="C8" s="595">
        <f t="shared" si="0"/>
        <v>78489073</v>
      </c>
      <c r="D8" s="596">
        <v>78489073</v>
      </c>
      <c r="E8" s="596"/>
      <c r="F8" s="596"/>
      <c r="G8" s="596"/>
      <c r="H8" s="596"/>
      <c r="I8" s="361"/>
    </row>
    <row r="9" spans="1:9" ht="25.5" x14ac:dyDescent="0.2">
      <c r="A9" s="593">
        <v>4</v>
      </c>
      <c r="B9" s="594" t="s">
        <v>367</v>
      </c>
      <c r="C9" s="595">
        <f t="shared" si="0"/>
        <v>6651031</v>
      </c>
      <c r="D9" s="596">
        <v>6651031</v>
      </c>
      <c r="E9" s="596"/>
      <c r="F9" s="596"/>
      <c r="G9" s="596"/>
      <c r="H9" s="596"/>
      <c r="I9" s="361"/>
    </row>
    <row r="10" spans="1:9" ht="25.5" x14ac:dyDescent="0.2">
      <c r="A10" s="593">
        <v>5</v>
      </c>
      <c r="B10" s="594" t="s">
        <v>368</v>
      </c>
      <c r="C10" s="595">
        <f t="shared" si="0"/>
        <v>1358214</v>
      </c>
      <c r="D10" s="596">
        <v>1358214</v>
      </c>
      <c r="E10" s="596"/>
      <c r="F10" s="596"/>
      <c r="G10" s="596"/>
      <c r="H10" s="596"/>
      <c r="I10" s="361"/>
    </row>
    <row r="11" spans="1:9" x14ac:dyDescent="0.2">
      <c r="A11" s="593">
        <v>6</v>
      </c>
      <c r="B11" s="594" t="s">
        <v>369</v>
      </c>
      <c r="C11" s="595">
        <f t="shared" si="0"/>
        <v>971050</v>
      </c>
      <c r="D11" s="596">
        <v>971050</v>
      </c>
      <c r="E11" s="596"/>
      <c r="F11" s="596"/>
      <c r="G11" s="596"/>
      <c r="H11" s="596"/>
      <c r="I11" s="361"/>
    </row>
    <row r="12" spans="1:9" x14ac:dyDescent="0.2">
      <c r="A12" s="593">
        <v>7</v>
      </c>
      <c r="B12" s="594" t="s">
        <v>58</v>
      </c>
      <c r="C12" s="595">
        <f t="shared" si="0"/>
        <v>276921319</v>
      </c>
      <c r="D12" s="597">
        <f>SUM(D6:D11)</f>
        <v>276921319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  <c r="I12" s="361"/>
    </row>
    <row r="13" spans="1:9" s="240" customFormat="1" x14ac:dyDescent="0.2">
      <c r="A13" s="593">
        <v>8</v>
      </c>
      <c r="B13" s="598" t="s">
        <v>370</v>
      </c>
      <c r="C13" s="595">
        <f t="shared" si="0"/>
        <v>0</v>
      </c>
      <c r="D13" s="599"/>
      <c r="E13" s="599"/>
      <c r="F13" s="599"/>
      <c r="G13" s="599"/>
      <c r="H13" s="599"/>
      <c r="I13" s="361"/>
    </row>
    <row r="14" spans="1:9" ht="25.5" x14ac:dyDescent="0.2">
      <c r="A14" s="593">
        <v>9</v>
      </c>
      <c r="B14" s="594" t="s">
        <v>59</v>
      </c>
      <c r="C14" s="595">
        <f t="shared" si="0"/>
        <v>57007145</v>
      </c>
      <c r="D14" s="597">
        <f>SUM(D15:D19)</f>
        <v>3591000</v>
      </c>
      <c r="E14" s="597">
        <f>SUM(E15:E19)</f>
        <v>2063270</v>
      </c>
      <c r="F14" s="597">
        <f>SUM(F15:F19)</f>
        <v>50102561</v>
      </c>
      <c r="G14" s="597">
        <f>SUM(G15:G19)</f>
        <v>1250314</v>
      </c>
      <c r="H14" s="597">
        <f>SUM(H15:H19)</f>
        <v>0</v>
      </c>
      <c r="I14" s="361"/>
    </row>
    <row r="15" spans="1:9" x14ac:dyDescent="0.2">
      <c r="A15" s="593">
        <v>10</v>
      </c>
      <c r="B15" s="594" t="s">
        <v>371</v>
      </c>
      <c r="C15" s="595">
        <f t="shared" si="0"/>
        <v>3028270</v>
      </c>
      <c r="D15" s="596">
        <v>165000</v>
      </c>
      <c r="E15" s="596">
        <v>2063270</v>
      </c>
      <c r="F15" s="596"/>
      <c r="G15" s="596">
        <v>800000</v>
      </c>
      <c r="H15" s="596"/>
      <c r="I15" s="361"/>
    </row>
    <row r="16" spans="1:9" x14ac:dyDescent="0.2">
      <c r="A16" s="593">
        <v>11</v>
      </c>
      <c r="B16" s="594" t="s">
        <v>537</v>
      </c>
      <c r="C16" s="595">
        <f t="shared" si="0"/>
        <v>450314</v>
      </c>
      <c r="D16" s="596"/>
      <c r="E16" s="596"/>
      <c r="F16" s="596"/>
      <c r="G16" s="596">
        <v>450314</v>
      </c>
      <c r="H16" s="596"/>
      <c r="I16" s="361"/>
    </row>
    <row r="17" spans="1:9" x14ac:dyDescent="0.2">
      <c r="A17" s="593">
        <v>12</v>
      </c>
      <c r="B17" s="594" t="s">
        <v>373</v>
      </c>
      <c r="C17" s="595">
        <f t="shared" si="0"/>
        <v>1276000</v>
      </c>
      <c r="D17" s="596">
        <v>1276000</v>
      </c>
      <c r="E17" s="596"/>
      <c r="F17" s="596"/>
      <c r="G17" s="596"/>
      <c r="H17" s="596"/>
      <c r="I17" s="361"/>
    </row>
    <row r="18" spans="1:9" x14ac:dyDescent="0.2">
      <c r="A18" s="593">
        <v>13</v>
      </c>
      <c r="B18" s="594" t="s">
        <v>374</v>
      </c>
      <c r="C18" s="595">
        <f t="shared" si="0"/>
        <v>52252561</v>
      </c>
      <c r="D18" s="596">
        <v>2150000</v>
      </c>
      <c r="E18" s="596"/>
      <c r="F18" s="596">
        <v>50102561</v>
      </c>
      <c r="G18" s="596"/>
      <c r="H18" s="596"/>
      <c r="I18" s="361"/>
    </row>
    <row r="19" spans="1:9" x14ac:dyDescent="0.2">
      <c r="A19" s="593">
        <v>14</v>
      </c>
      <c r="B19" s="594" t="s">
        <v>375</v>
      </c>
      <c r="C19" s="595">
        <f t="shared" si="0"/>
        <v>0</v>
      </c>
      <c r="D19" s="596"/>
      <c r="E19" s="596"/>
      <c r="F19" s="596"/>
      <c r="G19" s="596"/>
      <c r="H19" s="596"/>
      <c r="I19" s="361"/>
    </row>
    <row r="20" spans="1:9" ht="25.5" x14ac:dyDescent="0.2">
      <c r="A20" s="593">
        <v>15</v>
      </c>
      <c r="B20" s="600" t="s">
        <v>64</v>
      </c>
      <c r="C20" s="595">
        <f t="shared" si="0"/>
        <v>333928464</v>
      </c>
      <c r="D20" s="601">
        <f>D12+D14</f>
        <v>280512319</v>
      </c>
      <c r="E20" s="601">
        <f>E12+E14</f>
        <v>2063270</v>
      </c>
      <c r="F20" s="601">
        <f>F12+F14</f>
        <v>50102561</v>
      </c>
      <c r="G20" s="601">
        <f>G12+G14</f>
        <v>1250314</v>
      </c>
      <c r="H20" s="601">
        <f>H12+H14</f>
        <v>0</v>
      </c>
      <c r="I20" s="361"/>
    </row>
    <row r="21" spans="1:9" x14ac:dyDescent="0.2">
      <c r="A21" s="593">
        <v>16</v>
      </c>
      <c r="B21" s="594" t="s">
        <v>65</v>
      </c>
      <c r="C21" s="595">
        <f t="shared" si="0"/>
        <v>2704000</v>
      </c>
      <c r="D21" s="602">
        <f>D22</f>
        <v>2704000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  <c r="I21" s="361"/>
    </row>
    <row r="22" spans="1:9" x14ac:dyDescent="0.2">
      <c r="A22" s="593">
        <v>17</v>
      </c>
      <c r="B22" s="594" t="s">
        <v>376</v>
      </c>
      <c r="C22" s="595">
        <f t="shared" si="0"/>
        <v>2704000</v>
      </c>
      <c r="D22" s="603">
        <v>2704000</v>
      </c>
      <c r="E22" s="603"/>
      <c r="F22" s="603"/>
      <c r="G22" s="603"/>
      <c r="H22" s="603"/>
      <c r="I22" s="361"/>
    </row>
    <row r="23" spans="1:9" x14ac:dyDescent="0.2">
      <c r="A23" s="593">
        <v>18</v>
      </c>
      <c r="B23" s="594" t="s">
        <v>377</v>
      </c>
      <c r="C23" s="595">
        <f t="shared" si="0"/>
        <v>259822948</v>
      </c>
      <c r="D23" s="602">
        <f>SUM(D24:D27)</f>
        <v>259822948</v>
      </c>
      <c r="E23" s="602">
        <f>SUM(E24:E27)</f>
        <v>0</v>
      </c>
      <c r="F23" s="602">
        <f>SUM(F24:F27)</f>
        <v>0</v>
      </c>
      <c r="G23" s="602">
        <f>SUM(G24:G27)</f>
        <v>0</v>
      </c>
      <c r="H23" s="602">
        <f>SUM(H24:H27)</f>
        <v>0</v>
      </c>
      <c r="I23" s="361"/>
    </row>
    <row r="24" spans="1:9" x14ac:dyDescent="0.2">
      <c r="A24" s="593">
        <v>19</v>
      </c>
      <c r="B24" s="594" t="s">
        <v>378</v>
      </c>
      <c r="C24" s="595">
        <f t="shared" si="0"/>
        <v>0</v>
      </c>
      <c r="D24" s="592"/>
      <c r="E24" s="592"/>
      <c r="F24" s="592"/>
      <c r="G24" s="592"/>
      <c r="H24" s="592"/>
      <c r="I24" s="361"/>
    </row>
    <row r="25" spans="1:9" x14ac:dyDescent="0.2">
      <c r="A25" s="593">
        <v>20</v>
      </c>
      <c r="B25" s="594" t="s">
        <v>379</v>
      </c>
      <c r="C25" s="595">
        <f t="shared" si="0"/>
        <v>259822948</v>
      </c>
      <c r="D25" s="592">
        <v>259822948</v>
      </c>
      <c r="E25" s="592"/>
      <c r="F25" s="592"/>
      <c r="G25" s="592"/>
      <c r="H25" s="592"/>
      <c r="I25" s="361"/>
    </row>
    <row r="26" spans="1:9" x14ac:dyDescent="0.2">
      <c r="A26" s="593">
        <v>21</v>
      </c>
      <c r="B26" s="594" t="s">
        <v>380</v>
      </c>
      <c r="C26" s="595">
        <f t="shared" si="0"/>
        <v>0</v>
      </c>
      <c r="D26" s="592"/>
      <c r="E26" s="592"/>
      <c r="F26" s="592"/>
      <c r="G26" s="592"/>
      <c r="H26" s="592"/>
      <c r="I26" s="361"/>
    </row>
    <row r="27" spans="1:9" x14ac:dyDescent="0.2">
      <c r="A27" s="593">
        <v>22</v>
      </c>
      <c r="B27" s="371" t="s">
        <v>381</v>
      </c>
      <c r="C27" s="595">
        <f t="shared" si="0"/>
        <v>0</v>
      </c>
      <c r="D27" s="592"/>
      <c r="E27" s="592"/>
      <c r="F27" s="592"/>
      <c r="G27" s="592"/>
      <c r="H27" s="592"/>
      <c r="I27" s="361"/>
    </row>
    <row r="28" spans="1:9" ht="25.5" x14ac:dyDescent="0.2">
      <c r="A28" s="593">
        <v>23</v>
      </c>
      <c r="B28" s="600" t="s">
        <v>70</v>
      </c>
      <c r="C28" s="595">
        <f t="shared" si="0"/>
        <v>262526948</v>
      </c>
      <c r="D28" s="601">
        <f>D21+D23</f>
        <v>262526948</v>
      </c>
      <c r="E28" s="601">
        <f>E21+E23</f>
        <v>0</v>
      </c>
      <c r="F28" s="601">
        <f>F21+F23</f>
        <v>0</v>
      </c>
      <c r="G28" s="601">
        <f>G21+G23</f>
        <v>0</v>
      </c>
      <c r="H28" s="601">
        <f>H21+H23</f>
        <v>0</v>
      </c>
      <c r="I28" s="361"/>
    </row>
    <row r="29" spans="1:9" x14ac:dyDescent="0.2">
      <c r="A29" s="593">
        <v>24</v>
      </c>
      <c r="B29" s="594" t="s">
        <v>71</v>
      </c>
      <c r="C29" s="595">
        <f t="shared" si="0"/>
        <v>106185418</v>
      </c>
      <c r="D29" s="597">
        <f>SUM(D30:D31)</f>
        <v>106185418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  <c r="I29" s="361"/>
    </row>
    <row r="30" spans="1:9" x14ac:dyDescent="0.2">
      <c r="A30" s="593">
        <v>25</v>
      </c>
      <c r="B30" s="594" t="s">
        <v>72</v>
      </c>
      <c r="C30" s="595">
        <f t="shared" si="0"/>
        <v>104725553</v>
      </c>
      <c r="D30" s="596">
        <v>104725553</v>
      </c>
      <c r="E30" s="596"/>
      <c r="F30" s="596"/>
      <c r="G30" s="596"/>
      <c r="H30" s="596"/>
      <c r="I30" s="361"/>
    </row>
    <row r="31" spans="1:9" ht="16.5" customHeight="1" x14ac:dyDescent="0.2">
      <c r="A31" s="593">
        <v>26</v>
      </c>
      <c r="B31" s="594" t="s">
        <v>73</v>
      </c>
      <c r="C31" s="595">
        <f t="shared" si="0"/>
        <v>1459865</v>
      </c>
      <c r="D31" s="596">
        <v>1459865</v>
      </c>
      <c r="E31" s="596"/>
      <c r="F31" s="596"/>
      <c r="G31" s="596"/>
      <c r="H31" s="596"/>
      <c r="I31" s="361"/>
    </row>
    <row r="32" spans="1:9" ht="18.75" customHeight="1" x14ac:dyDescent="0.2">
      <c r="A32" s="593">
        <v>27</v>
      </c>
      <c r="B32" s="594" t="s">
        <v>74</v>
      </c>
      <c r="C32" s="595">
        <f t="shared" si="0"/>
        <v>178763313</v>
      </c>
      <c r="D32" s="596">
        <v>178763313</v>
      </c>
      <c r="E32" s="596"/>
      <c r="F32" s="596"/>
      <c r="G32" s="596"/>
      <c r="H32" s="596"/>
      <c r="I32" s="361"/>
    </row>
    <row r="33" spans="1:9" x14ac:dyDescent="0.2">
      <c r="A33" s="593">
        <v>28</v>
      </c>
      <c r="B33" s="594" t="s">
        <v>382</v>
      </c>
      <c r="C33" s="595">
        <f t="shared" si="0"/>
        <v>11019908</v>
      </c>
      <c r="D33" s="596">
        <v>11019908</v>
      </c>
      <c r="E33" s="596"/>
      <c r="F33" s="596"/>
      <c r="G33" s="596"/>
      <c r="H33" s="596"/>
      <c r="I33" s="361"/>
    </row>
    <row r="34" spans="1:9" ht="25.5" x14ac:dyDescent="0.2">
      <c r="A34" s="593">
        <v>29</v>
      </c>
      <c r="B34" s="594" t="s">
        <v>383</v>
      </c>
      <c r="C34" s="595">
        <f t="shared" si="0"/>
        <v>0</v>
      </c>
      <c r="D34" s="596"/>
      <c r="E34" s="596"/>
      <c r="F34" s="596"/>
      <c r="G34" s="596"/>
      <c r="H34" s="596"/>
      <c r="I34" s="361"/>
    </row>
    <row r="35" spans="1:9" x14ac:dyDescent="0.2">
      <c r="A35" s="593">
        <v>30</v>
      </c>
      <c r="B35" s="594" t="s">
        <v>77</v>
      </c>
      <c r="C35" s="595">
        <f t="shared" si="0"/>
        <v>189783221</v>
      </c>
      <c r="D35" s="597">
        <f>SUM(D32:D34)</f>
        <v>189783221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  <c r="I35" s="361"/>
    </row>
    <row r="36" spans="1:9" x14ac:dyDescent="0.2">
      <c r="A36" s="593">
        <v>31</v>
      </c>
      <c r="B36" s="594" t="s">
        <v>78</v>
      </c>
      <c r="C36" s="595">
        <f t="shared" si="0"/>
        <v>466255</v>
      </c>
      <c r="D36" s="597">
        <v>446255</v>
      </c>
      <c r="E36" s="597">
        <v>20000</v>
      </c>
      <c r="F36" s="597">
        <f>SUM(F37:F38)</f>
        <v>0</v>
      </c>
      <c r="G36" s="597">
        <f>SUM(G37:G38)</f>
        <v>0</v>
      </c>
      <c r="H36" s="597">
        <f>SUM(H37:H38)</f>
        <v>0</v>
      </c>
      <c r="I36" s="361"/>
    </row>
    <row r="37" spans="1:9" ht="51" x14ac:dyDescent="0.2">
      <c r="A37" s="593">
        <v>32</v>
      </c>
      <c r="B37" s="594" t="s">
        <v>384</v>
      </c>
      <c r="C37" s="595">
        <f t="shared" si="0"/>
        <v>0</v>
      </c>
      <c r="D37" s="596"/>
      <c r="E37" s="596"/>
      <c r="F37" s="596"/>
      <c r="G37" s="596"/>
      <c r="H37" s="596"/>
      <c r="I37" s="361"/>
    </row>
    <row r="38" spans="1:9" x14ac:dyDescent="0.2">
      <c r="A38" s="593">
        <v>33</v>
      </c>
      <c r="B38" s="594" t="s">
        <v>385</v>
      </c>
      <c r="C38" s="595">
        <f t="shared" si="0"/>
        <v>275582</v>
      </c>
      <c r="D38" s="596">
        <v>275582</v>
      </c>
      <c r="E38" s="596"/>
      <c r="F38" s="596"/>
      <c r="G38" s="596"/>
      <c r="H38" s="596"/>
      <c r="I38" s="361"/>
    </row>
    <row r="39" spans="1:9" x14ac:dyDescent="0.2">
      <c r="A39" s="593">
        <v>34</v>
      </c>
      <c r="B39" s="600" t="s">
        <v>82</v>
      </c>
      <c r="C39" s="595">
        <f t="shared" si="0"/>
        <v>296434894</v>
      </c>
      <c r="D39" s="601">
        <f>D29+D35+D36</f>
        <v>296414894</v>
      </c>
      <c r="E39" s="601">
        <f>E29+E35+E36</f>
        <v>20000</v>
      </c>
      <c r="F39" s="601">
        <f>F29+F35+F36</f>
        <v>0</v>
      </c>
      <c r="G39" s="601">
        <f>G29+G35+G36</f>
        <v>0</v>
      </c>
      <c r="H39" s="601">
        <f>H29+H35+H36</f>
        <v>0</v>
      </c>
      <c r="I39" s="361"/>
    </row>
    <row r="40" spans="1:9" x14ac:dyDescent="0.2">
      <c r="A40" s="593">
        <v>35</v>
      </c>
      <c r="B40" s="598" t="s">
        <v>386</v>
      </c>
      <c r="C40" s="595">
        <f t="shared" si="0"/>
        <v>6900</v>
      </c>
      <c r="D40" s="604"/>
      <c r="E40" s="604"/>
      <c r="F40" s="604"/>
      <c r="G40" s="604">
        <v>6900</v>
      </c>
      <c r="H40" s="604"/>
      <c r="I40" s="361"/>
    </row>
    <row r="41" spans="1:9" x14ac:dyDescent="0.2">
      <c r="A41" s="593">
        <v>36</v>
      </c>
      <c r="B41" s="605" t="s">
        <v>83</v>
      </c>
      <c r="C41" s="595">
        <f t="shared" si="0"/>
        <v>7957548</v>
      </c>
      <c r="D41" s="606">
        <f>SUM(D42:D45)</f>
        <v>0</v>
      </c>
      <c r="E41" s="606">
        <v>204696</v>
      </c>
      <c r="F41" s="606">
        <v>507858</v>
      </c>
      <c r="G41" s="606">
        <v>1887490</v>
      </c>
      <c r="H41" s="606">
        <v>5357504</v>
      </c>
      <c r="I41" s="361"/>
    </row>
    <row r="42" spans="1:9" x14ac:dyDescent="0.2">
      <c r="A42" s="593">
        <v>37</v>
      </c>
      <c r="B42" s="605" t="s">
        <v>387</v>
      </c>
      <c r="C42" s="595">
        <f t="shared" si="0"/>
        <v>0</v>
      </c>
      <c r="D42" s="607"/>
      <c r="E42" s="607"/>
      <c r="F42" s="607"/>
      <c r="G42" s="607"/>
      <c r="H42" s="607"/>
      <c r="I42" s="361"/>
    </row>
    <row r="43" spans="1:9" x14ac:dyDescent="0.2">
      <c r="A43" s="593">
        <v>38</v>
      </c>
      <c r="B43" s="605" t="s">
        <v>85</v>
      </c>
      <c r="C43" s="595">
        <f t="shared" si="0"/>
        <v>98425</v>
      </c>
      <c r="D43" s="608"/>
      <c r="E43" s="608">
        <v>98425</v>
      </c>
      <c r="F43" s="608"/>
      <c r="G43" s="608"/>
      <c r="H43" s="608"/>
      <c r="I43" s="361"/>
    </row>
    <row r="44" spans="1:9" x14ac:dyDescent="0.2">
      <c r="A44" s="593">
        <v>39</v>
      </c>
      <c r="B44" s="605" t="s">
        <v>388</v>
      </c>
      <c r="C44" s="595">
        <f t="shared" si="0"/>
        <v>0</v>
      </c>
      <c r="D44" s="608"/>
      <c r="E44" s="608"/>
      <c r="F44" s="608"/>
      <c r="G44" s="608"/>
      <c r="H44" s="608"/>
      <c r="I44" s="361"/>
    </row>
    <row r="45" spans="1:9" x14ac:dyDescent="0.2">
      <c r="A45" s="593">
        <v>40</v>
      </c>
      <c r="B45" s="605" t="s">
        <v>389</v>
      </c>
      <c r="C45" s="595">
        <f t="shared" si="0"/>
        <v>0</v>
      </c>
      <c r="D45" s="608"/>
      <c r="E45" s="608"/>
      <c r="F45" s="608"/>
      <c r="G45" s="608"/>
      <c r="H45" s="608"/>
      <c r="I45" s="361"/>
    </row>
    <row r="46" spans="1:9" x14ac:dyDescent="0.2">
      <c r="A46" s="593">
        <v>41</v>
      </c>
      <c r="B46" s="594" t="s">
        <v>87</v>
      </c>
      <c r="C46" s="595">
        <f t="shared" si="0"/>
        <v>3186825</v>
      </c>
      <c r="D46" s="606">
        <f>SUM(D47:D48)</f>
        <v>700902</v>
      </c>
      <c r="E46" s="606">
        <f>SUM(E47:E48)</f>
        <v>1180937</v>
      </c>
      <c r="F46" s="606">
        <f>SUM(F47:F48)</f>
        <v>1304946</v>
      </c>
      <c r="G46" s="606">
        <f>SUM(G47:G48)</f>
        <v>40</v>
      </c>
      <c r="H46" s="606">
        <f>SUM(H47:H48)</f>
        <v>0</v>
      </c>
      <c r="I46" s="361"/>
    </row>
    <row r="47" spans="1:9" x14ac:dyDescent="0.2">
      <c r="A47" s="593">
        <v>42</v>
      </c>
      <c r="B47" s="594" t="s">
        <v>88</v>
      </c>
      <c r="C47" s="595">
        <f t="shared" si="0"/>
        <v>2147918</v>
      </c>
      <c r="D47" s="596">
        <v>697545</v>
      </c>
      <c r="E47" s="596">
        <v>1169951</v>
      </c>
      <c r="F47" s="596">
        <v>280382</v>
      </c>
      <c r="G47" s="596">
        <v>40</v>
      </c>
      <c r="H47" s="596"/>
      <c r="I47" s="361"/>
    </row>
    <row r="48" spans="1:9" x14ac:dyDescent="0.2">
      <c r="A48" s="593">
        <v>43</v>
      </c>
      <c r="B48" s="594" t="s">
        <v>89</v>
      </c>
      <c r="C48" s="595">
        <f t="shared" si="0"/>
        <v>1038907</v>
      </c>
      <c r="D48" s="596">
        <v>3357</v>
      </c>
      <c r="E48" s="596">
        <v>10986</v>
      </c>
      <c r="F48" s="596">
        <v>1024564</v>
      </c>
      <c r="G48" s="596"/>
      <c r="H48" s="596"/>
      <c r="I48" s="361"/>
    </row>
    <row r="49" spans="1:9" x14ac:dyDescent="0.2">
      <c r="A49" s="593">
        <v>44</v>
      </c>
      <c r="B49" s="594" t="s">
        <v>390</v>
      </c>
      <c r="C49" s="595">
        <f t="shared" si="0"/>
        <v>8471251</v>
      </c>
      <c r="D49" s="606">
        <v>8471251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  <c r="I49" s="361"/>
    </row>
    <row r="50" spans="1:9" ht="25.5" x14ac:dyDescent="0.2">
      <c r="A50" s="593">
        <v>45</v>
      </c>
      <c r="B50" s="594" t="s">
        <v>391</v>
      </c>
      <c r="C50" s="595">
        <f t="shared" si="0"/>
        <v>0</v>
      </c>
      <c r="D50" s="607"/>
      <c r="E50" s="607"/>
      <c r="F50" s="607"/>
      <c r="G50" s="607"/>
      <c r="H50" s="607"/>
      <c r="I50" s="361"/>
    </row>
    <row r="51" spans="1:9" ht="25.5" x14ac:dyDescent="0.2">
      <c r="A51" s="593">
        <v>46</v>
      </c>
      <c r="B51" s="594" t="s">
        <v>92</v>
      </c>
      <c r="C51" s="595">
        <f t="shared" si="0"/>
        <v>0</v>
      </c>
      <c r="D51" s="607"/>
      <c r="E51" s="607"/>
      <c r="F51" s="607"/>
      <c r="G51" s="607"/>
      <c r="H51" s="607"/>
      <c r="I51" s="361"/>
    </row>
    <row r="52" spans="1:9" x14ac:dyDescent="0.2">
      <c r="A52" s="593">
        <v>47</v>
      </c>
      <c r="B52" s="594" t="s">
        <v>392</v>
      </c>
      <c r="C52" s="595">
        <f t="shared" si="0"/>
        <v>8471251</v>
      </c>
      <c r="D52" s="607">
        <v>8471251</v>
      </c>
      <c r="E52" s="607"/>
      <c r="F52" s="607"/>
      <c r="G52" s="607"/>
      <c r="H52" s="607"/>
      <c r="I52" s="361"/>
    </row>
    <row r="53" spans="1:9" x14ac:dyDescent="0.2">
      <c r="A53" s="593">
        <v>49</v>
      </c>
      <c r="B53" s="594" t="s">
        <v>95</v>
      </c>
      <c r="C53" s="595">
        <f t="shared" si="0"/>
        <v>0</v>
      </c>
      <c r="D53" s="607"/>
      <c r="E53" s="607"/>
      <c r="F53" s="607"/>
      <c r="G53" s="607"/>
      <c r="H53" s="607"/>
      <c r="I53" s="361"/>
    </row>
    <row r="54" spans="1:9" x14ac:dyDescent="0.2">
      <c r="A54" s="593">
        <v>50</v>
      </c>
      <c r="B54" s="594" t="s">
        <v>393</v>
      </c>
      <c r="C54" s="595">
        <f t="shared" si="0"/>
        <v>823293</v>
      </c>
      <c r="D54" s="607">
        <v>42640</v>
      </c>
      <c r="E54" s="607"/>
      <c r="F54" s="607"/>
      <c r="G54" s="607"/>
      <c r="H54" s="607">
        <v>780653</v>
      </c>
      <c r="I54" s="361"/>
    </row>
    <row r="55" spans="1:9" x14ac:dyDescent="0.2">
      <c r="A55" s="593">
        <v>51</v>
      </c>
      <c r="B55" s="594" t="s">
        <v>394</v>
      </c>
      <c r="C55" s="595">
        <f t="shared" si="0"/>
        <v>7719028</v>
      </c>
      <c r="D55" s="607">
        <v>5094913</v>
      </c>
      <c r="E55" s="607">
        <v>371883</v>
      </c>
      <c r="F55" s="607">
        <v>594925</v>
      </c>
      <c r="G55" s="607"/>
      <c r="H55" s="607">
        <v>1657307</v>
      </c>
      <c r="I55" s="361"/>
    </row>
    <row r="56" spans="1:9" x14ac:dyDescent="0.2">
      <c r="A56" s="593">
        <v>52</v>
      </c>
      <c r="B56" s="594" t="s">
        <v>98</v>
      </c>
      <c r="C56" s="595">
        <f t="shared" si="0"/>
        <v>1231733</v>
      </c>
      <c r="D56" s="607">
        <v>33000</v>
      </c>
      <c r="E56" s="607"/>
      <c r="F56" s="607"/>
      <c r="G56" s="607"/>
      <c r="H56" s="607">
        <v>1198733</v>
      </c>
      <c r="I56" s="361"/>
    </row>
    <row r="57" spans="1:9" ht="25.5" x14ac:dyDescent="0.2">
      <c r="A57" s="593">
        <v>53</v>
      </c>
      <c r="B57" s="594" t="s">
        <v>395</v>
      </c>
      <c r="C57" s="595">
        <f t="shared" si="0"/>
        <v>3048216</v>
      </c>
      <c r="D57" s="596">
        <v>3048201</v>
      </c>
      <c r="E57" s="596">
        <v>3</v>
      </c>
      <c r="F57" s="596">
        <v>9</v>
      </c>
      <c r="G57" s="596">
        <v>1</v>
      </c>
      <c r="H57" s="596">
        <v>2</v>
      </c>
      <c r="I57" s="361"/>
    </row>
    <row r="58" spans="1:9" x14ac:dyDescent="0.2">
      <c r="A58" s="593">
        <v>54</v>
      </c>
      <c r="B58" s="594" t="s">
        <v>396</v>
      </c>
      <c r="C58" s="595">
        <f t="shared" si="0"/>
        <v>0</v>
      </c>
      <c r="D58" s="596"/>
      <c r="E58" s="596"/>
      <c r="F58" s="596"/>
      <c r="G58" s="596"/>
      <c r="H58" s="596"/>
      <c r="I58" s="361"/>
    </row>
    <row r="59" spans="1:9" x14ac:dyDescent="0.2">
      <c r="A59" s="593">
        <v>55</v>
      </c>
      <c r="B59" s="594" t="s">
        <v>103</v>
      </c>
      <c r="C59" s="595">
        <f t="shared" si="0"/>
        <v>717765</v>
      </c>
      <c r="D59" s="596">
        <v>717765</v>
      </c>
      <c r="E59" s="596"/>
      <c r="F59" s="596"/>
      <c r="G59" s="596"/>
      <c r="H59" s="596"/>
      <c r="I59" s="361"/>
    </row>
    <row r="60" spans="1:9" x14ac:dyDescent="0.2">
      <c r="A60" s="593">
        <v>56</v>
      </c>
      <c r="B60" s="594" t="s">
        <v>397</v>
      </c>
      <c r="C60" s="595">
        <f t="shared" si="0"/>
        <v>873316</v>
      </c>
      <c r="D60" s="596">
        <v>365668</v>
      </c>
      <c r="E60" s="596">
        <v>21645</v>
      </c>
      <c r="F60" s="596">
        <v>478389</v>
      </c>
      <c r="G60" s="596">
        <v>2945</v>
      </c>
      <c r="H60" s="596">
        <v>4669</v>
      </c>
      <c r="I60" s="361"/>
    </row>
    <row r="61" spans="1:9" x14ac:dyDescent="0.2">
      <c r="A61" s="593">
        <v>57</v>
      </c>
      <c r="B61" s="600" t="s">
        <v>105</v>
      </c>
      <c r="C61" s="595">
        <f t="shared" si="0"/>
        <v>34035875</v>
      </c>
      <c r="D61" s="601">
        <f>D40+D41+D46+D49+D54+D55+D56+D57+D58+D59+D60</f>
        <v>18474340</v>
      </c>
      <c r="E61" s="601">
        <f>E40+E41+E46+E49+E54+E55+E56+E57+E58+E59+E60</f>
        <v>1779164</v>
      </c>
      <c r="F61" s="601">
        <f>F40+F41+F46+F49+F54+F55+F56+F57+F58+F59+F60</f>
        <v>2886127</v>
      </c>
      <c r="G61" s="601">
        <f>G40+G41+G46+G49+G54+G55+G56+G57+G58+G59+G60</f>
        <v>1897376</v>
      </c>
      <c r="H61" s="601">
        <f>H40+H41+H46+H49+H54+H55+H56+H57+H58+H59+H60</f>
        <v>8998868</v>
      </c>
      <c r="I61" s="361"/>
    </row>
    <row r="62" spans="1:9" x14ac:dyDescent="0.2">
      <c r="A62" s="593">
        <v>58</v>
      </c>
      <c r="B62" s="594" t="s">
        <v>398</v>
      </c>
      <c r="C62" s="595">
        <f t="shared" si="0"/>
        <v>10779295</v>
      </c>
      <c r="D62" s="596">
        <v>10779295</v>
      </c>
      <c r="E62" s="596"/>
      <c r="F62" s="596"/>
      <c r="G62" s="592"/>
      <c r="H62" s="592"/>
      <c r="I62" s="361"/>
    </row>
    <row r="63" spans="1:9" x14ac:dyDescent="0.2">
      <c r="A63" s="593">
        <v>59</v>
      </c>
      <c r="B63" s="594" t="s">
        <v>399</v>
      </c>
      <c r="C63" s="595">
        <f t="shared" si="0"/>
        <v>500</v>
      </c>
      <c r="D63" s="596"/>
      <c r="E63" s="596">
        <v>500</v>
      </c>
      <c r="F63" s="596"/>
      <c r="G63" s="592"/>
      <c r="H63" s="592"/>
      <c r="I63" s="361"/>
    </row>
    <row r="64" spans="1:9" x14ac:dyDescent="0.2">
      <c r="A64" s="593">
        <v>60</v>
      </c>
      <c r="B64" s="600" t="s">
        <v>107</v>
      </c>
      <c r="C64" s="595">
        <f t="shared" si="0"/>
        <v>10779795</v>
      </c>
      <c r="D64" s="601">
        <f>SUM(D62:D63)</f>
        <v>10779295</v>
      </c>
      <c r="E64" s="601">
        <f>SUM(E62:E63)</f>
        <v>500</v>
      </c>
      <c r="F64" s="601">
        <f>SUM(F62:F63)</f>
        <v>0</v>
      </c>
      <c r="G64" s="601">
        <f>SUM(G62:G63)</f>
        <v>0</v>
      </c>
      <c r="H64" s="601">
        <f>SUM(H62:H63)</f>
        <v>0</v>
      </c>
      <c r="I64" s="361"/>
    </row>
    <row r="65" spans="1:9" x14ac:dyDescent="0.2">
      <c r="A65" s="593">
        <v>61</v>
      </c>
      <c r="B65" s="609" t="s">
        <v>400</v>
      </c>
      <c r="C65" s="595">
        <f t="shared" si="0"/>
        <v>415000</v>
      </c>
      <c r="D65" s="607"/>
      <c r="E65" s="607"/>
      <c r="F65" s="607"/>
      <c r="G65" s="607">
        <v>415000</v>
      </c>
      <c r="H65" s="607"/>
      <c r="I65" s="361"/>
    </row>
    <row r="66" spans="1:9" x14ac:dyDescent="0.2">
      <c r="A66" s="593">
        <v>62</v>
      </c>
      <c r="B66" s="610" t="s">
        <v>401</v>
      </c>
      <c r="C66" s="595">
        <f t="shared" si="0"/>
        <v>415000</v>
      </c>
      <c r="D66" s="601">
        <f>D65</f>
        <v>0</v>
      </c>
      <c r="E66" s="601">
        <f>E65</f>
        <v>0</v>
      </c>
      <c r="F66" s="601">
        <f>F65</f>
        <v>0</v>
      </c>
      <c r="G66" s="601">
        <f>G65</f>
        <v>415000</v>
      </c>
      <c r="H66" s="601">
        <f>H65</f>
        <v>0</v>
      </c>
      <c r="I66" s="361"/>
    </row>
    <row r="67" spans="1:9" ht="25.5" x14ac:dyDescent="0.2">
      <c r="A67" s="593">
        <v>63</v>
      </c>
      <c r="B67" s="594" t="s">
        <v>108</v>
      </c>
      <c r="C67" s="595">
        <f t="shared" si="0"/>
        <v>0</v>
      </c>
      <c r="D67" s="596"/>
      <c r="E67" s="596"/>
      <c r="F67" s="596"/>
      <c r="G67" s="596"/>
      <c r="H67" s="596"/>
      <c r="I67" s="361"/>
    </row>
    <row r="68" spans="1:9" x14ac:dyDescent="0.2">
      <c r="A68" s="593">
        <v>64</v>
      </c>
      <c r="B68" s="594" t="s">
        <v>109</v>
      </c>
      <c r="C68" s="595">
        <f t="shared" si="0"/>
        <v>74000</v>
      </c>
      <c r="D68" s="596">
        <v>74000</v>
      </c>
      <c r="E68" s="596"/>
      <c r="F68" s="596"/>
      <c r="G68" s="596"/>
      <c r="H68" s="596"/>
      <c r="I68" s="361"/>
    </row>
    <row r="69" spans="1:9" x14ac:dyDescent="0.2">
      <c r="A69" s="593">
        <v>65</v>
      </c>
      <c r="B69" s="594" t="s">
        <v>110</v>
      </c>
      <c r="C69" s="595">
        <f t="shared" si="0"/>
        <v>932000</v>
      </c>
      <c r="D69" s="596">
        <v>932000</v>
      </c>
      <c r="E69" s="592"/>
      <c r="F69" s="592"/>
      <c r="G69" s="592"/>
      <c r="H69" s="592"/>
      <c r="I69" s="361"/>
    </row>
    <row r="70" spans="1:9" x14ac:dyDescent="0.2">
      <c r="A70" s="593">
        <v>66</v>
      </c>
      <c r="B70" s="600" t="s">
        <v>111</v>
      </c>
      <c r="C70" s="595">
        <f t="shared" si="0"/>
        <v>1006000</v>
      </c>
      <c r="D70" s="601">
        <f>SUM(D67:D69)</f>
        <v>1006000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  <c r="I70" s="361"/>
    </row>
    <row r="71" spans="1:9" x14ac:dyDescent="0.2">
      <c r="A71" s="593">
        <v>67</v>
      </c>
      <c r="B71" s="612" t="s">
        <v>112</v>
      </c>
      <c r="C71" s="595">
        <f t="shared" ref="C71:C78" si="1">SUM(D71:H71)</f>
        <v>939126976</v>
      </c>
      <c r="D71" s="613">
        <f>D20+D28+D39+D61+D64+D66+D70</f>
        <v>869713796</v>
      </c>
      <c r="E71" s="613">
        <f>E20+E28+E39+E61+E64+E66+E70</f>
        <v>3862934</v>
      </c>
      <c r="F71" s="613">
        <f>F20+F28+F39+F61+F64+F66+F70</f>
        <v>52988688</v>
      </c>
      <c r="G71" s="613">
        <f>G20+G28+G39+G61+G64+G66+G70</f>
        <v>3562690</v>
      </c>
      <c r="H71" s="613">
        <f>H20+H28+H39+H61+H64+H66+H70</f>
        <v>8998868</v>
      </c>
      <c r="I71" s="361"/>
    </row>
    <row r="72" spans="1:9" ht="25.5" x14ac:dyDescent="0.2">
      <c r="A72" s="593">
        <v>68</v>
      </c>
      <c r="B72" s="598" t="s">
        <v>402</v>
      </c>
      <c r="C72" s="595">
        <f t="shared" si="1"/>
        <v>0</v>
      </c>
      <c r="D72" s="607"/>
      <c r="E72" s="607"/>
      <c r="F72" s="607"/>
      <c r="G72" s="607"/>
      <c r="H72" s="607"/>
      <c r="I72" s="361"/>
    </row>
    <row r="73" spans="1:9" ht="25.5" x14ac:dyDescent="0.2">
      <c r="A73" s="593">
        <v>69</v>
      </c>
      <c r="B73" s="594" t="s">
        <v>403</v>
      </c>
      <c r="C73" s="595">
        <f t="shared" si="1"/>
        <v>283299607</v>
      </c>
      <c r="D73" s="596">
        <v>247944252</v>
      </c>
      <c r="E73" s="596">
        <v>11151861</v>
      </c>
      <c r="F73" s="596">
        <v>17021226</v>
      </c>
      <c r="G73" s="596">
        <v>2340070</v>
      </c>
      <c r="H73" s="596">
        <v>4842198</v>
      </c>
      <c r="I73" s="361"/>
    </row>
    <row r="74" spans="1:9" x14ac:dyDescent="0.2">
      <c r="A74" s="593">
        <v>70</v>
      </c>
      <c r="B74" s="594" t="s">
        <v>114</v>
      </c>
      <c r="C74" s="595">
        <f t="shared" si="1"/>
        <v>15233172</v>
      </c>
      <c r="D74" s="596">
        <v>15233172</v>
      </c>
      <c r="E74" s="596"/>
      <c r="F74" s="596"/>
      <c r="G74" s="596"/>
      <c r="H74" s="596"/>
      <c r="I74" s="361"/>
    </row>
    <row r="75" spans="1:9" x14ac:dyDescent="0.2">
      <c r="A75" s="593">
        <v>71</v>
      </c>
      <c r="B75" s="594" t="s">
        <v>404</v>
      </c>
      <c r="C75" s="595">
        <f t="shared" si="1"/>
        <v>309763563</v>
      </c>
      <c r="D75" s="596"/>
      <c r="E75" s="596">
        <v>111507986</v>
      </c>
      <c r="F75" s="596">
        <v>84130576</v>
      </c>
      <c r="G75" s="596">
        <v>35028952</v>
      </c>
      <c r="H75" s="596">
        <v>79096049</v>
      </c>
      <c r="I75" s="361"/>
    </row>
    <row r="76" spans="1:9" x14ac:dyDescent="0.2">
      <c r="A76" s="593">
        <v>72</v>
      </c>
      <c r="B76" s="594" t="s">
        <v>115</v>
      </c>
      <c r="C76" s="595">
        <f t="shared" si="1"/>
        <v>608296342</v>
      </c>
      <c r="D76" s="602">
        <f>SUM(D72:D75)</f>
        <v>263177424</v>
      </c>
      <c r="E76" s="602">
        <f>SUM(E72:E75)</f>
        <v>122659847</v>
      </c>
      <c r="F76" s="602">
        <f>SUM(F72:F75)</f>
        <v>101151802</v>
      </c>
      <c r="G76" s="602">
        <f>SUM(G72:G75)</f>
        <v>37369022</v>
      </c>
      <c r="H76" s="602">
        <f>SUM(H72:H75)</f>
        <v>83938247</v>
      </c>
      <c r="I76" s="361"/>
    </row>
    <row r="77" spans="1:9" ht="13.5" thickBot="1" x14ac:dyDescent="0.25">
      <c r="A77" s="593">
        <v>73</v>
      </c>
      <c r="B77" s="614" t="s">
        <v>116</v>
      </c>
      <c r="C77" s="595">
        <f t="shared" si="1"/>
        <v>608296342</v>
      </c>
      <c r="D77" s="615">
        <f>D76</f>
        <v>263177424</v>
      </c>
      <c r="E77" s="615">
        <f>E76</f>
        <v>122659847</v>
      </c>
      <c r="F77" s="615">
        <f>F76</f>
        <v>101151802</v>
      </c>
      <c r="G77" s="615">
        <f>G76</f>
        <v>37369022</v>
      </c>
      <c r="H77" s="615">
        <f>H76</f>
        <v>83938247</v>
      </c>
      <c r="I77" s="361"/>
    </row>
    <row r="78" spans="1:9" ht="14.25" thickTop="1" thickBot="1" x14ac:dyDescent="0.25">
      <c r="A78" s="593">
        <v>74</v>
      </c>
      <c r="B78" s="355" t="s">
        <v>46</v>
      </c>
      <c r="C78" s="595">
        <f t="shared" si="1"/>
        <v>1547423318</v>
      </c>
      <c r="D78" s="356">
        <f>D71+D77</f>
        <v>1132891220</v>
      </c>
      <c r="E78" s="356">
        <f>E71+E77</f>
        <v>126522781</v>
      </c>
      <c r="F78" s="356">
        <f>F71+F77</f>
        <v>154140490</v>
      </c>
      <c r="G78" s="356">
        <f>G71+G77</f>
        <v>40931712</v>
      </c>
      <c r="H78" s="356">
        <f>H71+H77</f>
        <v>92937115</v>
      </c>
      <c r="I78" s="361"/>
    </row>
    <row r="79" spans="1:9" ht="13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6" activePane="bottomLeft" state="frozen"/>
      <selection pane="bottomLeft"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233" t="s">
        <v>361</v>
      </c>
      <c r="E1" t="s">
        <v>228</v>
      </c>
    </row>
    <row r="2" spans="1:8" x14ac:dyDescent="0.2">
      <c r="B2" s="233" t="s">
        <v>362</v>
      </c>
      <c r="E2" t="s">
        <v>487</v>
      </c>
    </row>
    <row r="3" spans="1:8" x14ac:dyDescent="0.2">
      <c r="B3" s="233"/>
      <c r="C3" s="233" t="s">
        <v>454</v>
      </c>
      <c r="E3" t="s">
        <v>120</v>
      </c>
    </row>
    <row r="4" spans="1:8" ht="13.5" thickBot="1" x14ac:dyDescent="0.25">
      <c r="B4" s="233"/>
    </row>
    <row r="5" spans="1:8" ht="38.25" x14ac:dyDescent="0.2">
      <c r="A5" s="252" t="s">
        <v>1</v>
      </c>
      <c r="B5" s="253" t="s">
        <v>426</v>
      </c>
      <c r="C5" s="254" t="s">
        <v>363</v>
      </c>
      <c r="D5" s="255" t="s">
        <v>48</v>
      </c>
      <c r="E5" s="256" t="s">
        <v>364</v>
      </c>
      <c r="F5" s="256" t="s">
        <v>50</v>
      </c>
      <c r="G5" s="256" t="s">
        <v>174</v>
      </c>
      <c r="H5" s="256" t="s">
        <v>52</v>
      </c>
    </row>
    <row r="6" spans="1:8" x14ac:dyDescent="0.2">
      <c r="A6" s="257">
        <v>27</v>
      </c>
      <c r="B6" s="258" t="s">
        <v>4</v>
      </c>
      <c r="C6" s="259">
        <f t="shared" ref="C6:C37" si="0">SUM(D6:H6)</f>
        <v>372386994</v>
      </c>
      <c r="D6" s="260">
        <v>37727010</v>
      </c>
      <c r="E6" s="260">
        <v>126364544</v>
      </c>
      <c r="F6" s="260">
        <v>108020360</v>
      </c>
      <c r="G6" s="260">
        <v>20518524</v>
      </c>
      <c r="H6" s="260">
        <v>79756556</v>
      </c>
    </row>
    <row r="7" spans="1:8" ht="25.5" x14ac:dyDescent="0.2">
      <c r="A7" s="257">
        <v>28</v>
      </c>
      <c r="B7" s="258" t="s">
        <v>5</v>
      </c>
      <c r="C7" s="259">
        <f t="shared" si="0"/>
        <v>69069027</v>
      </c>
      <c r="D7" s="260">
        <v>8213625</v>
      </c>
      <c r="E7" s="260">
        <v>26790393</v>
      </c>
      <c r="F7" s="260">
        <v>14440826</v>
      </c>
      <c r="G7" s="260">
        <v>4043744</v>
      </c>
      <c r="H7" s="260">
        <v>15580439</v>
      </c>
    </row>
    <row r="8" spans="1:8" x14ac:dyDescent="0.2">
      <c r="A8" s="257">
        <v>87</v>
      </c>
      <c r="B8" s="258" t="s">
        <v>6</v>
      </c>
      <c r="C8" s="259">
        <f t="shared" si="0"/>
        <v>450210676</v>
      </c>
      <c r="D8" s="260">
        <v>279643514</v>
      </c>
      <c r="E8" s="260">
        <v>33931300</v>
      </c>
      <c r="F8" s="260">
        <v>65871650</v>
      </c>
      <c r="G8" s="260">
        <v>29433980</v>
      </c>
      <c r="H8" s="260">
        <v>41330232</v>
      </c>
    </row>
    <row r="9" spans="1:8" x14ac:dyDescent="0.2">
      <c r="A9" s="257">
        <v>88</v>
      </c>
      <c r="B9" s="261" t="s">
        <v>7</v>
      </c>
      <c r="C9" s="262">
        <f t="shared" si="0"/>
        <v>0</v>
      </c>
      <c r="D9" s="263">
        <f>D10</f>
        <v>0</v>
      </c>
      <c r="E9" s="264">
        <f>E10</f>
        <v>0</v>
      </c>
      <c r="F9" s="264">
        <f>F10</f>
        <v>0</v>
      </c>
      <c r="G9" s="264">
        <f>G10</f>
        <v>0</v>
      </c>
      <c r="H9" s="264">
        <f>H10</f>
        <v>0</v>
      </c>
    </row>
    <row r="10" spans="1:8" ht="25.5" x14ac:dyDescent="0.2">
      <c r="A10" s="257">
        <v>89</v>
      </c>
      <c r="B10" s="261" t="s">
        <v>8</v>
      </c>
      <c r="C10" s="262">
        <f t="shared" si="0"/>
        <v>0</v>
      </c>
      <c r="D10" s="265"/>
      <c r="E10" s="266"/>
      <c r="F10" s="266"/>
      <c r="G10" s="266"/>
      <c r="H10" s="266"/>
    </row>
    <row r="11" spans="1:8" x14ac:dyDescent="0.2">
      <c r="A11" s="257">
        <v>90</v>
      </c>
      <c r="B11" s="261" t="s">
        <v>9</v>
      </c>
      <c r="C11" s="262">
        <f t="shared" si="0"/>
        <v>800000</v>
      </c>
      <c r="D11" s="263">
        <f>D12</f>
        <v>800000</v>
      </c>
      <c r="E11" s="264">
        <f>E12</f>
        <v>0</v>
      </c>
      <c r="F11" s="264">
        <f>F12</f>
        <v>0</v>
      </c>
      <c r="G11" s="264">
        <f>G12</f>
        <v>0</v>
      </c>
      <c r="H11" s="264">
        <f>H12</f>
        <v>0</v>
      </c>
    </row>
    <row r="12" spans="1:8" ht="25.5" x14ac:dyDescent="0.2">
      <c r="A12" s="257">
        <v>91</v>
      </c>
      <c r="B12" s="261" t="s">
        <v>10</v>
      </c>
      <c r="C12" s="262">
        <f t="shared" si="0"/>
        <v>800000</v>
      </c>
      <c r="D12" s="263">
        <v>800000</v>
      </c>
      <c r="E12" s="264"/>
      <c r="F12" s="264"/>
      <c r="G12" s="264"/>
      <c r="H12" s="264"/>
    </row>
    <row r="13" spans="1:8" x14ac:dyDescent="0.2">
      <c r="A13" s="257">
        <v>92</v>
      </c>
      <c r="B13" s="261" t="s">
        <v>11</v>
      </c>
      <c r="C13" s="262">
        <f t="shared" si="0"/>
        <v>11000000</v>
      </c>
      <c r="D13" s="263">
        <f>SUM(D14:D15)</f>
        <v>11000000</v>
      </c>
      <c r="E13" s="264">
        <f>SUM(E14:E15)</f>
        <v>0</v>
      </c>
      <c r="F13" s="264">
        <f>SUM(F14:F15)</f>
        <v>0</v>
      </c>
      <c r="G13" s="264">
        <f>SUM(G14:G15)</f>
        <v>0</v>
      </c>
      <c r="H13" s="264">
        <f>SUM(H14:H15)</f>
        <v>0</v>
      </c>
    </row>
    <row r="14" spans="1:8" x14ac:dyDescent="0.2">
      <c r="A14" s="257">
        <v>93</v>
      </c>
      <c r="B14" s="261" t="s">
        <v>12</v>
      </c>
      <c r="C14" s="262">
        <f t="shared" si="0"/>
        <v>1000000</v>
      </c>
      <c r="D14" s="265">
        <v>1000000</v>
      </c>
      <c r="E14" s="266"/>
      <c r="F14" s="266"/>
      <c r="G14" s="266"/>
      <c r="H14" s="266"/>
    </row>
    <row r="15" spans="1:8" x14ac:dyDescent="0.2">
      <c r="A15" s="257">
        <v>94</v>
      </c>
      <c r="B15" s="261" t="s">
        <v>13</v>
      </c>
      <c r="C15" s="262">
        <f t="shared" si="0"/>
        <v>10000000</v>
      </c>
      <c r="D15" s="265">
        <v>10000000</v>
      </c>
      <c r="E15" s="266"/>
      <c r="F15" s="266"/>
      <c r="G15" s="266"/>
      <c r="H15" s="266"/>
    </row>
    <row r="16" spans="1:8" x14ac:dyDescent="0.2">
      <c r="A16" s="257">
        <v>96</v>
      </c>
      <c r="B16" s="267" t="s">
        <v>15</v>
      </c>
      <c r="C16" s="262">
        <f t="shared" si="0"/>
        <v>11800000</v>
      </c>
      <c r="D16" s="268">
        <f>D9+D11+D13</f>
        <v>11800000</v>
      </c>
      <c r="E16" s="269">
        <f>E9+E11+E13</f>
        <v>0</v>
      </c>
      <c r="F16" s="269">
        <f>F9+F11+F13</f>
        <v>0</v>
      </c>
      <c r="G16" s="269">
        <f>G9+G11+G13</f>
        <v>0</v>
      </c>
      <c r="H16" s="269">
        <f>H9+H11+H13</f>
        <v>0</v>
      </c>
    </row>
    <row r="17" spans="1:8" ht="18.75" customHeight="1" x14ac:dyDescent="0.2">
      <c r="A17" s="257">
        <v>97</v>
      </c>
      <c r="B17" s="261" t="s">
        <v>16</v>
      </c>
      <c r="C17" s="262">
        <f t="shared" si="0"/>
        <v>0</v>
      </c>
      <c r="D17" s="265"/>
      <c r="E17" s="266"/>
      <c r="F17" s="266"/>
      <c r="G17" s="266"/>
      <c r="H17" s="266"/>
    </row>
    <row r="18" spans="1:8" ht="25.5" x14ac:dyDescent="0.2">
      <c r="A18" s="257">
        <v>98</v>
      </c>
      <c r="B18" s="261" t="s">
        <v>17</v>
      </c>
      <c r="C18" s="262">
        <f t="shared" si="0"/>
        <v>162127458</v>
      </c>
      <c r="D18" s="270">
        <f>SUM(D19:D22)</f>
        <v>162127458</v>
      </c>
      <c r="E18" s="271">
        <f>SUM(E19:E22)</f>
        <v>0</v>
      </c>
      <c r="F18" s="271">
        <f>SUM(F19:F22)</f>
        <v>0</v>
      </c>
      <c r="G18" s="271">
        <f>SUM(G19:G22)</f>
        <v>0</v>
      </c>
      <c r="H18" s="271">
        <f>SUM(H19:H22)</f>
        <v>0</v>
      </c>
    </row>
    <row r="19" spans="1:8" x14ac:dyDescent="0.2">
      <c r="A19" s="257">
        <v>99</v>
      </c>
      <c r="B19" s="261" t="s">
        <v>427</v>
      </c>
      <c r="C19" s="262">
        <f t="shared" si="0"/>
        <v>3200000</v>
      </c>
      <c r="D19" s="265">
        <v>3200000</v>
      </c>
      <c r="E19" s="266"/>
      <c r="F19" s="266"/>
      <c r="G19" s="266"/>
      <c r="H19" s="266"/>
    </row>
    <row r="20" spans="1:8" x14ac:dyDescent="0.2">
      <c r="A20" s="257">
        <v>100</v>
      </c>
      <c r="B20" s="261" t="s">
        <v>19</v>
      </c>
      <c r="C20" s="262">
        <f t="shared" si="0"/>
        <v>0</v>
      </c>
      <c r="D20" s="265"/>
      <c r="E20" s="266"/>
      <c r="F20" s="266"/>
      <c r="G20" s="266"/>
      <c r="H20" s="266"/>
    </row>
    <row r="21" spans="1:8" ht="25.5" x14ac:dyDescent="0.2">
      <c r="A21" s="257">
        <v>101</v>
      </c>
      <c r="B21" s="261" t="s">
        <v>20</v>
      </c>
      <c r="C21" s="262">
        <f t="shared" si="0"/>
        <v>0</v>
      </c>
      <c r="D21" s="265"/>
      <c r="E21" s="266"/>
      <c r="F21" s="266"/>
      <c r="G21" s="266"/>
      <c r="H21" s="266"/>
    </row>
    <row r="22" spans="1:8" x14ac:dyDescent="0.2">
      <c r="A22" s="257">
        <v>102</v>
      </c>
      <c r="B22" s="261" t="s">
        <v>21</v>
      </c>
      <c r="C22" s="262">
        <f t="shared" si="0"/>
        <v>158927458</v>
      </c>
      <c r="D22" s="265">
        <v>158927458</v>
      </c>
      <c r="E22" s="266"/>
      <c r="F22" s="266"/>
      <c r="G22" s="266"/>
      <c r="H22" s="266"/>
    </row>
    <row r="23" spans="1:8" ht="25.5" x14ac:dyDescent="0.2">
      <c r="A23" s="257">
        <v>103</v>
      </c>
      <c r="B23" s="261" t="s">
        <v>428</v>
      </c>
      <c r="C23" s="262">
        <f t="shared" si="0"/>
        <v>5400000</v>
      </c>
      <c r="D23" s="265">
        <v>5400000</v>
      </c>
      <c r="E23" s="266"/>
      <c r="F23" s="266"/>
      <c r="G23" s="266"/>
      <c r="H23" s="266"/>
    </row>
    <row r="24" spans="1:8" ht="16.5" customHeight="1" x14ac:dyDescent="0.2">
      <c r="A24" s="257"/>
      <c r="B24" s="261" t="s">
        <v>429</v>
      </c>
      <c r="C24" s="262">
        <f t="shared" si="0"/>
        <v>0</v>
      </c>
      <c r="D24" s="265"/>
      <c r="E24" s="266"/>
      <c r="F24" s="266"/>
      <c r="G24" s="266"/>
      <c r="H24" s="266"/>
    </row>
    <row r="25" spans="1:8" ht="16.5" customHeight="1" x14ac:dyDescent="0.2">
      <c r="A25" s="257">
        <v>104</v>
      </c>
      <c r="B25" s="261" t="s">
        <v>23</v>
      </c>
      <c r="C25" s="262">
        <f t="shared" si="0"/>
        <v>106798932</v>
      </c>
      <c r="D25" s="265">
        <v>106798932</v>
      </c>
      <c r="E25" s="266"/>
      <c r="F25" s="266"/>
      <c r="G25" s="266"/>
      <c r="H25" s="266"/>
    </row>
    <row r="26" spans="1:8" ht="18" customHeight="1" x14ac:dyDescent="0.2">
      <c r="A26" s="257">
        <v>105</v>
      </c>
      <c r="B26" s="267" t="s">
        <v>24</v>
      </c>
      <c r="C26" s="262">
        <f t="shared" si="0"/>
        <v>274326390</v>
      </c>
      <c r="D26" s="268">
        <f>D17+D18+D23+D24+D25</f>
        <v>274326390</v>
      </c>
      <c r="E26" s="269">
        <f>E17+E18+E23+E24+E25</f>
        <v>0</v>
      </c>
      <c r="F26" s="269">
        <f>F17+F18+F23+F24+F25</f>
        <v>0</v>
      </c>
      <c r="G26" s="269">
        <f>G17+G18+G23+G24+G25</f>
        <v>0</v>
      </c>
      <c r="H26" s="269">
        <f>H17+H18+H23+H24+H25</f>
        <v>0</v>
      </c>
    </row>
    <row r="27" spans="1:8" x14ac:dyDescent="0.2">
      <c r="A27" s="257">
        <v>106</v>
      </c>
      <c r="B27" s="261" t="s">
        <v>25</v>
      </c>
      <c r="C27" s="262">
        <f t="shared" si="0"/>
        <v>620000</v>
      </c>
      <c r="D27" s="265"/>
      <c r="E27" s="266">
        <v>500000</v>
      </c>
      <c r="F27" s="266">
        <v>120000</v>
      </c>
      <c r="G27" s="266"/>
      <c r="H27" s="266"/>
    </row>
    <row r="28" spans="1:8" x14ac:dyDescent="0.2">
      <c r="A28" s="257">
        <v>107</v>
      </c>
      <c r="B28" s="261" t="s">
        <v>26</v>
      </c>
      <c r="C28" s="262">
        <f t="shared" si="0"/>
        <v>981167953</v>
      </c>
      <c r="D28" s="265">
        <v>981167953</v>
      </c>
      <c r="E28" s="266"/>
      <c r="F28" s="266"/>
      <c r="G28" s="266"/>
      <c r="H28" s="266"/>
    </row>
    <row r="29" spans="1:8" x14ac:dyDescent="0.2">
      <c r="A29" s="257">
        <v>108</v>
      </c>
      <c r="B29" s="261" t="s">
        <v>27</v>
      </c>
      <c r="C29" s="262">
        <f t="shared" si="0"/>
        <v>1540000</v>
      </c>
      <c r="D29" s="265"/>
      <c r="E29" s="266">
        <v>1500000</v>
      </c>
      <c r="F29" s="266">
        <v>40000</v>
      </c>
      <c r="G29" s="266"/>
      <c r="H29" s="266"/>
    </row>
    <row r="30" spans="1:8" x14ac:dyDescent="0.2">
      <c r="A30" s="257">
        <v>109</v>
      </c>
      <c r="B30" s="261" t="s">
        <v>28</v>
      </c>
      <c r="C30" s="262">
        <f t="shared" si="0"/>
        <v>3237590</v>
      </c>
      <c r="D30" s="265">
        <v>200000</v>
      </c>
      <c r="E30" s="266">
        <v>500000</v>
      </c>
      <c r="F30" s="266">
        <v>1263260</v>
      </c>
      <c r="G30" s="266">
        <v>1029000</v>
      </c>
      <c r="H30" s="266">
        <v>245330</v>
      </c>
    </row>
    <row r="31" spans="1:8" ht="25.5" x14ac:dyDescent="0.2">
      <c r="A31" s="257">
        <v>110</v>
      </c>
      <c r="B31" s="261" t="s">
        <v>29</v>
      </c>
      <c r="C31" s="262">
        <f t="shared" si="0"/>
        <v>56500866</v>
      </c>
      <c r="D31" s="265">
        <v>55235897</v>
      </c>
      <c r="E31" s="266">
        <v>675000</v>
      </c>
      <c r="F31" s="266">
        <v>384280</v>
      </c>
      <c r="G31" s="266">
        <v>139450</v>
      </c>
      <c r="H31" s="266">
        <v>66239</v>
      </c>
    </row>
    <row r="32" spans="1:8" x14ac:dyDescent="0.2">
      <c r="A32" s="257">
        <v>111</v>
      </c>
      <c r="B32" s="267" t="s">
        <v>30</v>
      </c>
      <c r="C32" s="262">
        <f t="shared" si="0"/>
        <v>1043066409</v>
      </c>
      <c r="D32" s="268">
        <f>SUM(D27:D31)</f>
        <v>1036603850</v>
      </c>
      <c r="E32" s="269">
        <f>SUM(E27:E31)</f>
        <v>3175000</v>
      </c>
      <c r="F32" s="269">
        <f>SUM(F27:F31)</f>
        <v>1807540</v>
      </c>
      <c r="G32" s="269">
        <f>SUM(G27:G31)</f>
        <v>1168450</v>
      </c>
      <c r="H32" s="269">
        <f>SUM(H27:H31)</f>
        <v>311569</v>
      </c>
    </row>
    <row r="33" spans="1:8" x14ac:dyDescent="0.2">
      <c r="A33" s="257">
        <v>112</v>
      </c>
      <c r="B33" s="261" t="s">
        <v>31</v>
      </c>
      <c r="C33" s="262">
        <f t="shared" si="0"/>
        <v>5023972</v>
      </c>
      <c r="D33" s="265">
        <v>5023972</v>
      </c>
      <c r="E33" s="266"/>
      <c r="F33" s="266"/>
      <c r="G33" s="266"/>
      <c r="H33" s="266"/>
    </row>
    <row r="34" spans="1:8" x14ac:dyDescent="0.2">
      <c r="A34" s="257"/>
      <c r="B34" s="261" t="s">
        <v>430</v>
      </c>
      <c r="C34" s="262">
        <f t="shared" si="0"/>
        <v>300000</v>
      </c>
      <c r="D34" s="265"/>
      <c r="E34" s="266">
        <v>300000</v>
      </c>
      <c r="F34" s="266"/>
      <c r="G34" s="266"/>
      <c r="H34" s="266"/>
    </row>
    <row r="35" spans="1:8" x14ac:dyDescent="0.2">
      <c r="A35" s="257">
        <v>113</v>
      </c>
      <c r="B35" s="261" t="s">
        <v>33</v>
      </c>
      <c r="C35" s="262">
        <f t="shared" si="0"/>
        <v>300000</v>
      </c>
      <c r="D35" s="265"/>
      <c r="E35" s="266"/>
      <c r="F35" s="266">
        <v>300000</v>
      </c>
      <c r="G35" s="266"/>
      <c r="H35" s="266"/>
    </row>
    <row r="36" spans="1:8" ht="25.5" x14ac:dyDescent="0.2">
      <c r="A36" s="257">
        <v>114</v>
      </c>
      <c r="B36" s="261" t="s">
        <v>34</v>
      </c>
      <c r="C36" s="262">
        <f t="shared" si="0"/>
        <v>1518472</v>
      </c>
      <c r="D36" s="265">
        <v>1356472</v>
      </c>
      <c r="E36" s="266">
        <v>81000</v>
      </c>
      <c r="F36" s="266">
        <v>81000</v>
      </c>
      <c r="G36" s="266"/>
      <c r="H36" s="266"/>
    </row>
    <row r="37" spans="1:8" x14ac:dyDescent="0.2">
      <c r="A37" s="257">
        <v>115</v>
      </c>
      <c r="B37" s="267" t="s">
        <v>35</v>
      </c>
      <c r="C37" s="262">
        <f t="shared" si="0"/>
        <v>7142444</v>
      </c>
      <c r="D37" s="268">
        <f>SUM(D33:D36)</f>
        <v>6380444</v>
      </c>
      <c r="E37" s="269">
        <f>SUM(E33:E36)</f>
        <v>381000</v>
      </c>
      <c r="F37" s="269">
        <f>SUM(F33:F36)</f>
        <v>381000</v>
      </c>
      <c r="G37" s="269">
        <f>SUM(G33:G36)</f>
        <v>0</v>
      </c>
      <c r="H37" s="269">
        <f>SUM(H33:H36)</f>
        <v>0</v>
      </c>
    </row>
    <row r="38" spans="1:8" ht="25.5" x14ac:dyDescent="0.2">
      <c r="A38" s="257">
        <v>116</v>
      </c>
      <c r="B38" s="261" t="s">
        <v>36</v>
      </c>
      <c r="C38" s="262">
        <f>SUM(D38:H38)</f>
        <v>300000</v>
      </c>
      <c r="D38" s="263">
        <f>SUM(D39:D41)</f>
        <v>300000</v>
      </c>
      <c r="E38" s="264">
        <f>SUM(E39:E41)</f>
        <v>0</v>
      </c>
      <c r="F38" s="264">
        <f>SUM(F39:F41)</f>
        <v>0</v>
      </c>
      <c r="G38" s="264">
        <f>SUM(G39:G41)</f>
        <v>0</v>
      </c>
      <c r="H38" s="264">
        <f>SUM(H39:H41)</f>
        <v>0</v>
      </c>
    </row>
    <row r="39" spans="1:8" ht="25.5" x14ac:dyDescent="0.2">
      <c r="A39" s="257">
        <v>119</v>
      </c>
      <c r="B39" s="261" t="s">
        <v>431</v>
      </c>
      <c r="C39" s="262">
        <f t="shared" ref="C39:C48" si="1">SUM(D39:H39)</f>
        <v>0</v>
      </c>
      <c r="D39" s="265"/>
      <c r="E39" s="266"/>
      <c r="F39" s="266"/>
      <c r="G39" s="266"/>
      <c r="H39" s="266"/>
    </row>
    <row r="40" spans="1:8" x14ac:dyDescent="0.2">
      <c r="A40" s="257">
        <v>118</v>
      </c>
      <c r="B40" s="261" t="s">
        <v>432</v>
      </c>
      <c r="C40" s="262">
        <f t="shared" si="1"/>
        <v>0</v>
      </c>
      <c r="D40" s="265"/>
      <c r="E40" s="266"/>
      <c r="F40" s="266"/>
      <c r="G40" s="266"/>
      <c r="H40" s="266"/>
    </row>
    <row r="41" spans="1:8" x14ac:dyDescent="0.2">
      <c r="A41" s="257">
        <v>117</v>
      </c>
      <c r="B41" s="261" t="s">
        <v>433</v>
      </c>
      <c r="C41" s="262">
        <f t="shared" si="1"/>
        <v>300000</v>
      </c>
      <c r="D41" s="265">
        <v>300000</v>
      </c>
      <c r="E41" s="266"/>
      <c r="F41" s="266"/>
      <c r="G41" s="266"/>
      <c r="H41" s="266"/>
    </row>
    <row r="42" spans="1:8" x14ac:dyDescent="0.2">
      <c r="A42" s="257">
        <v>120</v>
      </c>
      <c r="B42" s="267" t="s">
        <v>40</v>
      </c>
      <c r="C42" s="262">
        <f t="shared" si="1"/>
        <v>300000</v>
      </c>
      <c r="D42" s="268">
        <f>D38</f>
        <v>300000</v>
      </c>
      <c r="E42" s="269">
        <f>E38</f>
        <v>0</v>
      </c>
      <c r="F42" s="269">
        <f>F38</f>
        <v>0</v>
      </c>
      <c r="G42" s="269">
        <f>G38</f>
        <v>0</v>
      </c>
      <c r="H42" s="269">
        <f>H38</f>
        <v>0</v>
      </c>
    </row>
    <row r="43" spans="1:8" x14ac:dyDescent="0.2">
      <c r="A43" s="257">
        <v>121</v>
      </c>
      <c r="B43" s="272" t="s">
        <v>41</v>
      </c>
      <c r="C43" s="262">
        <f t="shared" si="1"/>
        <v>2228301940</v>
      </c>
      <c r="D43" s="273">
        <f>D6+D7+D8+D16+D26+D32+D37+D42</f>
        <v>1654994833</v>
      </c>
      <c r="E43" s="274">
        <f>E6+E7+E8+E16+E26+E32+E37+E42</f>
        <v>190642237</v>
      </c>
      <c r="F43" s="274">
        <f>F6+F7+F8+F16+F26+F32+F37+F42</f>
        <v>190521376</v>
      </c>
      <c r="G43" s="274">
        <f>G6+G7+G8+G16+G26+G32+G37+G42</f>
        <v>55164698</v>
      </c>
      <c r="H43" s="274">
        <f>H6+H7+H8+H16+H26+H32+H37+H42</f>
        <v>136978796</v>
      </c>
    </row>
    <row r="44" spans="1:8" ht="25.5" x14ac:dyDescent="0.2">
      <c r="A44" s="257">
        <v>122</v>
      </c>
      <c r="B44" s="261" t="s">
        <v>42</v>
      </c>
      <c r="C44" s="262">
        <f t="shared" si="1"/>
        <v>12185293</v>
      </c>
      <c r="D44" s="265">
        <v>12185293</v>
      </c>
      <c r="E44" s="266"/>
      <c r="F44" s="266"/>
      <c r="G44" s="266"/>
      <c r="H44" s="266"/>
    </row>
    <row r="45" spans="1:8" ht="25.5" x14ac:dyDescent="0.2">
      <c r="A45" s="257">
        <v>123</v>
      </c>
      <c r="B45" s="261" t="s">
        <v>43</v>
      </c>
      <c r="C45" s="262">
        <f t="shared" si="1"/>
        <v>487307709</v>
      </c>
      <c r="D45" s="265">
        <v>487307709</v>
      </c>
      <c r="E45" s="266"/>
      <c r="F45" s="266"/>
      <c r="G45" s="266"/>
      <c r="H45" s="266"/>
    </row>
    <row r="46" spans="1:8" x14ac:dyDescent="0.2">
      <c r="A46" s="257">
        <v>124</v>
      </c>
      <c r="B46" s="261" t="s">
        <v>44</v>
      </c>
      <c r="C46" s="262">
        <f t="shared" si="1"/>
        <v>499493002</v>
      </c>
      <c r="D46" s="263">
        <f>SUM(D44:D45)</f>
        <v>499493002</v>
      </c>
      <c r="E46" s="264">
        <f>SUM(E44:E45)</f>
        <v>0</v>
      </c>
      <c r="F46" s="264">
        <f>SUM(F44:F45)</f>
        <v>0</v>
      </c>
      <c r="G46" s="264">
        <f>SUM(G44:G45)</f>
        <v>0</v>
      </c>
      <c r="H46" s="264">
        <f>SUM(H44:H45)</f>
        <v>0</v>
      </c>
    </row>
    <row r="47" spans="1:8" ht="13.5" thickBot="1" x14ac:dyDescent="0.25">
      <c r="A47" s="257">
        <v>125</v>
      </c>
      <c r="B47" s="275" t="s">
        <v>45</v>
      </c>
      <c r="C47" s="262">
        <f t="shared" si="1"/>
        <v>499493002</v>
      </c>
      <c r="D47" s="276">
        <f>D46</f>
        <v>499493002</v>
      </c>
      <c r="E47" s="277">
        <f>E46</f>
        <v>0</v>
      </c>
      <c r="F47" s="277">
        <f>F46</f>
        <v>0</v>
      </c>
      <c r="G47" s="277">
        <f>G46</f>
        <v>0</v>
      </c>
      <c r="H47" s="277">
        <f>H46</f>
        <v>0</v>
      </c>
    </row>
    <row r="48" spans="1:8" ht="14.25" thickTop="1" thickBot="1" x14ac:dyDescent="0.25">
      <c r="A48" s="257">
        <v>126</v>
      </c>
      <c r="B48" s="52" t="s">
        <v>46</v>
      </c>
      <c r="C48" s="262">
        <f t="shared" si="1"/>
        <v>2727794942</v>
      </c>
      <c r="D48" s="23">
        <f>D43+D47</f>
        <v>2154487835</v>
      </c>
      <c r="E48" s="13">
        <f>E43+E47</f>
        <v>190642237</v>
      </c>
      <c r="F48" s="13">
        <f>F43+F47</f>
        <v>190521376</v>
      </c>
      <c r="G48" s="13">
        <f>G43+G47</f>
        <v>55164698</v>
      </c>
      <c r="H48" s="13">
        <f>H43+H47</f>
        <v>136978796</v>
      </c>
    </row>
    <row r="49" spans="3:3" ht="13.5" thickTop="1" x14ac:dyDescent="0.2">
      <c r="C49" s="231"/>
    </row>
  </sheetData>
  <pageMargins left="0" right="0" top="0.19685039370078741" bottom="0.19685039370078741" header="0.51181102362204722" footer="0.51181102362204722"/>
  <pageSetup scale="8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D2" sqref="D2"/>
    </sheetView>
  </sheetViews>
  <sheetFormatPr defaultColWidth="13.5703125" defaultRowHeight="15" x14ac:dyDescent="0.25"/>
  <cols>
    <col min="1" max="1" width="5.7109375" style="618" customWidth="1"/>
    <col min="2" max="2" width="57" style="618" customWidth="1"/>
    <col min="3" max="3" width="14.7109375" style="618" customWidth="1"/>
    <col min="4" max="4" width="16.140625" style="618" customWidth="1"/>
    <col min="5" max="5" width="17" style="618" customWidth="1"/>
    <col min="6" max="6" width="16.28515625" style="618" customWidth="1"/>
    <col min="7" max="7" width="16.5703125" style="618" customWidth="1"/>
    <col min="8" max="246" width="9.140625" style="618" customWidth="1"/>
    <col min="247" max="247" width="5.7109375" style="618" customWidth="1"/>
    <col min="248" max="248" width="57" style="618" customWidth="1"/>
    <col min="249" max="249" width="12.140625" style="618" customWidth="1"/>
    <col min="250" max="16384" width="13.5703125" style="618"/>
  </cols>
  <sheetData>
    <row r="1" spans="1:7" ht="18.75" x14ac:dyDescent="0.3">
      <c r="A1" s="616"/>
      <c r="B1" s="617" t="s">
        <v>0</v>
      </c>
      <c r="D1" s="357" t="s">
        <v>188</v>
      </c>
    </row>
    <row r="2" spans="1:7" ht="18.75" x14ac:dyDescent="0.3">
      <c r="A2" s="619"/>
      <c r="B2" s="620" t="s">
        <v>405</v>
      </c>
      <c r="D2" s="379" t="s">
        <v>538</v>
      </c>
    </row>
    <row r="3" spans="1:7" ht="15.75" x14ac:dyDescent="0.25">
      <c r="A3" s="616"/>
      <c r="B3" s="619" t="s">
        <v>119</v>
      </c>
      <c r="D3" s="357" t="s">
        <v>202</v>
      </c>
    </row>
    <row r="4" spans="1:7" ht="15.75" x14ac:dyDescent="0.25">
      <c r="A4" s="616"/>
      <c r="B4" s="616"/>
      <c r="C4" s="616"/>
      <c r="D4" s="616"/>
    </row>
    <row r="5" spans="1:7" ht="15.75" x14ac:dyDescent="0.25">
      <c r="A5" s="621" t="s">
        <v>189</v>
      </c>
      <c r="B5" s="621"/>
      <c r="C5" s="622" t="s">
        <v>190</v>
      </c>
      <c r="D5" s="622" t="s">
        <v>492</v>
      </c>
      <c r="E5" s="622" t="s">
        <v>491</v>
      </c>
      <c r="F5" s="622" t="s">
        <v>514</v>
      </c>
      <c r="G5" s="622" t="s">
        <v>536</v>
      </c>
    </row>
    <row r="6" spans="1:7" ht="15.75" x14ac:dyDescent="0.25">
      <c r="A6" s="623">
        <v>1</v>
      </c>
      <c r="B6" s="624" t="s">
        <v>191</v>
      </c>
      <c r="C6" s="625">
        <v>381000</v>
      </c>
      <c r="D6" s="625">
        <v>421000</v>
      </c>
      <c r="E6" s="625">
        <v>500000</v>
      </c>
      <c r="F6" s="625">
        <f>D6+E6</f>
        <v>921000</v>
      </c>
      <c r="G6" s="625">
        <v>420370</v>
      </c>
    </row>
    <row r="7" spans="1:7" ht="15.75" x14ac:dyDescent="0.25">
      <c r="A7" s="623">
        <v>2</v>
      </c>
      <c r="B7" s="624" t="s">
        <v>192</v>
      </c>
      <c r="C7" s="625">
        <v>381000</v>
      </c>
      <c r="D7" s="625">
        <v>381000</v>
      </c>
      <c r="E7" s="625"/>
      <c r="F7" s="625">
        <f t="shared" ref="F7:F21" si="0">D7+E7</f>
        <v>381000</v>
      </c>
      <c r="G7" s="625"/>
    </row>
    <row r="8" spans="1:7" ht="15.75" x14ac:dyDescent="0.25">
      <c r="A8" s="623">
        <v>3</v>
      </c>
      <c r="B8" s="623" t="s">
        <v>434</v>
      </c>
      <c r="C8" s="626">
        <v>1247775</v>
      </c>
      <c r="D8" s="626">
        <v>1247775</v>
      </c>
      <c r="E8" s="626"/>
      <c r="F8" s="625">
        <f t="shared" si="0"/>
        <v>1247775</v>
      </c>
      <c r="G8" s="625"/>
    </row>
    <row r="9" spans="1:7" ht="15.75" x14ac:dyDescent="0.25">
      <c r="A9" s="623">
        <v>4</v>
      </c>
      <c r="B9" s="623" t="s">
        <v>435</v>
      </c>
      <c r="C9" s="626">
        <v>640000</v>
      </c>
      <c r="D9" s="626">
        <v>640000</v>
      </c>
      <c r="E9" s="626"/>
      <c r="F9" s="625">
        <f t="shared" si="0"/>
        <v>640000</v>
      </c>
      <c r="G9" s="625"/>
    </row>
    <row r="10" spans="1:7" ht="15.75" x14ac:dyDescent="0.25">
      <c r="A10" s="623">
        <v>5</v>
      </c>
      <c r="B10" s="627" t="s">
        <v>436</v>
      </c>
      <c r="C10" s="626">
        <v>964378</v>
      </c>
      <c r="D10" s="626">
        <v>964378</v>
      </c>
      <c r="E10" s="626"/>
      <c r="F10" s="625">
        <f t="shared" si="0"/>
        <v>964378</v>
      </c>
      <c r="G10" s="625">
        <v>964378</v>
      </c>
    </row>
    <row r="11" spans="1:7" ht="15.75" x14ac:dyDescent="0.25">
      <c r="A11" s="623">
        <v>6</v>
      </c>
      <c r="B11" s="627" t="s">
        <v>437</v>
      </c>
      <c r="C11" s="626">
        <v>3315970</v>
      </c>
      <c r="D11" s="626">
        <v>3315970</v>
      </c>
      <c r="E11" s="626"/>
      <c r="F11" s="625">
        <f t="shared" si="0"/>
        <v>3315970</v>
      </c>
      <c r="G11" s="625">
        <v>3315970</v>
      </c>
    </row>
    <row r="12" spans="1:7" ht="15.75" x14ac:dyDescent="0.25">
      <c r="A12" s="623">
        <v>7</v>
      </c>
      <c r="B12" s="627" t="s">
        <v>438</v>
      </c>
      <c r="C12" s="626">
        <v>212321</v>
      </c>
      <c r="D12" s="626">
        <v>212321</v>
      </c>
      <c r="E12" s="626"/>
      <c r="F12" s="625">
        <f t="shared" si="0"/>
        <v>212321</v>
      </c>
      <c r="G12" s="625">
        <v>212321</v>
      </c>
    </row>
    <row r="13" spans="1:7" ht="15.75" x14ac:dyDescent="0.25">
      <c r="A13" s="623">
        <v>8</v>
      </c>
      <c r="B13" s="627" t="s">
        <v>493</v>
      </c>
      <c r="C13" s="626"/>
      <c r="D13" s="626">
        <v>900000</v>
      </c>
      <c r="E13" s="626"/>
      <c r="F13" s="625">
        <f t="shared" si="0"/>
        <v>900000</v>
      </c>
      <c r="G13" s="625"/>
    </row>
    <row r="14" spans="1:7" ht="15.75" x14ac:dyDescent="0.25">
      <c r="A14" s="623">
        <v>9</v>
      </c>
      <c r="B14" s="628" t="s">
        <v>494</v>
      </c>
      <c r="C14" s="626"/>
      <c r="D14" s="626">
        <v>2350011</v>
      </c>
      <c r="E14" s="626">
        <v>-2350011</v>
      </c>
      <c r="F14" s="625">
        <f t="shared" si="0"/>
        <v>0</v>
      </c>
      <c r="G14" s="625"/>
    </row>
    <row r="15" spans="1:7" ht="15.75" x14ac:dyDescent="0.25">
      <c r="A15" s="623">
        <v>10</v>
      </c>
      <c r="B15" s="628" t="s">
        <v>495</v>
      </c>
      <c r="C15" s="626"/>
      <c r="D15" s="626">
        <v>370000</v>
      </c>
      <c r="E15" s="626">
        <v>932000</v>
      </c>
      <c r="F15" s="625">
        <f t="shared" si="0"/>
        <v>1302000</v>
      </c>
      <c r="G15" s="625">
        <v>1272000</v>
      </c>
    </row>
    <row r="16" spans="1:7" ht="15.75" x14ac:dyDescent="0.25">
      <c r="A16" s="623">
        <v>11</v>
      </c>
      <c r="B16" s="628" t="s">
        <v>496</v>
      </c>
      <c r="C16" s="626"/>
      <c r="D16" s="626">
        <v>190000</v>
      </c>
      <c r="E16" s="626"/>
      <c r="F16" s="625">
        <f t="shared" si="0"/>
        <v>190000</v>
      </c>
      <c r="G16" s="625"/>
    </row>
    <row r="17" spans="1:7" ht="15.75" x14ac:dyDescent="0.25">
      <c r="A17" s="623">
        <v>12</v>
      </c>
      <c r="B17" s="628" t="s">
        <v>497</v>
      </c>
      <c r="C17" s="626"/>
      <c r="D17" s="626">
        <v>3063818</v>
      </c>
      <c r="E17" s="626"/>
      <c r="F17" s="625">
        <f t="shared" si="0"/>
        <v>3063818</v>
      </c>
      <c r="G17" s="625">
        <v>3063818</v>
      </c>
    </row>
    <row r="18" spans="1:7" ht="15.75" x14ac:dyDescent="0.25">
      <c r="A18" s="623">
        <v>13</v>
      </c>
      <c r="B18" s="628" t="s">
        <v>498</v>
      </c>
      <c r="C18" s="626"/>
      <c r="D18" s="626">
        <v>700000</v>
      </c>
      <c r="E18" s="626"/>
      <c r="F18" s="625">
        <f t="shared" si="0"/>
        <v>700000</v>
      </c>
      <c r="G18" s="625"/>
    </row>
    <row r="19" spans="1:7" ht="15.75" x14ac:dyDescent="0.25">
      <c r="A19" s="623">
        <v>14</v>
      </c>
      <c r="B19" s="629" t="s">
        <v>515</v>
      </c>
      <c r="C19" s="625"/>
      <c r="D19" s="625">
        <v>68826000</v>
      </c>
      <c r="E19" s="625"/>
      <c r="F19" s="625">
        <f t="shared" si="0"/>
        <v>68826000</v>
      </c>
      <c r="G19" s="625"/>
    </row>
    <row r="20" spans="1:7" ht="15.75" x14ac:dyDescent="0.25">
      <c r="A20" s="623">
        <v>15</v>
      </c>
      <c r="B20" s="474" t="s">
        <v>521</v>
      </c>
      <c r="C20" s="626"/>
      <c r="D20" s="626">
        <v>1800000</v>
      </c>
      <c r="E20" s="626"/>
      <c r="F20" s="625">
        <f t="shared" si="0"/>
        <v>1800000</v>
      </c>
      <c r="G20" s="625"/>
    </row>
    <row r="21" spans="1:7" ht="15.75" x14ac:dyDescent="0.25">
      <c r="A21" s="623">
        <v>16</v>
      </c>
      <c r="B21" s="474" t="s">
        <v>522</v>
      </c>
      <c r="C21" s="626"/>
      <c r="D21" s="626">
        <v>449936</v>
      </c>
      <c r="E21" s="626"/>
      <c r="F21" s="625">
        <f t="shared" si="0"/>
        <v>449936</v>
      </c>
      <c r="G21" s="625"/>
    </row>
    <row r="22" spans="1:7" ht="15.75" x14ac:dyDescent="0.25">
      <c r="A22" s="623">
        <v>17</v>
      </c>
      <c r="B22" s="627" t="s">
        <v>523</v>
      </c>
      <c r="C22" s="625"/>
      <c r="D22" s="625">
        <v>1913152</v>
      </c>
      <c r="E22" s="625"/>
      <c r="F22" s="625">
        <f>D22+E22</f>
        <v>1913152</v>
      </c>
      <c r="G22" s="625">
        <v>1913152</v>
      </c>
    </row>
    <row r="23" spans="1:7" ht="15.75" x14ac:dyDescent="0.25">
      <c r="A23" s="623">
        <v>18</v>
      </c>
      <c r="B23" s="627" t="s">
        <v>539</v>
      </c>
      <c r="C23" s="625"/>
      <c r="D23" s="625"/>
      <c r="E23" s="625">
        <v>339380</v>
      </c>
      <c r="F23" s="625">
        <f t="shared" ref="F23:F27" si="1">D23+E23</f>
        <v>339380</v>
      </c>
      <c r="G23" s="625"/>
    </row>
    <row r="24" spans="1:7" ht="15.75" x14ac:dyDescent="0.25">
      <c r="A24" s="623">
        <v>19</v>
      </c>
      <c r="B24" s="474" t="s">
        <v>540</v>
      </c>
      <c r="C24" s="625"/>
      <c r="D24" s="625"/>
      <c r="E24" s="625">
        <v>1028959</v>
      </c>
      <c r="F24" s="625">
        <f t="shared" si="1"/>
        <v>1028959</v>
      </c>
      <c r="G24" s="625"/>
    </row>
    <row r="25" spans="1:7" ht="15.75" x14ac:dyDescent="0.25">
      <c r="A25" s="623">
        <v>20</v>
      </c>
      <c r="B25" s="474" t="s">
        <v>541</v>
      </c>
      <c r="C25" s="625"/>
      <c r="D25" s="625"/>
      <c r="E25" s="625">
        <v>264160</v>
      </c>
      <c r="F25" s="625">
        <f t="shared" si="1"/>
        <v>264160</v>
      </c>
      <c r="G25" s="625"/>
    </row>
    <row r="26" spans="1:7" ht="15.75" x14ac:dyDescent="0.25">
      <c r="A26" s="623">
        <v>21</v>
      </c>
      <c r="B26" s="627"/>
      <c r="C26" s="625"/>
      <c r="D26" s="625"/>
      <c r="E26" s="625"/>
      <c r="F26" s="625">
        <f t="shared" si="1"/>
        <v>0</v>
      </c>
      <c r="G26" s="625"/>
    </row>
    <row r="27" spans="1:7" ht="15.75" x14ac:dyDescent="0.25">
      <c r="A27" s="623">
        <v>22</v>
      </c>
      <c r="B27" s="627"/>
      <c r="C27" s="625"/>
      <c r="D27" s="625"/>
      <c r="E27" s="625"/>
      <c r="F27" s="625">
        <f t="shared" si="1"/>
        <v>0</v>
      </c>
      <c r="G27" s="625"/>
    </row>
    <row r="28" spans="1:7" ht="15.75" x14ac:dyDescent="0.25">
      <c r="A28" s="623">
        <v>23</v>
      </c>
      <c r="B28" s="621" t="s">
        <v>47</v>
      </c>
      <c r="C28" s="630">
        <f>SUM(C6:C27)</f>
        <v>7142444</v>
      </c>
      <c r="D28" s="630">
        <f>SUM(D6:D27)</f>
        <v>87745361</v>
      </c>
      <c r="E28" s="630">
        <f>SUM(E6:E27)</f>
        <v>714488</v>
      </c>
      <c r="F28" s="630">
        <f>SUM(F6:F27)</f>
        <v>88459849</v>
      </c>
      <c r="G28" s="630">
        <f>SUM(G6:G27)</f>
        <v>11162009</v>
      </c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618" customWidth="1"/>
    <col min="2" max="2" width="58.5703125" style="618" customWidth="1"/>
    <col min="3" max="3" width="18.5703125" style="618" customWidth="1"/>
    <col min="4" max="4" width="19" style="618" customWidth="1"/>
    <col min="5" max="5" width="15.7109375" style="618" customWidth="1"/>
    <col min="6" max="6" width="19.28515625" style="618" customWidth="1"/>
    <col min="7" max="7" width="19.42578125" style="618" customWidth="1"/>
    <col min="8" max="16384" width="9.140625" style="618"/>
  </cols>
  <sheetData>
    <row r="1" spans="1:7" ht="18.75" x14ac:dyDescent="0.3">
      <c r="A1" s="616"/>
      <c r="B1" s="617" t="s">
        <v>0</v>
      </c>
      <c r="C1" s="357" t="s">
        <v>193</v>
      </c>
      <c r="D1" s="357"/>
    </row>
    <row r="2" spans="1:7" ht="18.75" x14ac:dyDescent="0.3">
      <c r="A2" s="619"/>
      <c r="B2" s="620" t="s">
        <v>405</v>
      </c>
      <c r="C2" s="379" t="s">
        <v>535</v>
      </c>
      <c r="D2" s="379"/>
    </row>
    <row r="3" spans="1:7" ht="15.75" x14ac:dyDescent="0.25">
      <c r="A3" s="616"/>
      <c r="B3" s="619" t="s">
        <v>119</v>
      </c>
      <c r="C3" s="357" t="s">
        <v>202</v>
      </c>
      <c r="D3" s="357"/>
    </row>
    <row r="4" spans="1:7" ht="15.75" x14ac:dyDescent="0.25">
      <c r="A4" s="616"/>
      <c r="B4" s="616"/>
      <c r="C4" s="616"/>
      <c r="D4" s="616"/>
    </row>
    <row r="5" spans="1:7" ht="15.75" x14ac:dyDescent="0.25">
      <c r="A5" s="621" t="s">
        <v>194</v>
      </c>
      <c r="B5" s="622"/>
      <c r="C5" s="622" t="s">
        <v>190</v>
      </c>
      <c r="D5" s="622"/>
      <c r="E5" s="622" t="s">
        <v>491</v>
      </c>
      <c r="F5" s="622" t="s">
        <v>492</v>
      </c>
      <c r="G5" s="622" t="s">
        <v>536</v>
      </c>
    </row>
    <row r="6" spans="1:7" ht="15.75" x14ac:dyDescent="0.25">
      <c r="A6" s="623">
        <v>1</v>
      </c>
      <c r="B6" s="631" t="s">
        <v>196</v>
      </c>
      <c r="C6" s="625">
        <v>152400</v>
      </c>
      <c r="D6" s="625">
        <v>152400</v>
      </c>
      <c r="E6" s="625"/>
      <c r="F6" s="625">
        <f t="shared" ref="F6:F42" si="0">D6+E6</f>
        <v>152400</v>
      </c>
      <c r="G6" s="625"/>
    </row>
    <row r="7" spans="1:7" ht="15.75" x14ac:dyDescent="0.25">
      <c r="A7" s="623">
        <v>2</v>
      </c>
      <c r="B7" s="631" t="s">
        <v>204</v>
      </c>
      <c r="C7" s="625">
        <v>762000</v>
      </c>
      <c r="D7" s="625">
        <v>762000</v>
      </c>
      <c r="E7" s="625"/>
      <c r="F7" s="625">
        <f t="shared" si="0"/>
        <v>762000</v>
      </c>
      <c r="G7" s="625">
        <v>349250</v>
      </c>
    </row>
    <row r="8" spans="1:7" ht="15.75" x14ac:dyDescent="0.25">
      <c r="A8" s="623">
        <v>3</v>
      </c>
      <c r="B8" s="624" t="s">
        <v>198</v>
      </c>
      <c r="C8" s="625">
        <v>50800</v>
      </c>
      <c r="D8" s="625">
        <v>50800</v>
      </c>
      <c r="E8" s="625"/>
      <c r="F8" s="625">
        <f t="shared" si="0"/>
        <v>50800</v>
      </c>
      <c r="G8" s="625">
        <v>8674</v>
      </c>
    </row>
    <row r="9" spans="1:7" ht="15.75" x14ac:dyDescent="0.25">
      <c r="A9" s="623">
        <v>4</v>
      </c>
      <c r="B9" s="624" t="s">
        <v>439</v>
      </c>
      <c r="C9" s="625">
        <v>190500</v>
      </c>
      <c r="D9" s="625">
        <v>550500</v>
      </c>
      <c r="E9" s="625"/>
      <c r="F9" s="625">
        <f t="shared" si="0"/>
        <v>550500</v>
      </c>
      <c r="G9" s="625">
        <v>86345</v>
      </c>
    </row>
    <row r="10" spans="1:7" ht="15.75" x14ac:dyDescent="0.25">
      <c r="A10" s="623">
        <v>5</v>
      </c>
      <c r="B10" s="624" t="s">
        <v>440</v>
      </c>
      <c r="C10" s="625">
        <v>181940</v>
      </c>
      <c r="D10" s="625">
        <v>181940</v>
      </c>
      <c r="E10" s="625"/>
      <c r="F10" s="625">
        <f t="shared" si="0"/>
        <v>181940</v>
      </c>
      <c r="G10" s="625">
        <v>139903</v>
      </c>
    </row>
    <row r="11" spans="1:7" ht="15.75" x14ac:dyDescent="0.25">
      <c r="A11" s="623">
        <v>6</v>
      </c>
      <c r="B11" s="624" t="s">
        <v>441</v>
      </c>
      <c r="C11" s="625">
        <v>88900</v>
      </c>
      <c r="D11" s="625">
        <v>88900</v>
      </c>
      <c r="E11" s="625"/>
      <c r="F11" s="625">
        <f t="shared" si="0"/>
        <v>88900</v>
      </c>
      <c r="G11" s="625"/>
    </row>
    <row r="12" spans="1:7" ht="15.75" x14ac:dyDescent="0.25">
      <c r="A12" s="623">
        <v>7</v>
      </c>
      <c r="B12" s="623" t="s">
        <v>201</v>
      </c>
      <c r="C12" s="626">
        <v>381000</v>
      </c>
      <c r="D12" s="626">
        <v>381000</v>
      </c>
      <c r="E12" s="626"/>
      <c r="F12" s="625">
        <f t="shared" si="0"/>
        <v>381000</v>
      </c>
      <c r="G12" s="625"/>
    </row>
    <row r="13" spans="1:7" ht="15.75" x14ac:dyDescent="0.25">
      <c r="A13" s="623">
        <v>8</v>
      </c>
      <c r="B13" s="631" t="s">
        <v>524</v>
      </c>
      <c r="C13" s="625">
        <v>508000</v>
      </c>
      <c r="D13" s="625">
        <v>8256000</v>
      </c>
      <c r="E13" s="625"/>
      <c r="F13" s="625">
        <f t="shared" si="0"/>
        <v>8256000</v>
      </c>
      <c r="G13" s="625"/>
    </row>
    <row r="14" spans="1:7" ht="15.75" x14ac:dyDescent="0.25">
      <c r="A14" s="623">
        <v>9</v>
      </c>
      <c r="B14" s="624" t="s">
        <v>197</v>
      </c>
      <c r="C14" s="625">
        <v>660450</v>
      </c>
      <c r="D14" s="625">
        <v>660450</v>
      </c>
      <c r="E14" s="625">
        <v>135091</v>
      </c>
      <c r="F14" s="625">
        <f t="shared" si="0"/>
        <v>795541</v>
      </c>
      <c r="G14" s="625">
        <v>554770</v>
      </c>
    </row>
    <row r="15" spans="1:7" ht="15.75" x14ac:dyDescent="0.25">
      <c r="A15" s="623">
        <v>10</v>
      </c>
      <c r="B15" s="624" t="s">
        <v>442</v>
      </c>
      <c r="C15" s="625">
        <v>311569</v>
      </c>
      <c r="D15" s="625">
        <v>845569</v>
      </c>
      <c r="E15" s="625"/>
      <c r="F15" s="625">
        <f t="shared" si="0"/>
        <v>845569</v>
      </c>
      <c r="G15" s="625"/>
    </row>
    <row r="16" spans="1:7" ht="15.75" x14ac:dyDescent="0.25">
      <c r="A16" s="623">
        <v>11</v>
      </c>
      <c r="B16" s="624" t="s">
        <v>199</v>
      </c>
      <c r="C16" s="625">
        <v>1905000</v>
      </c>
      <c r="D16" s="625">
        <v>1405000</v>
      </c>
      <c r="E16" s="625"/>
      <c r="F16" s="625">
        <f t="shared" si="0"/>
        <v>1405000</v>
      </c>
      <c r="G16" s="625">
        <v>47390</v>
      </c>
    </row>
    <row r="17" spans="1:9" ht="15.75" x14ac:dyDescent="0.25">
      <c r="A17" s="623">
        <v>12</v>
      </c>
      <c r="B17" s="624" t="s">
        <v>200</v>
      </c>
      <c r="C17" s="625">
        <v>635000</v>
      </c>
      <c r="D17" s="625">
        <v>935000</v>
      </c>
      <c r="E17" s="625"/>
      <c r="F17" s="625">
        <f t="shared" si="0"/>
        <v>935000</v>
      </c>
      <c r="G17" s="625">
        <v>374975</v>
      </c>
    </row>
    <row r="18" spans="1:9" ht="15.75" x14ac:dyDescent="0.25">
      <c r="A18" s="623">
        <v>13</v>
      </c>
      <c r="B18" s="631" t="s">
        <v>195</v>
      </c>
      <c r="C18" s="625">
        <v>635000</v>
      </c>
      <c r="D18" s="625">
        <v>635000</v>
      </c>
      <c r="E18" s="625"/>
      <c r="F18" s="625">
        <f t="shared" si="0"/>
        <v>635000</v>
      </c>
      <c r="G18" s="625"/>
    </row>
    <row r="19" spans="1:9" ht="15.75" x14ac:dyDescent="0.25">
      <c r="A19" s="623">
        <v>14</v>
      </c>
      <c r="B19" s="632" t="s">
        <v>443</v>
      </c>
      <c r="C19" s="626">
        <v>254000</v>
      </c>
      <c r="D19" s="626">
        <v>354000</v>
      </c>
      <c r="E19" s="626"/>
      <c r="F19" s="625">
        <f t="shared" si="0"/>
        <v>354000</v>
      </c>
      <c r="G19" s="625">
        <v>36994</v>
      </c>
    </row>
    <row r="20" spans="1:9" ht="15.75" x14ac:dyDescent="0.25">
      <c r="A20" s="623">
        <v>15</v>
      </c>
      <c r="B20" s="633" t="s">
        <v>444</v>
      </c>
      <c r="C20" s="625">
        <v>1070000</v>
      </c>
      <c r="D20" s="625">
        <v>1070000</v>
      </c>
      <c r="E20" s="625"/>
      <c r="F20" s="625">
        <f t="shared" si="0"/>
        <v>1070000</v>
      </c>
      <c r="G20" s="625">
        <v>20000</v>
      </c>
    </row>
    <row r="21" spans="1:9" ht="15.75" x14ac:dyDescent="0.25">
      <c r="A21" s="623">
        <v>16</v>
      </c>
      <c r="B21" s="634" t="s">
        <v>445</v>
      </c>
      <c r="C21" s="625">
        <v>184347</v>
      </c>
      <c r="D21" s="625">
        <v>184347</v>
      </c>
      <c r="E21" s="625"/>
      <c r="F21" s="625">
        <f t="shared" si="0"/>
        <v>184347</v>
      </c>
      <c r="G21" s="625">
        <v>184347</v>
      </c>
    </row>
    <row r="22" spans="1:9" ht="15.75" x14ac:dyDescent="0.25">
      <c r="A22" s="623">
        <v>17</v>
      </c>
      <c r="B22" s="635" t="s">
        <v>446</v>
      </c>
      <c r="C22" s="625">
        <v>10000000</v>
      </c>
      <c r="D22" s="625">
        <v>2922401</v>
      </c>
      <c r="E22" s="625">
        <v>-2922401</v>
      </c>
      <c r="F22" s="625">
        <f t="shared" si="0"/>
        <v>0</v>
      </c>
      <c r="G22" s="625"/>
    </row>
    <row r="23" spans="1:9" ht="15.75" x14ac:dyDescent="0.25">
      <c r="A23" s="623">
        <v>18</v>
      </c>
      <c r="B23" s="629" t="s">
        <v>447</v>
      </c>
      <c r="C23" s="625">
        <v>248304948</v>
      </c>
      <c r="D23" s="625">
        <v>248304948</v>
      </c>
      <c r="E23" s="625"/>
      <c r="F23" s="625">
        <f t="shared" si="0"/>
        <v>248304948</v>
      </c>
      <c r="G23" s="625"/>
    </row>
    <row r="24" spans="1:9" ht="15.75" x14ac:dyDescent="0.25">
      <c r="A24" s="623">
        <v>19</v>
      </c>
      <c r="B24" s="629" t="s">
        <v>448</v>
      </c>
      <c r="C24" s="625">
        <v>776790555</v>
      </c>
      <c r="D24" s="625">
        <v>776790555</v>
      </c>
      <c r="E24" s="625"/>
      <c r="F24" s="625">
        <f t="shared" si="0"/>
        <v>776790555</v>
      </c>
      <c r="G24" s="625"/>
    </row>
    <row r="25" spans="1:9" ht="15.75" x14ac:dyDescent="0.25">
      <c r="A25" s="623">
        <v>20</v>
      </c>
      <c r="B25" s="629" t="s">
        <v>499</v>
      </c>
      <c r="C25" s="625"/>
      <c r="D25" s="625">
        <v>300000</v>
      </c>
      <c r="E25" s="625"/>
      <c r="F25" s="625">
        <f t="shared" si="0"/>
        <v>300000</v>
      </c>
      <c r="G25" s="625"/>
    </row>
    <row r="26" spans="1:9" ht="15.75" x14ac:dyDescent="0.25">
      <c r="A26" s="623">
        <v>21</v>
      </c>
      <c r="B26" s="629" t="s">
        <v>500</v>
      </c>
      <c r="C26" s="625"/>
      <c r="D26" s="625">
        <v>2100000</v>
      </c>
      <c r="E26" s="625"/>
      <c r="F26" s="625">
        <f t="shared" si="0"/>
        <v>2100000</v>
      </c>
      <c r="G26" s="625">
        <v>75000</v>
      </c>
    </row>
    <row r="27" spans="1:9" ht="15.75" x14ac:dyDescent="0.25">
      <c r="A27" s="623">
        <v>22</v>
      </c>
      <c r="B27" s="629" t="s">
        <v>501</v>
      </c>
      <c r="C27" s="625"/>
      <c r="D27" s="625">
        <v>254000</v>
      </c>
      <c r="E27" s="625"/>
      <c r="F27" s="625">
        <f t="shared" si="0"/>
        <v>254000</v>
      </c>
      <c r="G27" s="625"/>
    </row>
    <row r="28" spans="1:9" ht="15.75" x14ac:dyDescent="0.25">
      <c r="A28" s="623">
        <v>23</v>
      </c>
      <c r="B28" s="629" t="s">
        <v>502</v>
      </c>
      <c r="C28" s="625"/>
      <c r="D28" s="625">
        <v>120000</v>
      </c>
      <c r="E28" s="625"/>
      <c r="F28" s="625">
        <f t="shared" si="0"/>
        <v>120000</v>
      </c>
      <c r="G28" s="625">
        <v>120000</v>
      </c>
    </row>
    <row r="29" spans="1:9" ht="15.75" x14ac:dyDescent="0.25">
      <c r="A29" s="623">
        <v>24</v>
      </c>
      <c r="B29" s="629" t="s">
        <v>503</v>
      </c>
      <c r="C29" s="625"/>
      <c r="D29" s="625">
        <v>1254722</v>
      </c>
      <c r="E29" s="625">
        <v>762000</v>
      </c>
      <c r="F29" s="625">
        <f t="shared" si="0"/>
        <v>2016722</v>
      </c>
      <c r="G29" s="625">
        <v>1254722</v>
      </c>
    </row>
    <row r="30" spans="1:9" ht="15.75" x14ac:dyDescent="0.25">
      <c r="A30" s="623">
        <v>25</v>
      </c>
      <c r="B30" s="636" t="s">
        <v>504</v>
      </c>
      <c r="C30" s="625"/>
      <c r="D30" s="625">
        <v>2500000</v>
      </c>
      <c r="E30" s="625"/>
      <c r="F30" s="625">
        <f t="shared" si="0"/>
        <v>2500000</v>
      </c>
      <c r="G30" s="625"/>
    </row>
    <row r="31" spans="1:9" ht="15.75" x14ac:dyDescent="0.25">
      <c r="A31" s="623">
        <v>26</v>
      </c>
      <c r="B31" s="637" t="s">
        <v>505</v>
      </c>
      <c r="C31" s="625"/>
      <c r="D31" s="625">
        <v>500000</v>
      </c>
      <c r="E31" s="625"/>
      <c r="F31" s="625">
        <f t="shared" si="0"/>
        <v>500000</v>
      </c>
      <c r="G31" s="625"/>
    </row>
    <row r="32" spans="1:9" ht="15.75" x14ac:dyDescent="0.25">
      <c r="A32" s="623">
        <v>27</v>
      </c>
      <c r="B32" s="358" t="s">
        <v>542</v>
      </c>
      <c r="C32" s="625"/>
      <c r="D32" s="625">
        <v>839000</v>
      </c>
      <c r="E32" s="625"/>
      <c r="F32" s="625">
        <f t="shared" si="0"/>
        <v>839000</v>
      </c>
      <c r="G32" s="625">
        <v>839500</v>
      </c>
      <c r="I32" s="618" t="s">
        <v>543</v>
      </c>
    </row>
    <row r="33" spans="1:7" ht="15.75" x14ac:dyDescent="0.25">
      <c r="A33" s="623">
        <v>28</v>
      </c>
      <c r="B33" s="629" t="s">
        <v>525</v>
      </c>
      <c r="C33" s="625"/>
      <c r="D33" s="625">
        <v>1049900</v>
      </c>
      <c r="E33" s="625"/>
      <c r="F33" s="625">
        <f t="shared" si="0"/>
        <v>1049900</v>
      </c>
      <c r="G33" s="625">
        <v>1049900</v>
      </c>
    </row>
    <row r="34" spans="1:7" ht="15.75" x14ac:dyDescent="0.25">
      <c r="A34" s="623">
        <v>29</v>
      </c>
      <c r="B34" s="629" t="s">
        <v>526</v>
      </c>
      <c r="C34" s="625"/>
      <c r="D34" s="625">
        <v>530351</v>
      </c>
      <c r="E34" s="625">
        <v>99144</v>
      </c>
      <c r="F34" s="625">
        <f t="shared" si="0"/>
        <v>629495</v>
      </c>
      <c r="G34" s="625">
        <v>204683</v>
      </c>
    </row>
    <row r="35" spans="1:7" ht="15.75" x14ac:dyDescent="0.25">
      <c r="A35" s="623">
        <v>30</v>
      </c>
      <c r="B35" s="627" t="s">
        <v>544</v>
      </c>
      <c r="C35" s="625"/>
      <c r="D35" s="625"/>
      <c r="E35" s="625">
        <v>2200000</v>
      </c>
      <c r="F35" s="625">
        <f t="shared" si="0"/>
        <v>2200000</v>
      </c>
      <c r="G35" s="625"/>
    </row>
    <row r="36" spans="1:7" ht="15.75" x14ac:dyDescent="0.25">
      <c r="A36" s="623">
        <v>31</v>
      </c>
      <c r="B36" s="627" t="s">
        <v>545</v>
      </c>
      <c r="C36" s="625"/>
      <c r="D36" s="625"/>
      <c r="E36" s="625">
        <v>1955800</v>
      </c>
      <c r="F36" s="625">
        <f t="shared" si="0"/>
        <v>1955800</v>
      </c>
      <c r="G36" s="625"/>
    </row>
    <row r="37" spans="1:7" ht="15.75" x14ac:dyDescent="0.25">
      <c r="A37" s="623">
        <v>32</v>
      </c>
      <c r="B37" s="627" t="s">
        <v>546</v>
      </c>
      <c r="C37" s="625"/>
      <c r="D37" s="625"/>
      <c r="E37" s="625">
        <v>210000</v>
      </c>
      <c r="F37" s="625">
        <f t="shared" si="0"/>
        <v>210000</v>
      </c>
      <c r="G37" s="625"/>
    </row>
    <row r="38" spans="1:7" ht="15.75" x14ac:dyDescent="0.25">
      <c r="A38" s="623">
        <v>33</v>
      </c>
      <c r="B38" s="638" t="s">
        <v>547</v>
      </c>
      <c r="C38" s="625"/>
      <c r="D38" s="625"/>
      <c r="E38" s="625">
        <v>18925488</v>
      </c>
      <c r="F38" s="625">
        <f t="shared" si="0"/>
        <v>18925488</v>
      </c>
      <c r="G38" s="625"/>
    </row>
    <row r="39" spans="1:7" ht="15.75" x14ac:dyDescent="0.25">
      <c r="A39" s="623">
        <v>34</v>
      </c>
      <c r="B39" s="638" t="s">
        <v>548</v>
      </c>
      <c r="C39" s="625"/>
      <c r="D39" s="625"/>
      <c r="E39" s="625">
        <v>33331602</v>
      </c>
      <c r="F39" s="625">
        <f t="shared" si="0"/>
        <v>33331602</v>
      </c>
      <c r="G39" s="625"/>
    </row>
    <row r="40" spans="1:7" ht="15.75" x14ac:dyDescent="0.25">
      <c r="A40" s="623">
        <v>35</v>
      </c>
      <c r="B40" s="627" t="s">
        <v>549</v>
      </c>
      <c r="C40" s="625"/>
      <c r="D40" s="625"/>
      <c r="E40" s="625">
        <v>1540000</v>
      </c>
      <c r="F40" s="625">
        <f t="shared" si="0"/>
        <v>1540000</v>
      </c>
      <c r="G40" s="625"/>
    </row>
    <row r="41" spans="1:7" ht="15.75" x14ac:dyDescent="0.25">
      <c r="A41" s="623">
        <v>36</v>
      </c>
      <c r="B41" s="629"/>
      <c r="C41" s="625"/>
      <c r="D41" s="625"/>
      <c r="E41" s="625"/>
      <c r="F41" s="625">
        <f t="shared" si="0"/>
        <v>0</v>
      </c>
      <c r="G41" s="625"/>
    </row>
    <row r="42" spans="1:7" ht="15.75" x14ac:dyDescent="0.25">
      <c r="A42" s="623">
        <v>37</v>
      </c>
      <c r="B42" s="631"/>
      <c r="C42" s="625"/>
      <c r="D42" s="625"/>
      <c r="E42" s="625"/>
      <c r="F42" s="625">
        <f t="shared" si="0"/>
        <v>0</v>
      </c>
      <c r="G42" s="625"/>
    </row>
    <row r="43" spans="1:7" ht="15.75" x14ac:dyDescent="0.25">
      <c r="A43" s="623">
        <v>38</v>
      </c>
      <c r="B43" s="621" t="s">
        <v>47</v>
      </c>
      <c r="C43" s="630">
        <f>SUM(C6:C42)</f>
        <v>1043066409</v>
      </c>
      <c r="D43" s="630">
        <f>SUM(D6:D42)</f>
        <v>1053978783</v>
      </c>
      <c r="E43" s="630">
        <f>SUM(E6:E42)</f>
        <v>56236724</v>
      </c>
      <c r="F43" s="630">
        <f>SUM(F6:F42)</f>
        <v>1110215507</v>
      </c>
      <c r="G43" s="630">
        <f>SUM(G6:G42)</f>
        <v>5346453</v>
      </c>
    </row>
    <row r="44" spans="1:7" x14ac:dyDescent="0.25">
      <c r="A44" s="639"/>
      <c r="B44" s="639"/>
      <c r="C44" s="639"/>
      <c r="D44" s="639"/>
    </row>
  </sheetData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75" customWidth="1"/>
    <col min="2" max="2" width="19.140625" style="75" customWidth="1"/>
    <col min="3" max="3" width="12.7109375" style="75" customWidth="1"/>
    <col min="4" max="4" width="12.28515625" style="75" customWidth="1"/>
    <col min="5" max="6" width="12.42578125" style="75" customWidth="1"/>
    <col min="7" max="7" width="13.140625" style="75" customWidth="1"/>
    <col min="8" max="8" width="13.42578125" style="75" customWidth="1"/>
    <col min="9" max="9" width="12.85546875" style="75" bestFit="1" customWidth="1"/>
    <col min="10" max="10" width="11.5703125" style="75" bestFit="1" customWidth="1"/>
    <col min="11" max="254" width="9.140625" style="75" customWidth="1"/>
    <col min="255" max="255" width="3.42578125" style="75" customWidth="1"/>
    <col min="256" max="16384" width="4.5703125" style="75"/>
  </cols>
  <sheetData>
    <row r="1" spans="1:10" x14ac:dyDescent="0.2">
      <c r="A1" s="87" t="s">
        <v>229</v>
      </c>
    </row>
    <row r="2" spans="1:10" x14ac:dyDescent="0.2">
      <c r="A2" s="88" t="s">
        <v>484</v>
      </c>
      <c r="B2" s="89"/>
      <c r="C2" s="89"/>
      <c r="D2" s="89"/>
    </row>
    <row r="3" spans="1:10" x14ac:dyDescent="0.2">
      <c r="A3" s="88"/>
      <c r="B3" s="89"/>
      <c r="C3" s="89"/>
      <c r="D3" s="89"/>
      <c r="E3" s="75" t="s">
        <v>230</v>
      </c>
    </row>
    <row r="4" spans="1:10" x14ac:dyDescent="0.2">
      <c r="A4" s="90"/>
      <c r="E4" s="66" t="s">
        <v>490</v>
      </c>
    </row>
    <row r="5" spans="1:10" ht="13.5" thickBot="1" x14ac:dyDescent="0.25">
      <c r="E5" s="91" t="s">
        <v>250</v>
      </c>
    </row>
    <row r="6" spans="1:10" ht="13.5" thickBot="1" x14ac:dyDescent="0.25">
      <c r="A6" s="117" t="s">
        <v>251</v>
      </c>
      <c r="B6" s="118"/>
      <c r="C6" s="118" t="s">
        <v>252</v>
      </c>
      <c r="D6" s="118" t="s">
        <v>358</v>
      </c>
      <c r="E6" s="118" t="s">
        <v>253</v>
      </c>
      <c r="F6" s="118" t="s">
        <v>254</v>
      </c>
      <c r="G6" s="118" t="s">
        <v>255</v>
      </c>
      <c r="H6" s="119" t="s">
        <v>256</v>
      </c>
      <c r="I6" s="120" t="s">
        <v>233</v>
      </c>
      <c r="J6" s="121" t="s">
        <v>234</v>
      </c>
    </row>
    <row r="7" spans="1:10" x14ac:dyDescent="0.2">
      <c r="A7" s="111" t="s">
        <v>257</v>
      </c>
      <c r="B7" s="112">
        <f>SUM(C7:J7)</f>
        <v>73798932</v>
      </c>
      <c r="C7" s="123">
        <v>73798932</v>
      </c>
      <c r="D7" s="123"/>
      <c r="E7" s="123"/>
      <c r="F7" s="123"/>
      <c r="G7" s="123"/>
      <c r="H7" s="124"/>
      <c r="I7" s="125"/>
      <c r="J7" s="125"/>
    </row>
    <row r="8" spans="1:10" x14ac:dyDescent="0.2">
      <c r="A8" s="108" t="s">
        <v>449</v>
      </c>
      <c r="B8" s="112">
        <f t="shared" ref="B8:B41" si="0">SUM(C8:J8)</f>
        <v>11120745</v>
      </c>
      <c r="C8" s="126">
        <v>11120745</v>
      </c>
      <c r="D8" s="126"/>
      <c r="E8" s="126"/>
      <c r="F8" s="126"/>
      <c r="G8" s="126"/>
      <c r="H8" s="127"/>
      <c r="I8" s="128"/>
      <c r="J8" s="128"/>
    </row>
    <row r="9" spans="1:10" x14ac:dyDescent="0.2">
      <c r="A9" s="108" t="s">
        <v>450</v>
      </c>
      <c r="B9" s="112">
        <f t="shared" si="0"/>
        <v>13879255</v>
      </c>
      <c r="C9" s="109">
        <v>13879255</v>
      </c>
      <c r="D9" s="109"/>
      <c r="E9" s="109"/>
      <c r="F9" s="109"/>
      <c r="G9" s="109"/>
      <c r="H9" s="129"/>
      <c r="I9" s="128"/>
      <c r="J9" s="128"/>
    </row>
    <row r="10" spans="1:10" x14ac:dyDescent="0.2">
      <c r="A10" s="108" t="s">
        <v>451</v>
      </c>
      <c r="B10" s="112">
        <f t="shared" si="0"/>
        <v>4000000</v>
      </c>
      <c r="C10" s="109">
        <v>4000000</v>
      </c>
      <c r="D10" s="109"/>
      <c r="E10" s="109"/>
      <c r="F10" s="109"/>
      <c r="G10" s="109"/>
      <c r="H10" s="129"/>
      <c r="I10" s="128"/>
      <c r="J10" s="128"/>
    </row>
    <row r="11" spans="1:10" x14ac:dyDescent="0.2">
      <c r="A11" s="108" t="s">
        <v>452</v>
      </c>
      <c r="B11" s="112">
        <f t="shared" si="0"/>
        <v>4000000</v>
      </c>
      <c r="C11" s="109">
        <v>4000000</v>
      </c>
      <c r="D11" s="109"/>
      <c r="E11" s="109"/>
      <c r="F11" s="109"/>
      <c r="G11" s="109"/>
      <c r="H11" s="129"/>
      <c r="I11" s="128"/>
      <c r="J11" s="128"/>
    </row>
    <row r="12" spans="1:10" s="229" customFormat="1" ht="12" x14ac:dyDescent="0.2">
      <c r="A12" s="108" t="s">
        <v>258</v>
      </c>
      <c r="B12" s="112">
        <f>SUM(C12:J12)</f>
        <v>2460000</v>
      </c>
      <c r="C12" s="126"/>
      <c r="D12" s="126"/>
      <c r="E12" s="126"/>
      <c r="F12" s="126"/>
      <c r="G12" s="126">
        <v>2460000</v>
      </c>
      <c r="H12" s="127"/>
      <c r="I12" s="126"/>
      <c r="J12" s="126"/>
    </row>
    <row r="13" spans="1:10" s="229" customFormat="1" ht="12" x14ac:dyDescent="0.2">
      <c r="A13" s="278" t="s">
        <v>191</v>
      </c>
      <c r="B13" s="112">
        <f t="shared" si="0"/>
        <v>381000</v>
      </c>
      <c r="C13" s="126"/>
      <c r="D13" s="126"/>
      <c r="E13" s="279">
        <v>381000</v>
      </c>
      <c r="F13" s="126"/>
      <c r="G13" s="126"/>
      <c r="H13" s="127"/>
      <c r="I13" s="126"/>
      <c r="J13" s="126"/>
    </row>
    <row r="14" spans="1:10" s="229" customFormat="1" ht="12" x14ac:dyDescent="0.2">
      <c r="A14" s="278" t="s">
        <v>192</v>
      </c>
      <c r="B14" s="112">
        <f t="shared" si="0"/>
        <v>381000</v>
      </c>
      <c r="C14" s="126"/>
      <c r="D14" s="126"/>
      <c r="E14" s="279">
        <v>381000</v>
      </c>
      <c r="F14" s="126"/>
      <c r="G14" s="126"/>
      <c r="H14" s="127"/>
      <c r="I14" s="126"/>
      <c r="J14" s="126"/>
    </row>
    <row r="15" spans="1:10" s="229" customFormat="1" ht="12" x14ac:dyDescent="0.2">
      <c r="A15" s="280" t="s">
        <v>434</v>
      </c>
      <c r="B15" s="112">
        <f t="shared" si="0"/>
        <v>1247775</v>
      </c>
      <c r="C15" s="126"/>
      <c r="D15" s="126"/>
      <c r="E15" s="281">
        <v>1247775</v>
      </c>
      <c r="F15" s="126"/>
      <c r="G15" s="126"/>
      <c r="H15" s="127"/>
      <c r="I15" s="126"/>
      <c r="J15" s="126"/>
    </row>
    <row r="16" spans="1:10" s="229" customFormat="1" ht="12" x14ac:dyDescent="0.2">
      <c r="A16" s="280" t="s">
        <v>435</v>
      </c>
      <c r="B16" s="112">
        <f t="shared" si="0"/>
        <v>640000</v>
      </c>
      <c r="C16" s="126"/>
      <c r="D16" s="126"/>
      <c r="E16" s="281">
        <v>640000</v>
      </c>
      <c r="F16" s="126"/>
      <c r="G16" s="126"/>
      <c r="H16" s="127"/>
      <c r="I16" s="126"/>
      <c r="J16" s="126"/>
    </row>
    <row r="17" spans="1:10" s="229" customFormat="1" ht="12" x14ac:dyDescent="0.2">
      <c r="A17" s="282" t="s">
        <v>436</v>
      </c>
      <c r="B17" s="112">
        <f t="shared" si="0"/>
        <v>964378</v>
      </c>
      <c r="C17" s="126"/>
      <c r="D17" s="126"/>
      <c r="E17" s="281">
        <v>964378</v>
      </c>
      <c r="F17" s="126"/>
      <c r="G17" s="126"/>
      <c r="H17" s="127"/>
      <c r="I17" s="126"/>
      <c r="J17" s="126"/>
    </row>
    <row r="18" spans="1:10" s="229" customFormat="1" ht="12" x14ac:dyDescent="0.2">
      <c r="A18" s="282" t="s">
        <v>437</v>
      </c>
      <c r="B18" s="112">
        <f t="shared" si="0"/>
        <v>3315970</v>
      </c>
      <c r="C18" s="126"/>
      <c r="D18" s="126"/>
      <c r="E18" s="281">
        <v>3315970</v>
      </c>
      <c r="F18" s="126"/>
      <c r="G18" s="126"/>
      <c r="H18" s="127"/>
      <c r="I18" s="126"/>
      <c r="J18" s="126"/>
    </row>
    <row r="19" spans="1:10" s="229" customFormat="1" ht="12" x14ac:dyDescent="0.2">
      <c r="A19" s="282" t="s">
        <v>438</v>
      </c>
      <c r="B19" s="112">
        <f t="shared" si="0"/>
        <v>212321</v>
      </c>
      <c r="C19" s="126"/>
      <c r="D19" s="126"/>
      <c r="E19" s="281">
        <v>212321</v>
      </c>
      <c r="F19" s="126"/>
      <c r="G19" s="126"/>
      <c r="H19" s="127"/>
      <c r="I19" s="126"/>
      <c r="J19" s="126"/>
    </row>
    <row r="20" spans="1:10" s="229" customFormat="1" ht="12" x14ac:dyDescent="0.2">
      <c r="A20" s="283" t="s">
        <v>196</v>
      </c>
      <c r="B20" s="112">
        <f t="shared" si="0"/>
        <v>152400</v>
      </c>
      <c r="C20" s="126"/>
      <c r="D20" s="126"/>
      <c r="E20" s="126"/>
      <c r="F20" s="279">
        <v>152400</v>
      </c>
      <c r="G20" s="126"/>
      <c r="H20" s="127"/>
      <c r="I20" s="126"/>
      <c r="J20" s="126"/>
    </row>
    <row r="21" spans="1:10" s="229" customFormat="1" ht="12" x14ac:dyDescent="0.2">
      <c r="A21" s="283" t="s">
        <v>204</v>
      </c>
      <c r="B21" s="112">
        <f t="shared" si="0"/>
        <v>762000</v>
      </c>
      <c r="C21" s="126"/>
      <c r="D21" s="126"/>
      <c r="E21" s="126"/>
      <c r="F21" s="279">
        <v>762000</v>
      </c>
      <c r="G21" s="126"/>
      <c r="H21" s="127"/>
      <c r="I21" s="126"/>
      <c r="J21" s="126"/>
    </row>
    <row r="22" spans="1:10" s="229" customFormat="1" ht="12" x14ac:dyDescent="0.2">
      <c r="A22" s="278" t="s">
        <v>198</v>
      </c>
      <c r="B22" s="112">
        <f t="shared" si="0"/>
        <v>50800</v>
      </c>
      <c r="C22" s="126"/>
      <c r="D22" s="126"/>
      <c r="E22" s="126"/>
      <c r="F22" s="279">
        <v>50800</v>
      </c>
      <c r="G22" s="126"/>
      <c r="H22" s="127"/>
      <c r="I22" s="126"/>
      <c r="J22" s="126"/>
    </row>
    <row r="23" spans="1:10" s="229" customFormat="1" ht="12" x14ac:dyDescent="0.2">
      <c r="A23" s="278" t="s">
        <v>439</v>
      </c>
      <c r="B23" s="112">
        <f t="shared" si="0"/>
        <v>190500</v>
      </c>
      <c r="C23" s="126"/>
      <c r="D23" s="126"/>
      <c r="E23" s="126"/>
      <c r="F23" s="279">
        <v>190500</v>
      </c>
      <c r="G23" s="126"/>
      <c r="H23" s="127"/>
      <c r="I23" s="126"/>
      <c r="J23" s="126"/>
    </row>
    <row r="24" spans="1:10" s="229" customFormat="1" ht="12" x14ac:dyDescent="0.2">
      <c r="A24" s="278" t="s">
        <v>440</v>
      </c>
      <c r="B24" s="112">
        <f t="shared" si="0"/>
        <v>181940</v>
      </c>
      <c r="C24" s="126"/>
      <c r="D24" s="126"/>
      <c r="E24" s="126"/>
      <c r="F24" s="279">
        <v>181940</v>
      </c>
      <c r="G24" s="126"/>
      <c r="H24" s="127"/>
      <c r="I24" s="126"/>
      <c r="J24" s="126"/>
    </row>
    <row r="25" spans="1:10" s="229" customFormat="1" ht="12" x14ac:dyDescent="0.2">
      <c r="A25" s="278" t="s">
        <v>441</v>
      </c>
      <c r="B25" s="112">
        <f t="shared" si="0"/>
        <v>88900</v>
      </c>
      <c r="C25" s="126"/>
      <c r="D25" s="126"/>
      <c r="E25" s="126"/>
      <c r="F25" s="279">
        <v>88900</v>
      </c>
      <c r="G25" s="126"/>
      <c r="H25" s="127"/>
      <c r="I25" s="126"/>
      <c r="J25" s="126"/>
    </row>
    <row r="26" spans="1:10" s="229" customFormat="1" ht="12" x14ac:dyDescent="0.2">
      <c r="A26" s="280" t="s">
        <v>201</v>
      </c>
      <c r="B26" s="112">
        <f t="shared" si="0"/>
        <v>381000</v>
      </c>
      <c r="C26" s="126"/>
      <c r="D26" s="126"/>
      <c r="E26" s="126"/>
      <c r="F26" s="281">
        <v>381000</v>
      </c>
      <c r="G26" s="126"/>
      <c r="H26" s="127"/>
      <c r="I26" s="126"/>
      <c r="J26" s="126"/>
    </row>
    <row r="27" spans="1:10" s="229" customFormat="1" ht="12" x14ac:dyDescent="0.2">
      <c r="A27" s="283" t="s">
        <v>203</v>
      </c>
      <c r="B27" s="112">
        <f t="shared" si="0"/>
        <v>508000</v>
      </c>
      <c r="C27" s="126"/>
      <c r="D27" s="126"/>
      <c r="E27" s="126"/>
      <c r="F27" s="279">
        <v>508000</v>
      </c>
      <c r="G27" s="126"/>
      <c r="H27" s="127"/>
      <c r="I27" s="126"/>
      <c r="J27" s="126"/>
    </row>
    <row r="28" spans="1:10" s="229" customFormat="1" ht="12" x14ac:dyDescent="0.2">
      <c r="A28" s="278" t="s">
        <v>197</v>
      </c>
      <c r="B28" s="112">
        <f t="shared" si="0"/>
        <v>660450</v>
      </c>
      <c r="C28" s="126"/>
      <c r="D28" s="126"/>
      <c r="E28" s="126"/>
      <c r="F28" s="279">
        <v>660450</v>
      </c>
      <c r="G28" s="126"/>
      <c r="H28" s="127"/>
      <c r="I28" s="126"/>
      <c r="J28" s="126"/>
    </row>
    <row r="29" spans="1:10" s="229" customFormat="1" ht="12" x14ac:dyDescent="0.2">
      <c r="A29" s="278" t="s">
        <v>442</v>
      </c>
      <c r="B29" s="112">
        <f t="shared" si="0"/>
        <v>311569</v>
      </c>
      <c r="C29" s="126"/>
      <c r="D29" s="126"/>
      <c r="E29" s="126"/>
      <c r="F29" s="279">
        <v>311569</v>
      </c>
      <c r="G29" s="126"/>
      <c r="H29" s="127"/>
      <c r="I29" s="126"/>
      <c r="J29" s="126"/>
    </row>
    <row r="30" spans="1:10" s="229" customFormat="1" ht="12" x14ac:dyDescent="0.2">
      <c r="A30" s="278" t="s">
        <v>199</v>
      </c>
      <c r="B30" s="112">
        <f t="shared" si="0"/>
        <v>1905000</v>
      </c>
      <c r="C30" s="126"/>
      <c r="D30" s="126"/>
      <c r="E30" s="126"/>
      <c r="F30" s="279">
        <v>1905000</v>
      </c>
      <c r="G30" s="126"/>
      <c r="H30" s="127"/>
      <c r="I30" s="126"/>
      <c r="J30" s="126"/>
    </row>
    <row r="31" spans="1:10" s="229" customFormat="1" ht="12" x14ac:dyDescent="0.2">
      <c r="A31" s="278" t="s">
        <v>200</v>
      </c>
      <c r="B31" s="112">
        <f t="shared" si="0"/>
        <v>635000</v>
      </c>
      <c r="C31" s="126"/>
      <c r="D31" s="126"/>
      <c r="E31" s="126"/>
      <c r="F31" s="279">
        <v>635000</v>
      </c>
      <c r="G31" s="126"/>
      <c r="H31" s="127"/>
      <c r="I31" s="126"/>
      <c r="J31" s="126"/>
    </row>
    <row r="32" spans="1:10" s="229" customFormat="1" ht="12" x14ac:dyDescent="0.2">
      <c r="A32" s="283" t="s">
        <v>195</v>
      </c>
      <c r="B32" s="112">
        <f t="shared" si="0"/>
        <v>635000</v>
      </c>
      <c r="C32" s="126"/>
      <c r="D32" s="126"/>
      <c r="E32" s="126"/>
      <c r="F32" s="279">
        <v>635000</v>
      </c>
      <c r="G32" s="126"/>
      <c r="H32" s="127"/>
      <c r="I32" s="126"/>
      <c r="J32" s="126"/>
    </row>
    <row r="33" spans="1:10" s="229" customFormat="1" ht="12" x14ac:dyDescent="0.2">
      <c r="A33" s="284" t="s">
        <v>443</v>
      </c>
      <c r="B33" s="112">
        <f t="shared" si="0"/>
        <v>254000</v>
      </c>
      <c r="C33" s="126"/>
      <c r="D33" s="126"/>
      <c r="E33" s="126"/>
      <c r="F33" s="281">
        <v>254000</v>
      </c>
      <c r="G33" s="126"/>
      <c r="H33" s="127"/>
      <c r="I33" s="126"/>
      <c r="J33" s="126"/>
    </row>
    <row r="34" spans="1:10" s="229" customFormat="1" ht="12" x14ac:dyDescent="0.2">
      <c r="A34" s="285" t="s">
        <v>444</v>
      </c>
      <c r="B34" s="112">
        <f t="shared" si="0"/>
        <v>1070000</v>
      </c>
      <c r="C34" s="126"/>
      <c r="D34" s="126"/>
      <c r="E34" s="126"/>
      <c r="F34" s="286">
        <v>1070000</v>
      </c>
      <c r="G34" s="126"/>
      <c r="H34" s="127"/>
      <c r="I34" s="126"/>
      <c r="J34" s="126"/>
    </row>
    <row r="35" spans="1:10" s="229" customFormat="1" ht="12" x14ac:dyDescent="0.2">
      <c r="A35" s="287" t="s">
        <v>445</v>
      </c>
      <c r="B35" s="112">
        <f t="shared" si="0"/>
        <v>184347</v>
      </c>
      <c r="C35" s="126"/>
      <c r="D35" s="126"/>
      <c r="E35" s="126"/>
      <c r="F35" s="286">
        <v>184347</v>
      </c>
      <c r="G35" s="126"/>
      <c r="H35" s="127"/>
      <c r="I35" s="126"/>
      <c r="J35" s="126"/>
    </row>
    <row r="36" spans="1:10" s="229" customFormat="1" ht="12" x14ac:dyDescent="0.2">
      <c r="A36" s="113" t="s">
        <v>260</v>
      </c>
      <c r="B36" s="112">
        <f t="shared" ref="B36" si="1">SUM(C36:J36)</f>
        <v>5000000</v>
      </c>
      <c r="C36" s="289"/>
      <c r="D36" s="289"/>
      <c r="E36" s="289"/>
      <c r="F36" s="289"/>
      <c r="G36" s="289"/>
      <c r="H36" s="290"/>
      <c r="I36" s="289">
        <v>4504505</v>
      </c>
      <c r="J36" s="289">
        <v>495495</v>
      </c>
    </row>
    <row r="37" spans="1:10" s="229" customFormat="1" ht="12" x14ac:dyDescent="0.2">
      <c r="A37" s="107" t="s">
        <v>456</v>
      </c>
      <c r="B37" s="112">
        <f t="shared" si="0"/>
        <v>55661577</v>
      </c>
      <c r="C37" s="126"/>
      <c r="D37" s="126"/>
      <c r="E37" s="126"/>
      <c r="F37" s="288"/>
      <c r="G37" s="126">
        <v>55661577</v>
      </c>
      <c r="H37" s="127"/>
      <c r="I37" s="126"/>
      <c r="J37" s="126"/>
    </row>
    <row r="38" spans="1:10" s="229" customFormat="1" ht="12" x14ac:dyDescent="0.2">
      <c r="A38" s="108" t="s">
        <v>455</v>
      </c>
      <c r="B38" s="112">
        <f t="shared" si="0"/>
        <v>12185293</v>
      </c>
      <c r="C38" s="126"/>
      <c r="D38" s="126"/>
      <c r="E38" s="126"/>
      <c r="F38" s="126"/>
      <c r="G38" s="126"/>
      <c r="H38" s="127">
        <v>12185293</v>
      </c>
      <c r="I38" s="126"/>
      <c r="J38" s="126"/>
    </row>
    <row r="39" spans="1:10" s="229" customFormat="1" ht="12" x14ac:dyDescent="0.2">
      <c r="A39" s="108" t="s">
        <v>478</v>
      </c>
      <c r="B39" s="112">
        <f t="shared" si="0"/>
        <v>3194450</v>
      </c>
      <c r="C39" s="126"/>
      <c r="D39" s="126"/>
      <c r="E39" s="126"/>
      <c r="F39" s="126"/>
      <c r="G39" s="126">
        <v>3194450</v>
      </c>
      <c r="H39" s="127"/>
      <c r="I39" s="126"/>
      <c r="J39" s="126"/>
    </row>
    <row r="40" spans="1:10" s="229" customFormat="1" ht="12" x14ac:dyDescent="0.2">
      <c r="A40" s="108" t="s">
        <v>479</v>
      </c>
      <c r="B40" s="112">
        <f t="shared" si="0"/>
        <v>1689568</v>
      </c>
      <c r="C40" s="126"/>
      <c r="D40" s="126"/>
      <c r="E40" s="126"/>
      <c r="F40" s="126"/>
      <c r="G40" s="126">
        <v>200000</v>
      </c>
      <c r="H40" s="127"/>
      <c r="I40" s="126">
        <v>1246500</v>
      </c>
      <c r="J40" s="126">
        <v>243068</v>
      </c>
    </row>
    <row r="41" spans="1:10" s="229" customFormat="1" ht="12" x14ac:dyDescent="0.2">
      <c r="A41" s="108"/>
      <c r="B41" s="112">
        <f t="shared" si="0"/>
        <v>0</v>
      </c>
      <c r="C41" s="126"/>
      <c r="D41" s="126"/>
      <c r="E41" s="126"/>
      <c r="F41" s="126"/>
      <c r="G41" s="126"/>
      <c r="H41" s="127"/>
      <c r="I41" s="126"/>
      <c r="J41" s="126"/>
    </row>
    <row r="42" spans="1:10" s="229" customFormat="1" ht="12" x14ac:dyDescent="0.2">
      <c r="A42" s="108"/>
      <c r="B42" s="112"/>
      <c r="C42" s="126"/>
      <c r="D42" s="126"/>
      <c r="E42" s="126"/>
      <c r="F42" s="126"/>
      <c r="G42" s="126"/>
      <c r="H42" s="127"/>
      <c r="I42" s="126"/>
      <c r="J42" s="126"/>
    </row>
    <row r="43" spans="1:10" s="229" customFormat="1" thickBot="1" x14ac:dyDescent="0.25">
      <c r="A43" s="113"/>
      <c r="B43" s="112"/>
      <c r="C43" s="289"/>
      <c r="D43" s="289"/>
      <c r="E43" s="289"/>
      <c r="F43" s="289"/>
      <c r="G43" s="289"/>
      <c r="H43" s="290"/>
      <c r="I43" s="289"/>
      <c r="J43" s="289"/>
    </row>
    <row r="44" spans="1:10" s="229" customFormat="1" thickBot="1" x14ac:dyDescent="0.25">
      <c r="A44" s="122" t="s">
        <v>259</v>
      </c>
      <c r="B44" s="291">
        <f t="shared" ref="B44:J44" si="2">SUM(B7:B43)</f>
        <v>202103170</v>
      </c>
      <c r="C44" s="291">
        <f t="shared" si="2"/>
        <v>106798932</v>
      </c>
      <c r="D44" s="292">
        <f t="shared" si="2"/>
        <v>0</v>
      </c>
      <c r="E44" s="292">
        <f t="shared" si="2"/>
        <v>7142444</v>
      </c>
      <c r="F44" s="292">
        <f t="shared" si="2"/>
        <v>7970906</v>
      </c>
      <c r="G44" s="292">
        <f t="shared" si="2"/>
        <v>61516027</v>
      </c>
      <c r="H44" s="293">
        <f t="shared" si="2"/>
        <v>12185293</v>
      </c>
      <c r="I44" s="293">
        <f t="shared" si="2"/>
        <v>5751005</v>
      </c>
      <c r="J44" s="293">
        <f t="shared" si="2"/>
        <v>738563</v>
      </c>
    </row>
    <row r="45" spans="1:10" x14ac:dyDescent="0.2">
      <c r="A45" s="110" t="s">
        <v>360</v>
      </c>
      <c r="B45" s="230">
        <f t="shared" ref="B45:B47" si="3">SUM(C45:J45)</f>
        <v>76005595</v>
      </c>
      <c r="C45" s="230">
        <f>C10+C11</f>
        <v>8000000</v>
      </c>
      <c r="D45" s="228">
        <f>D44</f>
        <v>0</v>
      </c>
      <c r="E45" s="110"/>
      <c r="F45" s="110"/>
      <c r="G45" s="228">
        <f>G44</f>
        <v>61516027</v>
      </c>
      <c r="H45" s="110"/>
      <c r="I45" s="230">
        <f>I44</f>
        <v>5751005</v>
      </c>
      <c r="J45" s="230">
        <f>J44</f>
        <v>738563</v>
      </c>
    </row>
    <row r="46" spans="1:10" x14ac:dyDescent="0.2">
      <c r="A46" s="110" t="s">
        <v>357</v>
      </c>
      <c r="B46" s="230">
        <f t="shared" si="3"/>
        <v>113912282</v>
      </c>
      <c r="C46" s="228">
        <f>SUM(C7:C9)</f>
        <v>98798932</v>
      </c>
      <c r="D46" s="110"/>
      <c r="E46" s="228">
        <f>E44</f>
        <v>7142444</v>
      </c>
      <c r="F46" s="228">
        <f>F44</f>
        <v>7970906</v>
      </c>
      <c r="G46" s="110"/>
      <c r="H46" s="228"/>
      <c r="I46" s="229"/>
      <c r="J46" s="229"/>
    </row>
    <row r="47" spans="1:10" x14ac:dyDescent="0.2">
      <c r="A47" s="110" t="s">
        <v>359</v>
      </c>
      <c r="B47" s="230">
        <f t="shared" si="3"/>
        <v>12185293</v>
      </c>
      <c r="C47" s="228"/>
      <c r="D47" s="110"/>
      <c r="E47" s="228"/>
      <c r="F47" s="228"/>
      <c r="G47" s="110"/>
      <c r="H47" s="228">
        <f>H44</f>
        <v>12185293</v>
      </c>
      <c r="I47" s="229"/>
      <c r="J47" s="229"/>
    </row>
    <row r="48" spans="1:10" x14ac:dyDescent="0.2">
      <c r="A48" s="229" t="s">
        <v>47</v>
      </c>
      <c r="B48" s="230">
        <f>SUM(C48:J48)</f>
        <v>202103170</v>
      </c>
      <c r="C48" s="230">
        <f>SUM(C45:C47)</f>
        <v>106798932</v>
      </c>
      <c r="D48" s="230">
        <f t="shared" ref="D48:J48" si="4">SUM(D45:D47)</f>
        <v>0</v>
      </c>
      <c r="E48" s="230">
        <f t="shared" si="4"/>
        <v>7142444</v>
      </c>
      <c r="F48" s="230">
        <f t="shared" si="4"/>
        <v>7970906</v>
      </c>
      <c r="G48" s="230">
        <f t="shared" si="4"/>
        <v>61516027</v>
      </c>
      <c r="H48" s="230">
        <f t="shared" si="4"/>
        <v>12185293</v>
      </c>
      <c r="I48" s="230">
        <f t="shared" si="4"/>
        <v>5751005</v>
      </c>
      <c r="J48" s="230">
        <f t="shared" si="4"/>
        <v>738563</v>
      </c>
    </row>
  </sheetData>
  <phoneticPr fontId="49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E2" sqref="E2"/>
    </sheetView>
  </sheetViews>
  <sheetFormatPr defaultRowHeight="12.75" x14ac:dyDescent="0.2"/>
  <cols>
    <col min="1" max="1" width="6.42578125" style="379" customWidth="1"/>
    <col min="2" max="2" width="46.5703125" style="379" customWidth="1"/>
    <col min="3" max="3" width="14.7109375" style="379" customWidth="1"/>
    <col min="4" max="8" width="12.7109375" style="379" customWidth="1"/>
    <col min="9" max="251" width="9.140625" style="379"/>
    <col min="252" max="252" width="6.42578125" style="379" customWidth="1"/>
    <col min="253" max="253" width="46.5703125" style="379" customWidth="1"/>
    <col min="254" max="254" width="29.42578125" style="379" customWidth="1"/>
    <col min="255" max="507" width="9.140625" style="379"/>
    <col min="508" max="508" width="6.42578125" style="379" customWidth="1"/>
    <col min="509" max="509" width="46.5703125" style="379" customWidth="1"/>
    <col min="510" max="510" width="29.42578125" style="379" customWidth="1"/>
    <col min="511" max="763" width="9.140625" style="379"/>
    <col min="764" max="764" width="6.42578125" style="379" customWidth="1"/>
    <col min="765" max="765" width="46.5703125" style="379" customWidth="1"/>
    <col min="766" max="766" width="29.42578125" style="379" customWidth="1"/>
    <col min="767" max="1019" width="9.140625" style="379"/>
    <col min="1020" max="1020" width="6.42578125" style="379" customWidth="1"/>
    <col min="1021" max="1021" width="46.5703125" style="379" customWidth="1"/>
    <col min="1022" max="1022" width="29.42578125" style="379" customWidth="1"/>
    <col min="1023" max="1275" width="9.140625" style="379"/>
    <col min="1276" max="1276" width="6.42578125" style="379" customWidth="1"/>
    <col min="1277" max="1277" width="46.5703125" style="379" customWidth="1"/>
    <col min="1278" max="1278" width="29.42578125" style="379" customWidth="1"/>
    <col min="1279" max="1531" width="9.140625" style="379"/>
    <col min="1532" max="1532" width="6.42578125" style="379" customWidth="1"/>
    <col min="1533" max="1533" width="46.5703125" style="379" customWidth="1"/>
    <col min="1534" max="1534" width="29.42578125" style="379" customWidth="1"/>
    <col min="1535" max="1787" width="9.140625" style="379"/>
    <col min="1788" max="1788" width="6.42578125" style="379" customWidth="1"/>
    <col min="1789" max="1789" width="46.5703125" style="379" customWidth="1"/>
    <col min="1790" max="1790" width="29.42578125" style="379" customWidth="1"/>
    <col min="1791" max="2043" width="9.140625" style="379"/>
    <col min="2044" max="2044" width="6.42578125" style="379" customWidth="1"/>
    <col min="2045" max="2045" width="46.5703125" style="379" customWidth="1"/>
    <col min="2046" max="2046" width="29.42578125" style="379" customWidth="1"/>
    <col min="2047" max="2299" width="9.140625" style="379"/>
    <col min="2300" max="2300" width="6.42578125" style="379" customWidth="1"/>
    <col min="2301" max="2301" width="46.5703125" style="379" customWidth="1"/>
    <col min="2302" max="2302" width="29.42578125" style="379" customWidth="1"/>
    <col min="2303" max="2555" width="9.140625" style="379"/>
    <col min="2556" max="2556" width="6.42578125" style="379" customWidth="1"/>
    <col min="2557" max="2557" width="46.5703125" style="379" customWidth="1"/>
    <col min="2558" max="2558" width="29.42578125" style="379" customWidth="1"/>
    <col min="2559" max="2811" width="9.140625" style="379"/>
    <col min="2812" max="2812" width="6.42578125" style="379" customWidth="1"/>
    <col min="2813" max="2813" width="46.5703125" style="379" customWidth="1"/>
    <col min="2814" max="2814" width="29.42578125" style="379" customWidth="1"/>
    <col min="2815" max="3067" width="9.140625" style="379"/>
    <col min="3068" max="3068" width="6.42578125" style="379" customWidth="1"/>
    <col min="3069" max="3069" width="46.5703125" style="379" customWidth="1"/>
    <col min="3070" max="3070" width="29.42578125" style="379" customWidth="1"/>
    <col min="3071" max="3323" width="9.140625" style="379"/>
    <col min="3324" max="3324" width="6.42578125" style="379" customWidth="1"/>
    <col min="3325" max="3325" width="46.5703125" style="379" customWidth="1"/>
    <col min="3326" max="3326" width="29.42578125" style="379" customWidth="1"/>
    <col min="3327" max="3579" width="9.140625" style="379"/>
    <col min="3580" max="3580" width="6.42578125" style="379" customWidth="1"/>
    <col min="3581" max="3581" width="46.5703125" style="379" customWidth="1"/>
    <col min="3582" max="3582" width="29.42578125" style="379" customWidth="1"/>
    <col min="3583" max="3835" width="9.140625" style="379"/>
    <col min="3836" max="3836" width="6.42578125" style="379" customWidth="1"/>
    <col min="3837" max="3837" width="46.5703125" style="379" customWidth="1"/>
    <col min="3838" max="3838" width="29.42578125" style="379" customWidth="1"/>
    <col min="3839" max="4091" width="9.140625" style="379"/>
    <col min="4092" max="4092" width="6.42578125" style="379" customWidth="1"/>
    <col min="4093" max="4093" width="46.5703125" style="379" customWidth="1"/>
    <col min="4094" max="4094" width="29.42578125" style="379" customWidth="1"/>
    <col min="4095" max="4347" width="9.140625" style="379"/>
    <col min="4348" max="4348" width="6.42578125" style="379" customWidth="1"/>
    <col min="4349" max="4349" width="46.5703125" style="379" customWidth="1"/>
    <col min="4350" max="4350" width="29.42578125" style="379" customWidth="1"/>
    <col min="4351" max="4603" width="9.140625" style="379"/>
    <col min="4604" max="4604" width="6.42578125" style="379" customWidth="1"/>
    <col min="4605" max="4605" width="46.5703125" style="379" customWidth="1"/>
    <col min="4606" max="4606" width="29.42578125" style="379" customWidth="1"/>
    <col min="4607" max="4859" width="9.140625" style="379"/>
    <col min="4860" max="4860" width="6.42578125" style="379" customWidth="1"/>
    <col min="4861" max="4861" width="46.5703125" style="379" customWidth="1"/>
    <col min="4862" max="4862" width="29.42578125" style="379" customWidth="1"/>
    <col min="4863" max="5115" width="9.140625" style="379"/>
    <col min="5116" max="5116" width="6.42578125" style="379" customWidth="1"/>
    <col min="5117" max="5117" width="46.5703125" style="379" customWidth="1"/>
    <col min="5118" max="5118" width="29.42578125" style="379" customWidth="1"/>
    <col min="5119" max="5371" width="9.140625" style="379"/>
    <col min="5372" max="5372" width="6.42578125" style="379" customWidth="1"/>
    <col min="5373" max="5373" width="46.5703125" style="379" customWidth="1"/>
    <col min="5374" max="5374" width="29.42578125" style="379" customWidth="1"/>
    <col min="5375" max="5627" width="9.140625" style="379"/>
    <col min="5628" max="5628" width="6.42578125" style="379" customWidth="1"/>
    <col min="5629" max="5629" width="46.5703125" style="379" customWidth="1"/>
    <col min="5630" max="5630" width="29.42578125" style="379" customWidth="1"/>
    <col min="5631" max="5883" width="9.140625" style="379"/>
    <col min="5884" max="5884" width="6.42578125" style="379" customWidth="1"/>
    <col min="5885" max="5885" width="46.5703125" style="379" customWidth="1"/>
    <col min="5886" max="5886" width="29.42578125" style="379" customWidth="1"/>
    <col min="5887" max="6139" width="9.140625" style="379"/>
    <col min="6140" max="6140" width="6.42578125" style="379" customWidth="1"/>
    <col min="6141" max="6141" width="46.5703125" style="379" customWidth="1"/>
    <col min="6142" max="6142" width="29.42578125" style="379" customWidth="1"/>
    <col min="6143" max="6395" width="9.140625" style="379"/>
    <col min="6396" max="6396" width="6.42578125" style="379" customWidth="1"/>
    <col min="6397" max="6397" width="46.5703125" style="379" customWidth="1"/>
    <col min="6398" max="6398" width="29.42578125" style="379" customWidth="1"/>
    <col min="6399" max="6651" width="9.140625" style="379"/>
    <col min="6652" max="6652" width="6.42578125" style="379" customWidth="1"/>
    <col min="6653" max="6653" width="46.5703125" style="379" customWidth="1"/>
    <col min="6654" max="6654" width="29.42578125" style="379" customWidth="1"/>
    <col min="6655" max="6907" width="9.140625" style="379"/>
    <col min="6908" max="6908" width="6.42578125" style="379" customWidth="1"/>
    <col min="6909" max="6909" width="46.5703125" style="379" customWidth="1"/>
    <col min="6910" max="6910" width="29.42578125" style="379" customWidth="1"/>
    <col min="6911" max="7163" width="9.140625" style="379"/>
    <col min="7164" max="7164" width="6.42578125" style="379" customWidth="1"/>
    <col min="7165" max="7165" width="46.5703125" style="379" customWidth="1"/>
    <col min="7166" max="7166" width="29.42578125" style="379" customWidth="1"/>
    <col min="7167" max="7419" width="9.140625" style="379"/>
    <col min="7420" max="7420" width="6.42578125" style="379" customWidth="1"/>
    <col min="7421" max="7421" width="46.5703125" style="379" customWidth="1"/>
    <col min="7422" max="7422" width="29.42578125" style="379" customWidth="1"/>
    <col min="7423" max="7675" width="9.140625" style="379"/>
    <col min="7676" max="7676" width="6.42578125" style="379" customWidth="1"/>
    <col min="7677" max="7677" width="46.5703125" style="379" customWidth="1"/>
    <col min="7678" max="7678" width="29.42578125" style="379" customWidth="1"/>
    <col min="7679" max="7931" width="9.140625" style="379"/>
    <col min="7932" max="7932" width="6.42578125" style="379" customWidth="1"/>
    <col min="7933" max="7933" width="46.5703125" style="379" customWidth="1"/>
    <col min="7934" max="7934" width="29.42578125" style="379" customWidth="1"/>
    <col min="7935" max="8187" width="9.140625" style="379"/>
    <col min="8188" max="8188" width="6.42578125" style="379" customWidth="1"/>
    <col min="8189" max="8189" width="46.5703125" style="379" customWidth="1"/>
    <col min="8190" max="8190" width="29.42578125" style="379" customWidth="1"/>
    <col min="8191" max="8443" width="9.140625" style="379"/>
    <col min="8444" max="8444" width="6.42578125" style="379" customWidth="1"/>
    <col min="8445" max="8445" width="46.5703125" style="379" customWidth="1"/>
    <col min="8446" max="8446" width="29.42578125" style="379" customWidth="1"/>
    <col min="8447" max="8699" width="9.140625" style="379"/>
    <col min="8700" max="8700" width="6.42578125" style="379" customWidth="1"/>
    <col min="8701" max="8701" width="46.5703125" style="379" customWidth="1"/>
    <col min="8702" max="8702" width="29.42578125" style="379" customWidth="1"/>
    <col min="8703" max="8955" width="9.140625" style="379"/>
    <col min="8956" max="8956" width="6.42578125" style="379" customWidth="1"/>
    <col min="8957" max="8957" width="46.5703125" style="379" customWidth="1"/>
    <col min="8958" max="8958" width="29.42578125" style="379" customWidth="1"/>
    <col min="8959" max="9211" width="9.140625" style="379"/>
    <col min="9212" max="9212" width="6.42578125" style="379" customWidth="1"/>
    <col min="9213" max="9213" width="46.5703125" style="379" customWidth="1"/>
    <col min="9214" max="9214" width="29.42578125" style="379" customWidth="1"/>
    <col min="9215" max="9467" width="9.140625" style="379"/>
    <col min="9468" max="9468" width="6.42578125" style="379" customWidth="1"/>
    <col min="9469" max="9469" width="46.5703125" style="379" customWidth="1"/>
    <col min="9470" max="9470" width="29.42578125" style="379" customWidth="1"/>
    <col min="9471" max="9723" width="9.140625" style="379"/>
    <col min="9724" max="9724" width="6.42578125" style="379" customWidth="1"/>
    <col min="9725" max="9725" width="46.5703125" style="379" customWidth="1"/>
    <col min="9726" max="9726" width="29.42578125" style="379" customWidth="1"/>
    <col min="9727" max="9979" width="9.140625" style="379"/>
    <col min="9980" max="9980" width="6.42578125" style="379" customWidth="1"/>
    <col min="9981" max="9981" width="46.5703125" style="379" customWidth="1"/>
    <col min="9982" max="9982" width="29.42578125" style="379" customWidth="1"/>
    <col min="9983" max="10235" width="9.140625" style="379"/>
    <col min="10236" max="10236" width="6.42578125" style="379" customWidth="1"/>
    <col min="10237" max="10237" width="46.5703125" style="379" customWidth="1"/>
    <col min="10238" max="10238" width="29.42578125" style="379" customWidth="1"/>
    <col min="10239" max="10491" width="9.140625" style="379"/>
    <col min="10492" max="10492" width="6.42578125" style="379" customWidth="1"/>
    <col min="10493" max="10493" width="46.5703125" style="379" customWidth="1"/>
    <col min="10494" max="10494" width="29.42578125" style="379" customWidth="1"/>
    <col min="10495" max="10747" width="9.140625" style="379"/>
    <col min="10748" max="10748" width="6.42578125" style="379" customWidth="1"/>
    <col min="10749" max="10749" width="46.5703125" style="379" customWidth="1"/>
    <col min="10750" max="10750" width="29.42578125" style="379" customWidth="1"/>
    <col min="10751" max="11003" width="9.140625" style="379"/>
    <col min="11004" max="11004" width="6.42578125" style="379" customWidth="1"/>
    <col min="11005" max="11005" width="46.5703125" style="379" customWidth="1"/>
    <col min="11006" max="11006" width="29.42578125" style="379" customWidth="1"/>
    <col min="11007" max="11259" width="9.140625" style="379"/>
    <col min="11260" max="11260" width="6.42578125" style="379" customWidth="1"/>
    <col min="11261" max="11261" width="46.5703125" style="379" customWidth="1"/>
    <col min="11262" max="11262" width="29.42578125" style="379" customWidth="1"/>
    <col min="11263" max="11515" width="9.140625" style="379"/>
    <col min="11516" max="11516" width="6.42578125" style="379" customWidth="1"/>
    <col min="11517" max="11517" width="46.5703125" style="379" customWidth="1"/>
    <col min="11518" max="11518" width="29.42578125" style="379" customWidth="1"/>
    <col min="11519" max="11771" width="9.140625" style="379"/>
    <col min="11772" max="11772" width="6.42578125" style="379" customWidth="1"/>
    <col min="11773" max="11773" width="46.5703125" style="379" customWidth="1"/>
    <col min="11774" max="11774" width="29.42578125" style="379" customWidth="1"/>
    <col min="11775" max="12027" width="9.140625" style="379"/>
    <col min="12028" max="12028" width="6.42578125" style="379" customWidth="1"/>
    <col min="12029" max="12029" width="46.5703125" style="379" customWidth="1"/>
    <col min="12030" max="12030" width="29.42578125" style="379" customWidth="1"/>
    <col min="12031" max="12283" width="9.140625" style="379"/>
    <col min="12284" max="12284" width="6.42578125" style="379" customWidth="1"/>
    <col min="12285" max="12285" width="46.5703125" style="379" customWidth="1"/>
    <col min="12286" max="12286" width="29.42578125" style="379" customWidth="1"/>
    <col min="12287" max="12539" width="9.140625" style="379"/>
    <col min="12540" max="12540" width="6.42578125" style="379" customWidth="1"/>
    <col min="12541" max="12541" width="46.5703125" style="379" customWidth="1"/>
    <col min="12542" max="12542" width="29.42578125" style="379" customWidth="1"/>
    <col min="12543" max="12795" width="9.140625" style="379"/>
    <col min="12796" max="12796" width="6.42578125" style="379" customWidth="1"/>
    <col min="12797" max="12797" width="46.5703125" style="379" customWidth="1"/>
    <col min="12798" max="12798" width="29.42578125" style="379" customWidth="1"/>
    <col min="12799" max="13051" width="9.140625" style="379"/>
    <col min="13052" max="13052" width="6.42578125" style="379" customWidth="1"/>
    <col min="13053" max="13053" width="46.5703125" style="379" customWidth="1"/>
    <col min="13054" max="13054" width="29.42578125" style="379" customWidth="1"/>
    <col min="13055" max="13307" width="9.140625" style="379"/>
    <col min="13308" max="13308" width="6.42578125" style="379" customWidth="1"/>
    <col min="13309" max="13309" width="46.5703125" style="379" customWidth="1"/>
    <col min="13310" max="13310" width="29.42578125" style="379" customWidth="1"/>
    <col min="13311" max="13563" width="9.140625" style="379"/>
    <col min="13564" max="13564" width="6.42578125" style="379" customWidth="1"/>
    <col min="13565" max="13565" width="46.5703125" style="379" customWidth="1"/>
    <col min="13566" max="13566" width="29.42578125" style="379" customWidth="1"/>
    <col min="13567" max="13819" width="9.140625" style="379"/>
    <col min="13820" max="13820" width="6.42578125" style="379" customWidth="1"/>
    <col min="13821" max="13821" width="46.5703125" style="379" customWidth="1"/>
    <col min="13822" max="13822" width="29.42578125" style="379" customWidth="1"/>
    <col min="13823" max="14075" width="9.140625" style="379"/>
    <col min="14076" max="14076" width="6.42578125" style="379" customWidth="1"/>
    <col min="14077" max="14077" width="46.5703125" style="379" customWidth="1"/>
    <col min="14078" max="14078" width="29.42578125" style="379" customWidth="1"/>
    <col min="14079" max="14331" width="9.140625" style="379"/>
    <col min="14332" max="14332" width="6.42578125" style="379" customWidth="1"/>
    <col min="14333" max="14333" width="46.5703125" style="379" customWidth="1"/>
    <col min="14334" max="14334" width="29.42578125" style="379" customWidth="1"/>
    <col min="14335" max="14587" width="9.140625" style="379"/>
    <col min="14588" max="14588" width="6.42578125" style="379" customWidth="1"/>
    <col min="14589" max="14589" width="46.5703125" style="379" customWidth="1"/>
    <col min="14590" max="14590" width="29.42578125" style="379" customWidth="1"/>
    <col min="14591" max="14843" width="9.140625" style="379"/>
    <col min="14844" max="14844" width="6.42578125" style="379" customWidth="1"/>
    <col min="14845" max="14845" width="46.5703125" style="379" customWidth="1"/>
    <col min="14846" max="14846" width="29.42578125" style="379" customWidth="1"/>
    <col min="14847" max="15099" width="9.140625" style="379"/>
    <col min="15100" max="15100" width="6.42578125" style="379" customWidth="1"/>
    <col min="15101" max="15101" width="46.5703125" style="379" customWidth="1"/>
    <col min="15102" max="15102" width="29.42578125" style="379" customWidth="1"/>
    <col min="15103" max="15355" width="9.140625" style="379"/>
    <col min="15356" max="15356" width="6.42578125" style="379" customWidth="1"/>
    <col min="15357" max="15357" width="46.5703125" style="379" customWidth="1"/>
    <col min="15358" max="15358" width="29.42578125" style="379" customWidth="1"/>
    <col min="15359" max="15611" width="9.140625" style="379"/>
    <col min="15612" max="15612" width="6.42578125" style="379" customWidth="1"/>
    <col min="15613" max="15613" width="46.5703125" style="379" customWidth="1"/>
    <col min="15614" max="15614" width="29.42578125" style="379" customWidth="1"/>
    <col min="15615" max="15867" width="9.140625" style="379"/>
    <col min="15868" max="15868" width="6.42578125" style="379" customWidth="1"/>
    <col min="15869" max="15869" width="46.5703125" style="379" customWidth="1"/>
    <col min="15870" max="15870" width="29.42578125" style="379" customWidth="1"/>
    <col min="15871" max="16123" width="9.140625" style="379"/>
    <col min="16124" max="16124" width="6.42578125" style="379" customWidth="1"/>
    <col min="16125" max="16125" width="46.5703125" style="379" customWidth="1"/>
    <col min="16126" max="16126" width="29.42578125" style="379" customWidth="1"/>
    <col min="16127" max="16384" width="9.140625" style="379"/>
  </cols>
  <sheetData>
    <row r="1" spans="1:8" x14ac:dyDescent="0.2">
      <c r="B1" s="367" t="s">
        <v>361</v>
      </c>
      <c r="E1" s="379" t="s">
        <v>516</v>
      </c>
    </row>
    <row r="2" spans="1:8" x14ac:dyDescent="0.2">
      <c r="B2" s="367" t="s">
        <v>520</v>
      </c>
      <c r="E2" s="379" t="s">
        <v>538</v>
      </c>
    </row>
    <row r="3" spans="1:8" x14ac:dyDescent="0.2">
      <c r="B3" s="367"/>
      <c r="C3" s="367" t="s">
        <v>454</v>
      </c>
      <c r="E3" s="379" t="s">
        <v>120</v>
      </c>
    </row>
    <row r="4" spans="1:8" ht="13.5" thickBot="1" x14ac:dyDescent="0.25">
      <c r="B4" s="367"/>
    </row>
    <row r="5" spans="1:8" ht="38.25" x14ac:dyDescent="0.2">
      <c r="A5" s="590" t="s">
        <v>1</v>
      </c>
      <c r="B5" s="640" t="s">
        <v>426</v>
      </c>
      <c r="C5" s="360" t="s">
        <v>485</v>
      </c>
      <c r="D5" s="641" t="s">
        <v>48</v>
      </c>
      <c r="E5" s="642" t="s">
        <v>364</v>
      </c>
      <c r="F5" s="642" t="s">
        <v>50</v>
      </c>
      <c r="G5" s="642" t="s">
        <v>174</v>
      </c>
      <c r="H5" s="642" t="s">
        <v>52</v>
      </c>
    </row>
    <row r="6" spans="1:8" x14ac:dyDescent="0.2">
      <c r="A6" s="593">
        <v>1</v>
      </c>
      <c r="B6" s="643" t="s">
        <v>4</v>
      </c>
      <c r="C6" s="644">
        <f t="shared" ref="C6:C37" si="0">SUM(D6:H6)</f>
        <v>388256130</v>
      </c>
      <c r="D6" s="645">
        <v>37303010</v>
      </c>
      <c r="E6" s="645">
        <v>132541971</v>
      </c>
      <c r="F6" s="645">
        <v>112500360</v>
      </c>
      <c r="G6" s="645">
        <v>23839051</v>
      </c>
      <c r="H6" s="645">
        <v>82071738</v>
      </c>
    </row>
    <row r="7" spans="1:8" ht="25.5" x14ac:dyDescent="0.2">
      <c r="A7" s="593">
        <v>2</v>
      </c>
      <c r="B7" s="643" t="s">
        <v>5</v>
      </c>
      <c r="C7" s="644">
        <f t="shared" si="0"/>
        <v>72635354</v>
      </c>
      <c r="D7" s="645">
        <v>8571628</v>
      </c>
      <c r="E7" s="645">
        <v>27994991</v>
      </c>
      <c r="F7" s="645">
        <v>15314426</v>
      </c>
      <c r="G7" s="645">
        <v>4723053</v>
      </c>
      <c r="H7" s="645">
        <v>16031256</v>
      </c>
    </row>
    <row r="8" spans="1:8" x14ac:dyDescent="0.2">
      <c r="A8" s="593">
        <v>3</v>
      </c>
      <c r="B8" s="643" t="s">
        <v>6</v>
      </c>
      <c r="C8" s="644">
        <f t="shared" si="0"/>
        <v>475798608</v>
      </c>
      <c r="D8" s="645">
        <v>283833270</v>
      </c>
      <c r="E8" s="645">
        <v>38220500</v>
      </c>
      <c r="F8" s="645">
        <v>76867409</v>
      </c>
      <c r="G8" s="645">
        <v>33280498</v>
      </c>
      <c r="H8" s="645">
        <v>43596931</v>
      </c>
    </row>
    <row r="9" spans="1:8" x14ac:dyDescent="0.2">
      <c r="A9" s="593">
        <v>4</v>
      </c>
      <c r="B9" s="646" t="s">
        <v>7</v>
      </c>
      <c r="C9" s="647">
        <f t="shared" si="0"/>
        <v>4263500</v>
      </c>
      <c r="D9" s="648">
        <f>D10</f>
        <v>4263500</v>
      </c>
      <c r="E9" s="608">
        <f>E10</f>
        <v>0</v>
      </c>
      <c r="F9" s="608">
        <f>F10</f>
        <v>0</v>
      </c>
      <c r="G9" s="608">
        <f>G10</f>
        <v>0</v>
      </c>
      <c r="H9" s="608">
        <f>H10</f>
        <v>0</v>
      </c>
    </row>
    <row r="10" spans="1:8" ht="25.5" x14ac:dyDescent="0.2">
      <c r="A10" s="593">
        <v>5</v>
      </c>
      <c r="B10" s="646" t="s">
        <v>8</v>
      </c>
      <c r="C10" s="647">
        <f t="shared" si="0"/>
        <v>4263500</v>
      </c>
      <c r="D10" s="649">
        <v>4263500</v>
      </c>
      <c r="E10" s="596"/>
      <c r="F10" s="596"/>
      <c r="G10" s="596"/>
      <c r="H10" s="596"/>
    </row>
    <row r="11" spans="1:8" x14ac:dyDescent="0.2">
      <c r="A11" s="593">
        <v>6</v>
      </c>
      <c r="B11" s="646" t="s">
        <v>9</v>
      </c>
      <c r="C11" s="647">
        <f t="shared" si="0"/>
        <v>800000</v>
      </c>
      <c r="D11" s="648">
        <f>D12</f>
        <v>800000</v>
      </c>
      <c r="E11" s="608">
        <f>E12</f>
        <v>0</v>
      </c>
      <c r="F11" s="608">
        <f>F12</f>
        <v>0</v>
      </c>
      <c r="G11" s="608">
        <f>G12</f>
        <v>0</v>
      </c>
      <c r="H11" s="608">
        <f>H12</f>
        <v>0</v>
      </c>
    </row>
    <row r="12" spans="1:8" ht="25.5" x14ac:dyDescent="0.2">
      <c r="A12" s="593">
        <v>7</v>
      </c>
      <c r="B12" s="646" t="s">
        <v>10</v>
      </c>
      <c r="C12" s="647">
        <f t="shared" si="0"/>
        <v>800000</v>
      </c>
      <c r="D12" s="648">
        <v>800000</v>
      </c>
      <c r="E12" s="608"/>
      <c r="F12" s="608"/>
      <c r="G12" s="608"/>
      <c r="H12" s="608"/>
    </row>
    <row r="13" spans="1:8" x14ac:dyDescent="0.2">
      <c r="A13" s="593">
        <v>8</v>
      </c>
      <c r="B13" s="646" t="s">
        <v>11</v>
      </c>
      <c r="C13" s="647">
        <f t="shared" si="0"/>
        <v>10580000</v>
      </c>
      <c r="D13" s="648">
        <f>SUM(D14:D15)</f>
        <v>10580000</v>
      </c>
      <c r="E13" s="608">
        <f>SUM(E14:E15)</f>
        <v>0</v>
      </c>
      <c r="F13" s="608">
        <f>SUM(F14:F15)</f>
        <v>0</v>
      </c>
      <c r="G13" s="608">
        <f>SUM(G14:G15)</f>
        <v>0</v>
      </c>
      <c r="H13" s="608">
        <f>SUM(H14:H15)</f>
        <v>0</v>
      </c>
    </row>
    <row r="14" spans="1:8" x14ac:dyDescent="0.2">
      <c r="A14" s="593">
        <v>9</v>
      </c>
      <c r="B14" s="646" t="s">
        <v>12</v>
      </c>
      <c r="C14" s="647">
        <f t="shared" si="0"/>
        <v>1000000</v>
      </c>
      <c r="D14" s="649">
        <v>1000000</v>
      </c>
      <c r="E14" s="596"/>
      <c r="F14" s="596"/>
      <c r="G14" s="596"/>
      <c r="H14" s="596"/>
    </row>
    <row r="15" spans="1:8" x14ac:dyDescent="0.2">
      <c r="A15" s="593">
        <v>10</v>
      </c>
      <c r="B15" s="646" t="s">
        <v>13</v>
      </c>
      <c r="C15" s="647">
        <f t="shared" si="0"/>
        <v>9580000</v>
      </c>
      <c r="D15" s="649">
        <v>9580000</v>
      </c>
      <c r="E15" s="596"/>
      <c r="F15" s="596"/>
      <c r="G15" s="596"/>
      <c r="H15" s="596"/>
    </row>
    <row r="16" spans="1:8" x14ac:dyDescent="0.2">
      <c r="A16" s="593">
        <v>11</v>
      </c>
      <c r="B16" s="650" t="s">
        <v>15</v>
      </c>
      <c r="C16" s="651">
        <f t="shared" si="0"/>
        <v>15643500</v>
      </c>
      <c r="D16" s="652">
        <f>D9+D11+D13</f>
        <v>15643500</v>
      </c>
      <c r="E16" s="653">
        <f>E9+E11+E13</f>
        <v>0</v>
      </c>
      <c r="F16" s="653">
        <f>F9+F11+F13</f>
        <v>0</v>
      </c>
      <c r="G16" s="653">
        <f>G9+G11+G13</f>
        <v>0</v>
      </c>
      <c r="H16" s="653">
        <f>H9+H11+H13</f>
        <v>0</v>
      </c>
    </row>
    <row r="17" spans="1:8" ht="18.75" customHeight="1" x14ac:dyDescent="0.2">
      <c r="A17" s="593">
        <v>12</v>
      </c>
      <c r="B17" s="646" t="s">
        <v>16</v>
      </c>
      <c r="C17" s="647">
        <f t="shared" si="0"/>
        <v>0</v>
      </c>
      <c r="D17" s="649"/>
      <c r="E17" s="596"/>
      <c r="F17" s="596"/>
      <c r="G17" s="596"/>
      <c r="H17" s="596"/>
    </row>
    <row r="18" spans="1:8" ht="25.5" x14ac:dyDescent="0.2">
      <c r="A18" s="593">
        <v>13</v>
      </c>
      <c r="B18" s="646" t="s">
        <v>17</v>
      </c>
      <c r="C18" s="647">
        <f t="shared" si="0"/>
        <v>169123789</v>
      </c>
      <c r="D18" s="654">
        <f>SUM(D19:D22)</f>
        <v>169123789</v>
      </c>
      <c r="E18" s="601">
        <f>SUM(E19:E22)</f>
        <v>0</v>
      </c>
      <c r="F18" s="601">
        <f>SUM(F19:F22)</f>
        <v>0</v>
      </c>
      <c r="G18" s="601">
        <f>SUM(G19:G22)</f>
        <v>0</v>
      </c>
      <c r="H18" s="601">
        <f>SUM(H19:H22)</f>
        <v>0</v>
      </c>
    </row>
    <row r="19" spans="1:8" x14ac:dyDescent="0.2">
      <c r="A19" s="593">
        <v>14</v>
      </c>
      <c r="B19" s="646" t="s">
        <v>427</v>
      </c>
      <c r="C19" s="647">
        <f t="shared" si="0"/>
        <v>3620000</v>
      </c>
      <c r="D19" s="649">
        <v>3620000</v>
      </c>
      <c r="E19" s="596"/>
      <c r="F19" s="596"/>
      <c r="G19" s="596"/>
      <c r="H19" s="596"/>
    </row>
    <row r="20" spans="1:8" x14ac:dyDescent="0.2">
      <c r="A20" s="593">
        <v>15</v>
      </c>
      <c r="B20" s="646" t="s">
        <v>19</v>
      </c>
      <c r="C20" s="647">
        <f t="shared" si="0"/>
        <v>0</v>
      </c>
      <c r="D20" s="649"/>
      <c r="E20" s="596"/>
      <c r="F20" s="596"/>
      <c r="G20" s="596"/>
      <c r="H20" s="596"/>
    </row>
    <row r="21" spans="1:8" ht="25.5" x14ac:dyDescent="0.2">
      <c r="A21" s="593">
        <v>16</v>
      </c>
      <c r="B21" s="646" t="s">
        <v>20</v>
      </c>
      <c r="C21" s="647">
        <f t="shared" si="0"/>
        <v>0</v>
      </c>
      <c r="D21" s="649"/>
      <c r="E21" s="596"/>
      <c r="F21" s="596"/>
      <c r="G21" s="596"/>
      <c r="H21" s="596"/>
    </row>
    <row r="22" spans="1:8" x14ac:dyDescent="0.2">
      <c r="A22" s="593">
        <v>17</v>
      </c>
      <c r="B22" s="646" t="s">
        <v>21</v>
      </c>
      <c r="C22" s="647">
        <f t="shared" si="0"/>
        <v>165503789</v>
      </c>
      <c r="D22" s="649">
        <v>165503789</v>
      </c>
      <c r="E22" s="596"/>
      <c r="F22" s="596"/>
      <c r="G22" s="596"/>
      <c r="H22" s="596"/>
    </row>
    <row r="23" spans="1:8" ht="25.5" x14ac:dyDescent="0.2">
      <c r="A23" s="593">
        <v>18</v>
      </c>
      <c r="B23" s="646" t="s">
        <v>550</v>
      </c>
      <c r="C23" s="647">
        <f t="shared" si="0"/>
        <v>8699850</v>
      </c>
      <c r="D23" s="649">
        <v>8699850</v>
      </c>
      <c r="E23" s="596"/>
      <c r="F23" s="596"/>
      <c r="G23" s="596"/>
      <c r="H23" s="596"/>
    </row>
    <row r="24" spans="1:8" ht="16.5" customHeight="1" x14ac:dyDescent="0.2">
      <c r="A24" s="593">
        <v>19</v>
      </c>
      <c r="B24" s="646" t="s">
        <v>429</v>
      </c>
      <c r="C24" s="647">
        <f t="shared" si="0"/>
        <v>69310</v>
      </c>
      <c r="D24" s="649">
        <v>69310</v>
      </c>
      <c r="E24" s="596"/>
      <c r="F24" s="596"/>
      <c r="G24" s="596"/>
      <c r="H24" s="596"/>
    </row>
    <row r="25" spans="1:8" ht="16.5" customHeight="1" x14ac:dyDescent="0.2">
      <c r="A25" s="593">
        <v>20</v>
      </c>
      <c r="B25" s="646" t="s">
        <v>23</v>
      </c>
      <c r="C25" s="647">
        <f t="shared" si="0"/>
        <v>108402205</v>
      </c>
      <c r="D25" s="649">
        <v>108402205</v>
      </c>
      <c r="E25" s="596"/>
      <c r="F25" s="596"/>
      <c r="G25" s="596"/>
      <c r="H25" s="596"/>
    </row>
    <row r="26" spans="1:8" ht="18" customHeight="1" x14ac:dyDescent="0.2">
      <c r="A26" s="593">
        <v>21</v>
      </c>
      <c r="B26" s="650" t="s">
        <v>24</v>
      </c>
      <c r="C26" s="651">
        <f t="shared" si="0"/>
        <v>286295154</v>
      </c>
      <c r="D26" s="652">
        <f>D17+D18+D23+D24+D25</f>
        <v>286295154</v>
      </c>
      <c r="E26" s="653">
        <f>E17+E18+E23+E24+E25</f>
        <v>0</v>
      </c>
      <c r="F26" s="653">
        <f>F17+F18+F23+F24+F25</f>
        <v>0</v>
      </c>
      <c r="G26" s="653">
        <f>G17+G18+G23+G24+G25</f>
        <v>0</v>
      </c>
      <c r="H26" s="653">
        <f>H17+H18+H23+H24+H25</f>
        <v>0</v>
      </c>
    </row>
    <row r="27" spans="1:8" x14ac:dyDescent="0.2">
      <c r="A27" s="593">
        <v>22</v>
      </c>
      <c r="B27" s="646" t="s">
        <v>25</v>
      </c>
      <c r="C27" s="647">
        <f t="shared" si="0"/>
        <v>620000</v>
      </c>
      <c r="D27" s="649"/>
      <c r="E27" s="596">
        <v>500000</v>
      </c>
      <c r="F27" s="596">
        <v>120000</v>
      </c>
      <c r="G27" s="596"/>
      <c r="H27" s="596"/>
    </row>
    <row r="28" spans="1:8" x14ac:dyDescent="0.2">
      <c r="A28" s="593">
        <v>23</v>
      </c>
      <c r="B28" s="646" t="s">
        <v>26</v>
      </c>
      <c r="C28" s="647">
        <f t="shared" si="0"/>
        <v>1009528681</v>
      </c>
      <c r="D28" s="649">
        <v>1009528681</v>
      </c>
      <c r="E28" s="596"/>
      <c r="F28" s="596"/>
      <c r="G28" s="596"/>
      <c r="H28" s="596"/>
    </row>
    <row r="29" spans="1:8" x14ac:dyDescent="0.2">
      <c r="A29" s="593">
        <v>24</v>
      </c>
      <c r="B29" s="646" t="s">
        <v>27</v>
      </c>
      <c r="C29" s="647">
        <f t="shared" si="0"/>
        <v>1146299</v>
      </c>
      <c r="D29" s="649"/>
      <c r="E29" s="596">
        <v>1106299</v>
      </c>
      <c r="F29" s="596">
        <v>40000</v>
      </c>
      <c r="G29" s="596"/>
      <c r="H29" s="596"/>
    </row>
    <row r="30" spans="1:8" x14ac:dyDescent="0.2">
      <c r="A30" s="593">
        <v>25</v>
      </c>
      <c r="B30" s="646" t="s">
        <v>28</v>
      </c>
      <c r="C30" s="647">
        <f t="shared" si="0"/>
        <v>28166155</v>
      </c>
      <c r="D30" s="649">
        <v>15739754</v>
      </c>
      <c r="E30" s="596">
        <v>736220</v>
      </c>
      <c r="F30" s="596">
        <v>2609638</v>
      </c>
      <c r="G30" s="596">
        <v>8414741</v>
      </c>
      <c r="H30" s="596">
        <v>665802</v>
      </c>
    </row>
    <row r="31" spans="1:8" ht="25.5" x14ac:dyDescent="0.2">
      <c r="A31" s="593">
        <v>26</v>
      </c>
      <c r="B31" s="646" t="s">
        <v>29</v>
      </c>
      <c r="C31" s="647">
        <f t="shared" si="0"/>
        <v>70754372</v>
      </c>
      <c r="D31" s="649">
        <v>67089027</v>
      </c>
      <c r="E31" s="596">
        <v>632481</v>
      </c>
      <c r="F31" s="596">
        <v>747802</v>
      </c>
      <c r="G31" s="596">
        <v>2105295</v>
      </c>
      <c r="H31" s="596">
        <v>179767</v>
      </c>
    </row>
    <row r="32" spans="1:8" x14ac:dyDescent="0.2">
      <c r="A32" s="593">
        <v>27</v>
      </c>
      <c r="B32" s="650" t="s">
        <v>30</v>
      </c>
      <c r="C32" s="651">
        <f t="shared" si="0"/>
        <v>1110215507</v>
      </c>
      <c r="D32" s="653">
        <f>SUM(D27:D31)</f>
        <v>1092357462</v>
      </c>
      <c r="E32" s="653">
        <f>SUM(E27:E31)</f>
        <v>2975000</v>
      </c>
      <c r="F32" s="653">
        <f>SUM(F27:F31)</f>
        <v>3517440</v>
      </c>
      <c r="G32" s="653">
        <f>SUM(G27:G31)</f>
        <v>10520036</v>
      </c>
      <c r="H32" s="653">
        <f>SUM(H27:H31)</f>
        <v>845569</v>
      </c>
    </row>
    <row r="33" spans="1:8" x14ac:dyDescent="0.2">
      <c r="A33" s="593">
        <v>28</v>
      </c>
      <c r="B33" s="646" t="s">
        <v>31</v>
      </c>
      <c r="C33" s="647">
        <f t="shared" si="0"/>
        <v>68628228</v>
      </c>
      <c r="D33" s="649">
        <v>68628228</v>
      </c>
      <c r="E33" s="596"/>
      <c r="F33" s="596"/>
      <c r="G33" s="596"/>
      <c r="H33" s="596"/>
    </row>
    <row r="34" spans="1:8" x14ac:dyDescent="0.2">
      <c r="A34" s="593">
        <v>29</v>
      </c>
      <c r="B34" s="646" t="s">
        <v>430</v>
      </c>
      <c r="C34" s="647">
        <f t="shared" si="0"/>
        <v>300000</v>
      </c>
      <c r="D34" s="649"/>
      <c r="E34" s="596">
        <v>300000</v>
      </c>
      <c r="F34" s="596"/>
      <c r="G34" s="596"/>
      <c r="H34" s="596"/>
    </row>
    <row r="35" spans="1:8" x14ac:dyDescent="0.2">
      <c r="A35" s="593">
        <v>30</v>
      </c>
      <c r="B35" s="646" t="s">
        <v>33</v>
      </c>
      <c r="C35" s="647">
        <f t="shared" si="0"/>
        <v>725196</v>
      </c>
      <c r="D35" s="649"/>
      <c r="E35" s="596"/>
      <c r="F35" s="596">
        <v>725196</v>
      </c>
      <c r="G35" s="596"/>
      <c r="H35" s="596"/>
    </row>
    <row r="36" spans="1:8" ht="25.5" x14ac:dyDescent="0.2">
      <c r="A36" s="593">
        <v>31</v>
      </c>
      <c r="B36" s="646" t="s">
        <v>34</v>
      </c>
      <c r="C36" s="647">
        <f t="shared" si="0"/>
        <v>18806425</v>
      </c>
      <c r="D36" s="649">
        <v>18529621</v>
      </c>
      <c r="E36" s="596">
        <v>81000</v>
      </c>
      <c r="F36" s="596">
        <v>195804</v>
      </c>
      <c r="G36" s="596"/>
      <c r="H36" s="596"/>
    </row>
    <row r="37" spans="1:8" x14ac:dyDescent="0.2">
      <c r="A37" s="593">
        <v>32</v>
      </c>
      <c r="B37" s="650" t="s">
        <v>35</v>
      </c>
      <c r="C37" s="651">
        <f t="shared" si="0"/>
        <v>88459849</v>
      </c>
      <c r="D37" s="652">
        <f>SUM(D33:D36)</f>
        <v>87157849</v>
      </c>
      <c r="E37" s="653">
        <f>SUM(E33:E36)</f>
        <v>381000</v>
      </c>
      <c r="F37" s="653">
        <f>SUM(F33:F36)</f>
        <v>921000</v>
      </c>
      <c r="G37" s="653">
        <f>SUM(G33:G36)</f>
        <v>0</v>
      </c>
      <c r="H37" s="653">
        <f>SUM(H33:H36)</f>
        <v>0</v>
      </c>
    </row>
    <row r="38" spans="1:8" ht="25.5" x14ac:dyDescent="0.2">
      <c r="A38" s="593">
        <v>33</v>
      </c>
      <c r="B38" s="655" t="s">
        <v>36</v>
      </c>
      <c r="C38" s="656">
        <f>SUM(D38:H38)</f>
        <v>4287317</v>
      </c>
      <c r="D38" s="657">
        <f>SUM(D39:D41)</f>
        <v>4287317</v>
      </c>
      <c r="E38" s="658">
        <f>SUM(E39:E41)</f>
        <v>0</v>
      </c>
      <c r="F38" s="658">
        <f>SUM(F39:F41)</f>
        <v>0</v>
      </c>
      <c r="G38" s="658">
        <f>SUM(G39:G41)</f>
        <v>0</v>
      </c>
      <c r="H38" s="658">
        <f>SUM(H39:H41)</f>
        <v>0</v>
      </c>
    </row>
    <row r="39" spans="1:8" ht="25.5" x14ac:dyDescent="0.2">
      <c r="A39" s="593">
        <v>34</v>
      </c>
      <c r="B39" s="646" t="s">
        <v>431</v>
      </c>
      <c r="C39" s="647">
        <f t="shared" ref="C39:C49" si="1">SUM(D39:H39)</f>
        <v>3987317</v>
      </c>
      <c r="D39" s="649">
        <v>3987317</v>
      </c>
      <c r="E39" s="596"/>
      <c r="F39" s="596"/>
      <c r="G39" s="596"/>
      <c r="H39" s="596"/>
    </row>
    <row r="40" spans="1:8" x14ac:dyDescent="0.2">
      <c r="A40" s="593">
        <v>35</v>
      </c>
      <c r="B40" s="646" t="s">
        <v>432</v>
      </c>
      <c r="C40" s="647">
        <f t="shared" si="1"/>
        <v>0</v>
      </c>
      <c r="D40" s="649"/>
      <c r="E40" s="596"/>
      <c r="F40" s="596"/>
      <c r="G40" s="596"/>
      <c r="H40" s="596"/>
    </row>
    <row r="41" spans="1:8" x14ac:dyDescent="0.2">
      <c r="A41" s="593">
        <v>36</v>
      </c>
      <c r="B41" s="646" t="s">
        <v>433</v>
      </c>
      <c r="C41" s="647">
        <f t="shared" si="1"/>
        <v>300000</v>
      </c>
      <c r="D41" s="649">
        <v>300000</v>
      </c>
      <c r="E41" s="596"/>
      <c r="F41" s="596"/>
      <c r="G41" s="596"/>
      <c r="H41" s="596"/>
    </row>
    <row r="42" spans="1:8" ht="25.5" x14ac:dyDescent="0.2">
      <c r="A42" s="593">
        <v>37</v>
      </c>
      <c r="B42" s="655" t="s">
        <v>527</v>
      </c>
      <c r="C42" s="656">
        <f t="shared" si="1"/>
        <v>7516495</v>
      </c>
      <c r="D42" s="657">
        <v>7516495</v>
      </c>
      <c r="E42" s="658"/>
      <c r="F42" s="658"/>
      <c r="G42" s="658"/>
      <c r="H42" s="658"/>
    </row>
    <row r="43" spans="1:8" x14ac:dyDescent="0.2">
      <c r="A43" s="593">
        <v>38</v>
      </c>
      <c r="B43" s="650" t="s">
        <v>40</v>
      </c>
      <c r="C43" s="651">
        <f t="shared" si="1"/>
        <v>11803812</v>
      </c>
      <c r="D43" s="652">
        <f>D38+D42</f>
        <v>11803812</v>
      </c>
      <c r="E43" s="652">
        <f t="shared" ref="E43:H43" si="2">E38+E42</f>
        <v>0</v>
      </c>
      <c r="F43" s="652">
        <f t="shared" si="2"/>
        <v>0</v>
      </c>
      <c r="G43" s="652">
        <f t="shared" si="2"/>
        <v>0</v>
      </c>
      <c r="H43" s="652">
        <f t="shared" si="2"/>
        <v>0</v>
      </c>
    </row>
    <row r="44" spans="1:8" x14ac:dyDescent="0.2">
      <c r="A44" s="593">
        <v>39</v>
      </c>
      <c r="B44" s="659" t="s">
        <v>41</v>
      </c>
      <c r="C44" s="651">
        <f t="shared" si="1"/>
        <v>2449107914</v>
      </c>
      <c r="D44" s="660">
        <f>D6+D7+D8+D16+D26+D32+D37+D43</f>
        <v>1822965685</v>
      </c>
      <c r="E44" s="661">
        <f>E6+E7+E8+E16+E26+E32+E37+E43</f>
        <v>202113462</v>
      </c>
      <c r="F44" s="661">
        <f>F6+F7+F8+F16+F26+F32+F37+F43</f>
        <v>209120635</v>
      </c>
      <c r="G44" s="661">
        <f>G6+G7+G8+G16+G26+G32+G37+G43</f>
        <v>72362638</v>
      </c>
      <c r="H44" s="661">
        <f>H6+H7+H8+H16+H26+H32+H37+H43</f>
        <v>142545494</v>
      </c>
    </row>
    <row r="45" spans="1:8" ht="25.5" x14ac:dyDescent="0.2">
      <c r="A45" s="593">
        <v>40</v>
      </c>
      <c r="B45" s="646" t="s">
        <v>42</v>
      </c>
      <c r="C45" s="647">
        <f t="shared" si="1"/>
        <v>27418465</v>
      </c>
      <c r="D45" s="649">
        <v>27418465</v>
      </c>
      <c r="E45" s="596"/>
      <c r="F45" s="596"/>
      <c r="G45" s="596"/>
      <c r="H45" s="596"/>
    </row>
    <row r="46" spans="1:8" ht="25.5" x14ac:dyDescent="0.2">
      <c r="A46" s="593">
        <v>41</v>
      </c>
      <c r="B46" s="646" t="s">
        <v>43</v>
      </c>
      <c r="C46" s="647">
        <f t="shared" si="1"/>
        <v>507950224</v>
      </c>
      <c r="D46" s="649">
        <v>507950224</v>
      </c>
      <c r="E46" s="596"/>
      <c r="F46" s="596"/>
      <c r="G46" s="596"/>
      <c r="H46" s="596"/>
    </row>
    <row r="47" spans="1:8" x14ac:dyDescent="0.2">
      <c r="A47" s="593">
        <v>42</v>
      </c>
      <c r="B47" s="646" t="s">
        <v>44</v>
      </c>
      <c r="C47" s="647">
        <f t="shared" si="1"/>
        <v>535368689</v>
      </c>
      <c r="D47" s="648">
        <f>SUM(D45:D46)</f>
        <v>535368689</v>
      </c>
      <c r="E47" s="608">
        <f>SUM(E45:E46)</f>
        <v>0</v>
      </c>
      <c r="F47" s="608">
        <f>SUM(F45:F46)</f>
        <v>0</v>
      </c>
      <c r="G47" s="608">
        <f>SUM(G45:G46)</f>
        <v>0</v>
      </c>
      <c r="H47" s="608">
        <f>SUM(H45:H46)</f>
        <v>0</v>
      </c>
    </row>
    <row r="48" spans="1:8" ht="13.5" thickBot="1" x14ac:dyDescent="0.25">
      <c r="A48" s="593">
        <v>43</v>
      </c>
      <c r="B48" s="662" t="s">
        <v>45</v>
      </c>
      <c r="C48" s="651">
        <f t="shared" si="1"/>
        <v>535368689</v>
      </c>
      <c r="D48" s="663">
        <f>D47</f>
        <v>535368689</v>
      </c>
      <c r="E48" s="664">
        <f>E47</f>
        <v>0</v>
      </c>
      <c r="F48" s="664">
        <f>F47</f>
        <v>0</v>
      </c>
      <c r="G48" s="664">
        <f>G47</f>
        <v>0</v>
      </c>
      <c r="H48" s="664">
        <f>H47</f>
        <v>0</v>
      </c>
    </row>
    <row r="49" spans="1:8" ht="14.25" thickTop="1" thickBot="1" x14ac:dyDescent="0.25">
      <c r="A49" s="593">
        <v>44</v>
      </c>
      <c r="B49" s="366" t="s">
        <v>46</v>
      </c>
      <c r="C49" s="651">
        <f t="shared" si="1"/>
        <v>2984476603</v>
      </c>
      <c r="D49" s="365">
        <f>D44+D48</f>
        <v>2358334374</v>
      </c>
      <c r="E49" s="363">
        <f>E44+E48</f>
        <v>202113462</v>
      </c>
      <c r="F49" s="363">
        <f>F44+F48</f>
        <v>209120635</v>
      </c>
      <c r="G49" s="363">
        <f>G44+G48</f>
        <v>72362638</v>
      </c>
      <c r="H49" s="363">
        <f>H44+H48</f>
        <v>142545494</v>
      </c>
    </row>
    <row r="50" spans="1:8" ht="13.5" thickTop="1" x14ac:dyDescent="0.2">
      <c r="C50" s="35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E2" sqref="E2"/>
    </sheetView>
  </sheetViews>
  <sheetFormatPr defaultRowHeight="12.75" x14ac:dyDescent="0.2"/>
  <cols>
    <col min="1" max="1" width="6.42578125" style="379" customWidth="1"/>
    <col min="2" max="2" width="46.5703125" style="379" customWidth="1"/>
    <col min="3" max="3" width="12.85546875" style="379" customWidth="1"/>
    <col min="4" max="4" width="12.7109375" style="379" customWidth="1"/>
    <col min="5" max="5" width="11.140625" style="379" customWidth="1"/>
    <col min="6" max="6" width="12" style="379" customWidth="1"/>
    <col min="7" max="7" width="10.42578125" style="379" customWidth="1"/>
    <col min="8" max="8" width="12.7109375" style="379" customWidth="1"/>
    <col min="9" max="9" width="6.42578125" style="379" customWidth="1"/>
    <col min="10" max="251" width="9.140625" style="379"/>
    <col min="252" max="252" width="6.42578125" style="379" customWidth="1"/>
    <col min="253" max="253" width="46.5703125" style="379" customWidth="1"/>
    <col min="254" max="254" width="29.42578125" style="379" customWidth="1"/>
    <col min="255" max="507" width="9.140625" style="379"/>
    <col min="508" max="508" width="6.42578125" style="379" customWidth="1"/>
    <col min="509" max="509" width="46.5703125" style="379" customWidth="1"/>
    <col min="510" max="510" width="29.42578125" style="379" customWidth="1"/>
    <col min="511" max="763" width="9.140625" style="379"/>
    <col min="764" max="764" width="6.42578125" style="379" customWidth="1"/>
    <col min="765" max="765" width="46.5703125" style="379" customWidth="1"/>
    <col min="766" max="766" width="29.42578125" style="379" customWidth="1"/>
    <col min="767" max="1019" width="9.140625" style="379"/>
    <col min="1020" max="1020" width="6.42578125" style="379" customWidth="1"/>
    <col min="1021" max="1021" width="46.5703125" style="379" customWidth="1"/>
    <col min="1022" max="1022" width="29.42578125" style="379" customWidth="1"/>
    <col min="1023" max="1275" width="9.140625" style="379"/>
    <col min="1276" max="1276" width="6.42578125" style="379" customWidth="1"/>
    <col min="1277" max="1277" width="46.5703125" style="379" customWidth="1"/>
    <col min="1278" max="1278" width="29.42578125" style="379" customWidth="1"/>
    <col min="1279" max="1531" width="9.140625" style="379"/>
    <col min="1532" max="1532" width="6.42578125" style="379" customWidth="1"/>
    <col min="1533" max="1533" width="46.5703125" style="379" customWidth="1"/>
    <col min="1534" max="1534" width="29.42578125" style="379" customWidth="1"/>
    <col min="1535" max="1787" width="9.140625" style="379"/>
    <col min="1788" max="1788" width="6.42578125" style="379" customWidth="1"/>
    <col min="1789" max="1789" width="46.5703125" style="379" customWidth="1"/>
    <col min="1790" max="1790" width="29.42578125" style="379" customWidth="1"/>
    <col min="1791" max="2043" width="9.140625" style="379"/>
    <col min="2044" max="2044" width="6.42578125" style="379" customWidth="1"/>
    <col min="2045" max="2045" width="46.5703125" style="379" customWidth="1"/>
    <col min="2046" max="2046" width="29.42578125" style="379" customWidth="1"/>
    <col min="2047" max="2299" width="9.140625" style="379"/>
    <col min="2300" max="2300" width="6.42578125" style="379" customWidth="1"/>
    <col min="2301" max="2301" width="46.5703125" style="379" customWidth="1"/>
    <col min="2302" max="2302" width="29.42578125" style="379" customWidth="1"/>
    <col min="2303" max="2555" width="9.140625" style="379"/>
    <col min="2556" max="2556" width="6.42578125" style="379" customWidth="1"/>
    <col min="2557" max="2557" width="46.5703125" style="379" customWidth="1"/>
    <col min="2558" max="2558" width="29.42578125" style="379" customWidth="1"/>
    <col min="2559" max="2811" width="9.140625" style="379"/>
    <col min="2812" max="2812" width="6.42578125" style="379" customWidth="1"/>
    <col min="2813" max="2813" width="46.5703125" style="379" customWidth="1"/>
    <col min="2814" max="2814" width="29.42578125" style="379" customWidth="1"/>
    <col min="2815" max="3067" width="9.140625" style="379"/>
    <col min="3068" max="3068" width="6.42578125" style="379" customWidth="1"/>
    <col min="3069" max="3069" width="46.5703125" style="379" customWidth="1"/>
    <col min="3070" max="3070" width="29.42578125" style="379" customWidth="1"/>
    <col min="3071" max="3323" width="9.140625" style="379"/>
    <col min="3324" max="3324" width="6.42578125" style="379" customWidth="1"/>
    <col min="3325" max="3325" width="46.5703125" style="379" customWidth="1"/>
    <col min="3326" max="3326" width="29.42578125" style="379" customWidth="1"/>
    <col min="3327" max="3579" width="9.140625" style="379"/>
    <col min="3580" max="3580" width="6.42578125" style="379" customWidth="1"/>
    <col min="3581" max="3581" width="46.5703125" style="379" customWidth="1"/>
    <col min="3582" max="3582" width="29.42578125" style="379" customWidth="1"/>
    <col min="3583" max="3835" width="9.140625" style="379"/>
    <col min="3836" max="3836" width="6.42578125" style="379" customWidth="1"/>
    <col min="3837" max="3837" width="46.5703125" style="379" customWidth="1"/>
    <col min="3838" max="3838" width="29.42578125" style="379" customWidth="1"/>
    <col min="3839" max="4091" width="9.140625" style="379"/>
    <col min="4092" max="4092" width="6.42578125" style="379" customWidth="1"/>
    <col min="4093" max="4093" width="46.5703125" style="379" customWidth="1"/>
    <col min="4094" max="4094" width="29.42578125" style="379" customWidth="1"/>
    <col min="4095" max="4347" width="9.140625" style="379"/>
    <col min="4348" max="4348" width="6.42578125" style="379" customWidth="1"/>
    <col min="4349" max="4349" width="46.5703125" style="379" customWidth="1"/>
    <col min="4350" max="4350" width="29.42578125" style="379" customWidth="1"/>
    <col min="4351" max="4603" width="9.140625" style="379"/>
    <col min="4604" max="4604" width="6.42578125" style="379" customWidth="1"/>
    <col min="4605" max="4605" width="46.5703125" style="379" customWidth="1"/>
    <col min="4606" max="4606" width="29.42578125" style="379" customWidth="1"/>
    <col min="4607" max="4859" width="9.140625" style="379"/>
    <col min="4860" max="4860" width="6.42578125" style="379" customWidth="1"/>
    <col min="4861" max="4861" width="46.5703125" style="379" customWidth="1"/>
    <col min="4862" max="4862" width="29.42578125" style="379" customWidth="1"/>
    <col min="4863" max="5115" width="9.140625" style="379"/>
    <col min="5116" max="5116" width="6.42578125" style="379" customWidth="1"/>
    <col min="5117" max="5117" width="46.5703125" style="379" customWidth="1"/>
    <col min="5118" max="5118" width="29.42578125" style="379" customWidth="1"/>
    <col min="5119" max="5371" width="9.140625" style="379"/>
    <col min="5372" max="5372" width="6.42578125" style="379" customWidth="1"/>
    <col min="5373" max="5373" width="46.5703125" style="379" customWidth="1"/>
    <col min="5374" max="5374" width="29.42578125" style="379" customWidth="1"/>
    <col min="5375" max="5627" width="9.140625" style="379"/>
    <col min="5628" max="5628" width="6.42578125" style="379" customWidth="1"/>
    <col min="5629" max="5629" width="46.5703125" style="379" customWidth="1"/>
    <col min="5630" max="5630" width="29.42578125" style="379" customWidth="1"/>
    <col min="5631" max="5883" width="9.140625" style="379"/>
    <col min="5884" max="5884" width="6.42578125" style="379" customWidth="1"/>
    <col min="5885" max="5885" width="46.5703125" style="379" customWidth="1"/>
    <col min="5886" max="5886" width="29.42578125" style="379" customWidth="1"/>
    <col min="5887" max="6139" width="9.140625" style="379"/>
    <col min="6140" max="6140" width="6.42578125" style="379" customWidth="1"/>
    <col min="6141" max="6141" width="46.5703125" style="379" customWidth="1"/>
    <col min="6142" max="6142" width="29.42578125" style="379" customWidth="1"/>
    <col min="6143" max="6395" width="9.140625" style="379"/>
    <col min="6396" max="6396" width="6.42578125" style="379" customWidth="1"/>
    <col min="6397" max="6397" width="46.5703125" style="379" customWidth="1"/>
    <col min="6398" max="6398" width="29.42578125" style="379" customWidth="1"/>
    <col min="6399" max="6651" width="9.140625" style="379"/>
    <col min="6652" max="6652" width="6.42578125" style="379" customWidth="1"/>
    <col min="6653" max="6653" width="46.5703125" style="379" customWidth="1"/>
    <col min="6654" max="6654" width="29.42578125" style="379" customWidth="1"/>
    <col min="6655" max="6907" width="9.140625" style="379"/>
    <col min="6908" max="6908" width="6.42578125" style="379" customWidth="1"/>
    <col min="6909" max="6909" width="46.5703125" style="379" customWidth="1"/>
    <col min="6910" max="6910" width="29.42578125" style="379" customWidth="1"/>
    <col min="6911" max="7163" width="9.140625" style="379"/>
    <col min="7164" max="7164" width="6.42578125" style="379" customWidth="1"/>
    <col min="7165" max="7165" width="46.5703125" style="379" customWidth="1"/>
    <col min="7166" max="7166" width="29.42578125" style="379" customWidth="1"/>
    <col min="7167" max="7419" width="9.140625" style="379"/>
    <col min="7420" max="7420" width="6.42578125" style="379" customWidth="1"/>
    <col min="7421" max="7421" width="46.5703125" style="379" customWidth="1"/>
    <col min="7422" max="7422" width="29.42578125" style="379" customWidth="1"/>
    <col min="7423" max="7675" width="9.140625" style="379"/>
    <col min="7676" max="7676" width="6.42578125" style="379" customWidth="1"/>
    <col min="7677" max="7677" width="46.5703125" style="379" customWidth="1"/>
    <col min="7678" max="7678" width="29.42578125" style="379" customWidth="1"/>
    <col min="7679" max="7931" width="9.140625" style="379"/>
    <col min="7932" max="7932" width="6.42578125" style="379" customWidth="1"/>
    <col min="7933" max="7933" width="46.5703125" style="379" customWidth="1"/>
    <col min="7934" max="7934" width="29.42578125" style="379" customWidth="1"/>
    <col min="7935" max="8187" width="9.140625" style="379"/>
    <col min="8188" max="8188" width="6.42578125" style="379" customWidth="1"/>
    <col min="8189" max="8189" width="46.5703125" style="379" customWidth="1"/>
    <col min="8190" max="8190" width="29.42578125" style="379" customWidth="1"/>
    <col min="8191" max="8443" width="9.140625" style="379"/>
    <col min="8444" max="8444" width="6.42578125" style="379" customWidth="1"/>
    <col min="8445" max="8445" width="46.5703125" style="379" customWidth="1"/>
    <col min="8446" max="8446" width="29.42578125" style="379" customWidth="1"/>
    <col min="8447" max="8699" width="9.140625" style="379"/>
    <col min="8700" max="8700" width="6.42578125" style="379" customWidth="1"/>
    <col min="8701" max="8701" width="46.5703125" style="379" customWidth="1"/>
    <col min="8702" max="8702" width="29.42578125" style="379" customWidth="1"/>
    <col min="8703" max="8955" width="9.140625" style="379"/>
    <col min="8956" max="8956" width="6.42578125" style="379" customWidth="1"/>
    <col min="8957" max="8957" width="46.5703125" style="379" customWidth="1"/>
    <col min="8958" max="8958" width="29.42578125" style="379" customWidth="1"/>
    <col min="8959" max="9211" width="9.140625" style="379"/>
    <col min="9212" max="9212" width="6.42578125" style="379" customWidth="1"/>
    <col min="9213" max="9213" width="46.5703125" style="379" customWidth="1"/>
    <col min="9214" max="9214" width="29.42578125" style="379" customWidth="1"/>
    <col min="9215" max="9467" width="9.140625" style="379"/>
    <col min="9468" max="9468" width="6.42578125" style="379" customWidth="1"/>
    <col min="9469" max="9469" width="46.5703125" style="379" customWidth="1"/>
    <col min="9470" max="9470" width="29.42578125" style="379" customWidth="1"/>
    <col min="9471" max="9723" width="9.140625" style="379"/>
    <col min="9724" max="9724" width="6.42578125" style="379" customWidth="1"/>
    <col min="9725" max="9725" width="46.5703125" style="379" customWidth="1"/>
    <col min="9726" max="9726" width="29.42578125" style="379" customWidth="1"/>
    <col min="9727" max="9979" width="9.140625" style="379"/>
    <col min="9980" max="9980" width="6.42578125" style="379" customWidth="1"/>
    <col min="9981" max="9981" width="46.5703125" style="379" customWidth="1"/>
    <col min="9982" max="9982" width="29.42578125" style="379" customWidth="1"/>
    <col min="9983" max="10235" width="9.140625" style="379"/>
    <col min="10236" max="10236" width="6.42578125" style="379" customWidth="1"/>
    <col min="10237" max="10237" width="46.5703125" style="379" customWidth="1"/>
    <col min="10238" max="10238" width="29.42578125" style="379" customWidth="1"/>
    <col min="10239" max="10491" width="9.140625" style="379"/>
    <col min="10492" max="10492" width="6.42578125" style="379" customWidth="1"/>
    <col min="10493" max="10493" width="46.5703125" style="379" customWidth="1"/>
    <col min="10494" max="10494" width="29.42578125" style="379" customWidth="1"/>
    <col min="10495" max="10747" width="9.140625" style="379"/>
    <col min="10748" max="10748" width="6.42578125" style="379" customWidth="1"/>
    <col min="10749" max="10749" width="46.5703125" style="379" customWidth="1"/>
    <col min="10750" max="10750" width="29.42578125" style="379" customWidth="1"/>
    <col min="10751" max="11003" width="9.140625" style="379"/>
    <col min="11004" max="11004" width="6.42578125" style="379" customWidth="1"/>
    <col min="11005" max="11005" width="46.5703125" style="379" customWidth="1"/>
    <col min="11006" max="11006" width="29.42578125" style="379" customWidth="1"/>
    <col min="11007" max="11259" width="9.140625" style="379"/>
    <col min="11260" max="11260" width="6.42578125" style="379" customWidth="1"/>
    <col min="11261" max="11261" width="46.5703125" style="379" customWidth="1"/>
    <col min="11262" max="11262" width="29.42578125" style="379" customWidth="1"/>
    <col min="11263" max="11515" width="9.140625" style="379"/>
    <col min="11516" max="11516" width="6.42578125" style="379" customWidth="1"/>
    <col min="11517" max="11517" width="46.5703125" style="379" customWidth="1"/>
    <col min="11518" max="11518" width="29.42578125" style="379" customWidth="1"/>
    <col min="11519" max="11771" width="9.140625" style="379"/>
    <col min="11772" max="11772" width="6.42578125" style="379" customWidth="1"/>
    <col min="11773" max="11773" width="46.5703125" style="379" customWidth="1"/>
    <col min="11774" max="11774" width="29.42578125" style="379" customWidth="1"/>
    <col min="11775" max="12027" width="9.140625" style="379"/>
    <col min="12028" max="12028" width="6.42578125" style="379" customWidth="1"/>
    <col min="12029" max="12029" width="46.5703125" style="379" customWidth="1"/>
    <col min="12030" max="12030" width="29.42578125" style="379" customWidth="1"/>
    <col min="12031" max="12283" width="9.140625" style="379"/>
    <col min="12284" max="12284" width="6.42578125" style="379" customWidth="1"/>
    <col min="12285" max="12285" width="46.5703125" style="379" customWidth="1"/>
    <col min="12286" max="12286" width="29.42578125" style="379" customWidth="1"/>
    <col min="12287" max="12539" width="9.140625" style="379"/>
    <col min="12540" max="12540" width="6.42578125" style="379" customWidth="1"/>
    <col min="12541" max="12541" width="46.5703125" style="379" customWidth="1"/>
    <col min="12542" max="12542" width="29.42578125" style="379" customWidth="1"/>
    <col min="12543" max="12795" width="9.140625" style="379"/>
    <col min="12796" max="12796" width="6.42578125" style="379" customWidth="1"/>
    <col min="12797" max="12797" width="46.5703125" style="379" customWidth="1"/>
    <col min="12798" max="12798" width="29.42578125" style="379" customWidth="1"/>
    <col min="12799" max="13051" width="9.140625" style="379"/>
    <col min="13052" max="13052" width="6.42578125" style="379" customWidth="1"/>
    <col min="13053" max="13053" width="46.5703125" style="379" customWidth="1"/>
    <col min="13054" max="13054" width="29.42578125" style="379" customWidth="1"/>
    <col min="13055" max="13307" width="9.140625" style="379"/>
    <col min="13308" max="13308" width="6.42578125" style="379" customWidth="1"/>
    <col min="13309" max="13309" width="46.5703125" style="379" customWidth="1"/>
    <col min="13310" max="13310" width="29.42578125" style="379" customWidth="1"/>
    <col min="13311" max="13563" width="9.140625" style="379"/>
    <col min="13564" max="13564" width="6.42578125" style="379" customWidth="1"/>
    <col min="13565" max="13565" width="46.5703125" style="379" customWidth="1"/>
    <col min="13566" max="13566" width="29.42578125" style="379" customWidth="1"/>
    <col min="13567" max="13819" width="9.140625" style="379"/>
    <col min="13820" max="13820" width="6.42578125" style="379" customWidth="1"/>
    <col min="13821" max="13821" width="46.5703125" style="379" customWidth="1"/>
    <col min="13822" max="13822" width="29.42578125" style="379" customWidth="1"/>
    <col min="13823" max="14075" width="9.140625" style="379"/>
    <col min="14076" max="14076" width="6.42578125" style="379" customWidth="1"/>
    <col min="14077" max="14077" width="46.5703125" style="379" customWidth="1"/>
    <col min="14078" max="14078" width="29.42578125" style="379" customWidth="1"/>
    <col min="14079" max="14331" width="9.140625" style="379"/>
    <col min="14332" max="14332" width="6.42578125" style="379" customWidth="1"/>
    <col min="14333" max="14333" width="46.5703125" style="379" customWidth="1"/>
    <col min="14334" max="14334" width="29.42578125" style="379" customWidth="1"/>
    <col min="14335" max="14587" width="9.140625" style="379"/>
    <col min="14588" max="14588" width="6.42578125" style="379" customWidth="1"/>
    <col min="14589" max="14589" width="46.5703125" style="379" customWidth="1"/>
    <col min="14590" max="14590" width="29.42578125" style="379" customWidth="1"/>
    <col min="14591" max="14843" width="9.140625" style="379"/>
    <col min="14844" max="14844" width="6.42578125" style="379" customWidth="1"/>
    <col min="14845" max="14845" width="46.5703125" style="379" customWidth="1"/>
    <col min="14846" max="14846" width="29.42578125" style="379" customWidth="1"/>
    <col min="14847" max="15099" width="9.140625" style="379"/>
    <col min="15100" max="15100" width="6.42578125" style="379" customWidth="1"/>
    <col min="15101" max="15101" width="46.5703125" style="379" customWidth="1"/>
    <col min="15102" max="15102" width="29.42578125" style="379" customWidth="1"/>
    <col min="15103" max="15355" width="9.140625" style="379"/>
    <col min="15356" max="15356" width="6.42578125" style="379" customWidth="1"/>
    <col min="15357" max="15357" width="46.5703125" style="379" customWidth="1"/>
    <col min="15358" max="15358" width="29.42578125" style="379" customWidth="1"/>
    <col min="15359" max="15611" width="9.140625" style="379"/>
    <col min="15612" max="15612" width="6.42578125" style="379" customWidth="1"/>
    <col min="15613" max="15613" width="46.5703125" style="379" customWidth="1"/>
    <col min="15614" max="15614" width="29.42578125" style="379" customWidth="1"/>
    <col min="15615" max="15867" width="9.140625" style="379"/>
    <col min="15868" max="15868" width="6.42578125" style="379" customWidth="1"/>
    <col min="15869" max="15869" width="46.5703125" style="379" customWidth="1"/>
    <col min="15870" max="15870" width="29.42578125" style="379" customWidth="1"/>
    <col min="15871" max="16123" width="9.140625" style="379"/>
    <col min="16124" max="16124" width="6.42578125" style="379" customWidth="1"/>
    <col min="16125" max="16125" width="46.5703125" style="379" customWidth="1"/>
    <col min="16126" max="16126" width="29.42578125" style="379" customWidth="1"/>
    <col min="16127" max="16384" width="9.140625" style="379"/>
  </cols>
  <sheetData>
    <row r="1" spans="1:9" x14ac:dyDescent="0.2">
      <c r="B1" s="367" t="s">
        <v>361</v>
      </c>
      <c r="E1" s="379" t="s">
        <v>517</v>
      </c>
    </row>
    <row r="2" spans="1:9" x14ac:dyDescent="0.2">
      <c r="B2" s="367" t="s">
        <v>405</v>
      </c>
      <c r="E2" s="379" t="s">
        <v>538</v>
      </c>
    </row>
    <row r="3" spans="1:9" x14ac:dyDescent="0.2">
      <c r="B3" s="367"/>
      <c r="C3" s="367" t="s">
        <v>454</v>
      </c>
      <c r="E3" s="379" t="s">
        <v>120</v>
      </c>
    </row>
    <row r="4" spans="1:9" ht="13.5" thickBot="1" x14ac:dyDescent="0.25">
      <c r="B4" s="367"/>
    </row>
    <row r="5" spans="1:9" ht="25.5" x14ac:dyDescent="0.2">
      <c r="A5" s="590" t="s">
        <v>1</v>
      </c>
      <c r="B5" s="640" t="s">
        <v>426</v>
      </c>
      <c r="C5" s="360" t="s">
        <v>536</v>
      </c>
      <c r="D5" s="641" t="s">
        <v>48</v>
      </c>
      <c r="E5" s="642" t="s">
        <v>364</v>
      </c>
      <c r="F5" s="642" t="s">
        <v>50</v>
      </c>
      <c r="G5" s="642" t="s">
        <v>174</v>
      </c>
      <c r="H5" s="642" t="s">
        <v>52</v>
      </c>
    </row>
    <row r="6" spans="1:9" x14ac:dyDescent="0.2">
      <c r="A6" s="593">
        <v>1</v>
      </c>
      <c r="B6" s="643" t="s">
        <v>4</v>
      </c>
      <c r="C6" s="595">
        <f t="shared" ref="C6:C37" si="0">SUM(D6:H6)</f>
        <v>240759116</v>
      </c>
      <c r="D6" s="645">
        <v>15021915</v>
      </c>
      <c r="E6" s="645">
        <v>88477947</v>
      </c>
      <c r="F6" s="645">
        <v>71440286</v>
      </c>
      <c r="G6" s="645">
        <v>13356589</v>
      </c>
      <c r="H6" s="645">
        <v>52462379</v>
      </c>
      <c r="I6" s="361"/>
    </row>
    <row r="7" spans="1:9" ht="25.5" x14ac:dyDescent="0.2">
      <c r="A7" s="593">
        <v>2</v>
      </c>
      <c r="B7" s="643" t="s">
        <v>5</v>
      </c>
      <c r="C7" s="595">
        <f t="shared" si="0"/>
        <v>42801484</v>
      </c>
      <c r="D7" s="645">
        <v>359275</v>
      </c>
      <c r="E7" s="645">
        <v>18845826</v>
      </c>
      <c r="F7" s="645">
        <v>10250291</v>
      </c>
      <c r="G7" s="645">
        <v>2556441</v>
      </c>
      <c r="H7" s="645">
        <v>10789651</v>
      </c>
      <c r="I7" s="361"/>
    </row>
    <row r="8" spans="1:9" x14ac:dyDescent="0.2">
      <c r="A8" s="593">
        <v>3</v>
      </c>
      <c r="B8" s="643" t="s">
        <v>6</v>
      </c>
      <c r="C8" s="595">
        <f t="shared" si="0"/>
        <v>142487735</v>
      </c>
      <c r="D8" s="645">
        <v>28516714</v>
      </c>
      <c r="E8" s="645">
        <v>16484556</v>
      </c>
      <c r="F8" s="645">
        <v>50000318</v>
      </c>
      <c r="G8" s="645">
        <v>21040845</v>
      </c>
      <c r="H8" s="645">
        <v>26445302</v>
      </c>
      <c r="I8" s="361"/>
    </row>
    <row r="9" spans="1:9" x14ac:dyDescent="0.2">
      <c r="A9" s="593">
        <v>4</v>
      </c>
      <c r="B9" s="646" t="s">
        <v>7</v>
      </c>
      <c r="C9" s="647">
        <f t="shared" si="0"/>
        <v>2120000</v>
      </c>
      <c r="D9" s="648">
        <f>D10</f>
        <v>2120000</v>
      </c>
      <c r="E9" s="608">
        <f>E10</f>
        <v>0</v>
      </c>
      <c r="F9" s="608">
        <f>F10</f>
        <v>0</v>
      </c>
      <c r="G9" s="608">
        <f>G10</f>
        <v>0</v>
      </c>
      <c r="H9" s="608">
        <f>H10</f>
        <v>0</v>
      </c>
      <c r="I9" s="361"/>
    </row>
    <row r="10" spans="1:9" ht="25.5" x14ac:dyDescent="0.2">
      <c r="A10" s="593">
        <v>5</v>
      </c>
      <c r="B10" s="646" t="s">
        <v>8</v>
      </c>
      <c r="C10" s="647">
        <f t="shared" si="0"/>
        <v>2120000</v>
      </c>
      <c r="D10" s="649">
        <v>2120000</v>
      </c>
      <c r="E10" s="596"/>
      <c r="F10" s="596"/>
      <c r="G10" s="596"/>
      <c r="H10" s="596"/>
      <c r="I10" s="361"/>
    </row>
    <row r="11" spans="1:9" x14ac:dyDescent="0.2">
      <c r="A11" s="593">
        <v>6</v>
      </c>
      <c r="B11" s="646" t="s">
        <v>9</v>
      </c>
      <c r="C11" s="647">
        <f t="shared" si="0"/>
        <v>75000</v>
      </c>
      <c r="D11" s="648">
        <f>D12</f>
        <v>75000</v>
      </c>
      <c r="E11" s="608">
        <f>E12</f>
        <v>0</v>
      </c>
      <c r="F11" s="608">
        <f>F12</f>
        <v>0</v>
      </c>
      <c r="G11" s="608">
        <f>G12</f>
        <v>0</v>
      </c>
      <c r="H11" s="608">
        <f>H12</f>
        <v>0</v>
      </c>
      <c r="I11" s="361"/>
    </row>
    <row r="12" spans="1:9" ht="25.5" x14ac:dyDescent="0.2">
      <c r="A12" s="593">
        <v>7</v>
      </c>
      <c r="B12" s="646" t="s">
        <v>10</v>
      </c>
      <c r="C12" s="647">
        <f t="shared" si="0"/>
        <v>75000</v>
      </c>
      <c r="D12" s="648">
        <v>75000</v>
      </c>
      <c r="E12" s="608"/>
      <c r="F12" s="608"/>
      <c r="G12" s="608"/>
      <c r="H12" s="608"/>
      <c r="I12" s="361"/>
    </row>
    <row r="13" spans="1:9" x14ac:dyDescent="0.2">
      <c r="A13" s="593">
        <v>8</v>
      </c>
      <c r="B13" s="646" t="s">
        <v>11</v>
      </c>
      <c r="C13" s="647">
        <f t="shared" si="0"/>
        <v>3128260</v>
      </c>
      <c r="D13" s="648">
        <v>3128260</v>
      </c>
      <c r="E13" s="608">
        <f>SUM(E14:E15)</f>
        <v>0</v>
      </c>
      <c r="F13" s="608">
        <f>SUM(F14:F15)</f>
        <v>0</v>
      </c>
      <c r="G13" s="608">
        <f>SUM(G14:G15)</f>
        <v>0</v>
      </c>
      <c r="H13" s="608">
        <f>SUM(H14:H15)</f>
        <v>0</v>
      </c>
      <c r="I13" s="361"/>
    </row>
    <row r="14" spans="1:9" x14ac:dyDescent="0.2">
      <c r="A14" s="593">
        <v>9</v>
      </c>
      <c r="B14" s="646" t="s">
        <v>12</v>
      </c>
      <c r="C14" s="647">
        <f t="shared" si="0"/>
        <v>492420</v>
      </c>
      <c r="D14" s="649">
        <v>492420</v>
      </c>
      <c r="E14" s="596"/>
      <c r="F14" s="596"/>
      <c r="G14" s="596"/>
      <c r="H14" s="596"/>
      <c r="I14" s="361"/>
    </row>
    <row r="15" spans="1:9" x14ac:dyDescent="0.2">
      <c r="A15" s="593">
        <v>10</v>
      </c>
      <c r="B15" s="646" t="s">
        <v>13</v>
      </c>
      <c r="C15" s="647">
        <f t="shared" si="0"/>
        <v>2635840</v>
      </c>
      <c r="D15" s="649">
        <v>2635840</v>
      </c>
      <c r="E15" s="596"/>
      <c r="F15" s="596"/>
      <c r="G15" s="596"/>
      <c r="H15" s="596"/>
      <c r="I15" s="361"/>
    </row>
    <row r="16" spans="1:9" x14ac:dyDescent="0.2">
      <c r="A16" s="593">
        <v>11</v>
      </c>
      <c r="B16" s="650" t="s">
        <v>15</v>
      </c>
      <c r="C16" s="647">
        <f t="shared" si="0"/>
        <v>5323260</v>
      </c>
      <c r="D16" s="652">
        <f>D9+D11+D13</f>
        <v>5323260</v>
      </c>
      <c r="E16" s="653">
        <f>E9+E11+E13</f>
        <v>0</v>
      </c>
      <c r="F16" s="653">
        <f>F9+F11+F13</f>
        <v>0</v>
      </c>
      <c r="G16" s="653">
        <f>G9+G11+G13</f>
        <v>0</v>
      </c>
      <c r="H16" s="653">
        <f>H9+H11+H13</f>
        <v>0</v>
      </c>
      <c r="I16" s="361"/>
    </row>
    <row r="17" spans="1:9" ht="18.75" customHeight="1" x14ac:dyDescent="0.2">
      <c r="A17" s="593">
        <v>12</v>
      </c>
      <c r="B17" s="646" t="s">
        <v>16</v>
      </c>
      <c r="C17" s="647">
        <f t="shared" si="0"/>
        <v>0</v>
      </c>
      <c r="D17" s="649"/>
      <c r="E17" s="596"/>
      <c r="F17" s="596"/>
      <c r="G17" s="596"/>
      <c r="H17" s="596"/>
      <c r="I17" s="361"/>
    </row>
    <row r="18" spans="1:9" ht="25.5" x14ac:dyDescent="0.2">
      <c r="A18" s="593">
        <v>13</v>
      </c>
      <c r="B18" s="646" t="s">
        <v>17</v>
      </c>
      <c r="C18" s="647">
        <f t="shared" si="0"/>
        <v>94525433</v>
      </c>
      <c r="D18" s="654">
        <f>SUM(D19:D22)</f>
        <v>94525433</v>
      </c>
      <c r="E18" s="601">
        <f>SUM(E19:E22)</f>
        <v>0</v>
      </c>
      <c r="F18" s="601">
        <f>SUM(F19:F22)</f>
        <v>0</v>
      </c>
      <c r="G18" s="601">
        <f>SUM(G19:G22)</f>
        <v>0</v>
      </c>
      <c r="H18" s="601">
        <f>SUM(H19:H22)</f>
        <v>0</v>
      </c>
      <c r="I18" s="361"/>
    </row>
    <row r="19" spans="1:9" x14ac:dyDescent="0.2">
      <c r="A19" s="593">
        <v>14</v>
      </c>
      <c r="B19" s="646" t="s">
        <v>427</v>
      </c>
      <c r="C19" s="647">
        <f t="shared" si="0"/>
        <v>3610000</v>
      </c>
      <c r="D19" s="649">
        <v>3610000</v>
      </c>
      <c r="E19" s="596"/>
      <c r="F19" s="596"/>
      <c r="G19" s="596"/>
      <c r="H19" s="596"/>
      <c r="I19" s="361"/>
    </row>
    <row r="20" spans="1:9" x14ac:dyDescent="0.2">
      <c r="A20" s="593">
        <v>15</v>
      </c>
      <c r="B20" s="646" t="s">
        <v>19</v>
      </c>
      <c r="C20" s="647">
        <f t="shared" si="0"/>
        <v>0</v>
      </c>
      <c r="D20" s="649"/>
      <c r="E20" s="596"/>
      <c r="F20" s="596"/>
      <c r="G20" s="596"/>
      <c r="H20" s="596"/>
      <c r="I20" s="361"/>
    </row>
    <row r="21" spans="1:9" ht="25.5" x14ac:dyDescent="0.2">
      <c r="A21" s="593">
        <v>16</v>
      </c>
      <c r="B21" s="646" t="s">
        <v>20</v>
      </c>
      <c r="C21" s="647">
        <f t="shared" si="0"/>
        <v>0</v>
      </c>
      <c r="D21" s="649"/>
      <c r="E21" s="596"/>
      <c r="F21" s="596"/>
      <c r="G21" s="596"/>
      <c r="H21" s="596"/>
      <c r="I21" s="361"/>
    </row>
    <row r="22" spans="1:9" x14ac:dyDescent="0.2">
      <c r="A22" s="593">
        <v>17</v>
      </c>
      <c r="B22" s="646" t="s">
        <v>21</v>
      </c>
      <c r="C22" s="647">
        <f t="shared" si="0"/>
        <v>90915433</v>
      </c>
      <c r="D22" s="649">
        <v>90915433</v>
      </c>
      <c r="E22" s="596"/>
      <c r="F22" s="596"/>
      <c r="G22" s="596"/>
      <c r="H22" s="596"/>
      <c r="I22" s="361"/>
    </row>
    <row r="23" spans="1:9" ht="25.5" x14ac:dyDescent="0.2">
      <c r="A23" s="593">
        <v>18</v>
      </c>
      <c r="B23" s="646" t="s">
        <v>550</v>
      </c>
      <c r="C23" s="647">
        <f t="shared" si="0"/>
        <v>4577930</v>
      </c>
      <c r="D23" s="649">
        <v>4577930</v>
      </c>
      <c r="E23" s="596"/>
      <c r="F23" s="596"/>
      <c r="G23" s="596"/>
      <c r="H23" s="596"/>
      <c r="I23" s="361"/>
    </row>
    <row r="24" spans="1:9" ht="16.5" customHeight="1" x14ac:dyDescent="0.2">
      <c r="A24" s="593">
        <v>19</v>
      </c>
      <c r="B24" s="646" t="s">
        <v>429</v>
      </c>
      <c r="C24" s="647">
        <f t="shared" si="0"/>
        <v>114680</v>
      </c>
      <c r="D24" s="649">
        <v>114680</v>
      </c>
      <c r="E24" s="596"/>
      <c r="F24" s="596"/>
      <c r="G24" s="596"/>
      <c r="H24" s="596"/>
      <c r="I24" s="361"/>
    </row>
    <row r="25" spans="1:9" ht="16.5" customHeight="1" x14ac:dyDescent="0.2">
      <c r="A25" s="593">
        <v>20</v>
      </c>
      <c r="B25" s="646" t="s">
        <v>23</v>
      </c>
      <c r="C25" s="647">
        <f t="shared" si="0"/>
        <v>0</v>
      </c>
      <c r="D25" s="649"/>
      <c r="E25" s="596"/>
      <c r="F25" s="596"/>
      <c r="G25" s="596"/>
      <c r="H25" s="596"/>
      <c r="I25" s="361"/>
    </row>
    <row r="26" spans="1:9" ht="18" customHeight="1" x14ac:dyDescent="0.2">
      <c r="A26" s="593">
        <v>21</v>
      </c>
      <c r="B26" s="650" t="s">
        <v>24</v>
      </c>
      <c r="C26" s="647">
        <f t="shared" si="0"/>
        <v>99218043</v>
      </c>
      <c r="D26" s="652">
        <f>D17+D18+D23+D24+D25</f>
        <v>99218043</v>
      </c>
      <c r="E26" s="653">
        <f>E17+E18+E23+E24+E25</f>
        <v>0</v>
      </c>
      <c r="F26" s="653">
        <f>F17+F18+F23+F24+F25</f>
        <v>0</v>
      </c>
      <c r="G26" s="653">
        <f>G17+G18+G23+G24+G25</f>
        <v>0</v>
      </c>
      <c r="H26" s="653">
        <f>H17+H18+H23+H24+H25</f>
        <v>0</v>
      </c>
      <c r="I26" s="361"/>
    </row>
    <row r="27" spans="1:9" x14ac:dyDescent="0.2">
      <c r="A27" s="593">
        <v>22</v>
      </c>
      <c r="B27" s="646" t="s">
        <v>25</v>
      </c>
      <c r="C27" s="647">
        <f t="shared" si="0"/>
        <v>0</v>
      </c>
      <c r="D27" s="649"/>
      <c r="E27" s="596"/>
      <c r="F27" s="596"/>
      <c r="G27" s="596"/>
      <c r="H27" s="596"/>
      <c r="I27" s="361"/>
    </row>
    <row r="28" spans="1:9" x14ac:dyDescent="0.2">
      <c r="A28" s="593">
        <v>23</v>
      </c>
      <c r="B28" s="646" t="s">
        <v>26</v>
      </c>
      <c r="C28" s="647">
        <f t="shared" si="0"/>
        <v>1348125</v>
      </c>
      <c r="D28" s="649">
        <v>1348125</v>
      </c>
      <c r="E28" s="596"/>
      <c r="F28" s="596"/>
      <c r="G28" s="596"/>
      <c r="H28" s="596"/>
      <c r="I28" s="361"/>
    </row>
    <row r="29" spans="1:9" x14ac:dyDescent="0.2">
      <c r="A29" s="593">
        <v>24</v>
      </c>
      <c r="B29" s="646" t="s">
        <v>27</v>
      </c>
      <c r="C29" s="647">
        <f t="shared" si="0"/>
        <v>73274</v>
      </c>
      <c r="D29" s="649">
        <v>29129</v>
      </c>
      <c r="E29" s="596">
        <v>37315</v>
      </c>
      <c r="F29" s="596">
        <v>6830</v>
      </c>
      <c r="G29" s="596"/>
      <c r="H29" s="596"/>
      <c r="I29" s="361"/>
    </row>
    <row r="30" spans="1:9" x14ac:dyDescent="0.2">
      <c r="A30" s="593">
        <v>25</v>
      </c>
      <c r="B30" s="646" t="s">
        <v>28</v>
      </c>
      <c r="C30" s="647">
        <f t="shared" si="0"/>
        <v>3128113</v>
      </c>
      <c r="D30" s="649"/>
      <c r="E30" s="596">
        <v>295256</v>
      </c>
      <c r="F30" s="596">
        <v>1279841</v>
      </c>
      <c r="G30" s="596">
        <v>1553016</v>
      </c>
      <c r="H30" s="596"/>
      <c r="I30" s="361"/>
    </row>
    <row r="31" spans="1:9" ht="25.5" x14ac:dyDescent="0.2">
      <c r="A31" s="593">
        <v>26</v>
      </c>
      <c r="B31" s="646" t="s">
        <v>29</v>
      </c>
      <c r="C31" s="647">
        <f t="shared" si="0"/>
        <v>796941</v>
      </c>
      <c r="D31" s="649">
        <v>313809</v>
      </c>
      <c r="E31" s="596">
        <v>89794</v>
      </c>
      <c r="F31" s="596">
        <v>347401</v>
      </c>
      <c r="G31" s="596">
        <v>45937</v>
      </c>
      <c r="H31" s="596"/>
      <c r="I31" s="361"/>
    </row>
    <row r="32" spans="1:9" x14ac:dyDescent="0.2">
      <c r="A32" s="593">
        <v>27</v>
      </c>
      <c r="B32" s="650" t="s">
        <v>30</v>
      </c>
      <c r="C32" s="647">
        <f t="shared" si="0"/>
        <v>5346453</v>
      </c>
      <c r="D32" s="652">
        <f>SUM(D27:D31)</f>
        <v>1691063</v>
      </c>
      <c r="E32" s="653">
        <f>SUM(E27:E31)</f>
        <v>422365</v>
      </c>
      <c r="F32" s="653">
        <f>SUM(F27:F31)</f>
        <v>1634072</v>
      </c>
      <c r="G32" s="653">
        <f>SUM(G27:G31)</f>
        <v>1598953</v>
      </c>
      <c r="H32" s="653">
        <f>SUM(H27:H31)</f>
        <v>0</v>
      </c>
      <c r="I32" s="361"/>
    </row>
    <row r="33" spans="1:9" x14ac:dyDescent="0.2">
      <c r="A33" s="593">
        <v>28</v>
      </c>
      <c r="B33" s="646" t="s">
        <v>31</v>
      </c>
      <c r="C33" s="647">
        <f t="shared" si="0"/>
        <v>9135142</v>
      </c>
      <c r="D33" s="649">
        <v>9135142</v>
      </c>
      <c r="E33" s="596"/>
      <c r="F33" s="596"/>
      <c r="G33" s="596"/>
      <c r="H33" s="596"/>
      <c r="I33" s="361"/>
    </row>
    <row r="34" spans="1:9" x14ac:dyDescent="0.2">
      <c r="A34" s="593">
        <v>29</v>
      </c>
      <c r="B34" s="646" t="s">
        <v>430</v>
      </c>
      <c r="C34" s="647">
        <f t="shared" si="0"/>
        <v>0</v>
      </c>
      <c r="D34" s="649"/>
      <c r="E34" s="596"/>
      <c r="F34" s="596"/>
      <c r="G34" s="596"/>
      <c r="H34" s="596"/>
      <c r="I34" s="361"/>
    </row>
    <row r="35" spans="1:9" x14ac:dyDescent="0.2">
      <c r="A35" s="593">
        <v>30</v>
      </c>
      <c r="B35" s="646" t="s">
        <v>33</v>
      </c>
      <c r="C35" s="647">
        <f t="shared" si="0"/>
        <v>331000</v>
      </c>
      <c r="D35" s="649"/>
      <c r="E35" s="596"/>
      <c r="F35" s="596">
        <v>331000</v>
      </c>
      <c r="G35" s="596"/>
      <c r="H35" s="596"/>
      <c r="I35" s="361"/>
    </row>
    <row r="36" spans="1:9" ht="25.5" x14ac:dyDescent="0.2">
      <c r="A36" s="593">
        <v>31</v>
      </c>
      <c r="B36" s="646" t="s">
        <v>34</v>
      </c>
      <c r="C36" s="647">
        <f t="shared" si="0"/>
        <v>1695867</v>
      </c>
      <c r="D36" s="649">
        <v>1606497</v>
      </c>
      <c r="E36" s="596"/>
      <c r="F36" s="596">
        <v>89370</v>
      </c>
      <c r="G36" s="596"/>
      <c r="H36" s="596"/>
      <c r="I36" s="361"/>
    </row>
    <row r="37" spans="1:9" x14ac:dyDescent="0.2">
      <c r="A37" s="593">
        <v>32</v>
      </c>
      <c r="B37" s="650" t="s">
        <v>35</v>
      </c>
      <c r="C37" s="647">
        <f t="shared" si="0"/>
        <v>11162009</v>
      </c>
      <c r="D37" s="652">
        <f>SUM(D33:D36)</f>
        <v>10741639</v>
      </c>
      <c r="E37" s="653">
        <f>SUM(E33:E36)</f>
        <v>0</v>
      </c>
      <c r="F37" s="653">
        <f>SUM(F33:F36)</f>
        <v>420370</v>
      </c>
      <c r="G37" s="653">
        <f>SUM(G33:G36)</f>
        <v>0</v>
      </c>
      <c r="H37" s="653">
        <f>SUM(H33:H36)</f>
        <v>0</v>
      </c>
      <c r="I37" s="361"/>
    </row>
    <row r="38" spans="1:9" ht="25.5" x14ac:dyDescent="0.2">
      <c r="A38" s="593">
        <v>33</v>
      </c>
      <c r="B38" s="646" t="s">
        <v>36</v>
      </c>
      <c r="C38" s="647">
        <f>SUM(D38:H38)</f>
        <v>0</v>
      </c>
      <c r="D38" s="608">
        <f>SUM(D39:D41)</f>
        <v>0</v>
      </c>
      <c r="E38" s="608">
        <f>SUM(E39:E41)</f>
        <v>0</v>
      </c>
      <c r="F38" s="608">
        <f>SUM(F39:F41)</f>
        <v>0</v>
      </c>
      <c r="G38" s="608">
        <f>SUM(G39:G41)</f>
        <v>0</v>
      </c>
      <c r="H38" s="608">
        <f>SUM(H39:H41)</f>
        <v>0</v>
      </c>
      <c r="I38" s="361"/>
    </row>
    <row r="39" spans="1:9" ht="25.5" x14ac:dyDescent="0.2">
      <c r="A39" s="593">
        <v>34</v>
      </c>
      <c r="B39" s="646" t="s">
        <v>431</v>
      </c>
      <c r="C39" s="647">
        <f t="shared" ref="C39:C49" si="1">SUM(D39:H39)</f>
        <v>0</v>
      </c>
      <c r="D39" s="649"/>
      <c r="E39" s="596"/>
      <c r="F39" s="596"/>
      <c r="G39" s="596"/>
      <c r="H39" s="596"/>
      <c r="I39" s="361"/>
    </row>
    <row r="40" spans="1:9" x14ac:dyDescent="0.2">
      <c r="A40" s="593">
        <v>35</v>
      </c>
      <c r="B40" s="646" t="s">
        <v>432</v>
      </c>
      <c r="C40" s="647">
        <f t="shared" si="1"/>
        <v>0</v>
      </c>
      <c r="D40" s="649"/>
      <c r="E40" s="596"/>
      <c r="F40" s="596"/>
      <c r="G40" s="596"/>
      <c r="H40" s="596"/>
      <c r="I40" s="361"/>
    </row>
    <row r="41" spans="1:9" x14ac:dyDescent="0.2">
      <c r="A41" s="593">
        <v>36</v>
      </c>
      <c r="B41" s="646" t="s">
        <v>433</v>
      </c>
      <c r="C41" s="647">
        <f t="shared" si="1"/>
        <v>0</v>
      </c>
      <c r="D41" s="649"/>
      <c r="E41" s="596"/>
      <c r="F41" s="596"/>
      <c r="G41" s="596"/>
      <c r="H41" s="596"/>
      <c r="I41" s="361"/>
    </row>
    <row r="42" spans="1:9" s="669" customFormat="1" ht="25.5" x14ac:dyDescent="0.2">
      <c r="A42" s="665">
        <v>37</v>
      </c>
      <c r="B42" s="666" t="s">
        <v>527</v>
      </c>
      <c r="C42" s="647">
        <f t="shared" si="1"/>
        <v>0</v>
      </c>
      <c r="D42" s="667"/>
      <c r="E42" s="668"/>
      <c r="F42" s="668"/>
      <c r="G42" s="668"/>
      <c r="H42" s="668"/>
      <c r="I42" s="361"/>
    </row>
    <row r="43" spans="1:9" x14ac:dyDescent="0.2">
      <c r="A43" s="593">
        <v>38</v>
      </c>
      <c r="B43" s="650" t="s">
        <v>40</v>
      </c>
      <c r="C43" s="647">
        <f t="shared" si="1"/>
        <v>0</v>
      </c>
      <c r="D43" s="652">
        <f>D38</f>
        <v>0</v>
      </c>
      <c r="E43" s="653">
        <f>E38</f>
        <v>0</v>
      </c>
      <c r="F43" s="653">
        <f>F38</f>
        <v>0</v>
      </c>
      <c r="G43" s="653">
        <f>G38</f>
        <v>0</v>
      </c>
      <c r="H43" s="653">
        <f>H38</f>
        <v>0</v>
      </c>
      <c r="I43" s="361"/>
    </row>
    <row r="44" spans="1:9" x14ac:dyDescent="0.2">
      <c r="A44" s="665">
        <v>39</v>
      </c>
      <c r="B44" s="659" t="s">
        <v>41</v>
      </c>
      <c r="C44" s="647">
        <f t="shared" si="1"/>
        <v>547098100</v>
      </c>
      <c r="D44" s="660">
        <f>D6+D7+D8+D16+D26+D32+D37+D43</f>
        <v>160871909</v>
      </c>
      <c r="E44" s="660">
        <f t="shared" ref="E44:H44" si="2">E6+E7+E8+E16+E26+E32+E37+E43</f>
        <v>124230694</v>
      </c>
      <c r="F44" s="660">
        <f t="shared" si="2"/>
        <v>133745337</v>
      </c>
      <c r="G44" s="660">
        <f t="shared" si="2"/>
        <v>38552828</v>
      </c>
      <c r="H44" s="660">
        <f t="shared" si="2"/>
        <v>89697332</v>
      </c>
      <c r="I44" s="361"/>
    </row>
    <row r="45" spans="1:9" ht="25.5" x14ac:dyDescent="0.2">
      <c r="A45" s="593">
        <v>40</v>
      </c>
      <c r="B45" s="646" t="s">
        <v>42</v>
      </c>
      <c r="C45" s="647">
        <f t="shared" si="1"/>
        <v>27418465</v>
      </c>
      <c r="D45" s="649">
        <v>27418465</v>
      </c>
      <c r="E45" s="596"/>
      <c r="F45" s="596"/>
      <c r="G45" s="596"/>
      <c r="H45" s="596"/>
      <c r="I45" s="361"/>
    </row>
    <row r="46" spans="1:9" ht="25.5" x14ac:dyDescent="0.2">
      <c r="A46" s="665">
        <v>41</v>
      </c>
      <c r="B46" s="646" t="s">
        <v>43</v>
      </c>
      <c r="C46" s="647">
        <f t="shared" si="1"/>
        <v>309763563</v>
      </c>
      <c r="D46" s="649">
        <f>'[3]1c'!C75</f>
        <v>309763563</v>
      </c>
      <c r="E46" s="596"/>
      <c r="F46" s="596"/>
      <c r="G46" s="596"/>
      <c r="H46" s="596"/>
      <c r="I46" s="361"/>
    </row>
    <row r="47" spans="1:9" x14ac:dyDescent="0.2">
      <c r="A47" s="593">
        <v>42</v>
      </c>
      <c r="B47" s="646" t="s">
        <v>44</v>
      </c>
      <c r="C47" s="647">
        <f t="shared" si="1"/>
        <v>337182028</v>
      </c>
      <c r="D47" s="648">
        <f>SUM(D45:D46)</f>
        <v>337182028</v>
      </c>
      <c r="E47" s="608">
        <f>SUM(E45:E46)</f>
        <v>0</v>
      </c>
      <c r="F47" s="608">
        <f>SUM(F45:F46)</f>
        <v>0</v>
      </c>
      <c r="G47" s="608">
        <f>SUM(G45:G46)</f>
        <v>0</v>
      </c>
      <c r="H47" s="608">
        <f>SUM(H45:H46)</f>
        <v>0</v>
      </c>
      <c r="I47" s="361"/>
    </row>
    <row r="48" spans="1:9" ht="13.5" thickBot="1" x14ac:dyDescent="0.25">
      <c r="A48" s="665">
        <v>43</v>
      </c>
      <c r="B48" s="662" t="s">
        <v>45</v>
      </c>
      <c r="C48" s="647">
        <f t="shared" si="1"/>
        <v>337182028</v>
      </c>
      <c r="D48" s="663">
        <f>D47</f>
        <v>337182028</v>
      </c>
      <c r="E48" s="664">
        <f>E47</f>
        <v>0</v>
      </c>
      <c r="F48" s="664">
        <f>F47</f>
        <v>0</v>
      </c>
      <c r="G48" s="664">
        <f>G47</f>
        <v>0</v>
      </c>
      <c r="H48" s="664">
        <f>H47</f>
        <v>0</v>
      </c>
      <c r="I48" s="361"/>
    </row>
    <row r="49" spans="1:9" ht="14.25" thickTop="1" thickBot="1" x14ac:dyDescent="0.25">
      <c r="A49" s="593">
        <v>44</v>
      </c>
      <c r="B49" s="366" t="s">
        <v>46</v>
      </c>
      <c r="C49" s="647">
        <f t="shared" si="1"/>
        <v>884280128</v>
      </c>
      <c r="D49" s="365">
        <f>D44+D48</f>
        <v>498053937</v>
      </c>
      <c r="E49" s="363">
        <f>E44+E48</f>
        <v>124230694</v>
      </c>
      <c r="F49" s="363">
        <f>F44+F48</f>
        <v>133745337</v>
      </c>
      <c r="G49" s="363">
        <f>G44+G48</f>
        <v>38552828</v>
      </c>
      <c r="H49" s="363">
        <f>H44+H48</f>
        <v>89697332</v>
      </c>
      <c r="I49" s="361"/>
    </row>
    <row r="50" spans="1:9" ht="13.5" thickTop="1" x14ac:dyDescent="0.2">
      <c r="C50" s="359"/>
      <c r="D50" s="359"/>
      <c r="E50" s="359"/>
      <c r="F50" s="359"/>
      <c r="G50" s="359"/>
      <c r="H50" s="35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61" customWidth="1"/>
    <col min="2" max="2" width="33.140625" style="61" customWidth="1"/>
    <col min="3" max="3" width="10.42578125" style="75" customWidth="1"/>
    <col min="4" max="4" width="12" style="75" customWidth="1"/>
    <col min="5" max="5" width="10.5703125" style="75" customWidth="1"/>
    <col min="6" max="6" width="13.7109375" style="75" customWidth="1"/>
    <col min="7" max="7" width="14" style="75" customWidth="1"/>
    <col min="8" max="8" width="16.42578125" style="75" customWidth="1"/>
    <col min="9" max="9" width="16.7109375" style="75" customWidth="1"/>
    <col min="10" max="10" width="10.85546875" style="75" customWidth="1"/>
    <col min="11" max="12" width="10.5703125" style="75" customWidth="1"/>
    <col min="13" max="13" width="8.140625" style="75" customWidth="1"/>
    <col min="14" max="16384" width="9.140625" style="75"/>
  </cols>
  <sheetData>
    <row r="1" spans="1:12" s="62" customFormat="1" ht="15.75" x14ac:dyDescent="0.25">
      <c r="A1" s="61"/>
      <c r="D1" s="63" t="s">
        <v>0</v>
      </c>
      <c r="H1" s="64" t="s">
        <v>162</v>
      </c>
    </row>
    <row r="2" spans="1:12" s="62" customFormat="1" ht="15" x14ac:dyDescent="0.2">
      <c r="A2" s="61"/>
      <c r="C2" s="65" t="s">
        <v>163</v>
      </c>
      <c r="D2" s="65"/>
      <c r="E2" s="65"/>
      <c r="H2" s="295" t="s">
        <v>488</v>
      </c>
    </row>
    <row r="3" spans="1:12" s="62" customFormat="1" ht="15" x14ac:dyDescent="0.2">
      <c r="A3" s="61"/>
      <c r="C3" s="65"/>
      <c r="D3" s="65"/>
      <c r="E3" s="65"/>
      <c r="H3" s="66"/>
    </row>
    <row r="4" spans="1:12" s="62" customFormat="1" ht="18.75" x14ac:dyDescent="0.3">
      <c r="A4" s="61"/>
      <c r="C4" s="65"/>
      <c r="D4" s="65"/>
      <c r="E4" s="296" t="s">
        <v>405</v>
      </c>
      <c r="J4" s="67"/>
    </row>
    <row r="5" spans="1:12" s="62" customFormat="1" ht="15" x14ac:dyDescent="0.2">
      <c r="A5" s="65"/>
      <c r="B5" s="65" t="s">
        <v>165</v>
      </c>
      <c r="C5" s="65" t="s">
        <v>166</v>
      </c>
      <c r="D5" s="65" t="s">
        <v>167</v>
      </c>
      <c r="E5" s="65" t="s">
        <v>168</v>
      </c>
      <c r="F5" s="65" t="s">
        <v>169</v>
      </c>
      <c r="G5" s="65" t="s">
        <v>170</v>
      </c>
      <c r="H5" s="65" t="s">
        <v>171</v>
      </c>
      <c r="I5" s="65" t="s">
        <v>172</v>
      </c>
    </row>
    <row r="6" spans="1:12" s="62" customFormat="1" ht="15.75" thickBot="1" x14ac:dyDescent="0.25">
      <c r="A6" s="65">
        <v>1</v>
      </c>
      <c r="B6" s="68" t="s">
        <v>173</v>
      </c>
      <c r="C6" s="68" t="s">
        <v>52</v>
      </c>
      <c r="D6" s="68" t="s">
        <v>174</v>
      </c>
      <c r="E6" s="68" t="s">
        <v>175</v>
      </c>
      <c r="F6" s="68" t="s">
        <v>176</v>
      </c>
      <c r="G6" s="68" t="s">
        <v>177</v>
      </c>
      <c r="H6" s="68" t="s">
        <v>48</v>
      </c>
      <c r="I6" s="68" t="s">
        <v>178</v>
      </c>
    </row>
    <row r="7" spans="1:12" s="62" customFormat="1" ht="15" x14ac:dyDescent="0.2">
      <c r="A7" s="65">
        <v>2</v>
      </c>
      <c r="B7" s="69" t="s">
        <v>179</v>
      </c>
      <c r="C7" s="69">
        <v>27</v>
      </c>
      <c r="D7" s="69">
        <v>5</v>
      </c>
      <c r="E7" s="69">
        <v>2.1</v>
      </c>
      <c r="F7" s="69">
        <v>13</v>
      </c>
      <c r="G7" s="69">
        <v>28.38</v>
      </c>
      <c r="H7" s="69">
        <v>12</v>
      </c>
      <c r="I7" s="69">
        <f>SUM(C7:H7)</f>
        <v>87.48</v>
      </c>
    </row>
    <row r="8" spans="1:12" s="62" customFormat="1" ht="15.75" thickBot="1" x14ac:dyDescent="0.25">
      <c r="A8" s="65">
        <v>3</v>
      </c>
      <c r="B8" s="70" t="s">
        <v>180</v>
      </c>
      <c r="C8" s="71">
        <v>2</v>
      </c>
      <c r="D8" s="71"/>
      <c r="E8" s="71"/>
      <c r="F8" s="71">
        <v>120</v>
      </c>
      <c r="G8" s="71"/>
      <c r="H8" s="71"/>
      <c r="I8" s="72">
        <f>SUM(C8:H8)</f>
        <v>122</v>
      </c>
    </row>
    <row r="9" spans="1:12" s="62" customFormat="1" ht="15.75" thickBot="1" x14ac:dyDescent="0.25">
      <c r="A9" s="65">
        <v>4</v>
      </c>
      <c r="B9" s="73" t="s">
        <v>181</v>
      </c>
      <c r="C9" s="74">
        <f t="shared" ref="C9:I9" si="0">SUM(C7:C8)</f>
        <v>29</v>
      </c>
      <c r="D9" s="74">
        <f t="shared" si="0"/>
        <v>5</v>
      </c>
      <c r="E9" s="74">
        <f t="shared" si="0"/>
        <v>2.1</v>
      </c>
      <c r="F9" s="74">
        <f t="shared" si="0"/>
        <v>133</v>
      </c>
      <c r="G9" s="74">
        <f t="shared" si="0"/>
        <v>28.38</v>
      </c>
      <c r="H9" s="74">
        <f t="shared" si="0"/>
        <v>12</v>
      </c>
      <c r="I9" s="74">
        <f t="shared" si="0"/>
        <v>209.48000000000002</v>
      </c>
    </row>
    <row r="10" spans="1:12" s="62" customFormat="1" ht="15.75" x14ac:dyDescent="0.25">
      <c r="A10" s="65"/>
      <c r="B10" s="63"/>
      <c r="C10" s="65"/>
      <c r="D10" s="65"/>
      <c r="E10" s="65"/>
      <c r="F10" s="65"/>
      <c r="G10" s="65"/>
      <c r="H10" s="65"/>
      <c r="I10" s="65"/>
    </row>
    <row r="11" spans="1:12" ht="15" x14ac:dyDescent="0.2">
      <c r="A11" s="65"/>
      <c r="B11" s="65" t="s">
        <v>182</v>
      </c>
      <c r="C11" s="65" t="s">
        <v>183</v>
      </c>
      <c r="D11" s="65"/>
      <c r="E11" s="65"/>
      <c r="F11" s="65">
        <v>1</v>
      </c>
      <c r="G11" s="65" t="s">
        <v>128</v>
      </c>
      <c r="H11" s="65"/>
      <c r="I11" s="65"/>
    </row>
    <row r="12" spans="1:12" ht="15" x14ac:dyDescent="0.2">
      <c r="B12" s="65"/>
      <c r="C12" s="65" t="s">
        <v>184</v>
      </c>
      <c r="D12" s="65"/>
      <c r="E12" s="65"/>
      <c r="F12" s="65">
        <v>1</v>
      </c>
      <c r="G12" s="65" t="s">
        <v>128</v>
      </c>
    </row>
    <row r="13" spans="1:12" ht="15" x14ac:dyDescent="0.2">
      <c r="B13" s="65"/>
      <c r="C13" s="65" t="s">
        <v>185</v>
      </c>
      <c r="D13" s="65"/>
      <c r="E13" s="65"/>
      <c r="F13" s="65">
        <v>7</v>
      </c>
      <c r="G13" s="65" t="s">
        <v>128</v>
      </c>
    </row>
    <row r="14" spans="1:12" ht="15" x14ac:dyDescent="0.2">
      <c r="B14" s="65"/>
      <c r="C14" s="65" t="s">
        <v>186</v>
      </c>
      <c r="D14" s="65"/>
      <c r="E14" s="65"/>
      <c r="F14" s="65">
        <v>3</v>
      </c>
      <c r="G14" s="65" t="s">
        <v>128</v>
      </c>
      <c r="L14" s="76"/>
    </row>
    <row r="15" spans="1:12" ht="15" x14ac:dyDescent="0.2">
      <c r="D15" s="65" t="s">
        <v>187</v>
      </c>
      <c r="E15" s="65"/>
      <c r="F15" s="65">
        <f>SUM(F11:F14)</f>
        <v>12</v>
      </c>
      <c r="G15" s="65" t="s">
        <v>128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2" sqref="G2"/>
    </sheetView>
  </sheetViews>
  <sheetFormatPr defaultColWidth="9.140625" defaultRowHeight="12.75" x14ac:dyDescent="0.2"/>
  <cols>
    <col min="1" max="1" width="5.7109375" style="318" customWidth="1"/>
    <col min="2" max="2" width="4.5703125" style="318" customWidth="1"/>
    <col min="3" max="3" width="27.28515625" style="318" customWidth="1"/>
    <col min="4" max="4" width="18.28515625" style="318" customWidth="1"/>
    <col min="5" max="5" width="7.42578125" style="318" customWidth="1"/>
    <col min="6" max="6" width="24.7109375" style="318" customWidth="1"/>
    <col min="7" max="7" width="16.7109375" style="318" customWidth="1"/>
    <col min="8" max="16384" width="9.140625" style="318"/>
  </cols>
  <sheetData>
    <row r="1" spans="1:8" x14ac:dyDescent="0.2">
      <c r="C1" s="670" t="s">
        <v>551</v>
      </c>
      <c r="D1" s="670"/>
      <c r="E1" s="319"/>
      <c r="F1" s="319"/>
      <c r="G1" s="64" t="s">
        <v>552</v>
      </c>
    </row>
    <row r="2" spans="1:8" x14ac:dyDescent="0.2">
      <c r="C2" s="319"/>
      <c r="D2" s="319" t="s">
        <v>553</v>
      </c>
      <c r="E2" s="319"/>
      <c r="F2" s="319"/>
      <c r="G2" s="379" t="s">
        <v>538</v>
      </c>
      <c r="H2" s="671"/>
    </row>
    <row r="3" spans="1:8" x14ac:dyDescent="0.2">
      <c r="C3" s="318" t="s">
        <v>554</v>
      </c>
      <c r="G3" s="67" t="s">
        <v>202</v>
      </c>
      <c r="H3" s="671"/>
    </row>
    <row r="4" spans="1:8" x14ac:dyDescent="0.2">
      <c r="G4" s="67"/>
      <c r="H4" s="671"/>
    </row>
    <row r="5" spans="1:8" x14ac:dyDescent="0.2">
      <c r="B5" s="318" t="s">
        <v>235</v>
      </c>
      <c r="C5" s="318" t="s">
        <v>166</v>
      </c>
      <c r="D5" s="318" t="s">
        <v>167</v>
      </c>
      <c r="E5" s="318" t="s">
        <v>236</v>
      </c>
      <c r="F5" s="318" t="s">
        <v>237</v>
      </c>
      <c r="G5" s="67" t="s">
        <v>170</v>
      </c>
      <c r="H5" s="671"/>
    </row>
    <row r="6" spans="1:8" x14ac:dyDescent="0.2">
      <c r="A6" s="380">
        <v>1</v>
      </c>
      <c r="B6" s="672" t="s">
        <v>555</v>
      </c>
      <c r="C6" s="672"/>
      <c r="D6" s="672"/>
      <c r="E6" s="672" t="s">
        <v>556</v>
      </c>
      <c r="F6" s="672"/>
      <c r="G6" s="672"/>
    </row>
    <row r="7" spans="1:8" x14ac:dyDescent="0.2">
      <c r="A7" s="380">
        <v>2</v>
      </c>
      <c r="B7" s="673" t="s">
        <v>557</v>
      </c>
      <c r="C7" s="673" t="s">
        <v>558</v>
      </c>
      <c r="D7" s="673"/>
      <c r="E7" s="673" t="s">
        <v>557</v>
      </c>
      <c r="F7" s="673" t="s">
        <v>559</v>
      </c>
      <c r="G7" s="673"/>
    </row>
    <row r="8" spans="1:8" x14ac:dyDescent="0.2">
      <c r="A8" s="380">
        <v>3</v>
      </c>
      <c r="B8" s="320" t="s">
        <v>560</v>
      </c>
      <c r="C8" s="674" t="s">
        <v>561</v>
      </c>
      <c r="D8" s="322">
        <f>'[3]1b'!C20</f>
        <v>681981845</v>
      </c>
      <c r="E8" s="320" t="s">
        <v>560</v>
      </c>
      <c r="F8" s="320" t="s">
        <v>238</v>
      </c>
      <c r="G8" s="322">
        <f>'[3]2d'!C6</f>
        <v>388256130</v>
      </c>
    </row>
    <row r="9" spans="1:8" x14ac:dyDescent="0.2">
      <c r="A9" s="380">
        <v>4</v>
      </c>
      <c r="B9" s="320" t="s">
        <v>562</v>
      </c>
      <c r="C9" s="674" t="s">
        <v>239</v>
      </c>
      <c r="D9" s="322">
        <f>'[3]1b'!C39</f>
        <v>303400000</v>
      </c>
      <c r="E9" s="320" t="s">
        <v>562</v>
      </c>
      <c r="F9" s="320" t="s">
        <v>563</v>
      </c>
      <c r="G9" s="322">
        <f>'[3]2d'!C7</f>
        <v>72635354</v>
      </c>
    </row>
    <row r="10" spans="1:8" x14ac:dyDescent="0.2">
      <c r="A10" s="380">
        <v>5</v>
      </c>
      <c r="B10" s="320" t="s">
        <v>564</v>
      </c>
      <c r="C10" s="674" t="s">
        <v>240</v>
      </c>
      <c r="D10" s="322">
        <f>'[3]1b'!C61</f>
        <v>39564766</v>
      </c>
      <c r="E10" s="320" t="s">
        <v>564</v>
      </c>
      <c r="F10" s="320" t="s">
        <v>565</v>
      </c>
      <c r="G10" s="322">
        <f>'[3]2d'!C8</f>
        <v>475798608</v>
      </c>
    </row>
    <row r="11" spans="1:8" x14ac:dyDescent="0.2">
      <c r="A11" s="380">
        <v>6</v>
      </c>
      <c r="B11" s="320" t="s">
        <v>566</v>
      </c>
      <c r="C11" s="674" t="s">
        <v>567</v>
      </c>
      <c r="D11" s="322">
        <f>'[3]1b'!C66</f>
        <v>2215000</v>
      </c>
      <c r="E11" s="320" t="s">
        <v>566</v>
      </c>
      <c r="F11" s="320" t="s">
        <v>568</v>
      </c>
      <c r="G11" s="322">
        <f>'[3]2d'!C16</f>
        <v>15643500</v>
      </c>
    </row>
    <row r="12" spans="1:8" x14ac:dyDescent="0.2">
      <c r="A12" s="380">
        <v>7</v>
      </c>
      <c r="B12" s="320" t="s">
        <v>569</v>
      </c>
      <c r="C12" s="320"/>
      <c r="D12" s="322"/>
      <c r="E12" s="320" t="s">
        <v>569</v>
      </c>
      <c r="F12" s="320" t="s">
        <v>570</v>
      </c>
      <c r="G12" s="675">
        <f>'[3]2d'!C26</f>
        <v>286295154</v>
      </c>
    </row>
    <row r="13" spans="1:8" x14ac:dyDescent="0.2">
      <c r="A13" s="380">
        <v>8</v>
      </c>
      <c r="B13" s="320" t="s">
        <v>571</v>
      </c>
      <c r="C13" s="320"/>
      <c r="D13" s="322"/>
      <c r="E13" s="320" t="s">
        <v>571</v>
      </c>
      <c r="F13" s="320"/>
      <c r="G13" s="322"/>
    </row>
    <row r="14" spans="1:8" x14ac:dyDescent="0.2">
      <c r="A14" s="380">
        <v>9</v>
      </c>
      <c r="B14" s="320"/>
      <c r="C14" s="320"/>
      <c r="D14" s="322"/>
      <c r="E14" s="320" t="s">
        <v>572</v>
      </c>
      <c r="F14" s="320"/>
      <c r="G14" s="322"/>
    </row>
    <row r="15" spans="1:8" x14ac:dyDescent="0.2">
      <c r="A15" s="380">
        <v>10</v>
      </c>
      <c r="B15" s="320"/>
      <c r="C15" s="320"/>
      <c r="D15" s="322"/>
      <c r="E15" s="320"/>
      <c r="F15" s="320"/>
      <c r="G15" s="322"/>
    </row>
    <row r="16" spans="1:8" x14ac:dyDescent="0.2">
      <c r="A16" s="380">
        <v>11</v>
      </c>
      <c r="B16" s="676"/>
      <c r="C16" s="676" t="s">
        <v>573</v>
      </c>
      <c r="D16" s="677">
        <f>SUM(D8:D15)</f>
        <v>1027161611</v>
      </c>
      <c r="E16" s="676"/>
      <c r="F16" s="676" t="s">
        <v>574</v>
      </c>
      <c r="G16" s="677">
        <f>SUM(G8:G14)</f>
        <v>1238628746</v>
      </c>
    </row>
    <row r="17" spans="1:7" x14ac:dyDescent="0.2">
      <c r="A17" s="380">
        <v>12</v>
      </c>
      <c r="B17" s="320"/>
      <c r="C17" s="320"/>
      <c r="D17" s="322"/>
      <c r="E17" s="320"/>
      <c r="F17" s="320" t="s">
        <v>575</v>
      </c>
      <c r="G17" s="322">
        <f>D16</f>
        <v>1027161611</v>
      </c>
    </row>
    <row r="18" spans="1:7" x14ac:dyDescent="0.2">
      <c r="A18" s="380">
        <v>13</v>
      </c>
      <c r="B18" s="320"/>
      <c r="C18" s="320"/>
      <c r="D18" s="322"/>
      <c r="E18" s="320"/>
      <c r="F18" s="320" t="s">
        <v>576</v>
      </c>
      <c r="G18" s="322">
        <f>G16-G17</f>
        <v>211467135</v>
      </c>
    </row>
    <row r="19" spans="1:7" x14ac:dyDescent="0.2">
      <c r="A19" s="380">
        <v>14</v>
      </c>
      <c r="B19" s="320"/>
      <c r="C19" s="678"/>
      <c r="D19" s="322"/>
      <c r="E19" s="320"/>
      <c r="F19" s="320"/>
      <c r="G19" s="322"/>
    </row>
    <row r="20" spans="1:7" x14ac:dyDescent="0.2">
      <c r="A20" s="380">
        <v>15</v>
      </c>
      <c r="B20" s="676" t="s">
        <v>577</v>
      </c>
      <c r="C20" s="676" t="s">
        <v>578</v>
      </c>
      <c r="D20" s="677"/>
      <c r="E20" s="676" t="s">
        <v>577</v>
      </c>
      <c r="F20" s="676" t="s">
        <v>579</v>
      </c>
      <c r="G20" s="677"/>
    </row>
    <row r="21" spans="1:7" x14ac:dyDescent="0.2">
      <c r="A21" s="380">
        <v>16</v>
      </c>
      <c r="B21" s="320" t="s">
        <v>580</v>
      </c>
      <c r="C21" s="320" t="s">
        <v>581</v>
      </c>
      <c r="D21" s="322">
        <f>'[3]1b'!C28</f>
        <v>1138312569</v>
      </c>
      <c r="E21" s="320" t="s">
        <v>580</v>
      </c>
      <c r="F21" s="320" t="s">
        <v>194</v>
      </c>
      <c r="G21" s="322">
        <f>'[3]2d'!C32</f>
        <v>1110215507</v>
      </c>
    </row>
    <row r="22" spans="1:7" x14ac:dyDescent="0.2">
      <c r="A22" s="380">
        <v>17</v>
      </c>
      <c r="B22" s="320" t="s">
        <v>582</v>
      </c>
      <c r="C22" s="320" t="s">
        <v>241</v>
      </c>
      <c r="D22" s="322">
        <f>'[3]1b'!C64</f>
        <v>12129420</v>
      </c>
      <c r="E22" s="320" t="s">
        <v>582</v>
      </c>
      <c r="F22" s="320" t="s">
        <v>189</v>
      </c>
      <c r="G22" s="322">
        <f>'[3]2d'!C37</f>
        <v>88459849</v>
      </c>
    </row>
    <row r="23" spans="1:7" x14ac:dyDescent="0.2">
      <c r="A23" s="380">
        <v>18</v>
      </c>
      <c r="B23" s="320" t="s">
        <v>583</v>
      </c>
      <c r="C23" s="320" t="s">
        <v>584</v>
      </c>
      <c r="D23" s="322">
        <f>'[3]1b'!C70</f>
        <v>390000</v>
      </c>
      <c r="E23" s="320" t="s">
        <v>583</v>
      </c>
      <c r="F23" s="320" t="s">
        <v>585</v>
      </c>
      <c r="G23" s="322">
        <f>'[3]2d'!C43</f>
        <v>11803812</v>
      </c>
    </row>
    <row r="24" spans="1:7" x14ac:dyDescent="0.2">
      <c r="A24" s="380">
        <v>19</v>
      </c>
      <c r="B24" s="320" t="s">
        <v>586</v>
      </c>
      <c r="C24" s="320"/>
      <c r="D24" s="322"/>
      <c r="E24" s="320" t="s">
        <v>586</v>
      </c>
      <c r="F24" s="674"/>
      <c r="G24" s="322"/>
    </row>
    <row r="25" spans="1:7" x14ac:dyDescent="0.2">
      <c r="A25" s="380">
        <v>20</v>
      </c>
      <c r="B25" s="320" t="s">
        <v>587</v>
      </c>
      <c r="C25" s="320"/>
      <c r="D25" s="322"/>
      <c r="E25" s="320" t="s">
        <v>587</v>
      </c>
      <c r="F25" s="320"/>
      <c r="G25" s="322"/>
    </row>
    <row r="26" spans="1:7" x14ac:dyDescent="0.2">
      <c r="A26" s="380">
        <v>21</v>
      </c>
      <c r="B26" s="320" t="s">
        <v>588</v>
      </c>
      <c r="C26" s="320"/>
      <c r="D26" s="322"/>
      <c r="E26" s="320"/>
      <c r="F26" s="320"/>
      <c r="G26" s="322"/>
    </row>
    <row r="27" spans="1:7" x14ac:dyDescent="0.2">
      <c r="A27" s="380">
        <v>22</v>
      </c>
      <c r="B27" s="320" t="s">
        <v>589</v>
      </c>
      <c r="C27" s="679"/>
      <c r="D27" s="322"/>
      <c r="E27" s="320"/>
      <c r="F27" s="320"/>
      <c r="G27" s="322"/>
    </row>
    <row r="28" spans="1:7" x14ac:dyDescent="0.2">
      <c r="A28" s="380">
        <v>23</v>
      </c>
      <c r="B28" s="320" t="s">
        <v>590</v>
      </c>
      <c r="C28" s="320"/>
      <c r="D28" s="322"/>
      <c r="E28" s="320"/>
      <c r="F28" s="320"/>
      <c r="G28" s="322"/>
    </row>
    <row r="29" spans="1:7" x14ac:dyDescent="0.2">
      <c r="A29" s="380">
        <v>24</v>
      </c>
      <c r="B29" s="676"/>
      <c r="C29" s="676" t="s">
        <v>591</v>
      </c>
      <c r="D29" s="677">
        <f>SUM(D21:D28)</f>
        <v>1150831989</v>
      </c>
      <c r="E29" s="676"/>
      <c r="F29" s="676" t="s">
        <v>592</v>
      </c>
      <c r="G29" s="677">
        <f>SUM(G21:G26)</f>
        <v>1210479168</v>
      </c>
    </row>
    <row r="30" spans="1:7" x14ac:dyDescent="0.2">
      <c r="A30" s="380">
        <v>25</v>
      </c>
      <c r="B30" s="320"/>
      <c r="C30" s="320"/>
      <c r="D30" s="322"/>
      <c r="E30" s="320"/>
      <c r="F30" s="320" t="s">
        <v>593</v>
      </c>
      <c r="G30" s="322">
        <f>D29</f>
        <v>1150831989</v>
      </c>
    </row>
    <row r="31" spans="1:7" x14ac:dyDescent="0.2">
      <c r="A31" s="380">
        <v>26</v>
      </c>
      <c r="B31" s="320"/>
      <c r="C31" s="320"/>
      <c r="D31" s="322"/>
      <c r="E31" s="320"/>
      <c r="F31" s="320" t="s">
        <v>594</v>
      </c>
      <c r="G31" s="322">
        <f>G29-G30</f>
        <v>59647179</v>
      </c>
    </row>
    <row r="32" spans="1:7" x14ac:dyDescent="0.2">
      <c r="A32" s="380">
        <v>27</v>
      </c>
      <c r="B32" s="320"/>
      <c r="D32" s="322"/>
      <c r="E32" s="320"/>
      <c r="F32" s="320"/>
      <c r="G32" s="322"/>
    </row>
    <row r="33" spans="1:7" x14ac:dyDescent="0.2">
      <c r="A33" s="380">
        <v>28</v>
      </c>
      <c r="B33" s="680"/>
      <c r="C33" s="680" t="s">
        <v>595</v>
      </c>
      <c r="D33" s="681">
        <f>D16+D29</f>
        <v>2177993600</v>
      </c>
      <c r="E33" s="680"/>
      <c r="F33" s="680" t="s">
        <v>596</v>
      </c>
      <c r="G33" s="681">
        <f>SUM(G16+G29)</f>
        <v>2449107914</v>
      </c>
    </row>
    <row r="34" spans="1:7" x14ac:dyDescent="0.2">
      <c r="A34" s="321"/>
      <c r="B34" s="321"/>
      <c r="C34" s="682" t="s">
        <v>597</v>
      </c>
      <c r="D34" s="683">
        <f>'[3]1b'!C75</f>
        <v>507950224</v>
      </c>
      <c r="F34" s="682" t="s">
        <v>598</v>
      </c>
      <c r="G34" s="106">
        <f>'[3]2d'!C46</f>
        <v>507950224</v>
      </c>
    </row>
    <row r="35" spans="1:7" x14ac:dyDescent="0.2">
      <c r="A35" s="321"/>
      <c r="B35" s="321"/>
      <c r="C35" s="682" t="s">
        <v>599</v>
      </c>
      <c r="D35" s="683">
        <f>'[3]1b'!C74</f>
        <v>15233172</v>
      </c>
      <c r="F35" s="682"/>
      <c r="G35" s="106"/>
    </row>
    <row r="36" spans="1:7" x14ac:dyDescent="0.2">
      <c r="A36" s="321"/>
      <c r="B36" s="321"/>
      <c r="C36" s="682" t="s">
        <v>600</v>
      </c>
      <c r="D36" s="683">
        <f>'[3]1b'!C73</f>
        <v>283299607</v>
      </c>
      <c r="F36" s="682" t="s">
        <v>601</v>
      </c>
      <c r="G36" s="106">
        <f>'[3]2d'!C45</f>
        <v>27418465</v>
      </c>
    </row>
    <row r="37" spans="1:7" x14ac:dyDescent="0.2">
      <c r="A37" s="321"/>
      <c r="B37" s="321"/>
      <c r="C37" s="682" t="s">
        <v>602</v>
      </c>
      <c r="D37" s="683">
        <f>SUM(D33:D36)</f>
        <v>2984476603</v>
      </c>
      <c r="F37" s="682" t="s">
        <v>603</v>
      </c>
      <c r="G37" s="106">
        <f>SUM(G33:G36)</f>
        <v>2984476603</v>
      </c>
    </row>
    <row r="38" spans="1:7" x14ac:dyDescent="0.2">
      <c r="A38" s="321"/>
      <c r="B38" s="321"/>
      <c r="C38" s="321"/>
      <c r="D38" s="683"/>
      <c r="G38" s="106"/>
    </row>
    <row r="39" spans="1:7" x14ac:dyDescent="0.2">
      <c r="A39" s="321"/>
      <c r="B39" s="321"/>
      <c r="C39" s="321"/>
      <c r="D39" s="683"/>
      <c r="G39" s="106"/>
    </row>
    <row r="40" spans="1:7" x14ac:dyDescent="0.2">
      <c r="A40" s="321"/>
      <c r="B40" s="321"/>
      <c r="D40" s="683"/>
    </row>
  </sheetData>
  <mergeCells count="2">
    <mergeCell ref="B6:D6"/>
    <mergeCell ref="E6:G6"/>
  </mergeCells>
  <phoneticPr fontId="49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XFD1048576"/>
    </sheetView>
  </sheetViews>
  <sheetFormatPr defaultColWidth="9.140625" defaultRowHeight="12.75" x14ac:dyDescent="0.2"/>
  <cols>
    <col min="1" max="1" width="5" style="92" customWidth="1"/>
    <col min="2" max="2" width="48.5703125" style="92" customWidth="1"/>
    <col min="3" max="3" width="17.28515625" style="92" customWidth="1"/>
    <col min="4" max="16384" width="9.140625" style="92"/>
  </cols>
  <sheetData>
    <row r="1" spans="1:5" x14ac:dyDescent="0.2">
      <c r="A1" s="318"/>
      <c r="B1" s="93" t="s">
        <v>457</v>
      </c>
      <c r="C1" s="318"/>
      <c r="D1" s="318"/>
      <c r="E1" s="318"/>
    </row>
    <row r="2" spans="1:5" x14ac:dyDescent="0.2">
      <c r="A2" s="318"/>
      <c r="B2" s="93" t="s">
        <v>0</v>
      </c>
      <c r="C2" s="94" t="s">
        <v>242</v>
      </c>
      <c r="D2" s="318"/>
      <c r="E2" s="318"/>
    </row>
    <row r="3" spans="1:5" x14ac:dyDescent="0.2">
      <c r="A3" s="318"/>
      <c r="B3" s="319" t="s">
        <v>243</v>
      </c>
      <c r="C3" s="317" t="s">
        <v>490</v>
      </c>
      <c r="D3" s="318"/>
      <c r="E3" s="318"/>
    </row>
    <row r="4" spans="1:5" x14ac:dyDescent="0.2">
      <c r="A4" s="318"/>
      <c r="B4" s="318"/>
      <c r="C4" s="318"/>
      <c r="D4" s="318"/>
      <c r="E4" s="318"/>
    </row>
    <row r="5" spans="1:5" x14ac:dyDescent="0.2">
      <c r="A5" s="318"/>
      <c r="B5" s="318" t="s">
        <v>235</v>
      </c>
      <c r="C5" s="318" t="s">
        <v>166</v>
      </c>
      <c r="D5" s="95" t="s">
        <v>202</v>
      </c>
      <c r="E5" s="318"/>
    </row>
    <row r="6" spans="1:5" x14ac:dyDescent="0.2">
      <c r="A6" s="316">
        <v>1</v>
      </c>
      <c r="B6" s="96" t="s">
        <v>244</v>
      </c>
      <c r="C6" s="96" t="s">
        <v>506</v>
      </c>
      <c r="D6" s="96" t="s">
        <v>507</v>
      </c>
      <c r="E6" s="318"/>
    </row>
    <row r="7" spans="1:5" x14ac:dyDescent="0.2">
      <c r="A7" s="316">
        <v>2</v>
      </c>
      <c r="B7" s="320"/>
      <c r="C7" s="320"/>
      <c r="D7" s="320"/>
      <c r="E7" s="318"/>
    </row>
    <row r="8" spans="1:5" x14ac:dyDescent="0.2">
      <c r="A8" s="316">
        <v>3</v>
      </c>
      <c r="B8" s="320"/>
      <c r="C8" s="320"/>
      <c r="D8" s="320"/>
      <c r="E8" s="318"/>
    </row>
    <row r="9" spans="1:5" ht="13.5" thickBot="1" x14ac:dyDescent="0.25">
      <c r="A9" s="316">
        <v>4</v>
      </c>
      <c r="B9" s="97" t="s">
        <v>245</v>
      </c>
      <c r="C9" s="102">
        <v>1800000</v>
      </c>
      <c r="D9" s="102">
        <v>2617930</v>
      </c>
      <c r="E9" s="318"/>
    </row>
    <row r="10" spans="1:5" x14ac:dyDescent="0.2">
      <c r="A10" s="316">
        <v>5</v>
      </c>
      <c r="B10" s="98" t="s">
        <v>246</v>
      </c>
      <c r="C10" s="103">
        <v>1600000</v>
      </c>
      <c r="D10" s="103">
        <v>1929060</v>
      </c>
      <c r="E10" s="318"/>
    </row>
    <row r="11" spans="1:5" ht="13.5" thickBot="1" x14ac:dyDescent="0.25">
      <c r="A11" s="316">
        <v>6</v>
      </c>
      <c r="B11" s="320"/>
      <c r="C11" s="322"/>
      <c r="D11" s="322"/>
      <c r="E11" s="318"/>
    </row>
    <row r="12" spans="1:5" ht="13.5" thickBot="1" x14ac:dyDescent="0.25">
      <c r="A12" s="316">
        <v>7</v>
      </c>
      <c r="B12" s="99" t="s">
        <v>247</v>
      </c>
      <c r="C12" s="104">
        <v>500000</v>
      </c>
      <c r="D12" s="104">
        <v>500000</v>
      </c>
      <c r="E12" s="318"/>
    </row>
    <row r="13" spans="1:5" ht="13.5" thickBot="1" x14ac:dyDescent="0.25">
      <c r="A13" s="316">
        <v>8</v>
      </c>
      <c r="B13" s="99" t="s">
        <v>508</v>
      </c>
      <c r="C13" s="104"/>
      <c r="D13" s="104">
        <v>124680</v>
      </c>
      <c r="E13" s="318"/>
    </row>
    <row r="14" spans="1:5" ht="13.5" thickBot="1" x14ac:dyDescent="0.25">
      <c r="A14" s="316">
        <v>9</v>
      </c>
      <c r="B14" s="100" t="s">
        <v>248</v>
      </c>
      <c r="C14" s="105">
        <f>SUM(C9+C10+C12)</f>
        <v>3900000</v>
      </c>
      <c r="D14" s="105">
        <f>SUM(D9+D10+D12+D13)</f>
        <v>5171670</v>
      </c>
      <c r="E14" s="318"/>
    </row>
    <row r="15" spans="1:5" x14ac:dyDescent="0.2">
      <c r="A15" s="316">
        <v>10</v>
      </c>
      <c r="B15" s="318" t="s">
        <v>509</v>
      </c>
      <c r="C15" s="106">
        <v>300000</v>
      </c>
      <c r="D15" s="106">
        <v>300000</v>
      </c>
      <c r="E15" s="318"/>
    </row>
    <row r="16" spans="1:5" x14ac:dyDescent="0.2">
      <c r="A16" s="321"/>
      <c r="B16" s="318"/>
      <c r="C16" s="318"/>
      <c r="D16" s="318"/>
      <c r="E16" s="318"/>
    </row>
    <row r="17" spans="1:5" x14ac:dyDescent="0.2">
      <c r="A17" s="321"/>
      <c r="B17" s="318"/>
      <c r="C17" s="318"/>
      <c r="D17" s="318"/>
      <c r="E17" s="318"/>
    </row>
    <row r="18" spans="1:5" x14ac:dyDescent="0.2">
      <c r="A18" s="321"/>
      <c r="B18" s="318" t="s">
        <v>249</v>
      </c>
      <c r="C18" s="318"/>
      <c r="D18" s="318"/>
      <c r="E18" s="318"/>
    </row>
    <row r="19" spans="1:5" x14ac:dyDescent="0.2">
      <c r="A19" s="321"/>
      <c r="B19" s="318"/>
      <c r="C19" s="318"/>
      <c r="D19" s="318"/>
      <c r="E19" s="318"/>
    </row>
    <row r="20" spans="1:5" x14ac:dyDescent="0.2">
      <c r="A20" s="321"/>
      <c r="B20" s="318"/>
      <c r="C20" s="318"/>
      <c r="D20" s="318"/>
      <c r="E20" s="318"/>
    </row>
    <row r="21" spans="1:5" x14ac:dyDescent="0.2">
      <c r="A21" s="321"/>
      <c r="B21" s="318"/>
      <c r="C21" s="318"/>
      <c r="D21" s="318"/>
      <c r="E21" s="318"/>
    </row>
    <row r="22" spans="1:5" x14ac:dyDescent="0.2">
      <c r="A22" s="321"/>
      <c r="B22" s="318"/>
      <c r="C22" s="318"/>
      <c r="D22" s="318"/>
      <c r="E22" s="318"/>
    </row>
  </sheetData>
  <phoneticPr fontId="49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F3" sqref="F3"/>
    </sheetView>
  </sheetViews>
  <sheetFormatPr defaultColWidth="9.140625" defaultRowHeight="12.75" x14ac:dyDescent="0.2"/>
  <cols>
    <col min="1" max="1" width="5.140625" style="86" customWidth="1"/>
    <col min="2" max="2" width="36.5703125" style="78" customWidth="1"/>
    <col min="3" max="3" width="13.42578125" style="78" customWidth="1"/>
    <col min="4" max="4" width="13.85546875" style="78" customWidth="1"/>
    <col min="5" max="5" width="15.85546875" style="78" customWidth="1"/>
    <col min="6" max="6" width="14.7109375" style="78" customWidth="1"/>
    <col min="7" max="7" width="16" style="78" customWidth="1"/>
    <col min="8" max="8" width="11.140625" style="78" customWidth="1"/>
    <col min="9" max="16384" width="9.140625" style="78"/>
  </cols>
  <sheetData>
    <row r="1" spans="1:8" x14ac:dyDescent="0.2">
      <c r="A1" s="380"/>
      <c r="C1" s="79" t="s">
        <v>0</v>
      </c>
      <c r="D1" s="79"/>
      <c r="E1" s="79"/>
    </row>
    <row r="2" spans="1:8" x14ac:dyDescent="0.2">
      <c r="A2" s="380"/>
      <c r="C2" s="80" t="s">
        <v>205</v>
      </c>
      <c r="D2" s="80"/>
      <c r="E2" s="80"/>
      <c r="F2" s="64" t="s">
        <v>206</v>
      </c>
    </row>
    <row r="3" spans="1:8" x14ac:dyDescent="0.2">
      <c r="A3" s="380"/>
      <c r="C3" s="79" t="s">
        <v>470</v>
      </c>
      <c r="D3" s="79"/>
      <c r="E3" s="79"/>
      <c r="F3" s="379" t="s">
        <v>538</v>
      </c>
    </row>
    <row r="4" spans="1:8" x14ac:dyDescent="0.2">
      <c r="A4" s="380"/>
      <c r="F4" s="67" t="s">
        <v>250</v>
      </c>
    </row>
    <row r="5" spans="1:8" x14ac:dyDescent="0.2">
      <c r="A5" s="380"/>
      <c r="B5" s="81" t="s">
        <v>165</v>
      </c>
      <c r="C5" s="81" t="s">
        <v>208</v>
      </c>
      <c r="D5" s="81" t="s">
        <v>167</v>
      </c>
      <c r="E5" s="81" t="s">
        <v>168</v>
      </c>
      <c r="F5" s="81" t="s">
        <v>169</v>
      </c>
      <c r="G5" s="81" t="s">
        <v>170</v>
      </c>
    </row>
    <row r="6" spans="1:8" x14ac:dyDescent="0.2">
      <c r="A6" s="380"/>
      <c r="B6" s="684" t="s">
        <v>209</v>
      </c>
      <c r="C6" s="685" t="s">
        <v>210</v>
      </c>
      <c r="D6" s="686"/>
      <c r="E6" s="684" t="s">
        <v>211</v>
      </c>
      <c r="F6" s="684" t="s">
        <v>212</v>
      </c>
      <c r="G6" s="684" t="s">
        <v>213</v>
      </c>
    </row>
    <row r="7" spans="1:8" x14ac:dyDescent="0.2">
      <c r="A7" s="380"/>
      <c r="B7" s="82"/>
      <c r="C7" s="82" t="s">
        <v>214</v>
      </c>
      <c r="D7" s="82" t="s">
        <v>215</v>
      </c>
      <c r="E7" s="82"/>
      <c r="F7" s="82"/>
      <c r="G7" s="82" t="s">
        <v>216</v>
      </c>
    </row>
    <row r="8" spans="1:8" x14ac:dyDescent="0.2">
      <c r="A8" s="380">
        <v>1</v>
      </c>
      <c r="B8" s="687" t="s">
        <v>217</v>
      </c>
      <c r="C8" s="688">
        <f>SUM(C9:C19)</f>
        <v>3100000</v>
      </c>
      <c r="D8" s="688">
        <f>SUM(D9:D19)</f>
        <v>7900000</v>
      </c>
      <c r="E8" s="688">
        <f>SUM(E9:E19)</f>
        <v>800000</v>
      </c>
      <c r="F8" s="688">
        <f>SUM(F9:F19)</f>
        <v>0</v>
      </c>
      <c r="G8" s="688">
        <f>SUM(G9:G19)</f>
        <v>11380000</v>
      </c>
    </row>
    <row r="9" spans="1:8" x14ac:dyDescent="0.2">
      <c r="A9" s="380">
        <v>2</v>
      </c>
      <c r="B9" s="689" t="s">
        <v>218</v>
      </c>
      <c r="C9" s="690"/>
      <c r="D9" s="690"/>
      <c r="E9" s="690"/>
      <c r="F9" s="690"/>
      <c r="G9" s="690"/>
    </row>
    <row r="10" spans="1:8" x14ac:dyDescent="0.2">
      <c r="A10" s="380">
        <v>3</v>
      </c>
      <c r="B10" s="691" t="s">
        <v>219</v>
      </c>
      <c r="C10" s="692"/>
      <c r="D10" s="692"/>
      <c r="E10" s="692"/>
      <c r="F10" s="692"/>
      <c r="G10" s="692"/>
    </row>
    <row r="11" spans="1:8" x14ac:dyDescent="0.2">
      <c r="A11" s="380">
        <v>4</v>
      </c>
      <c r="B11" s="693" t="s">
        <v>220</v>
      </c>
      <c r="C11" s="692"/>
      <c r="D11" s="692">
        <v>600000</v>
      </c>
      <c r="E11" s="692"/>
      <c r="F11" s="692"/>
      <c r="G11" s="692">
        <f>SUM(C11:F11)</f>
        <v>600000</v>
      </c>
      <c r="H11" s="83"/>
    </row>
    <row r="12" spans="1:8" x14ac:dyDescent="0.2">
      <c r="A12" s="380">
        <v>5</v>
      </c>
      <c r="B12" s="694" t="s">
        <v>221</v>
      </c>
      <c r="C12" s="692"/>
      <c r="D12" s="692">
        <v>6300000</v>
      </c>
      <c r="E12" s="692"/>
      <c r="F12" s="692"/>
      <c r="G12" s="692">
        <v>5880000</v>
      </c>
    </row>
    <row r="13" spans="1:8" x14ac:dyDescent="0.2">
      <c r="A13" s="380">
        <v>6</v>
      </c>
      <c r="B13" s="693" t="s">
        <v>222</v>
      </c>
      <c r="C13" s="692">
        <v>1500000</v>
      </c>
      <c r="D13" s="692"/>
      <c r="E13" s="692"/>
      <c r="F13" s="692"/>
      <c r="G13" s="692">
        <f t="shared" ref="G13:G19" si="0">SUM(C13:F13)</f>
        <v>1500000</v>
      </c>
      <c r="H13" s="83"/>
    </row>
    <row r="14" spans="1:8" x14ac:dyDescent="0.2">
      <c r="A14" s="380">
        <v>7</v>
      </c>
      <c r="B14" s="695" t="s">
        <v>459</v>
      </c>
      <c r="C14" s="692">
        <v>700000</v>
      </c>
      <c r="D14" s="692"/>
      <c r="E14" s="692"/>
      <c r="F14" s="692"/>
      <c r="G14" s="692">
        <f t="shared" si="0"/>
        <v>700000</v>
      </c>
      <c r="H14" s="83"/>
    </row>
    <row r="15" spans="1:8" x14ac:dyDescent="0.2">
      <c r="A15" s="380">
        <v>8</v>
      </c>
      <c r="B15" s="693" t="s">
        <v>223</v>
      </c>
      <c r="C15" s="692"/>
      <c r="D15" s="692">
        <v>1000000</v>
      </c>
      <c r="E15" s="692"/>
      <c r="F15" s="692"/>
      <c r="G15" s="692">
        <f>SUM(C15:F15)</f>
        <v>1000000</v>
      </c>
    </row>
    <row r="16" spans="1:8" x14ac:dyDescent="0.2">
      <c r="A16" s="380">
        <v>9</v>
      </c>
      <c r="B16" s="693" t="s">
        <v>224</v>
      </c>
      <c r="C16" s="692">
        <v>900000</v>
      </c>
      <c r="D16" s="692"/>
      <c r="E16" s="692"/>
      <c r="F16" s="692"/>
      <c r="G16" s="692">
        <f t="shared" si="0"/>
        <v>900000</v>
      </c>
    </row>
    <row r="17" spans="1:8" x14ac:dyDescent="0.2">
      <c r="A17" s="380">
        <v>10</v>
      </c>
      <c r="B17" s="691" t="s">
        <v>225</v>
      </c>
      <c r="C17" s="692"/>
      <c r="D17" s="692"/>
      <c r="E17" s="692"/>
      <c r="F17" s="692"/>
      <c r="G17" s="692">
        <f t="shared" si="0"/>
        <v>0</v>
      </c>
    </row>
    <row r="18" spans="1:8" x14ac:dyDescent="0.2">
      <c r="A18" s="380">
        <v>11</v>
      </c>
      <c r="B18" s="694" t="s">
        <v>226</v>
      </c>
      <c r="C18" s="692"/>
      <c r="D18" s="692"/>
      <c r="E18" s="692">
        <v>250000</v>
      </c>
      <c r="F18" s="692"/>
      <c r="G18" s="692">
        <f t="shared" si="0"/>
        <v>250000</v>
      </c>
    </row>
    <row r="19" spans="1:8" x14ac:dyDescent="0.2">
      <c r="A19" s="380">
        <v>12</v>
      </c>
      <c r="B19" s="297" t="s">
        <v>458</v>
      </c>
      <c r="C19" s="101"/>
      <c r="D19" s="101"/>
      <c r="E19" s="101">
        <v>550000</v>
      </c>
      <c r="F19" s="101"/>
      <c r="G19" s="101">
        <f t="shared" si="0"/>
        <v>550000</v>
      </c>
      <c r="H19" s="83"/>
    </row>
    <row r="20" spans="1:8" x14ac:dyDescent="0.2">
      <c r="A20" s="380"/>
      <c r="G20" s="298"/>
    </row>
    <row r="21" spans="1:8" x14ac:dyDescent="0.2">
      <c r="A21" s="380"/>
      <c r="B21" s="696" t="s">
        <v>460</v>
      </c>
      <c r="C21" s="299"/>
      <c r="D21" s="299"/>
      <c r="E21" s="299"/>
      <c r="F21" s="299"/>
      <c r="G21" s="697"/>
    </row>
    <row r="22" spans="1:8" x14ac:dyDescent="0.2">
      <c r="A22" s="380"/>
      <c r="B22" s="300" t="s">
        <v>461</v>
      </c>
      <c r="C22" s="698"/>
      <c r="D22" s="698"/>
      <c r="E22" s="698"/>
      <c r="F22" s="698"/>
      <c r="G22" s="301">
        <v>1524000</v>
      </c>
    </row>
    <row r="23" spans="1:8" x14ac:dyDescent="0.2">
      <c r="A23" s="380"/>
      <c r="B23" s="696" t="s">
        <v>462</v>
      </c>
      <c r="C23" s="299"/>
      <c r="D23" s="299"/>
      <c r="E23" s="299"/>
      <c r="F23" s="299"/>
      <c r="G23" s="697"/>
    </row>
    <row r="24" spans="1:8" x14ac:dyDescent="0.2">
      <c r="A24" s="380"/>
      <c r="B24" s="300" t="s">
        <v>463</v>
      </c>
      <c r="C24" s="698"/>
      <c r="D24" s="698"/>
      <c r="E24" s="698"/>
      <c r="F24" s="698"/>
      <c r="G24" s="301">
        <v>3120000</v>
      </c>
    </row>
    <row r="25" spans="1:8" x14ac:dyDescent="0.2">
      <c r="A25" s="380"/>
      <c r="B25" s="79" t="s">
        <v>604</v>
      </c>
      <c r="G25" s="699">
        <v>4263500</v>
      </c>
    </row>
    <row r="26" spans="1:8" x14ac:dyDescent="0.2">
      <c r="A26" s="380"/>
      <c r="B26" s="302" t="s">
        <v>464</v>
      </c>
      <c r="C26" s="302"/>
      <c r="D26" s="302"/>
      <c r="E26" s="302"/>
      <c r="F26" s="302"/>
      <c r="G26" s="303">
        <f>G8+G22+G24+G25</f>
        <v>20287500</v>
      </c>
    </row>
    <row r="27" spans="1:8" x14ac:dyDescent="0.2">
      <c r="A27" s="381"/>
      <c r="G27" s="298"/>
    </row>
    <row r="28" spans="1:8" x14ac:dyDescent="0.2">
      <c r="A28" s="381"/>
    </row>
    <row r="29" spans="1:8" x14ac:dyDescent="0.2">
      <c r="A29" s="381"/>
    </row>
    <row r="30" spans="1:8" x14ac:dyDescent="0.2">
      <c r="A30" s="381"/>
    </row>
    <row r="31" spans="1:8" x14ac:dyDescent="0.2">
      <c r="A31" s="85"/>
    </row>
  </sheetData>
  <mergeCells count="1">
    <mergeCell ref="C6:D6"/>
  </mergeCells>
  <phoneticPr fontId="49" type="noConversion"/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17" sqref="I17"/>
    </sheetView>
  </sheetViews>
  <sheetFormatPr defaultColWidth="9.140625" defaultRowHeight="12.75" x14ac:dyDescent="0.2"/>
  <cols>
    <col min="1" max="1" width="9.140625" style="130"/>
    <col min="2" max="2" width="29.42578125" style="130" customWidth="1"/>
    <col min="3" max="3" width="17.28515625" style="130" customWidth="1"/>
    <col min="4" max="4" width="13.85546875" style="130" customWidth="1"/>
    <col min="5" max="16384" width="9.140625" style="130"/>
  </cols>
  <sheetData>
    <row r="1" spans="1:6" x14ac:dyDescent="0.2">
      <c r="B1" s="131" t="s">
        <v>261</v>
      </c>
    </row>
    <row r="2" spans="1:6" x14ac:dyDescent="0.2">
      <c r="A2" s="131"/>
      <c r="B2" s="131" t="s">
        <v>465</v>
      </c>
      <c r="C2" s="131"/>
      <c r="D2" s="131"/>
    </row>
    <row r="3" spans="1:6" ht="15" x14ac:dyDescent="0.25">
      <c r="A3" s="480" t="s">
        <v>262</v>
      </c>
      <c r="B3" s="480"/>
      <c r="C3" s="480"/>
      <c r="D3" s="480"/>
    </row>
    <row r="4" spans="1:6" x14ac:dyDescent="0.2">
      <c r="C4" s="132" t="s">
        <v>263</v>
      </c>
      <c r="D4" s="132"/>
      <c r="E4" s="132"/>
    </row>
    <row r="5" spans="1:6" x14ac:dyDescent="0.2">
      <c r="C5" s="133" t="s">
        <v>488</v>
      </c>
    </row>
    <row r="6" spans="1:6" x14ac:dyDescent="0.2">
      <c r="C6" s="134" t="s">
        <v>207</v>
      </c>
    </row>
    <row r="8" spans="1:6" x14ac:dyDescent="0.2">
      <c r="A8" s="130" t="s">
        <v>235</v>
      </c>
      <c r="B8" s="130" t="s">
        <v>208</v>
      </c>
      <c r="C8" s="130" t="s">
        <v>167</v>
      </c>
      <c r="D8" s="130" t="s">
        <v>236</v>
      </c>
      <c r="F8" s="135"/>
    </row>
    <row r="9" spans="1:6" x14ac:dyDescent="0.2">
      <c r="A9" s="136" t="s">
        <v>264</v>
      </c>
      <c r="B9" s="137" t="s">
        <v>265</v>
      </c>
      <c r="C9" s="137" t="s">
        <v>266</v>
      </c>
      <c r="D9" s="137" t="s">
        <v>267</v>
      </c>
    </row>
    <row r="10" spans="1:6" x14ac:dyDescent="0.2">
      <c r="A10" s="138"/>
      <c r="B10" s="139"/>
      <c r="C10" s="140" t="s">
        <v>268</v>
      </c>
      <c r="D10" s="140" t="s">
        <v>269</v>
      </c>
    </row>
    <row r="11" spans="1:6" x14ac:dyDescent="0.2">
      <c r="A11" s="138"/>
      <c r="B11" s="139"/>
      <c r="C11" s="140" t="s">
        <v>466</v>
      </c>
      <c r="D11" s="140" t="s">
        <v>467</v>
      </c>
    </row>
    <row r="12" spans="1:6" x14ac:dyDescent="0.2">
      <c r="A12" s="141" t="s">
        <v>270</v>
      </c>
      <c r="B12" s="142" t="s">
        <v>271</v>
      </c>
      <c r="C12" s="142" t="s">
        <v>272</v>
      </c>
      <c r="D12" s="142" t="s">
        <v>273</v>
      </c>
    </row>
    <row r="13" spans="1:6" x14ac:dyDescent="0.2">
      <c r="A13" s="143" t="s">
        <v>270</v>
      </c>
      <c r="B13" s="144" t="s">
        <v>274</v>
      </c>
      <c r="C13" s="145">
        <v>399043</v>
      </c>
      <c r="D13" s="146">
        <v>674763</v>
      </c>
    </row>
    <row r="14" spans="1:6" x14ac:dyDescent="0.2">
      <c r="A14" s="143" t="s">
        <v>271</v>
      </c>
      <c r="B14" s="144" t="s">
        <v>275</v>
      </c>
      <c r="C14" s="147">
        <v>1918200</v>
      </c>
      <c r="D14" s="146">
        <v>1453978</v>
      </c>
    </row>
    <row r="15" spans="1:6" x14ac:dyDescent="0.2">
      <c r="A15" s="143" t="s">
        <v>272</v>
      </c>
      <c r="B15" s="144" t="s">
        <v>276</v>
      </c>
      <c r="C15" s="147">
        <v>4216800</v>
      </c>
      <c r="D15" s="146">
        <v>2342081</v>
      </c>
    </row>
    <row r="16" spans="1:6" x14ac:dyDescent="0.2">
      <c r="A16" s="143" t="s">
        <v>273</v>
      </c>
      <c r="B16" s="144"/>
      <c r="C16" s="147"/>
      <c r="D16" s="146"/>
    </row>
    <row r="17" spans="1:4" x14ac:dyDescent="0.2">
      <c r="A17" s="143" t="s">
        <v>277</v>
      </c>
      <c r="B17" s="144"/>
      <c r="C17" s="147"/>
      <c r="D17" s="146"/>
    </row>
    <row r="18" spans="1:4" x14ac:dyDescent="0.2">
      <c r="A18" s="143" t="s">
        <v>278</v>
      </c>
      <c r="B18" s="144"/>
      <c r="C18" s="148"/>
      <c r="D18" s="149"/>
    </row>
    <row r="19" spans="1:4" x14ac:dyDescent="0.2">
      <c r="A19" s="150">
        <v>7</v>
      </c>
      <c r="B19" s="151" t="s">
        <v>187</v>
      </c>
      <c r="C19" s="152">
        <f>SUM(C13:C18)</f>
        <v>6534043</v>
      </c>
      <c r="D19" s="152">
        <f>SUM(D13:D18)</f>
        <v>4470822</v>
      </c>
    </row>
  </sheetData>
  <mergeCells count="1">
    <mergeCell ref="A3:D3"/>
  </mergeCells>
  <phoneticPr fontId="4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H3" sqref="H3"/>
    </sheetView>
  </sheetViews>
  <sheetFormatPr defaultColWidth="9.140625" defaultRowHeight="12.75" x14ac:dyDescent="0.2"/>
  <cols>
    <col min="1" max="1" width="12.7109375" style="75" customWidth="1"/>
    <col min="2" max="2" width="30.5703125" style="75" customWidth="1"/>
    <col min="3" max="3" width="9.85546875" style="75" customWidth="1"/>
    <col min="4" max="4" width="9.7109375" style="75" customWidth="1"/>
    <col min="5" max="5" width="8.85546875" style="75" customWidth="1"/>
    <col min="6" max="6" width="8.42578125" style="75" customWidth="1"/>
    <col min="7" max="7" width="10.5703125" style="75" customWidth="1"/>
    <col min="8" max="8" width="9.85546875" style="75" customWidth="1"/>
    <col min="9" max="9" width="10.5703125" style="75" customWidth="1"/>
    <col min="10" max="10" width="13.85546875" style="75" customWidth="1"/>
    <col min="11" max="11" width="15.140625" style="75" customWidth="1"/>
    <col min="12" max="16384" width="9.140625" style="75"/>
  </cols>
  <sheetData>
    <row r="1" spans="1:10" x14ac:dyDescent="0.2">
      <c r="B1" s="89"/>
    </row>
    <row r="2" spans="1:10" ht="15.75" x14ac:dyDescent="0.25">
      <c r="C2" s="63" t="s">
        <v>457</v>
      </c>
      <c r="H2" s="153" t="s">
        <v>282</v>
      </c>
      <c r="I2" s="153"/>
      <c r="J2" s="153"/>
    </row>
    <row r="3" spans="1:10" ht="15.75" x14ac:dyDescent="0.25">
      <c r="C3" s="63" t="s">
        <v>0</v>
      </c>
      <c r="H3" t="s">
        <v>486</v>
      </c>
      <c r="I3" s="153"/>
      <c r="J3" s="153"/>
    </row>
    <row r="4" spans="1:10" x14ac:dyDescent="0.2">
      <c r="H4" s="67" t="s">
        <v>250</v>
      </c>
      <c r="I4" s="153"/>
      <c r="J4" s="153"/>
    </row>
    <row r="5" spans="1:10" ht="15.75" x14ac:dyDescent="0.25">
      <c r="A5" s="481" t="s">
        <v>283</v>
      </c>
      <c r="B5" s="481"/>
      <c r="C5" s="481"/>
      <c r="D5" s="481"/>
      <c r="E5" s="481"/>
      <c r="F5" s="481"/>
      <c r="G5" s="481"/>
      <c r="H5" s="481"/>
      <c r="I5" s="481"/>
      <c r="J5" s="481"/>
    </row>
    <row r="6" spans="1:10" ht="15.75" x14ac:dyDescent="0.25">
      <c r="A6" s="481" t="s">
        <v>284</v>
      </c>
      <c r="B6" s="481"/>
      <c r="C6" s="481"/>
      <c r="D6" s="481"/>
      <c r="E6" s="481"/>
      <c r="F6" s="481"/>
      <c r="G6" s="481"/>
      <c r="H6" s="481"/>
      <c r="I6" s="481"/>
      <c r="J6" s="481"/>
    </row>
    <row r="7" spans="1:10" ht="15.75" x14ac:dyDescent="0.25">
      <c r="A7" s="154"/>
      <c r="B7" s="154"/>
      <c r="C7" s="154"/>
      <c r="D7" s="154"/>
      <c r="E7" s="154"/>
      <c r="F7" s="154"/>
      <c r="G7" s="154"/>
      <c r="H7" s="154"/>
      <c r="I7" s="154"/>
      <c r="J7" s="154"/>
    </row>
    <row r="8" spans="1:10" ht="15.75" x14ac:dyDescent="0.25">
      <c r="A8" s="154"/>
      <c r="B8" s="154"/>
      <c r="C8" s="154"/>
      <c r="D8" s="154"/>
      <c r="E8" s="154"/>
      <c r="F8" s="154"/>
      <c r="G8" s="154"/>
      <c r="H8" s="154"/>
      <c r="I8" s="154"/>
      <c r="J8" s="154"/>
    </row>
    <row r="9" spans="1:10" s="155" customFormat="1" x14ac:dyDescent="0.2">
      <c r="A9" s="75" t="s">
        <v>235</v>
      </c>
      <c r="B9" s="75" t="s">
        <v>208</v>
      </c>
      <c r="C9" s="75" t="s">
        <v>167</v>
      </c>
      <c r="D9" s="75" t="s">
        <v>236</v>
      </c>
      <c r="E9" s="75" t="s">
        <v>237</v>
      </c>
      <c r="F9" s="61" t="s">
        <v>170</v>
      </c>
      <c r="G9" s="67" t="s">
        <v>171</v>
      </c>
      <c r="H9" s="64" t="s">
        <v>172</v>
      </c>
      <c r="I9" s="64" t="s">
        <v>231</v>
      </c>
      <c r="J9" s="64" t="s">
        <v>232</v>
      </c>
    </row>
    <row r="10" spans="1:10" x14ac:dyDescent="0.2">
      <c r="A10" s="156" t="s">
        <v>264</v>
      </c>
      <c r="B10" s="157"/>
      <c r="C10" s="84" t="s">
        <v>285</v>
      </c>
      <c r="D10" s="157" t="s">
        <v>286</v>
      </c>
      <c r="E10" s="158">
        <v>2018</v>
      </c>
      <c r="F10" s="482"/>
      <c r="G10" s="483"/>
      <c r="H10" s="483"/>
      <c r="I10" s="483"/>
      <c r="J10" s="484"/>
    </row>
    <row r="11" spans="1:10" x14ac:dyDescent="0.2">
      <c r="A11" s="159"/>
      <c r="B11" s="160" t="s">
        <v>287</v>
      </c>
      <c r="C11" s="161" t="s">
        <v>288</v>
      </c>
      <c r="D11" s="160" t="s">
        <v>289</v>
      </c>
      <c r="E11" s="160" t="s">
        <v>290</v>
      </c>
      <c r="F11" s="160" t="s">
        <v>291</v>
      </c>
      <c r="G11" s="161" t="s">
        <v>354</v>
      </c>
      <c r="H11" s="161" t="s">
        <v>468</v>
      </c>
      <c r="I11" s="162" t="s">
        <v>469</v>
      </c>
      <c r="J11" s="163" t="s">
        <v>47</v>
      </c>
    </row>
    <row r="12" spans="1:10" x14ac:dyDescent="0.2">
      <c r="A12" s="164"/>
      <c r="B12" s="165"/>
      <c r="C12" s="166" t="s">
        <v>289</v>
      </c>
      <c r="D12" s="165"/>
      <c r="E12" s="165" t="s">
        <v>292</v>
      </c>
      <c r="F12" s="165"/>
      <c r="G12" s="167"/>
      <c r="H12" s="167"/>
      <c r="I12" s="168"/>
      <c r="J12" s="169"/>
    </row>
    <row r="13" spans="1:10" ht="13.5" thickBot="1" x14ac:dyDescent="0.25">
      <c r="A13" s="170" t="s">
        <v>270</v>
      </c>
      <c r="B13" s="171" t="s">
        <v>271</v>
      </c>
      <c r="C13" s="172" t="s">
        <v>272</v>
      </c>
      <c r="D13" s="172" t="s">
        <v>273</v>
      </c>
      <c r="E13" s="172"/>
      <c r="F13" s="172" t="s">
        <v>277</v>
      </c>
      <c r="G13" s="172" t="s">
        <v>278</v>
      </c>
      <c r="H13" s="172" t="s">
        <v>279</v>
      </c>
      <c r="I13" s="173" t="s">
        <v>280</v>
      </c>
      <c r="J13" s="116"/>
    </row>
    <row r="14" spans="1:10" ht="13.5" thickBot="1" x14ac:dyDescent="0.25">
      <c r="A14" s="174" t="s">
        <v>270</v>
      </c>
      <c r="B14" s="175" t="s">
        <v>293</v>
      </c>
      <c r="C14" s="176"/>
      <c r="D14" s="176"/>
      <c r="E14" s="176"/>
      <c r="F14" s="177"/>
      <c r="G14" s="177"/>
      <c r="H14" s="177"/>
      <c r="I14" s="178"/>
      <c r="J14" s="179"/>
    </row>
    <row r="15" spans="1:10" x14ac:dyDescent="0.2">
      <c r="A15" s="180" t="s">
        <v>271</v>
      </c>
      <c r="B15" s="115"/>
      <c r="C15" s="181"/>
      <c r="D15" s="181"/>
      <c r="E15" s="181"/>
      <c r="F15" s="182"/>
      <c r="G15" s="182"/>
      <c r="H15" s="182"/>
      <c r="I15" s="183"/>
      <c r="J15" s="115"/>
    </row>
    <row r="16" spans="1:10" x14ac:dyDescent="0.2">
      <c r="A16" s="184" t="s">
        <v>272</v>
      </c>
      <c r="B16" s="114"/>
      <c r="C16" s="185"/>
      <c r="D16" s="185"/>
      <c r="E16" s="185"/>
      <c r="F16" s="186"/>
      <c r="G16" s="186"/>
      <c r="H16" s="186"/>
      <c r="I16" s="187"/>
      <c r="J16" s="114"/>
    </row>
    <row r="17" spans="1:11" x14ac:dyDescent="0.2">
      <c r="A17" s="184" t="s">
        <v>273</v>
      </c>
      <c r="B17" s="114"/>
      <c r="C17" s="185"/>
      <c r="D17" s="185"/>
      <c r="E17" s="185"/>
      <c r="F17" s="186"/>
      <c r="G17" s="186"/>
      <c r="H17" s="186"/>
      <c r="I17" s="187"/>
      <c r="J17" s="114"/>
    </row>
    <row r="18" spans="1:11" ht="13.5" thickBot="1" x14ac:dyDescent="0.25">
      <c r="A18" s="156" t="s">
        <v>277</v>
      </c>
      <c r="B18" s="116"/>
      <c r="C18" s="188"/>
      <c r="D18" s="188"/>
      <c r="E18" s="188"/>
      <c r="F18" s="189"/>
      <c r="G18" s="189"/>
      <c r="H18" s="189"/>
      <c r="I18" s="190"/>
      <c r="J18" s="116"/>
    </row>
    <row r="19" spans="1:11" ht="13.5" thickBot="1" x14ac:dyDescent="0.25">
      <c r="A19" s="174" t="s">
        <v>278</v>
      </c>
      <c r="B19" s="175" t="s">
        <v>294</v>
      </c>
      <c r="C19" s="176"/>
      <c r="D19" s="176"/>
      <c r="E19" s="176"/>
      <c r="F19" s="191"/>
      <c r="G19" s="191"/>
      <c r="H19" s="191"/>
      <c r="I19" s="192"/>
      <c r="J19" s="179"/>
    </row>
    <row r="20" spans="1:11" x14ac:dyDescent="0.2">
      <c r="A20" s="180" t="s">
        <v>279</v>
      </c>
      <c r="B20" s="182"/>
      <c r="C20" s="181"/>
      <c r="D20" s="181"/>
      <c r="E20" s="181"/>
      <c r="F20" s="193"/>
      <c r="G20" s="193"/>
      <c r="H20" s="193"/>
      <c r="I20" s="194"/>
      <c r="J20" s="195">
        <f>SUM(E20:I20)</f>
        <v>0</v>
      </c>
    </row>
    <row r="21" spans="1:11" x14ac:dyDescent="0.2">
      <c r="A21" s="184" t="s">
        <v>280</v>
      </c>
      <c r="B21" s="186"/>
      <c r="C21" s="185"/>
      <c r="D21" s="185"/>
      <c r="E21" s="185"/>
      <c r="F21" s="196"/>
      <c r="G21" s="196"/>
      <c r="H21" s="196"/>
      <c r="I21" s="197"/>
      <c r="J21" s="198"/>
    </row>
    <row r="22" spans="1:11" x14ac:dyDescent="0.2">
      <c r="A22" s="184" t="s">
        <v>281</v>
      </c>
      <c r="B22" s="186"/>
      <c r="C22" s="185"/>
      <c r="D22" s="185"/>
      <c r="E22" s="185"/>
      <c r="F22" s="196"/>
      <c r="G22" s="196"/>
      <c r="H22" s="196"/>
      <c r="I22" s="199"/>
      <c r="J22" s="198"/>
    </row>
    <row r="23" spans="1:11" ht="13.5" thickBot="1" x14ac:dyDescent="0.25">
      <c r="A23" s="156" t="s">
        <v>295</v>
      </c>
      <c r="B23" s="189"/>
      <c r="C23" s="188"/>
      <c r="D23" s="188"/>
      <c r="E23" s="188"/>
      <c r="F23" s="200"/>
      <c r="G23" s="200"/>
      <c r="H23" s="200"/>
      <c r="I23" s="201"/>
      <c r="J23" s="198">
        <f>SUM(E23:I23)</f>
        <v>0</v>
      </c>
    </row>
    <row r="24" spans="1:11" ht="13.5" thickBot="1" x14ac:dyDescent="0.25">
      <c r="A24" s="174" t="s">
        <v>296</v>
      </c>
      <c r="B24" s="202" t="s">
        <v>297</v>
      </c>
      <c r="C24" s="203"/>
      <c r="D24" s="203"/>
      <c r="E24" s="204">
        <f>SUM(E20:E22)</f>
        <v>0</v>
      </c>
      <c r="F24" s="204">
        <f>SUM(F20:F22)</f>
        <v>0</v>
      </c>
      <c r="G24" s="204">
        <f>SUM(G20:G22)</f>
        <v>0</v>
      </c>
      <c r="H24" s="204">
        <f>SUM(H20:H22)</f>
        <v>0</v>
      </c>
      <c r="I24" s="205">
        <f>SUM(I20:I22)</f>
        <v>0</v>
      </c>
      <c r="J24" s="206">
        <f>SUM(E24:I24)</f>
        <v>0</v>
      </c>
      <c r="K24" s="207"/>
    </row>
    <row r="27" spans="1:11" x14ac:dyDescent="0.2">
      <c r="B27" s="207"/>
      <c r="G27" s="207"/>
      <c r="H27" s="207"/>
      <c r="I27" s="207"/>
    </row>
    <row r="28" spans="1:11" x14ac:dyDescent="0.2">
      <c r="B28" s="207"/>
      <c r="G28" s="207"/>
      <c r="H28" s="207"/>
      <c r="I28" s="207"/>
    </row>
    <row r="29" spans="1:11" x14ac:dyDescent="0.2">
      <c r="A29" s="153"/>
      <c r="B29" s="208"/>
      <c r="G29" s="207"/>
      <c r="H29" s="207"/>
      <c r="I29" s="207"/>
    </row>
    <row r="32" spans="1:11" x14ac:dyDescent="0.2">
      <c r="B32" s="207"/>
      <c r="H32" s="207"/>
      <c r="I32" s="207"/>
    </row>
    <row r="33" spans="2:9" x14ac:dyDescent="0.2">
      <c r="B33" s="207"/>
      <c r="H33" s="207"/>
      <c r="I33" s="207"/>
    </row>
    <row r="34" spans="2:9" x14ac:dyDescent="0.2">
      <c r="B34" s="207"/>
      <c r="H34" s="207"/>
      <c r="I34" s="207"/>
    </row>
    <row r="37" spans="2:9" x14ac:dyDescent="0.2">
      <c r="B37" s="207"/>
    </row>
    <row r="38" spans="2:9" x14ac:dyDescent="0.2">
      <c r="B38" s="207"/>
    </row>
    <row r="39" spans="2:9" x14ac:dyDescent="0.2">
      <c r="B39" s="207"/>
    </row>
  </sheetData>
  <mergeCells count="3">
    <mergeCell ref="A5:J5"/>
    <mergeCell ref="A6:J6"/>
    <mergeCell ref="F10:J10"/>
  </mergeCells>
  <phoneticPr fontId="49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ySplit="6" topLeftCell="A109" activePane="bottomLeft" state="frozen"/>
      <selection pane="bottomLeft" activeCell="F2" sqref="F2"/>
    </sheetView>
  </sheetViews>
  <sheetFormatPr defaultRowHeight="12.75" x14ac:dyDescent="0.2"/>
  <cols>
    <col min="1" max="1" width="5.7109375" style="379" customWidth="1"/>
    <col min="2" max="2" width="50" style="379" customWidth="1"/>
    <col min="3" max="3" width="14.7109375" style="379" customWidth="1"/>
    <col min="4" max="8" width="12.7109375" style="379" customWidth="1"/>
    <col min="9" max="255" width="9.140625" style="379"/>
    <col min="256" max="256" width="5.7109375" style="379" customWidth="1"/>
    <col min="257" max="257" width="50" style="379" customWidth="1"/>
    <col min="258" max="258" width="28.85546875" style="379" customWidth="1"/>
    <col min="259" max="511" width="9.140625" style="379"/>
    <col min="512" max="512" width="5.7109375" style="379" customWidth="1"/>
    <col min="513" max="513" width="50" style="379" customWidth="1"/>
    <col min="514" max="514" width="28.85546875" style="379" customWidth="1"/>
    <col min="515" max="767" width="9.140625" style="379"/>
    <col min="768" max="768" width="5.7109375" style="379" customWidth="1"/>
    <col min="769" max="769" width="50" style="379" customWidth="1"/>
    <col min="770" max="770" width="28.85546875" style="379" customWidth="1"/>
    <col min="771" max="1023" width="9.140625" style="379"/>
    <col min="1024" max="1024" width="5.7109375" style="379" customWidth="1"/>
    <col min="1025" max="1025" width="50" style="379" customWidth="1"/>
    <col min="1026" max="1026" width="28.85546875" style="379" customWidth="1"/>
    <col min="1027" max="1279" width="9.140625" style="379"/>
    <col min="1280" max="1280" width="5.7109375" style="379" customWidth="1"/>
    <col min="1281" max="1281" width="50" style="379" customWidth="1"/>
    <col min="1282" max="1282" width="28.85546875" style="379" customWidth="1"/>
    <col min="1283" max="1535" width="9.140625" style="379"/>
    <col min="1536" max="1536" width="5.7109375" style="379" customWidth="1"/>
    <col min="1537" max="1537" width="50" style="379" customWidth="1"/>
    <col min="1538" max="1538" width="28.85546875" style="379" customWidth="1"/>
    <col min="1539" max="1791" width="9.140625" style="379"/>
    <col min="1792" max="1792" width="5.7109375" style="379" customWidth="1"/>
    <col min="1793" max="1793" width="50" style="379" customWidth="1"/>
    <col min="1794" max="1794" width="28.85546875" style="379" customWidth="1"/>
    <col min="1795" max="2047" width="9.140625" style="379"/>
    <col min="2048" max="2048" width="5.7109375" style="379" customWidth="1"/>
    <col min="2049" max="2049" width="50" style="379" customWidth="1"/>
    <col min="2050" max="2050" width="28.85546875" style="379" customWidth="1"/>
    <col min="2051" max="2303" width="9.140625" style="379"/>
    <col min="2304" max="2304" width="5.7109375" style="379" customWidth="1"/>
    <col min="2305" max="2305" width="50" style="379" customWidth="1"/>
    <col min="2306" max="2306" width="28.85546875" style="379" customWidth="1"/>
    <col min="2307" max="2559" width="9.140625" style="379"/>
    <col min="2560" max="2560" width="5.7109375" style="379" customWidth="1"/>
    <col min="2561" max="2561" width="50" style="379" customWidth="1"/>
    <col min="2562" max="2562" width="28.85546875" style="379" customWidth="1"/>
    <col min="2563" max="2815" width="9.140625" style="379"/>
    <col min="2816" max="2816" width="5.7109375" style="379" customWidth="1"/>
    <col min="2817" max="2817" width="50" style="379" customWidth="1"/>
    <col min="2818" max="2818" width="28.85546875" style="379" customWidth="1"/>
    <col min="2819" max="3071" width="9.140625" style="379"/>
    <col min="3072" max="3072" width="5.7109375" style="379" customWidth="1"/>
    <col min="3073" max="3073" width="50" style="379" customWidth="1"/>
    <col min="3074" max="3074" width="28.85546875" style="379" customWidth="1"/>
    <col min="3075" max="3327" width="9.140625" style="379"/>
    <col min="3328" max="3328" width="5.7109375" style="379" customWidth="1"/>
    <col min="3329" max="3329" width="50" style="379" customWidth="1"/>
    <col min="3330" max="3330" width="28.85546875" style="379" customWidth="1"/>
    <col min="3331" max="3583" width="9.140625" style="379"/>
    <col min="3584" max="3584" width="5.7109375" style="379" customWidth="1"/>
    <col min="3585" max="3585" width="50" style="379" customWidth="1"/>
    <col min="3586" max="3586" width="28.85546875" style="379" customWidth="1"/>
    <col min="3587" max="3839" width="9.140625" style="379"/>
    <col min="3840" max="3840" width="5.7109375" style="379" customWidth="1"/>
    <col min="3841" max="3841" width="50" style="379" customWidth="1"/>
    <col min="3842" max="3842" width="28.85546875" style="379" customWidth="1"/>
    <col min="3843" max="4095" width="9.140625" style="379"/>
    <col min="4096" max="4096" width="5.7109375" style="379" customWidth="1"/>
    <col min="4097" max="4097" width="50" style="379" customWidth="1"/>
    <col min="4098" max="4098" width="28.85546875" style="379" customWidth="1"/>
    <col min="4099" max="4351" width="9.140625" style="379"/>
    <col min="4352" max="4352" width="5.7109375" style="379" customWidth="1"/>
    <col min="4353" max="4353" width="50" style="379" customWidth="1"/>
    <col min="4354" max="4354" width="28.85546875" style="379" customWidth="1"/>
    <col min="4355" max="4607" width="9.140625" style="379"/>
    <col min="4608" max="4608" width="5.7109375" style="379" customWidth="1"/>
    <col min="4609" max="4609" width="50" style="379" customWidth="1"/>
    <col min="4610" max="4610" width="28.85546875" style="379" customWidth="1"/>
    <col min="4611" max="4863" width="9.140625" style="379"/>
    <col min="4864" max="4864" width="5.7109375" style="379" customWidth="1"/>
    <col min="4865" max="4865" width="50" style="379" customWidth="1"/>
    <col min="4866" max="4866" width="28.85546875" style="379" customWidth="1"/>
    <col min="4867" max="5119" width="9.140625" style="379"/>
    <col min="5120" max="5120" width="5.7109375" style="379" customWidth="1"/>
    <col min="5121" max="5121" width="50" style="379" customWidth="1"/>
    <col min="5122" max="5122" width="28.85546875" style="379" customWidth="1"/>
    <col min="5123" max="5375" width="9.140625" style="379"/>
    <col min="5376" max="5376" width="5.7109375" style="379" customWidth="1"/>
    <col min="5377" max="5377" width="50" style="379" customWidth="1"/>
    <col min="5378" max="5378" width="28.85546875" style="379" customWidth="1"/>
    <col min="5379" max="5631" width="9.140625" style="379"/>
    <col min="5632" max="5632" width="5.7109375" style="379" customWidth="1"/>
    <col min="5633" max="5633" width="50" style="379" customWidth="1"/>
    <col min="5634" max="5634" width="28.85546875" style="379" customWidth="1"/>
    <col min="5635" max="5887" width="9.140625" style="379"/>
    <col min="5888" max="5888" width="5.7109375" style="379" customWidth="1"/>
    <col min="5889" max="5889" width="50" style="379" customWidth="1"/>
    <col min="5890" max="5890" width="28.85546875" style="379" customWidth="1"/>
    <col min="5891" max="6143" width="9.140625" style="379"/>
    <col min="6144" max="6144" width="5.7109375" style="379" customWidth="1"/>
    <col min="6145" max="6145" width="50" style="379" customWidth="1"/>
    <col min="6146" max="6146" width="28.85546875" style="379" customWidth="1"/>
    <col min="6147" max="6399" width="9.140625" style="379"/>
    <col min="6400" max="6400" width="5.7109375" style="379" customWidth="1"/>
    <col min="6401" max="6401" width="50" style="379" customWidth="1"/>
    <col min="6402" max="6402" width="28.85546875" style="379" customWidth="1"/>
    <col min="6403" max="6655" width="9.140625" style="379"/>
    <col min="6656" max="6656" width="5.7109375" style="379" customWidth="1"/>
    <col min="6657" max="6657" width="50" style="379" customWidth="1"/>
    <col min="6658" max="6658" width="28.85546875" style="379" customWidth="1"/>
    <col min="6659" max="6911" width="9.140625" style="379"/>
    <col min="6912" max="6912" width="5.7109375" style="379" customWidth="1"/>
    <col min="6913" max="6913" width="50" style="379" customWidth="1"/>
    <col min="6914" max="6914" width="28.85546875" style="379" customWidth="1"/>
    <col min="6915" max="7167" width="9.140625" style="379"/>
    <col min="7168" max="7168" width="5.7109375" style="379" customWidth="1"/>
    <col min="7169" max="7169" width="50" style="379" customWidth="1"/>
    <col min="7170" max="7170" width="28.85546875" style="379" customWidth="1"/>
    <col min="7171" max="7423" width="9.140625" style="379"/>
    <col min="7424" max="7424" width="5.7109375" style="379" customWidth="1"/>
    <col min="7425" max="7425" width="50" style="379" customWidth="1"/>
    <col min="7426" max="7426" width="28.85546875" style="379" customWidth="1"/>
    <col min="7427" max="7679" width="9.140625" style="379"/>
    <col min="7680" max="7680" width="5.7109375" style="379" customWidth="1"/>
    <col min="7681" max="7681" width="50" style="379" customWidth="1"/>
    <col min="7682" max="7682" width="28.85546875" style="379" customWidth="1"/>
    <col min="7683" max="7935" width="9.140625" style="379"/>
    <col min="7936" max="7936" width="5.7109375" style="379" customWidth="1"/>
    <col min="7937" max="7937" width="50" style="379" customWidth="1"/>
    <col min="7938" max="7938" width="28.85546875" style="379" customWidth="1"/>
    <col min="7939" max="8191" width="9.140625" style="379"/>
    <col min="8192" max="8192" width="5.7109375" style="379" customWidth="1"/>
    <col min="8193" max="8193" width="50" style="379" customWidth="1"/>
    <col min="8194" max="8194" width="28.85546875" style="379" customWidth="1"/>
    <col min="8195" max="8447" width="9.140625" style="379"/>
    <col min="8448" max="8448" width="5.7109375" style="379" customWidth="1"/>
    <col min="8449" max="8449" width="50" style="379" customWidth="1"/>
    <col min="8450" max="8450" width="28.85546875" style="379" customWidth="1"/>
    <col min="8451" max="8703" width="9.140625" style="379"/>
    <col min="8704" max="8704" width="5.7109375" style="379" customWidth="1"/>
    <col min="8705" max="8705" width="50" style="379" customWidth="1"/>
    <col min="8706" max="8706" width="28.85546875" style="379" customWidth="1"/>
    <col min="8707" max="8959" width="9.140625" style="379"/>
    <col min="8960" max="8960" width="5.7109375" style="379" customWidth="1"/>
    <col min="8961" max="8961" width="50" style="379" customWidth="1"/>
    <col min="8962" max="8962" width="28.85546875" style="379" customWidth="1"/>
    <col min="8963" max="9215" width="9.140625" style="379"/>
    <col min="9216" max="9216" width="5.7109375" style="379" customWidth="1"/>
    <col min="9217" max="9217" width="50" style="379" customWidth="1"/>
    <col min="9218" max="9218" width="28.85546875" style="379" customWidth="1"/>
    <col min="9219" max="9471" width="9.140625" style="379"/>
    <col min="9472" max="9472" width="5.7109375" style="379" customWidth="1"/>
    <col min="9473" max="9473" width="50" style="379" customWidth="1"/>
    <col min="9474" max="9474" width="28.85546875" style="379" customWidth="1"/>
    <col min="9475" max="9727" width="9.140625" style="379"/>
    <col min="9728" max="9728" width="5.7109375" style="379" customWidth="1"/>
    <col min="9729" max="9729" width="50" style="379" customWidth="1"/>
    <col min="9730" max="9730" width="28.85546875" style="379" customWidth="1"/>
    <col min="9731" max="9983" width="9.140625" style="379"/>
    <col min="9984" max="9984" width="5.7109375" style="379" customWidth="1"/>
    <col min="9985" max="9985" width="50" style="379" customWidth="1"/>
    <col min="9986" max="9986" width="28.85546875" style="379" customWidth="1"/>
    <col min="9987" max="10239" width="9.140625" style="379"/>
    <col min="10240" max="10240" width="5.7109375" style="379" customWidth="1"/>
    <col min="10241" max="10241" width="50" style="379" customWidth="1"/>
    <col min="10242" max="10242" width="28.85546875" style="379" customWidth="1"/>
    <col min="10243" max="10495" width="9.140625" style="379"/>
    <col min="10496" max="10496" width="5.7109375" style="379" customWidth="1"/>
    <col min="10497" max="10497" width="50" style="379" customWidth="1"/>
    <col min="10498" max="10498" width="28.85546875" style="379" customWidth="1"/>
    <col min="10499" max="10751" width="9.140625" style="379"/>
    <col min="10752" max="10752" width="5.7109375" style="379" customWidth="1"/>
    <col min="10753" max="10753" width="50" style="379" customWidth="1"/>
    <col min="10754" max="10754" width="28.85546875" style="379" customWidth="1"/>
    <col min="10755" max="11007" width="9.140625" style="379"/>
    <col min="11008" max="11008" width="5.7109375" style="379" customWidth="1"/>
    <col min="11009" max="11009" width="50" style="379" customWidth="1"/>
    <col min="11010" max="11010" width="28.85546875" style="379" customWidth="1"/>
    <col min="11011" max="11263" width="9.140625" style="379"/>
    <col min="11264" max="11264" width="5.7109375" style="379" customWidth="1"/>
    <col min="11265" max="11265" width="50" style="379" customWidth="1"/>
    <col min="11266" max="11266" width="28.85546875" style="379" customWidth="1"/>
    <col min="11267" max="11519" width="9.140625" style="379"/>
    <col min="11520" max="11520" width="5.7109375" style="379" customWidth="1"/>
    <col min="11521" max="11521" width="50" style="379" customWidth="1"/>
    <col min="11522" max="11522" width="28.85546875" style="379" customWidth="1"/>
    <col min="11523" max="11775" width="9.140625" style="379"/>
    <col min="11776" max="11776" width="5.7109375" style="379" customWidth="1"/>
    <col min="11777" max="11777" width="50" style="379" customWidth="1"/>
    <col min="11778" max="11778" width="28.85546875" style="379" customWidth="1"/>
    <col min="11779" max="12031" width="9.140625" style="379"/>
    <col min="12032" max="12032" width="5.7109375" style="379" customWidth="1"/>
    <col min="12033" max="12033" width="50" style="379" customWidth="1"/>
    <col min="12034" max="12034" width="28.85546875" style="379" customWidth="1"/>
    <col min="12035" max="12287" width="9.140625" style="379"/>
    <col min="12288" max="12288" width="5.7109375" style="379" customWidth="1"/>
    <col min="12289" max="12289" width="50" style="379" customWidth="1"/>
    <col min="12290" max="12290" width="28.85546875" style="379" customWidth="1"/>
    <col min="12291" max="12543" width="9.140625" style="379"/>
    <col min="12544" max="12544" width="5.7109375" style="379" customWidth="1"/>
    <col min="12545" max="12545" width="50" style="379" customWidth="1"/>
    <col min="12546" max="12546" width="28.85546875" style="379" customWidth="1"/>
    <col min="12547" max="12799" width="9.140625" style="379"/>
    <col min="12800" max="12800" width="5.7109375" style="379" customWidth="1"/>
    <col min="12801" max="12801" width="50" style="379" customWidth="1"/>
    <col min="12802" max="12802" width="28.85546875" style="379" customWidth="1"/>
    <col min="12803" max="13055" width="9.140625" style="379"/>
    <col min="13056" max="13056" width="5.7109375" style="379" customWidth="1"/>
    <col min="13057" max="13057" width="50" style="379" customWidth="1"/>
    <col min="13058" max="13058" width="28.85546875" style="379" customWidth="1"/>
    <col min="13059" max="13311" width="9.140625" style="379"/>
    <col min="13312" max="13312" width="5.7109375" style="379" customWidth="1"/>
    <col min="13313" max="13313" width="50" style="379" customWidth="1"/>
    <col min="13314" max="13314" width="28.85546875" style="379" customWidth="1"/>
    <col min="13315" max="13567" width="9.140625" style="379"/>
    <col min="13568" max="13568" width="5.7109375" style="379" customWidth="1"/>
    <col min="13569" max="13569" width="50" style="379" customWidth="1"/>
    <col min="13570" max="13570" width="28.85546875" style="379" customWidth="1"/>
    <col min="13571" max="13823" width="9.140625" style="379"/>
    <col min="13824" max="13824" width="5.7109375" style="379" customWidth="1"/>
    <col min="13825" max="13825" width="50" style="379" customWidth="1"/>
    <col min="13826" max="13826" width="28.85546875" style="379" customWidth="1"/>
    <col min="13827" max="14079" width="9.140625" style="379"/>
    <col min="14080" max="14080" width="5.7109375" style="379" customWidth="1"/>
    <col min="14081" max="14081" width="50" style="379" customWidth="1"/>
    <col min="14082" max="14082" width="28.85546875" style="379" customWidth="1"/>
    <col min="14083" max="14335" width="9.140625" style="379"/>
    <col min="14336" max="14336" width="5.7109375" style="379" customWidth="1"/>
    <col min="14337" max="14337" width="50" style="379" customWidth="1"/>
    <col min="14338" max="14338" width="28.85546875" style="379" customWidth="1"/>
    <col min="14339" max="14591" width="9.140625" style="379"/>
    <col min="14592" max="14592" width="5.7109375" style="379" customWidth="1"/>
    <col min="14593" max="14593" width="50" style="379" customWidth="1"/>
    <col min="14594" max="14594" width="28.85546875" style="379" customWidth="1"/>
    <col min="14595" max="14847" width="9.140625" style="379"/>
    <col min="14848" max="14848" width="5.7109375" style="379" customWidth="1"/>
    <col min="14849" max="14849" width="50" style="379" customWidth="1"/>
    <col min="14850" max="14850" width="28.85546875" style="379" customWidth="1"/>
    <col min="14851" max="15103" width="9.140625" style="379"/>
    <col min="15104" max="15104" width="5.7109375" style="379" customWidth="1"/>
    <col min="15105" max="15105" width="50" style="379" customWidth="1"/>
    <col min="15106" max="15106" width="28.85546875" style="379" customWidth="1"/>
    <col min="15107" max="15359" width="9.140625" style="379"/>
    <col min="15360" max="15360" width="5.7109375" style="379" customWidth="1"/>
    <col min="15361" max="15361" width="50" style="379" customWidth="1"/>
    <col min="15362" max="15362" width="28.85546875" style="379" customWidth="1"/>
    <col min="15363" max="15615" width="9.140625" style="379"/>
    <col min="15616" max="15616" width="5.7109375" style="379" customWidth="1"/>
    <col min="15617" max="15617" width="50" style="379" customWidth="1"/>
    <col min="15618" max="15618" width="28.85546875" style="379" customWidth="1"/>
    <col min="15619" max="15871" width="9.140625" style="379"/>
    <col min="15872" max="15872" width="5.7109375" style="379" customWidth="1"/>
    <col min="15873" max="15873" width="50" style="379" customWidth="1"/>
    <col min="15874" max="15874" width="28.85546875" style="379" customWidth="1"/>
    <col min="15875" max="16127" width="9.140625" style="379"/>
    <col min="16128" max="16128" width="5.7109375" style="379" customWidth="1"/>
    <col min="16129" max="16129" width="50" style="379" customWidth="1"/>
    <col min="16130" max="16130" width="28.85546875" style="379" customWidth="1"/>
    <col min="16131" max="16384" width="9.140625" style="379"/>
  </cols>
  <sheetData>
    <row r="1" spans="1:8" x14ac:dyDescent="0.2">
      <c r="B1" s="367" t="s">
        <v>361</v>
      </c>
      <c r="F1" s="379" t="s">
        <v>510</v>
      </c>
    </row>
    <row r="2" spans="1:8" x14ac:dyDescent="0.2">
      <c r="B2" s="367" t="s">
        <v>362</v>
      </c>
      <c r="C2" s="368"/>
      <c r="F2" s="379" t="s">
        <v>538</v>
      </c>
    </row>
    <row r="3" spans="1:8" x14ac:dyDescent="0.2">
      <c r="C3" s="364"/>
      <c r="F3" s="379" t="s">
        <v>120</v>
      </c>
    </row>
    <row r="4" spans="1:8" x14ac:dyDescent="0.2">
      <c r="B4" s="369" t="s">
        <v>483</v>
      </c>
      <c r="C4" s="370" t="s">
        <v>453</v>
      </c>
    </row>
    <row r="5" spans="1:8" ht="38.25" x14ac:dyDescent="0.2">
      <c r="A5" s="590" t="s">
        <v>1</v>
      </c>
      <c r="B5" s="591" t="s">
        <v>2</v>
      </c>
      <c r="C5" s="592" t="s">
        <v>363</v>
      </c>
      <c r="D5" s="592" t="s">
        <v>48</v>
      </c>
      <c r="E5" s="592" t="s">
        <v>364</v>
      </c>
      <c r="F5" s="592" t="s">
        <v>50</v>
      </c>
      <c r="G5" s="592" t="s">
        <v>174</v>
      </c>
      <c r="H5" s="592" t="s">
        <v>52</v>
      </c>
    </row>
    <row r="6" spans="1:8" ht="25.5" x14ac:dyDescent="0.2">
      <c r="A6" s="593">
        <v>1</v>
      </c>
      <c r="B6" s="594" t="s">
        <v>53</v>
      </c>
      <c r="C6" s="595">
        <f>'[3]1b'!C6-'[3]9b'!C6-'[3]9c'!C6</f>
        <v>108620388</v>
      </c>
      <c r="D6" s="595">
        <f>'[3]1b'!D6-'[3]9b'!D6-'[3]9c'!D6</f>
        <v>108620388</v>
      </c>
      <c r="E6" s="595">
        <f>'[3]1b'!E6-'[3]9b'!E6-'[3]9c'!E6</f>
        <v>0</v>
      </c>
      <c r="F6" s="595">
        <f>'[3]1b'!F6-'[3]9b'!F6-'[3]9c'!F6</f>
        <v>0</v>
      </c>
      <c r="G6" s="595">
        <f>'[3]1b'!G6-'[3]9b'!G6-'[3]9c'!G6</f>
        <v>0</v>
      </c>
      <c r="H6" s="595">
        <f>'[3]1b'!H6-'[3]9b'!H6-'[3]9c'!H6</f>
        <v>0</v>
      </c>
    </row>
    <row r="7" spans="1:8" ht="25.5" x14ac:dyDescent="0.2">
      <c r="A7" s="593">
        <v>2</v>
      </c>
      <c r="B7" s="594" t="s">
        <v>365</v>
      </c>
      <c r="C7" s="595">
        <f>'[3]1b'!C7-'[3]9b'!C7-'[3]9c'!C7</f>
        <v>144158533</v>
      </c>
      <c r="D7" s="595">
        <f>'[3]1b'!D7-'[3]9b'!D7-'[3]9c'!D7</f>
        <v>144158533</v>
      </c>
      <c r="E7" s="595">
        <f>'[3]1b'!E7-'[3]9b'!E7-'[3]9c'!E7</f>
        <v>0</v>
      </c>
      <c r="F7" s="595">
        <f>'[3]1b'!F7-'[3]9b'!F7-'[3]9c'!F7</f>
        <v>0</v>
      </c>
      <c r="G7" s="595">
        <f>'[3]1b'!G7-'[3]9b'!G7-'[3]9c'!G7</f>
        <v>0</v>
      </c>
      <c r="H7" s="595">
        <f>'[3]1b'!H7-'[3]9b'!H7-'[3]9c'!H7</f>
        <v>0</v>
      </c>
    </row>
    <row r="8" spans="1:8" ht="25.5" x14ac:dyDescent="0.2">
      <c r="A8" s="593">
        <v>3</v>
      </c>
      <c r="B8" s="594" t="s">
        <v>366</v>
      </c>
      <c r="C8" s="595">
        <f>'[3]1b'!C8-'[3]9b'!C8-'[3]9c'!C8</f>
        <v>103277744</v>
      </c>
      <c r="D8" s="595">
        <f>'[3]1b'!D8-'[3]9b'!D8-'[3]9c'!D8</f>
        <v>103277744</v>
      </c>
      <c r="E8" s="595">
        <f>'[3]1b'!E8-'[3]9b'!E8-'[3]9c'!E8</f>
        <v>0</v>
      </c>
      <c r="F8" s="595">
        <f>'[3]1b'!F8-'[3]9b'!F8-'[3]9c'!F8</f>
        <v>0</v>
      </c>
      <c r="G8" s="595">
        <f>'[3]1b'!G8-'[3]9b'!G8-'[3]9c'!G8</f>
        <v>0</v>
      </c>
      <c r="H8" s="595">
        <f>'[3]1b'!H8-'[3]9b'!H8-'[3]9c'!H8</f>
        <v>0</v>
      </c>
    </row>
    <row r="9" spans="1:8" ht="25.5" x14ac:dyDescent="0.2">
      <c r="A9" s="593">
        <v>4</v>
      </c>
      <c r="B9" s="594" t="s">
        <v>367</v>
      </c>
      <c r="C9" s="595">
        <f>'[3]1b'!C9-'[3]9b'!C9-'[3]9c'!C9</f>
        <v>8501022</v>
      </c>
      <c r="D9" s="595">
        <f>'[3]1b'!D9-'[3]9b'!D9-'[3]9c'!D9</f>
        <v>8501022</v>
      </c>
      <c r="E9" s="595">
        <f>'[3]1b'!E9-'[3]9b'!E9-'[3]9c'!E9</f>
        <v>0</v>
      </c>
      <c r="F9" s="595">
        <f>'[3]1b'!F9-'[3]9b'!F9-'[3]9c'!F9</f>
        <v>0</v>
      </c>
      <c r="G9" s="595">
        <f>'[3]1b'!G9-'[3]9b'!G9-'[3]9c'!G9</f>
        <v>0</v>
      </c>
      <c r="H9" s="595">
        <f>'[3]1b'!H9-'[3]9b'!H9-'[3]9c'!H9</f>
        <v>0</v>
      </c>
    </row>
    <row r="10" spans="1:8" ht="25.5" x14ac:dyDescent="0.2">
      <c r="A10" s="593">
        <v>5</v>
      </c>
      <c r="B10" s="594" t="s">
        <v>368</v>
      </c>
      <c r="C10" s="595">
        <f>'[3]1b'!C10-'[3]9b'!C10-'[3]9c'!C10</f>
        <v>1398126</v>
      </c>
      <c r="D10" s="595">
        <f>'[3]1b'!D10-'[3]9b'!D10-'[3]9c'!D10</f>
        <v>1398126</v>
      </c>
      <c r="E10" s="595">
        <f>'[3]1b'!E10-'[3]9b'!E10-'[3]9c'!E10</f>
        <v>0</v>
      </c>
      <c r="F10" s="595">
        <f>'[3]1b'!F10-'[3]9b'!F10-'[3]9c'!F10</f>
        <v>0</v>
      </c>
      <c r="G10" s="595">
        <f>'[3]1b'!G10-'[3]9b'!G10-'[3]9c'!G10</f>
        <v>0</v>
      </c>
      <c r="H10" s="595">
        <f>'[3]1b'!H10-'[3]9b'!H10-'[3]9c'!H10</f>
        <v>0</v>
      </c>
    </row>
    <row r="11" spans="1:8" x14ac:dyDescent="0.2">
      <c r="A11" s="593">
        <v>6</v>
      </c>
      <c r="B11" s="594" t="s">
        <v>369</v>
      </c>
      <c r="C11" s="595">
        <f>'[3]1b'!C11-'[3]9b'!C11-'[3]9c'!C11</f>
        <v>971050</v>
      </c>
      <c r="D11" s="595">
        <f>'[3]1b'!D11-'[3]9b'!D11-'[3]9c'!D11</f>
        <v>971050</v>
      </c>
      <c r="E11" s="595">
        <f>'[3]1b'!E11-'[3]9b'!E11-'[3]9c'!E11</f>
        <v>0</v>
      </c>
      <c r="F11" s="595">
        <f>'[3]1b'!F11-'[3]9b'!F11-'[3]9c'!F11</f>
        <v>0</v>
      </c>
      <c r="G11" s="595">
        <f>'[3]1b'!G11-'[3]9b'!G11-'[3]9c'!G11</f>
        <v>0</v>
      </c>
      <c r="H11" s="595">
        <f>'[3]1b'!H11-'[3]9b'!H11-'[3]9c'!H11</f>
        <v>0</v>
      </c>
    </row>
    <row r="12" spans="1:8" x14ac:dyDescent="0.2">
      <c r="A12" s="593">
        <v>7</v>
      </c>
      <c r="B12" s="594" t="s">
        <v>58</v>
      </c>
      <c r="C12" s="595">
        <f>'[3]1b'!C12-'[3]9b'!C12-'[3]9c'!C12</f>
        <v>366926863</v>
      </c>
      <c r="D12" s="595">
        <f>'[3]1b'!D12-'[3]9b'!D12-'[3]9c'!D12</f>
        <v>366926863</v>
      </c>
      <c r="E12" s="595">
        <f>'[3]1b'!E12-'[3]9b'!E12-'[3]9c'!E12</f>
        <v>0</v>
      </c>
      <c r="F12" s="595">
        <f>'[3]1b'!F12-'[3]9b'!F12-'[3]9c'!F12</f>
        <v>0</v>
      </c>
      <c r="G12" s="595">
        <f>'[3]1b'!G12-'[3]9b'!G12-'[3]9c'!G12</f>
        <v>0</v>
      </c>
      <c r="H12" s="595">
        <f>'[3]1b'!H12-'[3]9b'!H12-'[3]9c'!H12</f>
        <v>0</v>
      </c>
    </row>
    <row r="13" spans="1:8" s="240" customFormat="1" x14ac:dyDescent="0.2">
      <c r="A13" s="593">
        <v>8</v>
      </c>
      <c r="B13" s="598" t="s">
        <v>370</v>
      </c>
      <c r="C13" s="595">
        <f>'[3]1b'!C13-'[3]9b'!C13-'[3]9c'!C13</f>
        <v>0</v>
      </c>
      <c r="D13" s="595">
        <f>'[3]1b'!D13-'[3]9b'!D13-'[3]9c'!D13</f>
        <v>0</v>
      </c>
      <c r="E13" s="595">
        <f>'[3]1b'!E13-'[3]9b'!E13-'[3]9c'!E13</f>
        <v>0</v>
      </c>
      <c r="F13" s="595">
        <f>'[3]1b'!F13-'[3]9b'!F13-'[3]9c'!F13</f>
        <v>0</v>
      </c>
      <c r="G13" s="595">
        <f>'[3]1b'!G13-'[3]9b'!G13-'[3]9c'!G13</f>
        <v>0</v>
      </c>
      <c r="H13" s="595">
        <f>'[3]1b'!H13-'[3]9b'!H13-'[3]9c'!H13</f>
        <v>0</v>
      </c>
    </row>
    <row r="14" spans="1:8" ht="25.5" x14ac:dyDescent="0.2">
      <c r="A14" s="593">
        <v>9</v>
      </c>
      <c r="B14" s="594" t="s">
        <v>59</v>
      </c>
      <c r="C14" s="595">
        <f>'[3]1b'!C14-'[3]9b'!C14-'[3]9c'!C14</f>
        <v>315054982</v>
      </c>
      <c r="D14" s="595">
        <f>'[3]1b'!D14-'[3]9b'!D14-'[3]9c'!D14</f>
        <v>248292884</v>
      </c>
      <c r="E14" s="595">
        <f>'[3]1b'!E14-'[3]9b'!E14-'[3]9c'!E14</f>
        <v>1981048</v>
      </c>
      <c r="F14" s="595">
        <f>'[3]1b'!F14-'[3]9b'!F14-'[3]9c'!F14</f>
        <v>63264006</v>
      </c>
      <c r="G14" s="595">
        <f>'[3]1b'!G14-'[3]9b'!G14-'[3]9c'!G14</f>
        <v>622252</v>
      </c>
      <c r="H14" s="595">
        <f>'[3]1b'!H14-'[3]9b'!H14-'[3]9c'!H14</f>
        <v>894792</v>
      </c>
    </row>
    <row r="15" spans="1:8" x14ac:dyDescent="0.2">
      <c r="A15" s="593">
        <v>10</v>
      </c>
      <c r="B15" s="594" t="s">
        <v>371</v>
      </c>
      <c r="C15" s="595">
        <f>'[3]1b'!C15-'[3]9b'!C15-'[3]9c'!C15</f>
        <v>6866800</v>
      </c>
      <c r="D15" s="595">
        <f>'[3]1b'!D15-'[3]9b'!D15-'[3]9c'!D15</f>
        <v>4263500</v>
      </c>
      <c r="E15" s="595">
        <f>'[3]1b'!E15-'[3]9b'!E15-'[3]9c'!E15</f>
        <v>1981048</v>
      </c>
      <c r="F15" s="595">
        <f>'[3]1b'!F15-'[3]9b'!F15-'[3]9c'!F15</f>
        <v>0</v>
      </c>
      <c r="G15" s="595">
        <f>'[3]1b'!G15-'[3]9b'!G15-'[3]9c'!G15</f>
        <v>622252</v>
      </c>
      <c r="H15" s="595">
        <f>'[3]1b'!H15-'[3]9b'!H15-'[3]9c'!H15</f>
        <v>0</v>
      </c>
    </row>
    <row r="16" spans="1:8" x14ac:dyDescent="0.2">
      <c r="A16" s="593">
        <v>11</v>
      </c>
      <c r="B16" s="594" t="s">
        <v>372</v>
      </c>
      <c r="C16" s="595">
        <f>'[3]1b'!C16-'[3]9b'!C16-'[3]9c'!C16</f>
        <v>227105784</v>
      </c>
      <c r="D16" s="595">
        <f>'[3]1b'!D16-'[3]9b'!D16-'[3]9c'!D16</f>
        <v>227105784</v>
      </c>
      <c r="E16" s="595">
        <f>'[3]1b'!E16-'[3]9b'!E16-'[3]9c'!E16</f>
        <v>0</v>
      </c>
      <c r="F16" s="595">
        <f>'[3]1b'!F16-'[3]9b'!F16-'[3]9c'!F16</f>
        <v>0</v>
      </c>
      <c r="G16" s="595">
        <f>'[3]1b'!G16-'[3]9b'!G16-'[3]9c'!G16</f>
        <v>0</v>
      </c>
      <c r="H16" s="595">
        <f>'[3]1b'!H16-'[3]9b'!H16-'[3]9c'!H16</f>
        <v>0</v>
      </c>
    </row>
    <row r="17" spans="1:8" x14ac:dyDescent="0.2">
      <c r="A17" s="593">
        <v>12</v>
      </c>
      <c r="B17" s="594" t="s">
        <v>373</v>
      </c>
      <c r="C17" s="595">
        <f>'[3]1b'!C17-'[3]9b'!C17-'[3]9c'!C17</f>
        <v>16923600</v>
      </c>
      <c r="D17" s="595">
        <f>'[3]1b'!D17-'[3]9b'!D17-'[3]9c'!D17</f>
        <v>16923600</v>
      </c>
      <c r="E17" s="595">
        <f>'[3]1b'!E17-'[3]9b'!E17-'[3]9c'!E17</f>
        <v>0</v>
      </c>
      <c r="F17" s="595">
        <f>'[3]1b'!F17-'[3]9b'!F17-'[3]9c'!F17</f>
        <v>0</v>
      </c>
      <c r="G17" s="595">
        <f>'[3]1b'!G17-'[3]9b'!G17-'[3]9c'!G17</f>
        <v>0</v>
      </c>
      <c r="H17" s="595">
        <f>'[3]1b'!H17-'[3]9b'!H17-'[3]9c'!H17</f>
        <v>0</v>
      </c>
    </row>
    <row r="18" spans="1:8" x14ac:dyDescent="0.2">
      <c r="A18" s="593">
        <v>13</v>
      </c>
      <c r="B18" s="594" t="s">
        <v>374</v>
      </c>
      <c r="C18" s="595">
        <f>'[3]1b'!C18-'[3]9b'!C18-'[3]9c'!C18</f>
        <v>64158798</v>
      </c>
      <c r="D18" s="595">
        <f>'[3]1b'!D18-'[3]9b'!D18-'[3]9c'!D18</f>
        <v>0</v>
      </c>
      <c r="E18" s="595">
        <f>'[3]1b'!E18-'[3]9b'!E18-'[3]9c'!E18</f>
        <v>0</v>
      </c>
      <c r="F18" s="595">
        <f>'[3]1b'!F18-'[3]9b'!F18-'[3]9c'!F18</f>
        <v>63264006</v>
      </c>
      <c r="G18" s="595">
        <f>'[3]1b'!G18-'[3]9b'!G18-'[3]9c'!G18</f>
        <v>0</v>
      </c>
      <c r="H18" s="595">
        <f>'[3]1b'!H18-'[3]9b'!H18-'[3]9c'!H18</f>
        <v>894792</v>
      </c>
    </row>
    <row r="19" spans="1:8" x14ac:dyDescent="0.2">
      <c r="A19" s="593">
        <v>14</v>
      </c>
      <c r="B19" s="594" t="s">
        <v>375</v>
      </c>
      <c r="C19" s="595">
        <f>'[3]1b'!C19-'[3]9b'!C19-'[3]9c'!C19</f>
        <v>0</v>
      </c>
      <c r="D19" s="595">
        <f>'[3]1b'!D19-'[3]9b'!D19-'[3]9c'!D19</f>
        <v>0</v>
      </c>
      <c r="E19" s="595">
        <f>'[3]1b'!E19-'[3]9b'!E19-'[3]9c'!E19</f>
        <v>0</v>
      </c>
      <c r="F19" s="595">
        <f>'[3]1b'!F19-'[3]9b'!F19-'[3]9c'!F19</f>
        <v>0</v>
      </c>
      <c r="G19" s="595">
        <f>'[3]1b'!G19-'[3]9b'!G19-'[3]9c'!G19</f>
        <v>0</v>
      </c>
      <c r="H19" s="595">
        <f>'[3]1b'!H19-'[3]9b'!H19-'[3]9c'!H19</f>
        <v>0</v>
      </c>
    </row>
    <row r="20" spans="1:8" ht="25.5" x14ac:dyDescent="0.2">
      <c r="A20" s="593">
        <v>15</v>
      </c>
      <c r="B20" s="600" t="s">
        <v>64</v>
      </c>
      <c r="C20" s="595">
        <f>'[3]1b'!C20-'[3]9b'!C20-'[3]9c'!C20</f>
        <v>681981845</v>
      </c>
      <c r="D20" s="595">
        <f>'[3]1b'!D20-'[3]9b'!D20-'[3]9c'!D20</f>
        <v>615219747</v>
      </c>
      <c r="E20" s="595">
        <f>'[3]1b'!E20-'[3]9b'!E20-'[3]9c'!E20</f>
        <v>1981048</v>
      </c>
      <c r="F20" s="595">
        <f>'[3]1b'!F20-'[3]9b'!F20-'[3]9c'!F20</f>
        <v>63264006</v>
      </c>
      <c r="G20" s="595">
        <f>'[3]1b'!G20-'[3]9b'!G20-'[3]9c'!G20</f>
        <v>622252</v>
      </c>
      <c r="H20" s="595">
        <f>'[3]1b'!H20-'[3]9b'!H20-'[3]9c'!H20</f>
        <v>894792</v>
      </c>
    </row>
    <row r="21" spans="1:8" x14ac:dyDescent="0.2">
      <c r="A21" s="593">
        <v>16</v>
      </c>
      <c r="B21" s="594" t="s">
        <v>65</v>
      </c>
      <c r="C21" s="595">
        <f>'[3]1b'!C21-'[3]9b'!C21-'[3]9c'!C21</f>
        <v>2704000</v>
      </c>
      <c r="D21" s="595">
        <f>'[3]1b'!D21-'[3]9b'!D21-'[3]9c'!D21</f>
        <v>2704000</v>
      </c>
      <c r="E21" s="595">
        <f>'[3]1b'!E21-'[3]9b'!E21-'[3]9c'!E21</f>
        <v>0</v>
      </c>
      <c r="F21" s="595">
        <f>'[3]1b'!F21-'[3]9b'!F21-'[3]9c'!F21</f>
        <v>0</v>
      </c>
      <c r="G21" s="595">
        <f>'[3]1b'!G21-'[3]9b'!G21-'[3]9c'!G21</f>
        <v>0</v>
      </c>
      <c r="H21" s="595">
        <f>'[3]1b'!H21-'[3]9b'!H21-'[3]9c'!H21</f>
        <v>0</v>
      </c>
    </row>
    <row r="22" spans="1:8" x14ac:dyDescent="0.2">
      <c r="A22" s="593">
        <v>17</v>
      </c>
      <c r="B22" s="594" t="s">
        <v>376</v>
      </c>
      <c r="C22" s="595">
        <f>'[3]1b'!C22-'[3]9b'!C22-'[3]9c'!C22</f>
        <v>2704000</v>
      </c>
      <c r="D22" s="595">
        <f>'[3]1b'!D22-'[3]9b'!D22-'[3]9c'!D22</f>
        <v>2704000</v>
      </c>
      <c r="E22" s="595">
        <f>'[3]1b'!E22-'[3]9b'!E22-'[3]9c'!E22</f>
        <v>0</v>
      </c>
      <c r="F22" s="595">
        <f>'[3]1b'!F22-'[3]9b'!F22-'[3]9c'!F22</f>
        <v>0</v>
      </c>
      <c r="G22" s="595">
        <f>'[3]1b'!G22-'[3]9b'!G22-'[3]9c'!G22</f>
        <v>0</v>
      </c>
      <c r="H22" s="595">
        <f>'[3]1b'!H22-'[3]9b'!H22-'[3]9c'!H22</f>
        <v>0</v>
      </c>
    </row>
    <row r="23" spans="1:8" x14ac:dyDescent="0.2">
      <c r="A23" s="593">
        <v>18</v>
      </c>
      <c r="B23" s="594" t="s">
        <v>377</v>
      </c>
      <c r="C23" s="595">
        <f>'[3]1b'!C23-'[3]9b'!C23-'[3]9c'!C23</f>
        <v>1135608569</v>
      </c>
      <c r="D23" s="595">
        <f>'[3]1b'!D23-'[3]9b'!D23-'[3]9c'!D23</f>
        <v>1134808569</v>
      </c>
      <c r="E23" s="595">
        <f>'[3]1b'!E23-'[3]9b'!E23-'[3]9c'!E23</f>
        <v>0</v>
      </c>
      <c r="F23" s="595">
        <f>'[3]1b'!F23-'[3]9b'!F23-'[3]9c'!F23</f>
        <v>0</v>
      </c>
      <c r="G23" s="595">
        <f>'[3]1b'!G23-'[3]9b'!G23-'[3]9c'!G23</f>
        <v>800000</v>
      </c>
      <c r="H23" s="595">
        <f>'[3]1b'!H23-'[3]9b'!H23-'[3]9c'!H23</f>
        <v>0</v>
      </c>
    </row>
    <row r="24" spans="1:8" x14ac:dyDescent="0.2">
      <c r="A24" s="593">
        <v>19</v>
      </c>
      <c r="B24" s="594" t="s">
        <v>378</v>
      </c>
      <c r="C24" s="595">
        <f>'[3]1b'!C24-'[3]9b'!C24-'[3]9c'!C24</f>
        <v>108313066</v>
      </c>
      <c r="D24" s="595">
        <f>'[3]1b'!D24-'[3]9b'!D24-'[3]9c'!D24</f>
        <v>107513066</v>
      </c>
      <c r="E24" s="595">
        <f>'[3]1b'!E24-'[3]9b'!E24-'[3]9c'!E24</f>
        <v>0</v>
      </c>
      <c r="F24" s="595">
        <f>'[3]1b'!F24-'[3]9b'!F24-'[3]9c'!F24</f>
        <v>0</v>
      </c>
      <c r="G24" s="595">
        <f>'[3]1b'!G24-'[3]9b'!G24-'[3]9c'!G24</f>
        <v>800000</v>
      </c>
      <c r="H24" s="595">
        <f>'[3]1b'!H24-'[3]9b'!H24-'[3]9c'!H24</f>
        <v>0</v>
      </c>
    </row>
    <row r="25" spans="1:8" x14ac:dyDescent="0.2">
      <c r="A25" s="593">
        <v>20</v>
      </c>
      <c r="B25" s="594" t="s">
        <v>379</v>
      </c>
      <c r="C25" s="595">
        <f>'[3]1b'!C25-'[3]9b'!C25-'[3]9c'!C25</f>
        <v>1027295503</v>
      </c>
      <c r="D25" s="595">
        <f>'[3]1b'!D25-'[3]9b'!D25-'[3]9c'!D25</f>
        <v>1027295503</v>
      </c>
      <c r="E25" s="595">
        <f>'[3]1b'!E25-'[3]9b'!E25-'[3]9c'!E25</f>
        <v>0</v>
      </c>
      <c r="F25" s="595">
        <f>'[3]1b'!F25-'[3]9b'!F25-'[3]9c'!F25</f>
        <v>0</v>
      </c>
      <c r="G25" s="595">
        <f>'[3]1b'!G25-'[3]9b'!G25-'[3]9c'!G25</f>
        <v>0</v>
      </c>
      <c r="H25" s="595">
        <f>'[3]1b'!H25-'[3]9b'!H25-'[3]9c'!H25</f>
        <v>0</v>
      </c>
    </row>
    <row r="26" spans="1:8" x14ac:dyDescent="0.2">
      <c r="A26" s="593">
        <v>21</v>
      </c>
      <c r="B26" s="594" t="s">
        <v>380</v>
      </c>
      <c r="C26" s="595">
        <f>'[3]1b'!C26-'[3]9b'!C26-'[3]9c'!C26</f>
        <v>0</v>
      </c>
      <c r="D26" s="595">
        <f>'[3]1b'!D26-'[3]9b'!D26-'[3]9c'!D26</f>
        <v>0</v>
      </c>
      <c r="E26" s="595">
        <f>'[3]1b'!E26-'[3]9b'!E26-'[3]9c'!E26</f>
        <v>0</v>
      </c>
      <c r="F26" s="595">
        <f>'[3]1b'!F26-'[3]9b'!F26-'[3]9c'!F26</f>
        <v>0</v>
      </c>
      <c r="G26" s="595">
        <f>'[3]1b'!G26-'[3]9b'!G26-'[3]9c'!G26</f>
        <v>0</v>
      </c>
      <c r="H26" s="595">
        <f>'[3]1b'!H26-'[3]9b'!H26-'[3]9c'!H26</f>
        <v>0</v>
      </c>
    </row>
    <row r="27" spans="1:8" x14ac:dyDescent="0.2">
      <c r="A27" s="593">
        <v>22</v>
      </c>
      <c r="B27" s="371" t="s">
        <v>381</v>
      </c>
      <c r="C27" s="595">
        <f>'[3]1b'!C27-'[3]9b'!C27-'[3]9c'!C27</f>
        <v>0</v>
      </c>
      <c r="D27" s="595">
        <f>'[3]1b'!D27-'[3]9b'!D27-'[3]9c'!D27</f>
        <v>0</v>
      </c>
      <c r="E27" s="595">
        <f>'[3]1b'!E27-'[3]9b'!E27-'[3]9c'!E27</f>
        <v>0</v>
      </c>
      <c r="F27" s="595">
        <f>'[3]1b'!F27-'[3]9b'!F27-'[3]9c'!F27</f>
        <v>0</v>
      </c>
      <c r="G27" s="595">
        <f>'[3]1b'!G27-'[3]9b'!G27-'[3]9c'!G27</f>
        <v>0</v>
      </c>
      <c r="H27" s="595">
        <f>'[3]1b'!H27-'[3]9b'!H27-'[3]9c'!H27</f>
        <v>0</v>
      </c>
    </row>
    <row r="28" spans="1:8" ht="25.5" x14ac:dyDescent="0.2">
      <c r="A28" s="593">
        <v>23</v>
      </c>
      <c r="B28" s="600" t="s">
        <v>70</v>
      </c>
      <c r="C28" s="595">
        <f>'[3]1b'!C28-'[3]9b'!C28-'[3]9c'!C28</f>
        <v>1138312569</v>
      </c>
      <c r="D28" s="595">
        <f>'[3]1b'!D28-'[3]9b'!D28-'[3]9c'!D28</f>
        <v>1137512569</v>
      </c>
      <c r="E28" s="595">
        <f>'[3]1b'!E28-'[3]9b'!E28-'[3]9c'!E28</f>
        <v>0</v>
      </c>
      <c r="F28" s="595">
        <f>'[3]1b'!F28-'[3]9b'!F28-'[3]9c'!F28</f>
        <v>0</v>
      </c>
      <c r="G28" s="595">
        <f>'[3]1b'!G28-'[3]9b'!G28-'[3]9c'!G28</f>
        <v>800000</v>
      </c>
      <c r="H28" s="595">
        <f>'[3]1b'!H28-'[3]9b'!H28-'[3]9c'!H28</f>
        <v>0</v>
      </c>
    </row>
    <row r="29" spans="1:8" x14ac:dyDescent="0.2">
      <c r="A29" s="593">
        <v>24</v>
      </c>
      <c r="B29" s="594" t="s">
        <v>71</v>
      </c>
      <c r="C29" s="595">
        <f>'[3]1b'!C29-'[3]9b'!C29-'[3]9c'!C29</f>
        <v>94550169</v>
      </c>
      <c r="D29" s="595">
        <f>'[3]1b'!D29-'[3]9b'!D29-'[3]9c'!D29</f>
        <v>94550169</v>
      </c>
      <c r="E29" s="595">
        <f>'[3]1b'!E29-'[3]9b'!E29-'[3]9c'!E29</f>
        <v>0</v>
      </c>
      <c r="F29" s="595">
        <f>'[3]1b'!F29-'[3]9b'!F29-'[3]9c'!F29</f>
        <v>0</v>
      </c>
      <c r="G29" s="595">
        <f>'[3]1b'!G29-'[3]9b'!G29-'[3]9c'!G29</f>
        <v>0</v>
      </c>
      <c r="H29" s="595">
        <f>'[3]1b'!H29-'[3]9b'!H29-'[3]9c'!H29</f>
        <v>0</v>
      </c>
    </row>
    <row r="30" spans="1:8" x14ac:dyDescent="0.2">
      <c r="A30" s="593">
        <v>25</v>
      </c>
      <c r="B30" s="594" t="s">
        <v>72</v>
      </c>
      <c r="C30" s="595">
        <f>'[3]1b'!C30-'[3]9b'!C30-'[3]9c'!C30</f>
        <v>94550169</v>
      </c>
      <c r="D30" s="595">
        <f>'[3]1b'!D30-'[3]9b'!D30-'[3]9c'!D30</f>
        <v>94550169</v>
      </c>
      <c r="E30" s="595">
        <f>'[3]1b'!E30-'[3]9b'!E30-'[3]9c'!E30</f>
        <v>0</v>
      </c>
      <c r="F30" s="595">
        <f>'[3]1b'!F30-'[3]9b'!F30-'[3]9c'!F30</f>
        <v>0</v>
      </c>
      <c r="G30" s="595">
        <f>'[3]1b'!G30-'[3]9b'!G30-'[3]9c'!G30</f>
        <v>0</v>
      </c>
      <c r="H30" s="595">
        <f>'[3]1b'!H30-'[3]9b'!H30-'[3]9c'!H30</f>
        <v>0</v>
      </c>
    </row>
    <row r="31" spans="1:8" ht="16.5" customHeight="1" x14ac:dyDescent="0.2">
      <c r="A31" s="593">
        <v>26</v>
      </c>
      <c r="B31" s="594" t="s">
        <v>73</v>
      </c>
      <c r="C31" s="595">
        <f>'[3]1b'!C31-'[3]9b'!C31-'[3]9c'!C31</f>
        <v>0</v>
      </c>
      <c r="D31" s="595">
        <f>'[3]1b'!D31-'[3]9b'!D31-'[3]9c'!D31</f>
        <v>0</v>
      </c>
      <c r="E31" s="595">
        <f>'[3]1b'!E31-'[3]9b'!E31-'[3]9c'!E31</f>
        <v>0</v>
      </c>
      <c r="F31" s="595">
        <f>'[3]1b'!F31-'[3]9b'!F31-'[3]9c'!F31</f>
        <v>0</v>
      </c>
      <c r="G31" s="595">
        <f>'[3]1b'!G31-'[3]9b'!G31-'[3]9c'!G31</f>
        <v>0</v>
      </c>
      <c r="H31" s="595">
        <f>'[3]1b'!H31-'[3]9b'!H31-'[3]9c'!H31</f>
        <v>0</v>
      </c>
    </row>
    <row r="32" spans="1:8" ht="18.75" customHeight="1" x14ac:dyDescent="0.2">
      <c r="A32" s="593">
        <v>27</v>
      </c>
      <c r="B32" s="594" t="s">
        <v>74</v>
      </c>
      <c r="C32" s="595">
        <f>'[3]1b'!C32-'[3]9b'!C32-'[3]9c'!C32</f>
        <v>181000000</v>
      </c>
      <c r="D32" s="595">
        <f>'[3]1b'!D32-'[3]9b'!D32-'[3]9c'!D32</f>
        <v>181000000</v>
      </c>
      <c r="E32" s="595">
        <f>'[3]1b'!E32-'[3]9b'!E32-'[3]9c'!E32</f>
        <v>0</v>
      </c>
      <c r="F32" s="595">
        <f>'[3]1b'!F32-'[3]9b'!F32-'[3]9c'!F32</f>
        <v>0</v>
      </c>
      <c r="G32" s="595">
        <f>'[3]1b'!G32-'[3]9b'!G32-'[3]9c'!G32</f>
        <v>0</v>
      </c>
      <c r="H32" s="595">
        <f>'[3]1b'!H32-'[3]9b'!H32-'[3]9c'!H32</f>
        <v>0</v>
      </c>
    </row>
    <row r="33" spans="1:8" x14ac:dyDescent="0.2">
      <c r="A33" s="593">
        <v>28</v>
      </c>
      <c r="B33" s="594" t="s">
        <v>382</v>
      </c>
      <c r="C33" s="595">
        <f>'[3]1b'!C33-'[3]9b'!C33-'[3]9c'!C33</f>
        <v>11800000</v>
      </c>
      <c r="D33" s="595">
        <f>'[3]1b'!D33-'[3]9b'!D33-'[3]9c'!D33</f>
        <v>11800000</v>
      </c>
      <c r="E33" s="595">
        <f>'[3]1b'!E33-'[3]9b'!E33-'[3]9c'!E33</f>
        <v>0</v>
      </c>
      <c r="F33" s="595">
        <f>'[3]1b'!F33-'[3]9b'!F33-'[3]9c'!F33</f>
        <v>0</v>
      </c>
      <c r="G33" s="595">
        <f>'[3]1b'!G33-'[3]9b'!G33-'[3]9c'!G33</f>
        <v>0</v>
      </c>
      <c r="H33" s="595">
        <f>'[3]1b'!H33-'[3]9b'!H33-'[3]9c'!H33</f>
        <v>0</v>
      </c>
    </row>
    <row r="34" spans="1:8" ht="25.5" x14ac:dyDescent="0.2">
      <c r="A34" s="593">
        <v>29</v>
      </c>
      <c r="B34" s="594" t="s">
        <v>383</v>
      </c>
      <c r="C34" s="595">
        <f>'[3]1b'!C34-'[3]9b'!C34-'[3]9c'!C34</f>
        <v>0</v>
      </c>
      <c r="D34" s="595">
        <f>'[3]1b'!D34-'[3]9b'!D34-'[3]9c'!D34</f>
        <v>0</v>
      </c>
      <c r="E34" s="595">
        <f>'[3]1b'!E34-'[3]9b'!E34-'[3]9c'!E34</f>
        <v>0</v>
      </c>
      <c r="F34" s="595">
        <f>'[3]1b'!F34-'[3]9b'!F34-'[3]9c'!F34</f>
        <v>0</v>
      </c>
      <c r="G34" s="595">
        <f>'[3]1b'!G34-'[3]9b'!G34-'[3]9c'!G34</f>
        <v>0</v>
      </c>
      <c r="H34" s="595">
        <f>'[3]1b'!H34-'[3]9b'!H34-'[3]9c'!H34</f>
        <v>0</v>
      </c>
    </row>
    <row r="35" spans="1:8" x14ac:dyDescent="0.2">
      <c r="A35" s="593">
        <v>30</v>
      </c>
      <c r="B35" s="594" t="s">
        <v>77</v>
      </c>
      <c r="C35" s="595">
        <f>'[3]1b'!C35-'[3]9b'!C35-'[3]9c'!C35</f>
        <v>192800000</v>
      </c>
      <c r="D35" s="595">
        <f>'[3]1b'!D35-'[3]9b'!D35-'[3]9c'!D35</f>
        <v>192800000</v>
      </c>
      <c r="E35" s="595">
        <f>'[3]1b'!E35-'[3]9b'!E35-'[3]9c'!E35</f>
        <v>0</v>
      </c>
      <c r="F35" s="595">
        <f>'[3]1b'!F35-'[3]9b'!F35-'[3]9c'!F35</f>
        <v>0</v>
      </c>
      <c r="G35" s="595">
        <f>'[3]1b'!G35-'[3]9b'!G35-'[3]9c'!G35</f>
        <v>0</v>
      </c>
      <c r="H35" s="595">
        <f>'[3]1b'!H35-'[3]9b'!H35-'[3]9c'!H35</f>
        <v>0</v>
      </c>
    </row>
    <row r="36" spans="1:8" x14ac:dyDescent="0.2">
      <c r="A36" s="593">
        <v>31</v>
      </c>
      <c r="B36" s="594" t="s">
        <v>78</v>
      </c>
      <c r="C36" s="595">
        <f>'[3]1b'!C36-'[3]9b'!C36-'[3]9c'!C36</f>
        <v>400000</v>
      </c>
      <c r="D36" s="595">
        <f>'[3]1b'!D36-'[3]9b'!D36-'[3]9c'!D36</f>
        <v>400000</v>
      </c>
      <c r="E36" s="595">
        <f>'[3]1b'!E36-'[3]9b'!E36-'[3]9c'!E36</f>
        <v>0</v>
      </c>
      <c r="F36" s="595">
        <f>'[3]1b'!F36-'[3]9b'!F36-'[3]9c'!F36</f>
        <v>0</v>
      </c>
      <c r="G36" s="595">
        <f>'[3]1b'!G36-'[3]9b'!G36-'[3]9c'!G36</f>
        <v>0</v>
      </c>
      <c r="H36" s="595">
        <f>'[3]1b'!H36-'[3]9b'!H36-'[3]9c'!H36</f>
        <v>0</v>
      </c>
    </row>
    <row r="37" spans="1:8" ht="51" x14ac:dyDescent="0.2">
      <c r="A37" s="593">
        <v>32</v>
      </c>
      <c r="B37" s="594" t="s">
        <v>384</v>
      </c>
      <c r="C37" s="595">
        <f>'[3]1b'!C37-'[3]9b'!C37-'[3]9c'!C37</f>
        <v>50000</v>
      </c>
      <c r="D37" s="595">
        <f>'[3]1b'!D37-'[3]9b'!D37-'[3]9c'!D37</f>
        <v>50000</v>
      </c>
      <c r="E37" s="595">
        <f>'[3]1b'!E37-'[3]9b'!E37-'[3]9c'!E37</f>
        <v>0</v>
      </c>
      <c r="F37" s="595">
        <f>'[3]1b'!F37-'[3]9b'!F37-'[3]9c'!F37</f>
        <v>0</v>
      </c>
      <c r="G37" s="595">
        <f>'[3]1b'!G37-'[3]9b'!G37-'[3]9c'!G37</f>
        <v>0</v>
      </c>
      <c r="H37" s="595">
        <f>'[3]1b'!H37-'[3]9b'!H37-'[3]9c'!H37</f>
        <v>0</v>
      </c>
    </row>
    <row r="38" spans="1:8" x14ac:dyDescent="0.2">
      <c r="A38" s="593">
        <v>33</v>
      </c>
      <c r="B38" s="594" t="s">
        <v>385</v>
      </c>
      <c r="C38" s="595">
        <f>'[3]1b'!C38-'[3]9b'!C38-'[3]9c'!C38</f>
        <v>350000</v>
      </c>
      <c r="D38" s="595">
        <f>'[3]1b'!D38-'[3]9b'!D38-'[3]9c'!D38</f>
        <v>350000</v>
      </c>
      <c r="E38" s="595">
        <f>'[3]1b'!E38-'[3]9b'!E38-'[3]9c'!E38</f>
        <v>0</v>
      </c>
      <c r="F38" s="595">
        <f>'[3]1b'!F38-'[3]9b'!F38-'[3]9c'!F38</f>
        <v>0</v>
      </c>
      <c r="G38" s="595">
        <f>'[3]1b'!G38-'[3]9b'!G38-'[3]9c'!G38</f>
        <v>0</v>
      </c>
      <c r="H38" s="595">
        <f>'[3]1b'!H38-'[3]9b'!H38-'[3]9c'!H38</f>
        <v>0</v>
      </c>
    </row>
    <row r="39" spans="1:8" x14ac:dyDescent="0.2">
      <c r="A39" s="593">
        <v>34</v>
      </c>
      <c r="B39" s="600" t="s">
        <v>82</v>
      </c>
      <c r="C39" s="595">
        <f>'[3]1b'!C39-'[3]9b'!C39-'[3]9c'!C39</f>
        <v>287750169</v>
      </c>
      <c r="D39" s="595">
        <f>'[3]1b'!D39-'[3]9b'!D39-'[3]9c'!D39</f>
        <v>287750169</v>
      </c>
      <c r="E39" s="595">
        <f>'[3]1b'!E39-'[3]9b'!E39-'[3]9c'!E39</f>
        <v>0</v>
      </c>
      <c r="F39" s="595">
        <f>'[3]1b'!F39-'[3]9b'!F39-'[3]9c'!F39</f>
        <v>0</v>
      </c>
      <c r="G39" s="595">
        <f>'[3]1b'!G39-'[3]9b'!G39-'[3]9c'!G39</f>
        <v>0</v>
      </c>
      <c r="H39" s="595">
        <f>'[3]1b'!H39-'[3]9b'!H39-'[3]9c'!H39</f>
        <v>0</v>
      </c>
    </row>
    <row r="40" spans="1:8" x14ac:dyDescent="0.2">
      <c r="A40" s="593">
        <v>35</v>
      </c>
      <c r="B40" s="598" t="s">
        <v>386</v>
      </c>
      <c r="C40" s="595">
        <f>'[3]1b'!C40-'[3]9b'!C40-'[3]9c'!C40</f>
        <v>0</v>
      </c>
      <c r="D40" s="595">
        <f>'[3]1b'!D40-'[3]9b'!D40-'[3]9c'!D40</f>
        <v>0</v>
      </c>
      <c r="E40" s="595">
        <f>'[3]1b'!E40-'[3]9b'!E40-'[3]9c'!E40</f>
        <v>0</v>
      </c>
      <c r="F40" s="595">
        <f>'[3]1b'!F40-'[3]9b'!F40-'[3]9c'!F40</f>
        <v>0</v>
      </c>
      <c r="G40" s="595">
        <f>'[3]1b'!G40-'[3]9b'!G40-'[3]9c'!G40</f>
        <v>0</v>
      </c>
      <c r="H40" s="595">
        <f>'[3]1b'!H40-'[3]9b'!H40-'[3]9c'!H40</f>
        <v>0</v>
      </c>
    </row>
    <row r="41" spans="1:8" x14ac:dyDescent="0.2">
      <c r="A41" s="593">
        <v>36</v>
      </c>
      <c r="B41" s="605" t="s">
        <v>83</v>
      </c>
      <c r="C41" s="595">
        <f>'[3]1b'!C41-'[3]9b'!C41-'[3]9c'!C41</f>
        <v>8036796</v>
      </c>
      <c r="D41" s="595">
        <f>'[3]1b'!D41-'[3]9b'!D41-'[3]9c'!D41</f>
        <v>0</v>
      </c>
      <c r="E41" s="595">
        <f>'[3]1b'!E41-'[3]9b'!E41-'[3]9c'!E41</f>
        <v>370000</v>
      </c>
      <c r="F41" s="595">
        <f>'[3]1b'!F41-'[3]9b'!F41-'[3]9c'!F41</f>
        <v>1000000</v>
      </c>
      <c r="G41" s="595">
        <f>'[3]1b'!G41-'[3]9b'!G41-'[3]9c'!G41</f>
        <v>1715000</v>
      </c>
      <c r="H41" s="595">
        <f>'[3]1b'!H41-'[3]9b'!H41-'[3]9c'!H41</f>
        <v>4951796</v>
      </c>
    </row>
    <row r="42" spans="1:8" x14ac:dyDescent="0.2">
      <c r="A42" s="593">
        <v>37</v>
      </c>
      <c r="B42" s="605" t="s">
        <v>387</v>
      </c>
      <c r="C42" s="595">
        <f>'[3]1b'!C42-'[3]9b'!C42-'[3]9c'!C42</f>
        <v>0</v>
      </c>
      <c r="D42" s="595">
        <f>'[3]1b'!D42-'[3]9b'!D42-'[3]9c'!D42</f>
        <v>0</v>
      </c>
      <c r="E42" s="595">
        <f>'[3]1b'!E42-'[3]9b'!E42-'[3]9c'!E42</f>
        <v>0</v>
      </c>
      <c r="F42" s="595">
        <f>'[3]1b'!F42-'[3]9b'!F42-'[3]9c'!F42</f>
        <v>0</v>
      </c>
      <c r="G42" s="595">
        <f>'[3]1b'!G42-'[3]9b'!G42-'[3]9c'!G42</f>
        <v>0</v>
      </c>
      <c r="H42" s="595">
        <f>'[3]1b'!H42-'[3]9b'!H42-'[3]9c'!H42</f>
        <v>0</v>
      </c>
    </row>
    <row r="43" spans="1:8" x14ac:dyDescent="0.2">
      <c r="A43" s="593">
        <v>38</v>
      </c>
      <c r="B43" s="605" t="s">
        <v>85</v>
      </c>
      <c r="C43" s="595">
        <f>'[3]1b'!C43-'[3]9b'!C43-'[3]9c'!C43</f>
        <v>2670000</v>
      </c>
      <c r="D43" s="595">
        <f>'[3]1b'!D43-'[3]9b'!D43-'[3]9c'!D43</f>
        <v>0</v>
      </c>
      <c r="E43" s="595">
        <f>'[3]1b'!E43-'[3]9b'!E43-'[3]9c'!E43</f>
        <v>70000</v>
      </c>
      <c r="F43" s="595">
        <f>'[3]1b'!F43-'[3]9b'!F43-'[3]9c'!F43</f>
        <v>1000000</v>
      </c>
      <c r="G43" s="595">
        <f>'[3]1b'!G43-'[3]9b'!G43-'[3]9c'!G43</f>
        <v>1600000</v>
      </c>
      <c r="H43" s="595">
        <f>'[3]1b'!H43-'[3]9b'!H43-'[3]9c'!H43</f>
        <v>0</v>
      </c>
    </row>
    <row r="44" spans="1:8" x14ac:dyDescent="0.2">
      <c r="A44" s="593">
        <v>39</v>
      </c>
      <c r="B44" s="605" t="s">
        <v>388</v>
      </c>
      <c r="C44" s="595">
        <f>'[3]1b'!C44-'[3]9b'!C44-'[3]9c'!C44</f>
        <v>848660</v>
      </c>
      <c r="D44" s="595">
        <f>'[3]1b'!D44-'[3]9b'!D44-'[3]9c'!D44</f>
        <v>0</v>
      </c>
      <c r="E44" s="595">
        <f>'[3]1b'!E44-'[3]9b'!E44-'[3]9c'!E44</f>
        <v>0</v>
      </c>
      <c r="F44" s="595">
        <f>'[3]1b'!F44-'[3]9b'!F44-'[3]9c'!F44</f>
        <v>0</v>
      </c>
      <c r="G44" s="595">
        <f>'[3]1b'!G44-'[3]9b'!G44-'[3]9c'!G44</f>
        <v>0</v>
      </c>
      <c r="H44" s="595">
        <f>'[3]1b'!H44-'[3]9b'!H44-'[3]9c'!H44</f>
        <v>848660</v>
      </c>
    </row>
    <row r="45" spans="1:8" x14ac:dyDescent="0.2">
      <c r="A45" s="593">
        <v>40</v>
      </c>
      <c r="B45" s="605" t="s">
        <v>389</v>
      </c>
      <c r="C45" s="595">
        <f>'[3]1b'!C45-'[3]9b'!C45-'[3]9c'!C45</f>
        <v>4518136</v>
      </c>
      <c r="D45" s="595">
        <f>'[3]1b'!D45-'[3]9b'!D45-'[3]9c'!D45</f>
        <v>0</v>
      </c>
      <c r="E45" s="595">
        <f>'[3]1b'!E45-'[3]9b'!E45-'[3]9c'!E45</f>
        <v>300000</v>
      </c>
      <c r="F45" s="595">
        <f>'[3]1b'!F45-'[3]9b'!F45-'[3]9c'!F45</f>
        <v>0</v>
      </c>
      <c r="G45" s="595">
        <f>'[3]1b'!G45-'[3]9b'!G45-'[3]9c'!G45</f>
        <v>115000</v>
      </c>
      <c r="H45" s="595">
        <f>'[3]1b'!H45-'[3]9b'!H45-'[3]9c'!H45</f>
        <v>4103136</v>
      </c>
    </row>
    <row r="46" spans="1:8" x14ac:dyDescent="0.2">
      <c r="A46" s="593">
        <v>41</v>
      </c>
      <c r="B46" s="594" t="s">
        <v>87</v>
      </c>
      <c r="C46" s="595">
        <f>'[3]1b'!C46-'[3]9b'!C46-'[3]9c'!C46</f>
        <v>3584747</v>
      </c>
      <c r="D46" s="595">
        <f>'[3]1b'!D46-'[3]9b'!D46-'[3]9c'!D46</f>
        <v>1821747</v>
      </c>
      <c r="E46" s="595">
        <f>'[3]1b'!E46-'[3]9b'!E46-'[3]9c'!E46</f>
        <v>1300000</v>
      </c>
      <c r="F46" s="595">
        <f>'[3]1b'!F46-'[3]9b'!F46-'[3]9c'!F46</f>
        <v>463000</v>
      </c>
      <c r="G46" s="595">
        <f>'[3]1b'!G46-'[3]9b'!G46-'[3]9c'!G46</f>
        <v>0</v>
      </c>
      <c r="H46" s="595">
        <f>'[3]1b'!H46-'[3]9b'!H46-'[3]9c'!H46</f>
        <v>0</v>
      </c>
    </row>
    <row r="47" spans="1:8" x14ac:dyDescent="0.2">
      <c r="A47" s="593">
        <v>42</v>
      </c>
      <c r="B47" s="594" t="s">
        <v>88</v>
      </c>
      <c r="C47" s="595">
        <f>'[3]1b'!C47-'[3]9b'!C47-'[3]9c'!C47</f>
        <v>3396747</v>
      </c>
      <c r="D47" s="595">
        <f>'[3]1b'!D47-'[3]9b'!D47-'[3]9c'!D47</f>
        <v>1821747</v>
      </c>
      <c r="E47" s="595">
        <f>'[3]1b'!E47-'[3]9b'!E47-'[3]9c'!E47</f>
        <v>1300000</v>
      </c>
      <c r="F47" s="595">
        <f>'[3]1b'!F47-'[3]9b'!F47-'[3]9c'!F47</f>
        <v>275000</v>
      </c>
      <c r="G47" s="595">
        <f>'[3]1b'!G47-'[3]9b'!G47-'[3]9c'!G47</f>
        <v>0</v>
      </c>
      <c r="H47" s="595">
        <f>'[3]1b'!H47-'[3]9b'!H47-'[3]9c'!H47</f>
        <v>0</v>
      </c>
    </row>
    <row r="48" spans="1:8" x14ac:dyDescent="0.2">
      <c r="A48" s="593">
        <v>43</v>
      </c>
      <c r="B48" s="594" t="s">
        <v>89</v>
      </c>
      <c r="C48" s="595">
        <f>'[3]1b'!C48-'[3]9b'!C48-'[3]9c'!C48</f>
        <v>188000</v>
      </c>
      <c r="D48" s="595">
        <f>'[3]1b'!D48-'[3]9b'!D48-'[3]9c'!D48</f>
        <v>0</v>
      </c>
      <c r="E48" s="595">
        <f>'[3]1b'!E48-'[3]9b'!E48-'[3]9c'!E48</f>
        <v>0</v>
      </c>
      <c r="F48" s="595">
        <f>'[3]1b'!F48-'[3]9b'!F48-'[3]9c'!F48</f>
        <v>188000</v>
      </c>
      <c r="G48" s="595">
        <f>'[3]1b'!G48-'[3]9b'!G48-'[3]9c'!G48</f>
        <v>0</v>
      </c>
      <c r="H48" s="595">
        <f>'[3]1b'!H48-'[3]9b'!H48-'[3]9c'!H48</f>
        <v>0</v>
      </c>
    </row>
    <row r="49" spans="1:8" x14ac:dyDescent="0.2">
      <c r="A49" s="593">
        <v>44</v>
      </c>
      <c r="B49" s="594" t="s">
        <v>390</v>
      </c>
      <c r="C49" s="595">
        <f>'[3]1b'!C49-'[3]9b'!C49-'[3]9c'!C49</f>
        <v>1740682</v>
      </c>
      <c r="D49" s="595">
        <f>'[3]1b'!D49-'[3]9b'!D49-'[3]9c'!D49</f>
        <v>1740682</v>
      </c>
      <c r="E49" s="595">
        <f>'[3]1b'!E49-'[3]9b'!E49-'[3]9c'!E49</f>
        <v>0</v>
      </c>
      <c r="F49" s="595">
        <f>'[3]1b'!F49-'[3]9b'!F49-'[3]9c'!F49</f>
        <v>0</v>
      </c>
      <c r="G49" s="595">
        <f>'[3]1b'!G49-'[3]9b'!G49-'[3]9c'!G49</f>
        <v>0</v>
      </c>
      <c r="H49" s="595">
        <f>'[3]1b'!H49-'[3]9b'!H49-'[3]9c'!H49</f>
        <v>0</v>
      </c>
    </row>
    <row r="50" spans="1:8" ht="25.5" x14ac:dyDescent="0.2">
      <c r="A50" s="593">
        <v>45</v>
      </c>
      <c r="B50" s="594" t="s">
        <v>391</v>
      </c>
      <c r="C50" s="595">
        <f>'[3]1b'!C50-'[3]9b'!C50-'[3]9c'!C50</f>
        <v>0</v>
      </c>
      <c r="D50" s="595">
        <f>'[3]1b'!D50-'[3]9b'!D50-'[3]9c'!D50</f>
        <v>0</v>
      </c>
      <c r="E50" s="595">
        <f>'[3]1b'!E50-'[3]9b'!E50-'[3]9c'!E50</f>
        <v>0</v>
      </c>
      <c r="F50" s="595">
        <f>'[3]1b'!F50-'[3]9b'!F50-'[3]9c'!F50</f>
        <v>0</v>
      </c>
      <c r="G50" s="595">
        <f>'[3]1b'!G50-'[3]9b'!G50-'[3]9c'!G50</f>
        <v>0</v>
      </c>
      <c r="H50" s="595">
        <f>'[3]1b'!H50-'[3]9b'!H50-'[3]9c'!H50</f>
        <v>0</v>
      </c>
    </row>
    <row r="51" spans="1:8" ht="25.5" x14ac:dyDescent="0.2">
      <c r="A51" s="593">
        <v>46</v>
      </c>
      <c r="B51" s="594" t="s">
        <v>92</v>
      </c>
      <c r="C51" s="595">
        <f>'[3]1b'!C51-'[3]9b'!C51-'[3]9c'!C51</f>
        <v>1487317</v>
      </c>
      <c r="D51" s="595">
        <f>'[3]1b'!D51-'[3]9b'!D51-'[3]9c'!D51</f>
        <v>1487317</v>
      </c>
      <c r="E51" s="595">
        <f>'[3]1b'!E51-'[3]9b'!E51-'[3]9c'!E51</f>
        <v>0</v>
      </c>
      <c r="F51" s="595">
        <f>'[3]1b'!F51-'[3]9b'!F51-'[3]9c'!F51</f>
        <v>0</v>
      </c>
      <c r="G51" s="595">
        <f>'[3]1b'!G51-'[3]9b'!G51-'[3]9c'!G51</f>
        <v>0</v>
      </c>
      <c r="H51" s="595">
        <f>'[3]1b'!H51-'[3]9b'!H51-'[3]9c'!H51</f>
        <v>0</v>
      </c>
    </row>
    <row r="52" spans="1:8" x14ac:dyDescent="0.2">
      <c r="A52" s="593">
        <v>47</v>
      </c>
      <c r="B52" s="594" t="s">
        <v>392</v>
      </c>
      <c r="C52" s="595">
        <f>'[3]1b'!C52-'[3]9b'!C52-'[3]9c'!C52</f>
        <v>253365</v>
      </c>
      <c r="D52" s="595">
        <f>'[3]1b'!D52-'[3]9b'!D52-'[3]9c'!D52</f>
        <v>253365</v>
      </c>
      <c r="E52" s="595">
        <f>'[3]1b'!E52-'[3]9b'!E52-'[3]9c'!E52</f>
        <v>0</v>
      </c>
      <c r="F52" s="595">
        <f>'[3]1b'!F52-'[3]9b'!F52-'[3]9c'!F52</f>
        <v>0</v>
      </c>
      <c r="G52" s="595">
        <f>'[3]1b'!G52-'[3]9b'!G52-'[3]9c'!G52</f>
        <v>0</v>
      </c>
      <c r="H52" s="595">
        <f>'[3]1b'!H52-'[3]9b'!H52-'[3]9c'!H52</f>
        <v>0</v>
      </c>
    </row>
    <row r="53" spans="1:8" x14ac:dyDescent="0.2">
      <c r="A53" s="593">
        <v>48</v>
      </c>
      <c r="B53" s="594" t="s">
        <v>95</v>
      </c>
      <c r="C53" s="595">
        <f>'[3]1b'!C53-'[3]9b'!C53-'[3]9c'!C53</f>
        <v>0</v>
      </c>
      <c r="D53" s="595">
        <f>'[3]1b'!D53-'[3]9b'!D53-'[3]9c'!D53</f>
        <v>0</v>
      </c>
      <c r="E53" s="595">
        <f>'[3]1b'!E53-'[3]9b'!E53-'[3]9c'!E53</f>
        <v>0</v>
      </c>
      <c r="F53" s="595">
        <f>'[3]1b'!F53-'[3]9b'!F53-'[3]9c'!F53</f>
        <v>0</v>
      </c>
      <c r="G53" s="595">
        <f>'[3]1b'!G53-'[3]9b'!G53-'[3]9c'!G53</f>
        <v>0</v>
      </c>
      <c r="H53" s="595">
        <f>'[3]1b'!H53-'[3]9b'!H53-'[3]9c'!H53</f>
        <v>0</v>
      </c>
    </row>
    <row r="54" spans="1:8" x14ac:dyDescent="0.2">
      <c r="A54" s="593">
        <v>49</v>
      </c>
      <c r="B54" s="594" t="s">
        <v>393</v>
      </c>
      <c r="C54" s="595">
        <f>'[3]1b'!C54-'[3]9b'!C54-'[3]9c'!C54</f>
        <v>1095245</v>
      </c>
      <c r="D54" s="595">
        <f>'[3]1b'!D54-'[3]9b'!D54-'[3]9c'!D54</f>
        <v>0</v>
      </c>
      <c r="E54" s="595">
        <f>'[3]1b'!E54-'[3]9b'!E54-'[3]9c'!E54</f>
        <v>0</v>
      </c>
      <c r="F54" s="595">
        <f>'[3]1b'!F54-'[3]9b'!F54-'[3]9c'!F54</f>
        <v>0</v>
      </c>
      <c r="G54" s="595">
        <f>'[3]1b'!G54-'[3]9b'!G54-'[3]9c'!G54</f>
        <v>0</v>
      </c>
      <c r="H54" s="595">
        <f>'[3]1b'!H54-'[3]9b'!H54-'[3]9c'!H54</f>
        <v>1095245</v>
      </c>
    </row>
    <row r="55" spans="1:8" x14ac:dyDescent="0.2">
      <c r="A55" s="593">
        <v>50</v>
      </c>
      <c r="B55" s="594" t="s">
        <v>394</v>
      </c>
      <c r="C55" s="595">
        <f>'[3]1b'!C55-'[3]9b'!C55-'[3]9c'!C55</f>
        <v>2915286</v>
      </c>
      <c r="D55" s="595">
        <f>'[3]1b'!D55-'[3]9b'!D55-'[3]9c'!D55</f>
        <v>436675</v>
      </c>
      <c r="E55" s="595">
        <f>'[3]1b'!E55-'[3]9b'!E55-'[3]9c'!E55</f>
        <v>450900</v>
      </c>
      <c r="F55" s="595">
        <f>'[3]1b'!F55-'[3]9b'!F55-'[3]9c'!F55</f>
        <v>395010</v>
      </c>
      <c r="G55" s="595">
        <f>'[3]1b'!G55-'[3]9b'!G55-'[3]9c'!G55</f>
        <v>0</v>
      </c>
      <c r="H55" s="595">
        <f>'[3]1b'!H55-'[3]9b'!H55-'[3]9c'!H55</f>
        <v>1632701</v>
      </c>
    </row>
    <row r="56" spans="1:8" x14ac:dyDescent="0.2">
      <c r="A56" s="593">
        <v>51</v>
      </c>
      <c r="B56" s="594" t="s">
        <v>98</v>
      </c>
      <c r="C56" s="595">
        <f>'[3]1b'!C56-'[3]9b'!C56-'[3]9c'!C56</f>
        <v>0</v>
      </c>
      <c r="D56" s="595">
        <f>'[3]1b'!D56-'[3]9b'!D56-'[3]9c'!D56</f>
        <v>0</v>
      </c>
      <c r="E56" s="595">
        <f>'[3]1b'!E56-'[3]9b'!E56-'[3]9c'!E56</f>
        <v>0</v>
      </c>
      <c r="F56" s="595">
        <f>'[3]1b'!F56-'[3]9b'!F56-'[3]9c'!F56</f>
        <v>0</v>
      </c>
      <c r="G56" s="595">
        <f>'[3]1b'!G56-'[3]9b'!G56-'[3]9c'!G56</f>
        <v>0</v>
      </c>
      <c r="H56" s="595">
        <f>'[3]1b'!H56-'[3]9b'!H56-'[3]9c'!H56</f>
        <v>0</v>
      </c>
    </row>
    <row r="57" spans="1:8" ht="25.5" x14ac:dyDescent="0.2">
      <c r="A57" s="593">
        <v>52</v>
      </c>
      <c r="B57" s="594" t="s">
        <v>395</v>
      </c>
      <c r="C57" s="595">
        <f>'[3]1b'!C57-'[3]9b'!C57-'[3]9c'!C57</f>
        <v>3048201</v>
      </c>
      <c r="D57" s="595">
        <f>'[3]1b'!D57-'[3]9b'!D57-'[3]9c'!D57</f>
        <v>3048201</v>
      </c>
      <c r="E57" s="595">
        <f>'[3]1b'!E57-'[3]9b'!E57-'[3]9c'!E57</f>
        <v>0</v>
      </c>
      <c r="F57" s="595">
        <f>'[3]1b'!F57-'[3]9b'!F57-'[3]9c'!F57</f>
        <v>0</v>
      </c>
      <c r="G57" s="595">
        <f>'[3]1b'!G57-'[3]9b'!G57-'[3]9c'!G57</f>
        <v>0</v>
      </c>
      <c r="H57" s="595">
        <f>'[3]1b'!H57-'[3]9b'!H57-'[3]9c'!H57</f>
        <v>0</v>
      </c>
    </row>
    <row r="58" spans="1:8" x14ac:dyDescent="0.2">
      <c r="A58" s="593">
        <v>53</v>
      </c>
      <c r="B58" s="594" t="s">
        <v>396</v>
      </c>
      <c r="C58" s="595">
        <f>'[3]1b'!C58-'[3]9b'!C58-'[3]9c'!C58</f>
        <v>0</v>
      </c>
      <c r="D58" s="595">
        <f>'[3]1b'!D58-'[3]9b'!D58-'[3]9c'!D58</f>
        <v>0</v>
      </c>
      <c r="E58" s="595">
        <f>'[3]1b'!E58-'[3]9b'!E58-'[3]9c'!E58</f>
        <v>0</v>
      </c>
      <c r="F58" s="595">
        <f>'[3]1b'!F58-'[3]9b'!F58-'[3]9c'!F58</f>
        <v>0</v>
      </c>
      <c r="G58" s="595">
        <f>'[3]1b'!G58-'[3]9b'!G58-'[3]9c'!G58</f>
        <v>0</v>
      </c>
      <c r="H58" s="595">
        <f>'[3]1b'!H58-'[3]9b'!H58-'[3]9c'!H58</f>
        <v>0</v>
      </c>
    </row>
    <row r="59" spans="1:8" x14ac:dyDescent="0.2">
      <c r="A59" s="593">
        <v>54</v>
      </c>
      <c r="B59" s="594" t="s">
        <v>103</v>
      </c>
      <c r="C59" s="595">
        <f>'[3]1b'!C59-'[3]9b'!C59-'[3]9c'!C59</f>
        <v>717765</v>
      </c>
      <c r="D59" s="595">
        <f>'[3]1b'!D59-'[3]9b'!D59-'[3]9c'!D59</f>
        <v>717765</v>
      </c>
      <c r="E59" s="595">
        <f>'[3]1b'!E59-'[3]9b'!E59-'[3]9c'!E59</f>
        <v>0</v>
      </c>
      <c r="F59" s="595">
        <f>'[3]1b'!F59-'[3]9b'!F59-'[3]9c'!F59</f>
        <v>0</v>
      </c>
      <c r="G59" s="595">
        <f>'[3]1b'!G59-'[3]9b'!G59-'[3]9c'!G59</f>
        <v>0</v>
      </c>
      <c r="H59" s="595">
        <f>'[3]1b'!H59-'[3]9b'!H59-'[3]9c'!H59</f>
        <v>0</v>
      </c>
    </row>
    <row r="60" spans="1:8" x14ac:dyDescent="0.2">
      <c r="A60" s="593">
        <v>55</v>
      </c>
      <c r="B60" s="594" t="s">
        <v>397</v>
      </c>
      <c r="C60" s="595">
        <f>'[3]1b'!C60-'[3]9b'!C60-'[3]9c'!C60</f>
        <v>0</v>
      </c>
      <c r="D60" s="595">
        <f>'[3]1b'!D60-'[3]9b'!D60-'[3]9c'!D60</f>
        <v>0</v>
      </c>
      <c r="E60" s="595">
        <f>'[3]1b'!E60-'[3]9b'!E60-'[3]9c'!E60</f>
        <v>0</v>
      </c>
      <c r="F60" s="595">
        <f>'[3]1b'!F60-'[3]9b'!F60-'[3]9c'!F60</f>
        <v>0</v>
      </c>
      <c r="G60" s="595">
        <f>'[3]1b'!G60-'[3]9b'!G60-'[3]9c'!G60</f>
        <v>0</v>
      </c>
      <c r="H60" s="595">
        <f>'[3]1b'!H60-'[3]9b'!H60-'[3]9c'!H60</f>
        <v>0</v>
      </c>
    </row>
    <row r="61" spans="1:8" x14ac:dyDescent="0.2">
      <c r="A61" s="593">
        <v>56</v>
      </c>
      <c r="B61" s="600" t="s">
        <v>105</v>
      </c>
      <c r="C61" s="595">
        <f>'[3]1b'!C61-'[3]9b'!C61-'[3]9c'!C61</f>
        <v>21138722</v>
      </c>
      <c r="D61" s="595">
        <f>'[3]1b'!D61-'[3]9b'!D61-'[3]9c'!D61</f>
        <v>7765070</v>
      </c>
      <c r="E61" s="595">
        <f>'[3]1b'!E61-'[3]9b'!E61-'[3]9c'!E61</f>
        <v>2120900</v>
      </c>
      <c r="F61" s="595">
        <f>'[3]1b'!F61-'[3]9b'!F61-'[3]9c'!F61</f>
        <v>1858010</v>
      </c>
      <c r="G61" s="595">
        <f>'[3]1b'!G61-'[3]9b'!G61-'[3]9c'!G61</f>
        <v>1715000</v>
      </c>
      <c r="H61" s="595">
        <f>'[3]1b'!H61-'[3]9b'!H61-'[3]9c'!H61</f>
        <v>7679742</v>
      </c>
    </row>
    <row r="62" spans="1:8" x14ac:dyDescent="0.2">
      <c r="A62" s="593">
        <v>57</v>
      </c>
      <c r="B62" s="594" t="s">
        <v>398</v>
      </c>
      <c r="C62" s="595">
        <f>'[3]1b'!C62-'[3]9b'!C62-'[3]9c'!C62</f>
        <v>0</v>
      </c>
      <c r="D62" s="595">
        <f>'[3]1b'!D62-'[3]9b'!D62-'[3]9c'!D62</f>
        <v>0</v>
      </c>
      <c r="E62" s="595">
        <f>'[3]1b'!E62-'[3]9b'!E62-'[3]9c'!E62</f>
        <v>0</v>
      </c>
      <c r="F62" s="595">
        <f>'[3]1b'!F62-'[3]9b'!F62-'[3]9c'!F62</f>
        <v>0</v>
      </c>
      <c r="G62" s="595">
        <f>'[3]1b'!G62-'[3]9b'!G62-'[3]9c'!G62</f>
        <v>0</v>
      </c>
      <c r="H62" s="595">
        <f>'[3]1b'!H62-'[3]9b'!H62-'[3]9c'!H62</f>
        <v>0</v>
      </c>
    </row>
    <row r="63" spans="1:8" x14ac:dyDescent="0.2">
      <c r="A63" s="593">
        <v>58</v>
      </c>
      <c r="B63" s="594" t="s">
        <v>399</v>
      </c>
      <c r="C63" s="595">
        <f>'[3]1b'!C63-'[3]9b'!C63-'[3]9c'!C63</f>
        <v>0</v>
      </c>
      <c r="D63" s="595">
        <f>'[3]1b'!D63-'[3]9b'!D63-'[3]9c'!D63</f>
        <v>0</v>
      </c>
      <c r="E63" s="595">
        <f>'[3]1b'!E63-'[3]9b'!E63-'[3]9c'!E63</f>
        <v>0</v>
      </c>
      <c r="F63" s="595">
        <f>'[3]1b'!F63-'[3]9b'!F63-'[3]9c'!F63</f>
        <v>0</v>
      </c>
      <c r="G63" s="595">
        <f>'[3]1b'!G63-'[3]9b'!G63-'[3]9c'!G63</f>
        <v>0</v>
      </c>
      <c r="H63" s="595">
        <f>'[3]1b'!H63-'[3]9b'!H63-'[3]9c'!H63</f>
        <v>0</v>
      </c>
    </row>
    <row r="64" spans="1:8" x14ac:dyDescent="0.2">
      <c r="A64" s="593">
        <v>59</v>
      </c>
      <c r="B64" s="600" t="s">
        <v>107</v>
      </c>
      <c r="C64" s="595">
        <f>'[3]1b'!C64-'[3]9b'!C64-'[3]9c'!C64</f>
        <v>0</v>
      </c>
      <c r="D64" s="595">
        <f>'[3]1b'!D64-'[3]9b'!D64-'[3]9c'!D64</f>
        <v>0</v>
      </c>
      <c r="E64" s="595">
        <f>'[3]1b'!E64-'[3]9b'!E64-'[3]9c'!E64</f>
        <v>0</v>
      </c>
      <c r="F64" s="595">
        <f>'[3]1b'!F64-'[3]9b'!F64-'[3]9c'!F64</f>
        <v>0</v>
      </c>
      <c r="G64" s="595">
        <f>'[3]1b'!G64-'[3]9b'!G64-'[3]9c'!G64</f>
        <v>0</v>
      </c>
      <c r="H64" s="595">
        <f>'[3]1b'!H64-'[3]9b'!H64-'[3]9c'!H64</f>
        <v>0</v>
      </c>
    </row>
    <row r="65" spans="1:8" x14ac:dyDescent="0.2">
      <c r="A65" s="593">
        <v>60</v>
      </c>
      <c r="B65" s="609" t="s">
        <v>400</v>
      </c>
      <c r="C65" s="595">
        <f>'[3]1b'!C65-'[3]9b'!C65-'[3]9c'!C65</f>
        <v>2215000</v>
      </c>
      <c r="D65" s="595">
        <f>'[3]1b'!D65-'[3]9b'!D65-'[3]9c'!D65</f>
        <v>1800000</v>
      </c>
      <c r="E65" s="595">
        <f>'[3]1b'!E65-'[3]9b'!E65-'[3]9c'!E65</f>
        <v>0</v>
      </c>
      <c r="F65" s="595">
        <f>'[3]1b'!F65-'[3]9b'!F65-'[3]9c'!F65</f>
        <v>0</v>
      </c>
      <c r="G65" s="595">
        <f>'[3]1b'!G65-'[3]9b'!G65-'[3]9c'!G65</f>
        <v>415000</v>
      </c>
      <c r="H65" s="595">
        <f>'[3]1b'!H65-'[3]9b'!H65-'[3]9c'!H65</f>
        <v>0</v>
      </c>
    </row>
    <row r="66" spans="1:8" x14ac:dyDescent="0.2">
      <c r="A66" s="593">
        <v>61</v>
      </c>
      <c r="B66" s="610" t="s">
        <v>401</v>
      </c>
      <c r="C66" s="595">
        <f>'[3]1b'!C66-'[3]9b'!C66-'[3]9c'!C66</f>
        <v>2215000</v>
      </c>
      <c r="D66" s="595">
        <f>'[3]1b'!D66-'[3]9b'!D66-'[3]9c'!D66</f>
        <v>1800000</v>
      </c>
      <c r="E66" s="595">
        <f>'[3]1b'!E66-'[3]9b'!E66-'[3]9c'!E66</f>
        <v>0</v>
      </c>
      <c r="F66" s="595">
        <f>'[3]1b'!F66-'[3]9b'!F66-'[3]9c'!F66</f>
        <v>0</v>
      </c>
      <c r="G66" s="595">
        <f>'[3]1b'!G66-'[3]9b'!G66-'[3]9c'!G66</f>
        <v>415000</v>
      </c>
      <c r="H66" s="595">
        <f>'[3]1b'!H66-'[3]9b'!H66-'[3]9c'!H66</f>
        <v>0</v>
      </c>
    </row>
    <row r="67" spans="1:8" ht="25.5" x14ac:dyDescent="0.2">
      <c r="A67" s="593">
        <v>62</v>
      </c>
      <c r="B67" s="594" t="s">
        <v>108</v>
      </c>
      <c r="C67" s="595">
        <f>'[3]1b'!C67-'[3]9b'!C67-'[3]9c'!C67</f>
        <v>0</v>
      </c>
      <c r="D67" s="595">
        <f>'[3]1b'!D67-'[3]9b'!D67-'[3]9c'!D67</f>
        <v>0</v>
      </c>
      <c r="E67" s="595">
        <f>'[3]1b'!E67-'[3]9b'!E67-'[3]9c'!E67</f>
        <v>0</v>
      </c>
      <c r="F67" s="595">
        <f>'[3]1b'!F67-'[3]9b'!F67-'[3]9c'!F67</f>
        <v>0</v>
      </c>
      <c r="G67" s="595">
        <f>'[3]1b'!G67-'[3]9b'!G67-'[3]9c'!G67</f>
        <v>0</v>
      </c>
      <c r="H67" s="595">
        <f>'[3]1b'!H67-'[3]9b'!H67-'[3]9c'!H67</f>
        <v>0</v>
      </c>
    </row>
    <row r="68" spans="1:8" x14ac:dyDescent="0.2">
      <c r="A68" s="593">
        <v>63</v>
      </c>
      <c r="B68" s="594" t="s">
        <v>109</v>
      </c>
      <c r="C68" s="595">
        <f>'[3]1b'!C68-'[3]9b'!C68-'[3]9c'!C68</f>
        <v>0</v>
      </c>
      <c r="D68" s="595">
        <f>'[3]1b'!D68-'[3]9b'!D68-'[3]9c'!D68</f>
        <v>0</v>
      </c>
      <c r="E68" s="595">
        <f>'[3]1b'!E68-'[3]9b'!E68-'[3]9c'!E68</f>
        <v>0</v>
      </c>
      <c r="F68" s="595">
        <f>'[3]1b'!F68-'[3]9b'!F68-'[3]9c'!F68</f>
        <v>0</v>
      </c>
      <c r="G68" s="595">
        <f>'[3]1b'!G68-'[3]9b'!G68-'[3]9c'!G68</f>
        <v>0</v>
      </c>
      <c r="H68" s="595">
        <f>'[3]1b'!H68-'[3]9b'!H68-'[3]9c'!H68</f>
        <v>0</v>
      </c>
    </row>
    <row r="69" spans="1:8" x14ac:dyDescent="0.2">
      <c r="A69" s="593">
        <v>64</v>
      </c>
      <c r="B69" s="594" t="s">
        <v>110</v>
      </c>
      <c r="C69" s="595">
        <f>'[3]1b'!C69-'[3]9b'!C69-'[3]9c'!C69</f>
        <v>0</v>
      </c>
      <c r="D69" s="595">
        <f>'[3]1b'!D69-'[3]9b'!D69-'[3]9c'!D69</f>
        <v>0</v>
      </c>
      <c r="E69" s="595">
        <f>'[3]1b'!E69-'[3]9b'!E69-'[3]9c'!E69</f>
        <v>0</v>
      </c>
      <c r="F69" s="595">
        <f>'[3]1b'!F69-'[3]9b'!F69-'[3]9c'!F69</f>
        <v>0</v>
      </c>
      <c r="G69" s="595">
        <f>'[3]1b'!G69-'[3]9b'!G69-'[3]9c'!G69</f>
        <v>0</v>
      </c>
      <c r="H69" s="595">
        <f>'[3]1b'!H69-'[3]9b'!H69-'[3]9c'!H69</f>
        <v>0</v>
      </c>
    </row>
    <row r="70" spans="1:8" x14ac:dyDescent="0.2">
      <c r="A70" s="593">
        <v>65</v>
      </c>
      <c r="B70" s="600" t="s">
        <v>111</v>
      </c>
      <c r="C70" s="595">
        <f>'[3]1b'!C70-'[3]9b'!C70-'[3]9c'!C70</f>
        <v>0</v>
      </c>
      <c r="D70" s="595">
        <f>'[3]1b'!D70-'[3]9b'!D70-'[3]9c'!D70</f>
        <v>0</v>
      </c>
      <c r="E70" s="595">
        <f>'[3]1b'!E70-'[3]9b'!E70-'[3]9c'!E70</f>
        <v>0</v>
      </c>
      <c r="F70" s="595">
        <f>'[3]1b'!F70-'[3]9b'!F70-'[3]9c'!F70</f>
        <v>0</v>
      </c>
      <c r="G70" s="595">
        <f>'[3]1b'!G70-'[3]9b'!G70-'[3]9c'!G70</f>
        <v>0</v>
      </c>
      <c r="H70" s="595">
        <f>'[3]1b'!H70-'[3]9b'!H70-'[3]9c'!H70</f>
        <v>0</v>
      </c>
    </row>
    <row r="71" spans="1:8" x14ac:dyDescent="0.2">
      <c r="A71" s="593">
        <v>66</v>
      </c>
      <c r="B71" s="612" t="s">
        <v>112</v>
      </c>
      <c r="C71" s="595">
        <f>'[3]1b'!C71-'[3]9b'!C71-'[3]9c'!C71</f>
        <v>2131398305</v>
      </c>
      <c r="D71" s="595">
        <f>'[3]1b'!D71-'[3]9b'!D71-'[3]9c'!D71</f>
        <v>2050047555</v>
      </c>
      <c r="E71" s="595">
        <f>'[3]1b'!E71-'[3]9b'!E71-'[3]9c'!E71</f>
        <v>4101948</v>
      </c>
      <c r="F71" s="595">
        <f>'[3]1b'!F71-'[3]9b'!F71-'[3]9c'!F71</f>
        <v>65122016</v>
      </c>
      <c r="G71" s="595">
        <f>'[3]1b'!G71-'[3]9b'!G71-'[3]9c'!G71</f>
        <v>3552252</v>
      </c>
      <c r="H71" s="595">
        <f>'[3]1b'!H71-'[3]9b'!H71-'[3]9c'!H71</f>
        <v>8574534</v>
      </c>
    </row>
    <row r="72" spans="1:8" ht="25.5" x14ac:dyDescent="0.2">
      <c r="A72" s="593">
        <v>67</v>
      </c>
      <c r="B72" s="598" t="s">
        <v>402</v>
      </c>
      <c r="C72" s="595">
        <f>'[3]1b'!C72-'[3]9b'!C72-'[3]9c'!C72</f>
        <v>0</v>
      </c>
      <c r="D72" s="595">
        <f>'[3]1b'!D72-'[3]9b'!D72-'[3]9c'!D72</f>
        <v>0</v>
      </c>
      <c r="E72" s="595">
        <f>'[3]1b'!E72-'[3]9b'!E72-'[3]9c'!E72</f>
        <v>0</v>
      </c>
      <c r="F72" s="595">
        <f>'[3]1b'!F72-'[3]9b'!F72-'[3]9c'!F72</f>
        <v>0</v>
      </c>
      <c r="G72" s="595">
        <f>'[3]1b'!G72-'[3]9b'!G72-'[3]9c'!G72</f>
        <v>0</v>
      </c>
      <c r="H72" s="595">
        <f>'[3]1b'!H72-'[3]9b'!H72-'[3]9c'!H72</f>
        <v>0</v>
      </c>
    </row>
    <row r="73" spans="1:8" ht="25.5" x14ac:dyDescent="0.2">
      <c r="A73" s="593">
        <v>68</v>
      </c>
      <c r="B73" s="594" t="s">
        <v>403</v>
      </c>
      <c r="C73" s="595">
        <f>'[3]1b'!C73-'[3]9b'!C73-'[3]9c'!C73</f>
        <v>283299607</v>
      </c>
      <c r="D73" s="595">
        <f>'[3]1b'!D73-'[3]9b'!D73-'[3]9c'!D73</f>
        <v>247944252</v>
      </c>
      <c r="E73" s="595">
        <f>'[3]1b'!E73-'[3]9b'!E73-'[3]9c'!E73</f>
        <v>11151861</v>
      </c>
      <c r="F73" s="595">
        <f>'[3]1b'!F73-'[3]9b'!F73-'[3]9c'!F73</f>
        <v>17021226</v>
      </c>
      <c r="G73" s="595">
        <f>'[3]1b'!G73-'[3]9b'!G73-'[3]9c'!G73</f>
        <v>2340070</v>
      </c>
      <c r="H73" s="595">
        <f>'[3]1b'!H73-'[3]9b'!H73-'[3]9c'!H73</f>
        <v>4842198</v>
      </c>
    </row>
    <row r="74" spans="1:8" x14ac:dyDescent="0.2">
      <c r="A74" s="593">
        <v>69</v>
      </c>
      <c r="B74" s="594" t="s">
        <v>114</v>
      </c>
      <c r="C74" s="595">
        <f>'[3]1b'!C74-'[3]9b'!C74-'[3]9c'!C74</f>
        <v>15233172</v>
      </c>
      <c r="D74" s="595">
        <f>'[3]1b'!D74-'[3]9b'!D74-'[3]9c'!D74</f>
        <v>15233172</v>
      </c>
      <c r="E74" s="595">
        <f>'[3]1b'!E74-'[3]9b'!E74-'[3]9c'!E74</f>
        <v>0</v>
      </c>
      <c r="F74" s="595">
        <f>'[3]1b'!F74-'[3]9b'!F74-'[3]9c'!F74</f>
        <v>0</v>
      </c>
      <c r="G74" s="595">
        <f>'[3]1b'!G74-'[3]9b'!G74-'[3]9c'!G74</f>
        <v>0</v>
      </c>
      <c r="H74" s="595">
        <f>'[3]1b'!H74-'[3]9b'!H74-'[3]9c'!H74</f>
        <v>0</v>
      </c>
    </row>
    <row r="75" spans="1:8" x14ac:dyDescent="0.2">
      <c r="A75" s="593">
        <v>70</v>
      </c>
      <c r="B75" s="594" t="s">
        <v>404</v>
      </c>
      <c r="C75" s="595">
        <f>'[3]1b'!C75-'[3]9b'!C75-'[3]9c'!C75</f>
        <v>495516367</v>
      </c>
      <c r="D75" s="595">
        <f>'[3]1b'!D75-'[3]9b'!D75-'[3]9c'!D75</f>
        <v>0</v>
      </c>
      <c r="E75" s="595">
        <f>'[3]1b'!E75-'[3]9b'!E75-'[3]9c'!E75</f>
        <v>178980296</v>
      </c>
      <c r="F75" s="595">
        <f>'[3]1b'!F75-'[3]9b'!F75-'[3]9c'!F75</f>
        <v>122270493</v>
      </c>
      <c r="G75" s="595">
        <f>'[3]1b'!G75-'[3]9b'!G75-'[3]9c'!G75</f>
        <v>65136816</v>
      </c>
      <c r="H75" s="595">
        <f>'[3]1b'!H75-'[3]9b'!H75-'[3]9c'!H75</f>
        <v>129128762</v>
      </c>
    </row>
    <row r="76" spans="1:8" x14ac:dyDescent="0.2">
      <c r="A76" s="593">
        <v>71</v>
      </c>
      <c r="B76" s="594" t="s">
        <v>115</v>
      </c>
      <c r="C76" s="595">
        <f>'[3]1b'!C76-'[3]9b'!C76-'[3]9c'!C76</f>
        <v>794049146</v>
      </c>
      <c r="D76" s="595">
        <f>'[3]1b'!D76-'[3]9b'!D76-'[3]9c'!D76</f>
        <v>263177424</v>
      </c>
      <c r="E76" s="595">
        <f>'[3]1b'!E76-'[3]9b'!E76-'[3]9c'!E76</f>
        <v>190132157</v>
      </c>
      <c r="F76" s="595">
        <f>'[3]1b'!F76-'[3]9b'!F76-'[3]9c'!F76</f>
        <v>139291719</v>
      </c>
      <c r="G76" s="595">
        <f>'[3]1b'!G76-'[3]9b'!G76-'[3]9c'!G76</f>
        <v>67476886</v>
      </c>
      <c r="H76" s="595">
        <f>'[3]1b'!H76-'[3]9b'!H76-'[3]9c'!H76</f>
        <v>133970960</v>
      </c>
    </row>
    <row r="77" spans="1:8" ht="13.5" thickBot="1" x14ac:dyDescent="0.25">
      <c r="A77" s="593">
        <v>72</v>
      </c>
      <c r="B77" s="614" t="s">
        <v>116</v>
      </c>
      <c r="C77" s="595">
        <f>'[3]1b'!C77-'[3]9b'!C77-'[3]9c'!C77</f>
        <v>794049146</v>
      </c>
      <c r="D77" s="595">
        <f>'[3]1b'!D77-'[3]9b'!D77-'[3]9c'!D77</f>
        <v>263177424</v>
      </c>
      <c r="E77" s="595">
        <f>'[3]1b'!E77-'[3]9b'!E77-'[3]9c'!E77</f>
        <v>190132157</v>
      </c>
      <c r="F77" s="595">
        <f>'[3]1b'!F77-'[3]9b'!F77-'[3]9c'!F77</f>
        <v>139291719</v>
      </c>
      <c r="G77" s="595">
        <f>'[3]1b'!G77-'[3]9b'!G77-'[3]9c'!G77</f>
        <v>67476886</v>
      </c>
      <c r="H77" s="595">
        <f>'[3]1b'!H77-'[3]9b'!H77-'[3]9c'!H77</f>
        <v>133970960</v>
      </c>
    </row>
    <row r="78" spans="1:8" ht="13.5" thickBot="1" x14ac:dyDescent="0.25">
      <c r="A78" s="593">
        <v>73</v>
      </c>
      <c r="B78" s="372" t="s">
        <v>46</v>
      </c>
      <c r="C78" s="362">
        <f>'[3]1b'!C78-'[3]9b'!C78-'[3]9c'!C78</f>
        <v>2925447451</v>
      </c>
      <c r="D78" s="362">
        <f>'[3]1b'!D78-'[3]9b'!D78-'[3]9c'!D78</f>
        <v>2313224979</v>
      </c>
      <c r="E78" s="362">
        <f>'[3]1b'!E78-'[3]9b'!E78-'[3]9c'!E78</f>
        <v>194234105</v>
      </c>
      <c r="F78" s="362">
        <f>'[3]1b'!F78-'[3]9b'!F78-'[3]9c'!F78</f>
        <v>204413735</v>
      </c>
      <c r="G78" s="362">
        <f>'[3]1b'!G78-'[3]9b'!G78-'[3]9c'!G78</f>
        <v>71029138</v>
      </c>
      <c r="H78" s="362">
        <f>'[3]1b'!H78-'[3]9b'!H78-'[3]9c'!H78</f>
        <v>142545494</v>
      </c>
    </row>
    <row r="79" spans="1:8" ht="13.5" thickTop="1" x14ac:dyDescent="0.2">
      <c r="A79" s="593">
        <v>74</v>
      </c>
      <c r="B79" s="373" t="s">
        <v>4</v>
      </c>
      <c r="C79" s="374">
        <f>'[3]2d'!C6-'[3]9b'!C79-'[3]9c'!C79</f>
        <v>381699236</v>
      </c>
      <c r="D79" s="374">
        <f>'[3]2d'!D6-'[3]9b'!D79-'[3]9c'!D79</f>
        <v>37303010</v>
      </c>
      <c r="E79" s="374">
        <f>'[3]2d'!E6-'[3]9b'!E79-'[3]9c'!E79</f>
        <v>125985077</v>
      </c>
      <c r="F79" s="374">
        <f>'[3]2d'!F6-'[3]9b'!F79-'[3]9c'!F79</f>
        <v>112500360</v>
      </c>
      <c r="G79" s="374">
        <f>'[3]2d'!G6-'[3]9b'!G79-'[3]9c'!G79</f>
        <v>23839051</v>
      </c>
      <c r="H79" s="374">
        <f>'[3]2d'!H6-'[3]9b'!H79-'[3]9c'!H79</f>
        <v>82071738</v>
      </c>
    </row>
    <row r="80" spans="1:8" ht="25.5" x14ac:dyDescent="0.2">
      <c r="A80" s="593">
        <v>75</v>
      </c>
      <c r="B80" s="643" t="s">
        <v>5</v>
      </c>
      <c r="C80" s="374">
        <f>'[3]2d'!C7-'[3]9b'!C80-'[3]9c'!C80</f>
        <v>71312891</v>
      </c>
      <c r="D80" s="374">
        <f>'[3]2d'!D7-'[3]9b'!D80-'[3]9c'!D80</f>
        <v>8571628</v>
      </c>
      <c r="E80" s="374">
        <f>'[3]2d'!E7-'[3]9b'!E80-'[3]9c'!E80</f>
        <v>26672528</v>
      </c>
      <c r="F80" s="374">
        <f>'[3]2d'!F7-'[3]9b'!F80-'[3]9c'!F80</f>
        <v>15314426</v>
      </c>
      <c r="G80" s="374">
        <f>'[3]2d'!G7-'[3]9b'!G80-'[3]9c'!G80</f>
        <v>4723053</v>
      </c>
      <c r="H80" s="374">
        <f>'[3]2d'!H7-'[3]9b'!H80-'[3]9c'!H80</f>
        <v>16031256</v>
      </c>
    </row>
    <row r="81" spans="1:8" x14ac:dyDescent="0.2">
      <c r="A81" s="593">
        <v>76</v>
      </c>
      <c r="B81" s="643" t="s">
        <v>6</v>
      </c>
      <c r="C81" s="374">
        <f>'[3]2d'!C8-'[3]9b'!C81-'[3]9c'!C81</f>
        <v>456651008</v>
      </c>
      <c r="D81" s="374">
        <f>'[3]2d'!D8-'[3]9b'!D81-'[3]9c'!D81</f>
        <v>270726070</v>
      </c>
      <c r="E81" s="374">
        <f>'[3]2d'!E8-'[3]9b'!E81-'[3]9c'!E81</f>
        <v>38220500</v>
      </c>
      <c r="F81" s="374">
        <f>'[3]2d'!F8-'[3]9b'!F81-'[3]9c'!F81</f>
        <v>72160509</v>
      </c>
      <c r="G81" s="374">
        <f>'[3]2d'!G8-'[3]9b'!G81-'[3]9c'!G81</f>
        <v>31946998</v>
      </c>
      <c r="H81" s="374">
        <f>'[3]2d'!H8-'[3]9b'!H81-'[3]9c'!H81</f>
        <v>43596931</v>
      </c>
    </row>
    <row r="82" spans="1:8" x14ac:dyDescent="0.2">
      <c r="A82" s="593">
        <v>77</v>
      </c>
      <c r="B82" s="646" t="s">
        <v>7</v>
      </c>
      <c r="C82" s="374">
        <f>'[3]2d'!C9-'[3]9b'!C82-'[3]9c'!C82</f>
        <v>4263500</v>
      </c>
      <c r="D82" s="374">
        <f>'[3]2d'!D9-'[3]9b'!D82-'[3]9c'!D82</f>
        <v>4263500</v>
      </c>
      <c r="E82" s="374">
        <f>'[3]2d'!E9-'[3]9b'!E82-'[3]9c'!E82</f>
        <v>0</v>
      </c>
      <c r="F82" s="374">
        <f>'[3]2d'!F9-'[3]9b'!F82-'[3]9c'!F82</f>
        <v>0</v>
      </c>
      <c r="G82" s="374">
        <f>'[3]2d'!G9-'[3]9b'!G82-'[3]9c'!G82</f>
        <v>0</v>
      </c>
      <c r="H82" s="374">
        <f>'[3]2d'!H9-'[3]9b'!H82-'[3]9c'!H82</f>
        <v>0</v>
      </c>
    </row>
    <row r="83" spans="1:8" ht="25.5" x14ac:dyDescent="0.2">
      <c r="A83" s="593">
        <v>78</v>
      </c>
      <c r="B83" s="646" t="s">
        <v>8</v>
      </c>
      <c r="C83" s="374">
        <f>'[3]2d'!C10-'[3]9b'!C83-'[3]9c'!C83</f>
        <v>4263500</v>
      </c>
      <c r="D83" s="374">
        <f>'[3]2d'!D10-'[3]9b'!D83-'[3]9c'!D83</f>
        <v>4263500</v>
      </c>
      <c r="E83" s="374">
        <f>'[3]2d'!E10-'[3]9b'!E83-'[3]9c'!E83</f>
        <v>0</v>
      </c>
      <c r="F83" s="374">
        <f>'[3]2d'!F10-'[3]9b'!F83-'[3]9c'!F83</f>
        <v>0</v>
      </c>
      <c r="G83" s="374">
        <f>'[3]2d'!G10-'[3]9b'!G83-'[3]9c'!G83</f>
        <v>0</v>
      </c>
      <c r="H83" s="374">
        <f>'[3]2d'!H10-'[3]9b'!H83-'[3]9c'!H83</f>
        <v>0</v>
      </c>
    </row>
    <row r="84" spans="1:8" x14ac:dyDescent="0.2">
      <c r="A84" s="593">
        <v>79</v>
      </c>
      <c r="B84" s="646" t="s">
        <v>9</v>
      </c>
      <c r="C84" s="374">
        <f>'[3]2d'!C11-'[3]9b'!C84-'[3]9c'!C84</f>
        <v>800000</v>
      </c>
      <c r="D84" s="374">
        <f>'[3]2d'!D11-'[3]9b'!D84-'[3]9c'!D84</f>
        <v>800000</v>
      </c>
      <c r="E84" s="374">
        <f>'[3]2d'!E11-'[3]9b'!E84-'[3]9c'!E84</f>
        <v>0</v>
      </c>
      <c r="F84" s="374">
        <f>'[3]2d'!F11-'[3]9b'!F84-'[3]9c'!F84</f>
        <v>0</v>
      </c>
      <c r="G84" s="374">
        <f>'[3]2d'!G11-'[3]9b'!G84-'[3]9c'!G84</f>
        <v>0</v>
      </c>
      <c r="H84" s="374">
        <f>'[3]2d'!H11-'[3]9b'!H84-'[3]9c'!H84</f>
        <v>0</v>
      </c>
    </row>
    <row r="85" spans="1:8" x14ac:dyDescent="0.2">
      <c r="A85" s="593">
        <v>80</v>
      </c>
      <c r="B85" s="646" t="s">
        <v>10</v>
      </c>
      <c r="C85" s="374">
        <f>'[3]2d'!C12-'[3]9b'!C85-'[3]9c'!C85</f>
        <v>800000</v>
      </c>
      <c r="D85" s="374">
        <f>'[3]2d'!D12-'[3]9b'!D85-'[3]9c'!D85</f>
        <v>800000</v>
      </c>
      <c r="E85" s="374">
        <f>'[3]2d'!E12-'[3]9b'!E85-'[3]9c'!E85</f>
        <v>0</v>
      </c>
      <c r="F85" s="374">
        <f>'[3]2d'!F12-'[3]9b'!F85-'[3]9c'!F85</f>
        <v>0</v>
      </c>
      <c r="G85" s="374">
        <f>'[3]2d'!G12-'[3]9b'!G85-'[3]9c'!G85</f>
        <v>0</v>
      </c>
      <c r="H85" s="374">
        <f>'[3]2d'!H12-'[3]9b'!H85-'[3]9c'!H85</f>
        <v>0</v>
      </c>
    </row>
    <row r="86" spans="1:8" x14ac:dyDescent="0.2">
      <c r="A86" s="593">
        <v>81</v>
      </c>
      <c r="B86" s="646" t="s">
        <v>11</v>
      </c>
      <c r="C86" s="374">
        <f>'[3]2d'!C13-'[3]9b'!C86-'[3]9c'!C86</f>
        <v>10580000</v>
      </c>
      <c r="D86" s="374">
        <f>'[3]2d'!D13-'[3]9b'!D86-'[3]9c'!D86</f>
        <v>10580000</v>
      </c>
      <c r="E86" s="374">
        <f>'[3]2d'!E13-'[3]9b'!E86-'[3]9c'!E86</f>
        <v>0</v>
      </c>
      <c r="F86" s="374">
        <f>'[3]2d'!F13-'[3]9b'!F86-'[3]9c'!F86</f>
        <v>0</v>
      </c>
      <c r="G86" s="374">
        <f>'[3]2d'!G13-'[3]9b'!G86-'[3]9c'!G86</f>
        <v>0</v>
      </c>
      <c r="H86" s="374">
        <f>'[3]2d'!H13-'[3]9b'!H86-'[3]9c'!H86</f>
        <v>0</v>
      </c>
    </row>
    <row r="87" spans="1:8" x14ac:dyDescent="0.2">
      <c r="A87" s="593">
        <v>82</v>
      </c>
      <c r="B87" s="646" t="s">
        <v>12</v>
      </c>
      <c r="C87" s="374">
        <f>'[3]2d'!C14-'[3]9b'!C87-'[3]9c'!C87</f>
        <v>1000000</v>
      </c>
      <c r="D87" s="374">
        <f>'[3]2d'!D14-'[3]9b'!D87-'[3]9c'!D87</f>
        <v>1000000</v>
      </c>
      <c r="E87" s="374">
        <f>'[3]2d'!E14-'[3]9b'!E87-'[3]9c'!E87</f>
        <v>0</v>
      </c>
      <c r="F87" s="374">
        <f>'[3]2d'!F14-'[3]9b'!F87-'[3]9c'!F87</f>
        <v>0</v>
      </c>
      <c r="G87" s="374">
        <f>'[3]2d'!G14-'[3]9b'!G87-'[3]9c'!G87</f>
        <v>0</v>
      </c>
      <c r="H87" s="374">
        <f>'[3]2d'!H14-'[3]9b'!H87-'[3]9c'!H87</f>
        <v>0</v>
      </c>
    </row>
    <row r="88" spans="1:8" x14ac:dyDescent="0.2">
      <c r="A88" s="593">
        <v>83</v>
      </c>
      <c r="B88" s="646" t="s">
        <v>13</v>
      </c>
      <c r="C88" s="374">
        <f>'[3]2d'!C15-'[3]9b'!C88-'[3]9c'!C88</f>
        <v>9580000</v>
      </c>
      <c r="D88" s="374">
        <f>'[3]2d'!D15-'[3]9b'!D88-'[3]9c'!D88</f>
        <v>9580000</v>
      </c>
      <c r="E88" s="374">
        <f>'[3]2d'!E15-'[3]9b'!E88-'[3]9c'!E88</f>
        <v>0</v>
      </c>
      <c r="F88" s="374">
        <f>'[3]2d'!F15-'[3]9b'!F88-'[3]9c'!F88</f>
        <v>0</v>
      </c>
      <c r="G88" s="374">
        <f>'[3]2d'!G15-'[3]9b'!G88-'[3]9c'!G88</f>
        <v>0</v>
      </c>
      <c r="H88" s="374">
        <f>'[3]2d'!H15-'[3]9b'!H88-'[3]9c'!H88</f>
        <v>0</v>
      </c>
    </row>
    <row r="89" spans="1:8" x14ac:dyDescent="0.2">
      <c r="A89" s="593">
        <v>84</v>
      </c>
      <c r="B89" s="650" t="s">
        <v>15</v>
      </c>
      <c r="C89" s="374">
        <f>'[3]2d'!C16-'[3]9b'!C89-'[3]9c'!C89</f>
        <v>15643500</v>
      </c>
      <c r="D89" s="374">
        <f>'[3]2d'!D16-'[3]9b'!D89-'[3]9c'!D89</f>
        <v>15643500</v>
      </c>
      <c r="E89" s="374">
        <f>'[3]2d'!E16-'[3]9b'!E89-'[3]9c'!E89</f>
        <v>0</v>
      </c>
      <c r="F89" s="374">
        <f>'[3]2d'!F16-'[3]9b'!F89-'[3]9c'!F89</f>
        <v>0</v>
      </c>
      <c r="G89" s="374">
        <f>'[3]2d'!G16-'[3]9b'!G89-'[3]9c'!G89</f>
        <v>0</v>
      </c>
      <c r="H89" s="374">
        <f>'[3]2d'!H16-'[3]9b'!H89-'[3]9c'!H89</f>
        <v>0</v>
      </c>
    </row>
    <row r="90" spans="1:8" x14ac:dyDescent="0.2">
      <c r="A90" s="593">
        <v>85</v>
      </c>
      <c r="B90" s="646" t="s">
        <v>16</v>
      </c>
      <c r="C90" s="374">
        <f>'[3]2d'!C17-'[3]9b'!C90-'[3]9c'!C90</f>
        <v>0</v>
      </c>
      <c r="D90" s="374">
        <f>'[3]2d'!D17-'[3]9b'!D90-'[3]9c'!D90</f>
        <v>0</v>
      </c>
      <c r="E90" s="374">
        <f>'[3]2d'!E17-'[3]9b'!E90-'[3]9c'!E90</f>
        <v>0</v>
      </c>
      <c r="F90" s="374">
        <f>'[3]2d'!F17-'[3]9b'!F90-'[3]9c'!F90</f>
        <v>0</v>
      </c>
      <c r="G90" s="374">
        <f>'[3]2d'!G17-'[3]9b'!G90-'[3]9c'!G90</f>
        <v>0</v>
      </c>
      <c r="H90" s="374">
        <f>'[3]2d'!H17-'[3]9b'!H90-'[3]9c'!H90</f>
        <v>0</v>
      </c>
    </row>
    <row r="91" spans="1:8" ht="25.5" x14ac:dyDescent="0.2">
      <c r="A91" s="593">
        <v>86</v>
      </c>
      <c r="B91" s="646" t="s">
        <v>17</v>
      </c>
      <c r="C91" s="374">
        <f>'[3]2d'!C18-'[3]9b'!C91-'[3]9c'!C91</f>
        <v>169123789</v>
      </c>
      <c r="D91" s="374">
        <f>'[3]2d'!D18-'[3]9b'!D91-'[3]9c'!D91</f>
        <v>169123789</v>
      </c>
      <c r="E91" s="374">
        <f>'[3]2d'!E18-'[3]9b'!E91-'[3]9c'!E91</f>
        <v>0</v>
      </c>
      <c r="F91" s="374">
        <f>'[3]2d'!F18-'[3]9b'!F91-'[3]9c'!F91</f>
        <v>0</v>
      </c>
      <c r="G91" s="374">
        <f>'[3]2d'!G18-'[3]9b'!G91-'[3]9c'!G91</f>
        <v>0</v>
      </c>
      <c r="H91" s="374">
        <f>'[3]2d'!H18-'[3]9b'!H91-'[3]9c'!H91</f>
        <v>0</v>
      </c>
    </row>
    <row r="92" spans="1:8" x14ac:dyDescent="0.2">
      <c r="A92" s="593">
        <v>87</v>
      </c>
      <c r="B92" s="646" t="s">
        <v>427</v>
      </c>
      <c r="C92" s="374">
        <f>'[3]2d'!C19-'[3]9b'!C92-'[3]9c'!C92</f>
        <v>3620000</v>
      </c>
      <c r="D92" s="374">
        <f>'[3]2d'!D19-'[3]9b'!D92-'[3]9c'!D92</f>
        <v>3620000</v>
      </c>
      <c r="E92" s="374">
        <f>'[3]2d'!E19-'[3]9b'!E92-'[3]9c'!E92</f>
        <v>0</v>
      </c>
      <c r="F92" s="374">
        <f>'[3]2d'!F19-'[3]9b'!F92-'[3]9c'!F92</f>
        <v>0</v>
      </c>
      <c r="G92" s="374">
        <f>'[3]2d'!G19-'[3]9b'!G92-'[3]9c'!G92</f>
        <v>0</v>
      </c>
      <c r="H92" s="374">
        <f>'[3]2d'!H19-'[3]9b'!H92-'[3]9c'!H92</f>
        <v>0</v>
      </c>
    </row>
    <row r="93" spans="1:8" x14ac:dyDescent="0.2">
      <c r="A93" s="593">
        <v>88</v>
      </c>
      <c r="B93" s="646" t="s">
        <v>19</v>
      </c>
      <c r="C93" s="374">
        <f>'[3]2d'!C20-'[3]9b'!C93-'[3]9c'!C93</f>
        <v>0</v>
      </c>
      <c r="D93" s="374">
        <f>'[3]2d'!D20-'[3]9b'!D93-'[3]9c'!D93</f>
        <v>0</v>
      </c>
      <c r="E93" s="374">
        <f>'[3]2d'!E20-'[3]9b'!E93-'[3]9c'!E93</f>
        <v>0</v>
      </c>
      <c r="F93" s="374">
        <f>'[3]2d'!F20-'[3]9b'!F93-'[3]9c'!F93</f>
        <v>0</v>
      </c>
      <c r="G93" s="374">
        <f>'[3]2d'!G20-'[3]9b'!G93-'[3]9c'!G93</f>
        <v>0</v>
      </c>
      <c r="H93" s="374">
        <f>'[3]2d'!H20-'[3]9b'!H93-'[3]9c'!H93</f>
        <v>0</v>
      </c>
    </row>
    <row r="94" spans="1:8" x14ac:dyDescent="0.2">
      <c r="A94" s="593">
        <v>89</v>
      </c>
      <c r="B94" s="646" t="s">
        <v>20</v>
      </c>
      <c r="C94" s="374">
        <f>'[3]2d'!C21-'[3]9b'!C94-'[3]9c'!C94</f>
        <v>0</v>
      </c>
      <c r="D94" s="374">
        <f>'[3]2d'!D21-'[3]9b'!D94-'[3]9c'!D94</f>
        <v>0</v>
      </c>
      <c r="E94" s="374">
        <f>'[3]2d'!E21-'[3]9b'!E94-'[3]9c'!E94</f>
        <v>0</v>
      </c>
      <c r="F94" s="374">
        <f>'[3]2d'!F21-'[3]9b'!F94-'[3]9c'!F94</f>
        <v>0</v>
      </c>
      <c r="G94" s="374">
        <f>'[3]2d'!G21-'[3]9b'!G94-'[3]9c'!G94</f>
        <v>0</v>
      </c>
      <c r="H94" s="374">
        <f>'[3]2d'!H21-'[3]9b'!H94-'[3]9c'!H94</f>
        <v>0</v>
      </c>
    </row>
    <row r="95" spans="1:8" x14ac:dyDescent="0.2">
      <c r="A95" s="593">
        <v>90</v>
      </c>
      <c r="B95" s="646" t="s">
        <v>21</v>
      </c>
      <c r="C95" s="374">
        <f>'[3]2d'!C22-'[3]9b'!C95-'[3]9c'!C95</f>
        <v>165503789</v>
      </c>
      <c r="D95" s="374">
        <f>'[3]2d'!D22-'[3]9b'!D95-'[3]9c'!D95</f>
        <v>165503789</v>
      </c>
      <c r="E95" s="374">
        <f>'[3]2d'!E22-'[3]9b'!E95-'[3]9c'!E95</f>
        <v>0</v>
      </c>
      <c r="F95" s="374">
        <f>'[3]2d'!F22-'[3]9b'!F95-'[3]9c'!F95</f>
        <v>0</v>
      </c>
      <c r="G95" s="374">
        <f>'[3]2d'!G22-'[3]9b'!G95-'[3]9c'!G95</f>
        <v>0</v>
      </c>
      <c r="H95" s="374">
        <f>'[3]2d'!H22-'[3]9b'!H95-'[3]9c'!H95</f>
        <v>0</v>
      </c>
    </row>
    <row r="96" spans="1:8" ht="25.5" x14ac:dyDescent="0.2">
      <c r="A96" s="593">
        <v>91</v>
      </c>
      <c r="B96" s="646" t="s">
        <v>428</v>
      </c>
      <c r="C96" s="374">
        <f>'[3]2d'!C23-'[3]9b'!C96-'[3]9c'!C96</f>
        <v>3528180</v>
      </c>
      <c r="D96" s="374">
        <f>'[3]2d'!D23-'[3]9b'!D96-'[3]9c'!D96</f>
        <v>3528180</v>
      </c>
      <c r="E96" s="374">
        <f>'[3]2d'!E23-'[3]9b'!E96-'[3]9c'!E96</f>
        <v>0</v>
      </c>
      <c r="F96" s="374">
        <f>'[3]2d'!F23-'[3]9b'!F96-'[3]9c'!F96</f>
        <v>0</v>
      </c>
      <c r="G96" s="374">
        <f>'[3]2d'!G23-'[3]9b'!G96-'[3]9c'!G96</f>
        <v>0</v>
      </c>
      <c r="H96" s="374">
        <f>'[3]2d'!H23-'[3]9b'!H96-'[3]9c'!H96</f>
        <v>0</v>
      </c>
    </row>
    <row r="97" spans="1:8" x14ac:dyDescent="0.2">
      <c r="A97" s="593">
        <v>92</v>
      </c>
      <c r="B97" s="646" t="s">
        <v>429</v>
      </c>
      <c r="C97" s="374">
        <f>'[3]2d'!C24-'[3]9b'!C97-'[3]9c'!C97</f>
        <v>69310</v>
      </c>
      <c r="D97" s="374">
        <f>'[3]2d'!D24-'[3]9b'!D97-'[3]9c'!D97</f>
        <v>69310</v>
      </c>
      <c r="E97" s="374">
        <f>'[3]2d'!E24-'[3]9b'!E97-'[3]9c'!E97</f>
        <v>0</v>
      </c>
      <c r="F97" s="374">
        <f>'[3]2d'!F24-'[3]9b'!F97-'[3]9c'!F97</f>
        <v>0</v>
      </c>
      <c r="G97" s="374">
        <f>'[3]2d'!G24-'[3]9b'!G97-'[3]9c'!G97</f>
        <v>0</v>
      </c>
      <c r="H97" s="374">
        <f>'[3]2d'!H24-'[3]9b'!H97-'[3]9c'!H97</f>
        <v>0</v>
      </c>
    </row>
    <row r="98" spans="1:8" x14ac:dyDescent="0.2">
      <c r="A98" s="593">
        <v>93</v>
      </c>
      <c r="B98" s="646" t="s">
        <v>23</v>
      </c>
      <c r="C98" s="374">
        <f>'[3]2d'!C25-'[3]9b'!C98-'[3]9c'!C98</f>
        <v>104402205</v>
      </c>
      <c r="D98" s="374">
        <f>'[3]2d'!D25-'[3]9b'!D98-'[3]9c'!D98</f>
        <v>104402205</v>
      </c>
      <c r="E98" s="374">
        <f>'[3]2d'!E25-'[3]9b'!E98-'[3]9c'!E98</f>
        <v>0</v>
      </c>
      <c r="F98" s="374">
        <f>'[3]2d'!F25-'[3]9b'!F98-'[3]9c'!F98</f>
        <v>0</v>
      </c>
      <c r="G98" s="374">
        <f>'[3]2d'!G25-'[3]9b'!G98-'[3]9c'!G98</f>
        <v>0</v>
      </c>
      <c r="H98" s="374">
        <f>'[3]2d'!H25-'[3]9b'!H98-'[3]9c'!H98</f>
        <v>0</v>
      </c>
    </row>
    <row r="99" spans="1:8" x14ac:dyDescent="0.2">
      <c r="A99" s="593">
        <v>94</v>
      </c>
      <c r="B99" s="650" t="s">
        <v>24</v>
      </c>
      <c r="C99" s="374">
        <f>'[3]2d'!C26-'[3]9b'!C99-'[3]9c'!C99</f>
        <v>277123484</v>
      </c>
      <c r="D99" s="374">
        <f>'[3]2d'!D26-'[3]9b'!D99-'[3]9c'!D99</f>
        <v>277123484</v>
      </c>
      <c r="E99" s="374">
        <f>'[3]2d'!E26-'[3]9b'!E99-'[3]9c'!E99</f>
        <v>0</v>
      </c>
      <c r="F99" s="374">
        <f>'[3]2d'!F26-'[3]9b'!F99-'[3]9c'!F99</f>
        <v>0</v>
      </c>
      <c r="G99" s="374">
        <f>'[3]2d'!G26-'[3]9b'!G99-'[3]9c'!G99</f>
        <v>0</v>
      </c>
      <c r="H99" s="374">
        <f>'[3]2d'!H26-'[3]9b'!H99-'[3]9c'!H99</f>
        <v>0</v>
      </c>
    </row>
    <row r="100" spans="1:8" x14ac:dyDescent="0.2">
      <c r="A100" s="593">
        <v>95</v>
      </c>
      <c r="B100" s="646" t="s">
        <v>25</v>
      </c>
      <c r="C100" s="374">
        <f>'[3]2d'!C27-'[3]9b'!C100-'[3]9c'!C100</f>
        <v>620000</v>
      </c>
      <c r="D100" s="374">
        <f>'[3]2d'!D27-'[3]9b'!D100-'[3]9c'!D100</f>
        <v>0</v>
      </c>
      <c r="E100" s="374">
        <f>'[3]2d'!E27-'[3]9b'!E100-'[3]9c'!E100</f>
        <v>500000</v>
      </c>
      <c r="F100" s="374">
        <f>'[3]2d'!F27-'[3]9b'!F100-'[3]9c'!F100</f>
        <v>120000</v>
      </c>
      <c r="G100" s="374">
        <f>'[3]2d'!G27-'[3]9b'!G100-'[3]9c'!G100</f>
        <v>0</v>
      </c>
      <c r="H100" s="374">
        <f>'[3]2d'!H27-'[3]9b'!H100-'[3]9c'!H100</f>
        <v>0</v>
      </c>
    </row>
    <row r="101" spans="1:8" x14ac:dyDescent="0.2">
      <c r="A101" s="593">
        <v>96</v>
      </c>
      <c r="B101" s="646" t="s">
        <v>26</v>
      </c>
      <c r="C101" s="374">
        <f>'[3]2d'!C28-'[3]9b'!C101-'[3]9c'!C101</f>
        <v>1001509510</v>
      </c>
      <c r="D101" s="374">
        <f>'[3]2d'!D28-'[3]9b'!D101-'[3]9c'!D101</f>
        <v>1001509510</v>
      </c>
      <c r="E101" s="374">
        <f>'[3]2d'!E28-'[3]9b'!E101-'[3]9c'!E101</f>
        <v>0</v>
      </c>
      <c r="F101" s="374">
        <f>'[3]2d'!F28-'[3]9b'!F101-'[3]9c'!F101</f>
        <v>0</v>
      </c>
      <c r="G101" s="374">
        <f>'[3]2d'!G28-'[3]9b'!G101-'[3]9c'!G101</f>
        <v>0</v>
      </c>
      <c r="H101" s="374">
        <f>'[3]2d'!H28-'[3]9b'!H101-'[3]9c'!H101</f>
        <v>0</v>
      </c>
    </row>
    <row r="102" spans="1:8" x14ac:dyDescent="0.2">
      <c r="A102" s="593">
        <v>97</v>
      </c>
      <c r="B102" s="646" t="s">
        <v>27</v>
      </c>
      <c r="C102" s="374">
        <f>'[3]2d'!C29-'[3]9b'!C102-'[3]9c'!C102</f>
        <v>1146299</v>
      </c>
      <c r="D102" s="374">
        <f>'[3]2d'!D29-'[3]9b'!D102-'[3]9c'!D102</f>
        <v>0</v>
      </c>
      <c r="E102" s="374">
        <f>'[3]2d'!E29-'[3]9b'!E102-'[3]9c'!E102</f>
        <v>1106299</v>
      </c>
      <c r="F102" s="374">
        <f>'[3]2d'!F29-'[3]9b'!F102-'[3]9c'!F102</f>
        <v>40000</v>
      </c>
      <c r="G102" s="374">
        <f>'[3]2d'!G29-'[3]9b'!G102-'[3]9c'!G102</f>
        <v>0</v>
      </c>
      <c r="H102" s="374">
        <f>'[3]2d'!H29-'[3]9b'!H102-'[3]9c'!H102</f>
        <v>0</v>
      </c>
    </row>
    <row r="103" spans="1:8" x14ac:dyDescent="0.2">
      <c r="A103" s="593">
        <v>98</v>
      </c>
      <c r="B103" s="646" t="s">
        <v>28</v>
      </c>
      <c r="C103" s="374">
        <f>'[3]2d'!C30-'[3]9b'!C103-'[3]9c'!C103</f>
        <v>28166155</v>
      </c>
      <c r="D103" s="374">
        <f>'[3]2d'!D30-'[3]9b'!D103-'[3]9c'!D103</f>
        <v>15739754</v>
      </c>
      <c r="E103" s="374">
        <f>'[3]2d'!E30-'[3]9b'!E103-'[3]9c'!E103</f>
        <v>736220</v>
      </c>
      <c r="F103" s="374">
        <f>'[3]2d'!F30-'[3]9b'!F103-'[3]9c'!F103</f>
        <v>2609638</v>
      </c>
      <c r="G103" s="374">
        <f>'[3]2d'!G30-'[3]9b'!G103-'[3]9c'!G103</f>
        <v>8414741</v>
      </c>
      <c r="H103" s="374">
        <f>'[3]2d'!H30-'[3]9b'!H103-'[3]9c'!H103</f>
        <v>665802</v>
      </c>
    </row>
    <row r="104" spans="1:8" ht="25.5" x14ac:dyDescent="0.2">
      <c r="A104" s="593">
        <v>99</v>
      </c>
      <c r="B104" s="646" t="s">
        <v>29</v>
      </c>
      <c r="C104" s="374">
        <f>'[3]2d'!C31-'[3]9b'!C104-'[3]9c'!C104</f>
        <v>68589196</v>
      </c>
      <c r="D104" s="374">
        <f>'[3]2d'!D31-'[3]9b'!D104-'[3]9c'!D104</f>
        <v>64923851</v>
      </c>
      <c r="E104" s="374">
        <f>'[3]2d'!E31-'[3]9b'!E104-'[3]9c'!E104</f>
        <v>632481</v>
      </c>
      <c r="F104" s="374">
        <f>'[3]2d'!F31-'[3]9b'!F104-'[3]9c'!F104</f>
        <v>747802</v>
      </c>
      <c r="G104" s="374">
        <f>'[3]2d'!G31-'[3]9b'!G104-'[3]9c'!G104</f>
        <v>2105295</v>
      </c>
      <c r="H104" s="374">
        <f>'[3]2d'!H31-'[3]9b'!H104-'[3]9c'!H104</f>
        <v>179767</v>
      </c>
    </row>
    <row r="105" spans="1:8" x14ac:dyDescent="0.2">
      <c r="A105" s="593">
        <v>100</v>
      </c>
      <c r="B105" s="650" t="s">
        <v>30</v>
      </c>
      <c r="C105" s="374">
        <f>'[3]2d'!C32-'[3]9b'!C105-'[3]9c'!C105</f>
        <v>1100031160</v>
      </c>
      <c r="D105" s="374">
        <f>'[3]2d'!D32-'[3]9b'!D105-'[3]9c'!D105</f>
        <v>1082173115</v>
      </c>
      <c r="E105" s="374">
        <f>'[3]2d'!E32-'[3]9b'!E105-'[3]9c'!E105</f>
        <v>2975000</v>
      </c>
      <c r="F105" s="374">
        <f>'[3]2d'!F32-'[3]9b'!F105-'[3]9c'!F105</f>
        <v>3517440</v>
      </c>
      <c r="G105" s="374">
        <f>'[3]2d'!G32-'[3]9b'!G105-'[3]9c'!G105</f>
        <v>10520036</v>
      </c>
      <c r="H105" s="374">
        <f>'[3]2d'!H32-'[3]9b'!H105-'[3]9c'!H105</f>
        <v>845569</v>
      </c>
    </row>
    <row r="106" spans="1:8" x14ac:dyDescent="0.2">
      <c r="A106" s="593">
        <v>101</v>
      </c>
      <c r="B106" s="646" t="s">
        <v>31</v>
      </c>
      <c r="C106" s="374">
        <f>'[3]2d'!C33-'[3]9b'!C106-'[3]9c'!C106</f>
        <v>68461046</v>
      </c>
      <c r="D106" s="374">
        <f>'[3]2d'!D33-'[3]9b'!D106-'[3]9c'!D106</f>
        <v>68461046</v>
      </c>
      <c r="E106" s="374">
        <f>'[3]2d'!E33-'[3]9b'!E106-'[3]9c'!E106</f>
        <v>0</v>
      </c>
      <c r="F106" s="374">
        <f>'[3]2d'!F33-'[3]9b'!F106-'[3]9c'!F106</f>
        <v>0</v>
      </c>
      <c r="G106" s="374">
        <f>'[3]2d'!G33-'[3]9b'!G106-'[3]9c'!G106</f>
        <v>0</v>
      </c>
      <c r="H106" s="374">
        <f>'[3]2d'!H33-'[3]9b'!H106-'[3]9c'!H106</f>
        <v>0</v>
      </c>
    </row>
    <row r="107" spans="1:8" x14ac:dyDescent="0.2">
      <c r="A107" s="593">
        <v>102</v>
      </c>
      <c r="B107" s="646" t="s">
        <v>430</v>
      </c>
      <c r="C107" s="374">
        <f>'[3]2d'!C34-'[3]9b'!C107-'[3]9c'!C107</f>
        <v>300000</v>
      </c>
      <c r="D107" s="374">
        <f>'[3]2d'!D34-'[3]9b'!D107-'[3]9c'!D107</f>
        <v>0</v>
      </c>
      <c r="E107" s="374">
        <f>'[3]2d'!E34-'[3]9b'!E107-'[3]9c'!E107</f>
        <v>300000</v>
      </c>
      <c r="F107" s="374">
        <f>'[3]2d'!F34-'[3]9b'!F107-'[3]9c'!F107</f>
        <v>0</v>
      </c>
      <c r="G107" s="374">
        <f>'[3]2d'!G34-'[3]9b'!G107-'[3]9c'!G107</f>
        <v>0</v>
      </c>
      <c r="H107" s="374">
        <f>'[3]2d'!H34-'[3]9b'!H107-'[3]9c'!H107</f>
        <v>0</v>
      </c>
    </row>
    <row r="108" spans="1:8" x14ac:dyDescent="0.2">
      <c r="A108" s="593">
        <v>103</v>
      </c>
      <c r="B108" s="646" t="s">
        <v>33</v>
      </c>
      <c r="C108" s="374">
        <f>'[3]2d'!C35-'[3]9b'!C108-'[3]9c'!C108</f>
        <v>725196</v>
      </c>
      <c r="D108" s="374">
        <f>'[3]2d'!D35-'[3]9b'!D108-'[3]9c'!D108</f>
        <v>0</v>
      </c>
      <c r="E108" s="374">
        <f>'[3]2d'!E35-'[3]9b'!E108-'[3]9c'!E108</f>
        <v>0</v>
      </c>
      <c r="F108" s="374">
        <f>'[3]2d'!F35-'[3]9b'!F108-'[3]9c'!F108</f>
        <v>725196</v>
      </c>
      <c r="G108" s="374">
        <f>'[3]2d'!G35-'[3]9b'!G108-'[3]9c'!G108</f>
        <v>0</v>
      </c>
      <c r="H108" s="374">
        <f>'[3]2d'!H35-'[3]9b'!H108-'[3]9c'!H108</f>
        <v>0</v>
      </c>
    </row>
    <row r="109" spans="1:8" ht="25.5" x14ac:dyDescent="0.2">
      <c r="A109" s="593">
        <v>104</v>
      </c>
      <c r="B109" s="646" t="s">
        <v>34</v>
      </c>
      <c r="C109" s="374">
        <f>'[3]2d'!C36-'[3]9b'!C109-'[3]9c'!C109</f>
        <v>18761286</v>
      </c>
      <c r="D109" s="374">
        <f>'[3]2d'!D36-'[3]9b'!D109-'[3]9c'!D109</f>
        <v>18484482</v>
      </c>
      <c r="E109" s="374">
        <f>'[3]2d'!E36-'[3]9b'!E109-'[3]9c'!E109</f>
        <v>81000</v>
      </c>
      <c r="F109" s="374">
        <f>'[3]2d'!F36-'[3]9b'!F109-'[3]9c'!F109</f>
        <v>195804</v>
      </c>
      <c r="G109" s="374">
        <f>'[3]2d'!G36-'[3]9b'!G109-'[3]9c'!G109</f>
        <v>0</v>
      </c>
      <c r="H109" s="374">
        <f>'[3]2d'!H36-'[3]9b'!H109-'[3]9c'!H109</f>
        <v>0</v>
      </c>
    </row>
    <row r="110" spans="1:8" x14ac:dyDescent="0.2">
      <c r="A110" s="593">
        <v>105</v>
      </c>
      <c r="B110" s="650" t="s">
        <v>35</v>
      </c>
      <c r="C110" s="374">
        <f>'[3]2d'!C37-'[3]9b'!C110-'[3]9c'!C110</f>
        <v>88247528</v>
      </c>
      <c r="D110" s="374">
        <f>'[3]2d'!D37-'[3]9b'!D110-'[3]9c'!D110</f>
        <v>86945528</v>
      </c>
      <c r="E110" s="374">
        <f>'[3]2d'!E37-'[3]9b'!E110-'[3]9c'!E110</f>
        <v>381000</v>
      </c>
      <c r="F110" s="374">
        <f>'[3]2d'!F37-'[3]9b'!F110-'[3]9c'!F110</f>
        <v>921000</v>
      </c>
      <c r="G110" s="374">
        <f>'[3]2d'!G37-'[3]9b'!G110-'[3]9c'!G110</f>
        <v>0</v>
      </c>
      <c r="H110" s="374">
        <f>'[3]2d'!H37-'[3]9b'!H110-'[3]9c'!H110</f>
        <v>0</v>
      </c>
    </row>
    <row r="111" spans="1:8" ht="25.5" x14ac:dyDescent="0.2">
      <c r="A111" s="593">
        <v>106</v>
      </c>
      <c r="B111" s="646" t="s">
        <v>36</v>
      </c>
      <c r="C111" s="374">
        <f>'[3]2d'!C38-'[3]9b'!C111-'[3]9c'!C111</f>
        <v>4287317</v>
      </c>
      <c r="D111" s="374">
        <f>'[3]2d'!D38-'[3]9b'!D111-'[3]9c'!D111</f>
        <v>4287317</v>
      </c>
      <c r="E111" s="374">
        <f>'[3]2d'!E38-'[3]9b'!E111-'[3]9c'!E111</f>
        <v>0</v>
      </c>
      <c r="F111" s="374">
        <f>'[3]2d'!F38-'[3]9b'!F111-'[3]9c'!F111</f>
        <v>0</v>
      </c>
      <c r="G111" s="374">
        <f>'[3]2d'!G38-'[3]9b'!G111-'[3]9c'!G111</f>
        <v>0</v>
      </c>
      <c r="H111" s="374">
        <f>'[3]2d'!H38-'[3]9b'!H111-'[3]9c'!H111</f>
        <v>0</v>
      </c>
    </row>
    <row r="112" spans="1:8" ht="25.5" x14ac:dyDescent="0.2">
      <c r="A112" s="593">
        <v>107</v>
      </c>
      <c r="B112" s="646" t="s">
        <v>431</v>
      </c>
      <c r="C112" s="374">
        <f>'[3]2d'!C39-'[3]9b'!C112-'[3]9c'!C112</f>
        <v>3987317</v>
      </c>
      <c r="D112" s="374">
        <f>'[3]2d'!D39-'[3]9b'!D112-'[3]9c'!D112</f>
        <v>3987317</v>
      </c>
      <c r="E112" s="374">
        <f>'[3]2d'!E39-'[3]9b'!E112-'[3]9c'!E112</f>
        <v>0</v>
      </c>
      <c r="F112" s="374">
        <f>'[3]2d'!F39-'[3]9b'!F112-'[3]9c'!F112</f>
        <v>0</v>
      </c>
      <c r="G112" s="374">
        <f>'[3]2d'!G39-'[3]9b'!G112-'[3]9c'!G112</f>
        <v>0</v>
      </c>
      <c r="H112" s="374">
        <f>'[3]2d'!H39-'[3]9b'!H112-'[3]9c'!H112</f>
        <v>0</v>
      </c>
    </row>
    <row r="113" spans="1:8" x14ac:dyDescent="0.2">
      <c r="A113" s="593">
        <v>108</v>
      </c>
      <c r="B113" s="646" t="s">
        <v>432</v>
      </c>
      <c r="C113" s="374">
        <f>'[3]2d'!C40-'[3]9b'!C113-'[3]9c'!C113</f>
        <v>0</v>
      </c>
      <c r="D113" s="374">
        <f>'[3]2d'!D40-'[3]9b'!D113-'[3]9c'!D113</f>
        <v>0</v>
      </c>
      <c r="E113" s="374">
        <f>'[3]2d'!E40-'[3]9b'!E113-'[3]9c'!E113</f>
        <v>0</v>
      </c>
      <c r="F113" s="374">
        <f>'[3]2d'!F40-'[3]9b'!F113-'[3]9c'!F113</f>
        <v>0</v>
      </c>
      <c r="G113" s="374">
        <f>'[3]2d'!G40-'[3]9b'!G113-'[3]9c'!G113</f>
        <v>0</v>
      </c>
      <c r="H113" s="374">
        <f>'[3]2d'!H40-'[3]9b'!H113-'[3]9c'!H113</f>
        <v>0</v>
      </c>
    </row>
    <row r="114" spans="1:8" x14ac:dyDescent="0.2">
      <c r="A114" s="593">
        <v>109</v>
      </c>
      <c r="B114" s="646" t="s">
        <v>433</v>
      </c>
      <c r="C114" s="374">
        <f>'[3]2d'!C41-'[3]9b'!C114-'[3]9c'!C114</f>
        <v>0</v>
      </c>
      <c r="D114" s="374">
        <f>'[3]2d'!D41-'[3]9b'!D114-'[3]9c'!D114</f>
        <v>0</v>
      </c>
      <c r="E114" s="374">
        <f>'[3]2d'!E41-'[3]9b'!E114-'[3]9c'!E114</f>
        <v>0</v>
      </c>
      <c r="F114" s="374">
        <f>'[3]2d'!F41-'[3]9b'!F114-'[3]9c'!F114</f>
        <v>0</v>
      </c>
      <c r="G114" s="374">
        <f>'[3]2d'!G41-'[3]9b'!G114-'[3]9c'!G114</f>
        <v>0</v>
      </c>
      <c r="H114" s="374">
        <f>'[3]2d'!H41-'[3]9b'!H114-'[3]9c'!H114</f>
        <v>0</v>
      </c>
    </row>
    <row r="115" spans="1:8" x14ac:dyDescent="0.2">
      <c r="A115" s="593">
        <v>116</v>
      </c>
      <c r="B115" s="655" t="s">
        <v>527</v>
      </c>
      <c r="C115" s="656">
        <f t="shared" ref="C115" si="0">SUM(D115:H115)</f>
        <v>7516495</v>
      </c>
      <c r="D115" s="657">
        <v>7516495</v>
      </c>
      <c r="E115" s="658"/>
      <c r="F115" s="658"/>
      <c r="G115" s="658"/>
      <c r="H115" s="658"/>
    </row>
    <row r="116" spans="1:8" x14ac:dyDescent="0.2">
      <c r="A116" s="593">
        <v>110</v>
      </c>
      <c r="B116" s="650" t="s">
        <v>40</v>
      </c>
      <c r="C116" s="374">
        <f>'[3]2d'!C43-'[3]9b'!C115-'[3]9c'!C115</f>
        <v>11803812</v>
      </c>
      <c r="D116" s="374">
        <f>'[3]2d'!D43-'[3]9b'!D115-'[3]9c'!D115</f>
        <v>11803812</v>
      </c>
      <c r="E116" s="374">
        <f>'[3]2d'!E43-'[3]9b'!E115-'[3]9c'!E115</f>
        <v>0</v>
      </c>
      <c r="F116" s="374">
        <f>'[3]2d'!F43-'[3]9b'!F115-'[3]9c'!F115</f>
        <v>0</v>
      </c>
      <c r="G116" s="374">
        <f>'[3]2d'!G43-'[3]9b'!G115-'[3]9c'!G115</f>
        <v>0</v>
      </c>
      <c r="H116" s="374">
        <f>'[3]2d'!H43-'[3]9b'!H115-'[3]9c'!H115</f>
        <v>0</v>
      </c>
    </row>
    <row r="117" spans="1:8" x14ac:dyDescent="0.2">
      <c r="A117" s="593">
        <v>111</v>
      </c>
      <c r="B117" s="659" t="s">
        <v>41</v>
      </c>
      <c r="C117" s="374">
        <f>'[3]2d'!C44-'[3]9b'!C116-'[3]9c'!C116</f>
        <v>2402512619</v>
      </c>
      <c r="D117" s="374">
        <f>'[3]2d'!D44-'[3]9b'!D116-'[3]9c'!D116</f>
        <v>1790290147</v>
      </c>
      <c r="E117" s="374">
        <f>'[3]2d'!E44-'[3]9b'!E116-'[3]9c'!E116</f>
        <v>194234105</v>
      </c>
      <c r="F117" s="374">
        <f>'[3]2d'!F44-'[3]9b'!F116-'[3]9c'!F116</f>
        <v>204413735</v>
      </c>
      <c r="G117" s="374">
        <f>'[3]2d'!G44-'[3]9b'!G116-'[3]9c'!G116</f>
        <v>71029138</v>
      </c>
      <c r="H117" s="374">
        <f>'[3]2d'!H44-'[3]9b'!H116-'[3]9c'!H116</f>
        <v>142545494</v>
      </c>
    </row>
    <row r="118" spans="1:8" ht="25.5" x14ac:dyDescent="0.2">
      <c r="A118" s="593">
        <v>112</v>
      </c>
      <c r="B118" s="646" t="s">
        <v>42</v>
      </c>
      <c r="C118" s="374">
        <f>'[3]2d'!C45-'[3]9b'!C117-'[3]9c'!C117</f>
        <v>27418465</v>
      </c>
      <c r="D118" s="374">
        <f>'[3]2d'!D45-'[3]9b'!D117-'[3]9c'!D117</f>
        <v>27418465</v>
      </c>
      <c r="E118" s="374">
        <f>'[3]2d'!E45-'[3]9b'!E117-'[3]9c'!E117</f>
        <v>0</v>
      </c>
      <c r="F118" s="374">
        <f>'[3]2d'!F45-'[3]9b'!F117-'[3]9c'!F117</f>
        <v>0</v>
      </c>
      <c r="G118" s="374">
        <f>'[3]2d'!G45-'[3]9b'!G117-'[3]9c'!G117</f>
        <v>0</v>
      </c>
      <c r="H118" s="374">
        <f>'[3]2d'!H45-'[3]9b'!H117-'[3]9c'!H117</f>
        <v>0</v>
      </c>
    </row>
    <row r="119" spans="1:8" x14ac:dyDescent="0.2">
      <c r="A119" s="593">
        <v>113</v>
      </c>
      <c r="B119" s="646" t="s">
        <v>43</v>
      </c>
      <c r="C119" s="374">
        <f>'[3]2d'!C46-'[3]9b'!C118-'[3]9c'!C118</f>
        <v>495516367</v>
      </c>
      <c r="D119" s="374">
        <f>'[3]2d'!D46-'[3]9b'!D118-'[3]9c'!D118</f>
        <v>495516367</v>
      </c>
      <c r="E119" s="374">
        <f>'[3]2d'!E46-'[3]9b'!E118-'[3]9c'!E118</f>
        <v>0</v>
      </c>
      <c r="F119" s="374">
        <f>'[3]2d'!F46-'[3]9b'!F118-'[3]9c'!F118</f>
        <v>0</v>
      </c>
      <c r="G119" s="374">
        <f>'[3]2d'!G46-'[3]9b'!G118-'[3]9c'!G118</f>
        <v>0</v>
      </c>
      <c r="H119" s="374">
        <f>'[3]2d'!H46-'[3]9b'!H118-'[3]9c'!H118</f>
        <v>0</v>
      </c>
    </row>
    <row r="120" spans="1:8" x14ac:dyDescent="0.2">
      <c r="A120" s="593">
        <v>114</v>
      </c>
      <c r="B120" s="646" t="s">
        <v>44</v>
      </c>
      <c r="C120" s="374">
        <f>'[3]2d'!C47-'[3]9b'!C119-'[3]9c'!C119</f>
        <v>522934832</v>
      </c>
      <c r="D120" s="374">
        <f>'[3]2d'!D47-'[3]9b'!D119-'[3]9c'!D119</f>
        <v>522934832</v>
      </c>
      <c r="E120" s="374">
        <f>'[3]2d'!E47-'[3]9b'!E119-'[3]9c'!E119</f>
        <v>0</v>
      </c>
      <c r="F120" s="374">
        <f>'[3]2d'!F47-'[3]9b'!F119-'[3]9c'!F119</f>
        <v>0</v>
      </c>
      <c r="G120" s="374">
        <f>'[3]2d'!G47-'[3]9b'!G119-'[3]9c'!G119</f>
        <v>0</v>
      </c>
      <c r="H120" s="374">
        <f>'[3]2d'!H47-'[3]9b'!H119-'[3]9c'!H119</f>
        <v>0</v>
      </c>
    </row>
    <row r="121" spans="1:8" ht="13.5" thickBot="1" x14ac:dyDescent="0.25">
      <c r="A121" s="593">
        <v>115</v>
      </c>
      <c r="B121" s="662" t="s">
        <v>45</v>
      </c>
      <c r="C121" s="374">
        <f>'[3]2d'!C48-'[3]9b'!C120-'[3]9c'!C120</f>
        <v>522934832</v>
      </c>
      <c r="D121" s="374">
        <f>'[3]2d'!D48-'[3]9b'!D120-'[3]9c'!D120</f>
        <v>522934832</v>
      </c>
      <c r="E121" s="374">
        <f>'[3]2d'!E48-'[3]9b'!E120-'[3]9c'!E120</f>
        <v>0</v>
      </c>
      <c r="F121" s="374">
        <f>'[3]2d'!F48-'[3]9b'!F120-'[3]9c'!F120</f>
        <v>0</v>
      </c>
      <c r="G121" s="374">
        <f>'[3]2d'!G48-'[3]9b'!G120-'[3]9c'!G120</f>
        <v>0</v>
      </c>
      <c r="H121" s="374">
        <f>'[3]2d'!H48-'[3]9b'!H120-'[3]9c'!H120</f>
        <v>0</v>
      </c>
    </row>
    <row r="122" spans="1:8" ht="14.25" thickTop="1" thickBot="1" x14ac:dyDescent="0.25">
      <c r="A122" s="593">
        <v>116</v>
      </c>
      <c r="B122" s="366" t="s">
        <v>46</v>
      </c>
      <c r="C122" s="362">
        <f>'[3]2d'!C49-'[3]9b'!C121-'[3]9c'!C121</f>
        <v>2925447451</v>
      </c>
      <c r="D122" s="362">
        <f>'[3]2d'!D49-'[3]9b'!D121-'[3]9c'!D121</f>
        <v>2313224979</v>
      </c>
      <c r="E122" s="362">
        <f>'[3]2d'!E49-'[3]9b'!E121-'[3]9c'!E121</f>
        <v>194234105</v>
      </c>
      <c r="F122" s="362">
        <f>'[3]2d'!F49-'[3]9b'!F121-'[3]9c'!F121</f>
        <v>204413735</v>
      </c>
      <c r="G122" s="362">
        <f>'[3]2d'!G49-'[3]9b'!G121-'[3]9c'!G121</f>
        <v>71029138</v>
      </c>
      <c r="H122" s="362">
        <f>'[3]2d'!H49-'[3]9b'!H121-'[3]9c'!H121</f>
        <v>142545494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pane ySplit="6" topLeftCell="A99" activePane="bottomLeft" state="frozen"/>
      <selection pane="bottomLeft" activeCell="F2" sqref="F2"/>
    </sheetView>
  </sheetViews>
  <sheetFormatPr defaultRowHeight="12.75" x14ac:dyDescent="0.2"/>
  <cols>
    <col min="1" max="1" width="5.7109375" style="379" customWidth="1"/>
    <col min="2" max="2" width="50" style="379" customWidth="1"/>
    <col min="3" max="3" width="14.7109375" style="379" customWidth="1"/>
    <col min="4" max="8" width="12.7109375" style="379" customWidth="1"/>
    <col min="9" max="255" width="9.140625" style="379"/>
    <col min="256" max="256" width="5.7109375" style="379" customWidth="1"/>
    <col min="257" max="257" width="50" style="379" customWidth="1"/>
    <col min="258" max="258" width="28.85546875" style="379" customWidth="1"/>
    <col min="259" max="511" width="9.140625" style="379"/>
    <col min="512" max="512" width="5.7109375" style="379" customWidth="1"/>
    <col min="513" max="513" width="50" style="379" customWidth="1"/>
    <col min="514" max="514" width="28.85546875" style="379" customWidth="1"/>
    <col min="515" max="767" width="9.140625" style="379"/>
    <col min="768" max="768" width="5.7109375" style="379" customWidth="1"/>
    <col min="769" max="769" width="50" style="379" customWidth="1"/>
    <col min="770" max="770" width="28.85546875" style="379" customWidth="1"/>
    <col min="771" max="1023" width="9.140625" style="379"/>
    <col min="1024" max="1024" width="5.7109375" style="379" customWidth="1"/>
    <col min="1025" max="1025" width="50" style="379" customWidth="1"/>
    <col min="1026" max="1026" width="28.85546875" style="379" customWidth="1"/>
    <col min="1027" max="1279" width="9.140625" style="379"/>
    <col min="1280" max="1280" width="5.7109375" style="379" customWidth="1"/>
    <col min="1281" max="1281" width="50" style="379" customWidth="1"/>
    <col min="1282" max="1282" width="28.85546875" style="379" customWidth="1"/>
    <col min="1283" max="1535" width="9.140625" style="379"/>
    <col min="1536" max="1536" width="5.7109375" style="379" customWidth="1"/>
    <col min="1537" max="1537" width="50" style="379" customWidth="1"/>
    <col min="1538" max="1538" width="28.85546875" style="379" customWidth="1"/>
    <col min="1539" max="1791" width="9.140625" style="379"/>
    <col min="1792" max="1792" width="5.7109375" style="379" customWidth="1"/>
    <col min="1793" max="1793" width="50" style="379" customWidth="1"/>
    <col min="1794" max="1794" width="28.85546875" style="379" customWidth="1"/>
    <col min="1795" max="2047" width="9.140625" style="379"/>
    <col min="2048" max="2048" width="5.7109375" style="379" customWidth="1"/>
    <col min="2049" max="2049" width="50" style="379" customWidth="1"/>
    <col min="2050" max="2050" width="28.85546875" style="379" customWidth="1"/>
    <col min="2051" max="2303" width="9.140625" style="379"/>
    <col min="2304" max="2304" width="5.7109375" style="379" customWidth="1"/>
    <col min="2305" max="2305" width="50" style="379" customWidth="1"/>
    <col min="2306" max="2306" width="28.85546875" style="379" customWidth="1"/>
    <col min="2307" max="2559" width="9.140625" style="379"/>
    <col min="2560" max="2560" width="5.7109375" style="379" customWidth="1"/>
    <col min="2561" max="2561" width="50" style="379" customWidth="1"/>
    <col min="2562" max="2562" width="28.85546875" style="379" customWidth="1"/>
    <col min="2563" max="2815" width="9.140625" style="379"/>
    <col min="2816" max="2816" width="5.7109375" style="379" customWidth="1"/>
    <col min="2817" max="2817" width="50" style="379" customWidth="1"/>
    <col min="2818" max="2818" width="28.85546875" style="379" customWidth="1"/>
    <col min="2819" max="3071" width="9.140625" style="379"/>
    <col min="3072" max="3072" width="5.7109375" style="379" customWidth="1"/>
    <col min="3073" max="3073" width="50" style="379" customWidth="1"/>
    <col min="3074" max="3074" width="28.85546875" style="379" customWidth="1"/>
    <col min="3075" max="3327" width="9.140625" style="379"/>
    <col min="3328" max="3328" width="5.7109375" style="379" customWidth="1"/>
    <col min="3329" max="3329" width="50" style="379" customWidth="1"/>
    <col min="3330" max="3330" width="28.85546875" style="379" customWidth="1"/>
    <col min="3331" max="3583" width="9.140625" style="379"/>
    <col min="3584" max="3584" width="5.7109375" style="379" customWidth="1"/>
    <col min="3585" max="3585" width="50" style="379" customWidth="1"/>
    <col min="3586" max="3586" width="28.85546875" style="379" customWidth="1"/>
    <col min="3587" max="3839" width="9.140625" style="379"/>
    <col min="3840" max="3840" width="5.7109375" style="379" customWidth="1"/>
    <col min="3841" max="3841" width="50" style="379" customWidth="1"/>
    <col min="3842" max="3842" width="28.85546875" style="379" customWidth="1"/>
    <col min="3843" max="4095" width="9.140625" style="379"/>
    <col min="4096" max="4096" width="5.7109375" style="379" customWidth="1"/>
    <col min="4097" max="4097" width="50" style="379" customWidth="1"/>
    <col min="4098" max="4098" width="28.85546875" style="379" customWidth="1"/>
    <col min="4099" max="4351" width="9.140625" style="379"/>
    <col min="4352" max="4352" width="5.7109375" style="379" customWidth="1"/>
    <col min="4353" max="4353" width="50" style="379" customWidth="1"/>
    <col min="4354" max="4354" width="28.85546875" style="379" customWidth="1"/>
    <col min="4355" max="4607" width="9.140625" style="379"/>
    <col min="4608" max="4608" width="5.7109375" style="379" customWidth="1"/>
    <col min="4609" max="4609" width="50" style="379" customWidth="1"/>
    <col min="4610" max="4610" width="28.85546875" style="379" customWidth="1"/>
    <col min="4611" max="4863" width="9.140625" style="379"/>
    <col min="4864" max="4864" width="5.7109375" style="379" customWidth="1"/>
    <col min="4865" max="4865" width="50" style="379" customWidth="1"/>
    <col min="4866" max="4866" width="28.85546875" style="379" customWidth="1"/>
    <col min="4867" max="5119" width="9.140625" style="379"/>
    <col min="5120" max="5120" width="5.7109375" style="379" customWidth="1"/>
    <col min="5121" max="5121" width="50" style="379" customWidth="1"/>
    <col min="5122" max="5122" width="28.85546875" style="379" customWidth="1"/>
    <col min="5123" max="5375" width="9.140625" style="379"/>
    <col min="5376" max="5376" width="5.7109375" style="379" customWidth="1"/>
    <col min="5377" max="5377" width="50" style="379" customWidth="1"/>
    <col min="5378" max="5378" width="28.85546875" style="379" customWidth="1"/>
    <col min="5379" max="5631" width="9.140625" style="379"/>
    <col min="5632" max="5632" width="5.7109375" style="379" customWidth="1"/>
    <col min="5633" max="5633" width="50" style="379" customWidth="1"/>
    <col min="5634" max="5634" width="28.85546875" style="379" customWidth="1"/>
    <col min="5635" max="5887" width="9.140625" style="379"/>
    <col min="5888" max="5888" width="5.7109375" style="379" customWidth="1"/>
    <col min="5889" max="5889" width="50" style="379" customWidth="1"/>
    <col min="5890" max="5890" width="28.85546875" style="379" customWidth="1"/>
    <col min="5891" max="6143" width="9.140625" style="379"/>
    <col min="6144" max="6144" width="5.7109375" style="379" customWidth="1"/>
    <col min="6145" max="6145" width="50" style="379" customWidth="1"/>
    <col min="6146" max="6146" width="28.85546875" style="379" customWidth="1"/>
    <col min="6147" max="6399" width="9.140625" style="379"/>
    <col min="6400" max="6400" width="5.7109375" style="379" customWidth="1"/>
    <col min="6401" max="6401" width="50" style="379" customWidth="1"/>
    <col min="6402" max="6402" width="28.85546875" style="379" customWidth="1"/>
    <col min="6403" max="6655" width="9.140625" style="379"/>
    <col min="6656" max="6656" width="5.7109375" style="379" customWidth="1"/>
    <col min="6657" max="6657" width="50" style="379" customWidth="1"/>
    <col min="6658" max="6658" width="28.85546875" style="379" customWidth="1"/>
    <col min="6659" max="6911" width="9.140625" style="379"/>
    <col min="6912" max="6912" width="5.7109375" style="379" customWidth="1"/>
    <col min="6913" max="6913" width="50" style="379" customWidth="1"/>
    <col min="6914" max="6914" width="28.85546875" style="379" customWidth="1"/>
    <col min="6915" max="7167" width="9.140625" style="379"/>
    <col min="7168" max="7168" width="5.7109375" style="379" customWidth="1"/>
    <col min="7169" max="7169" width="50" style="379" customWidth="1"/>
    <col min="7170" max="7170" width="28.85546875" style="379" customWidth="1"/>
    <col min="7171" max="7423" width="9.140625" style="379"/>
    <col min="7424" max="7424" width="5.7109375" style="379" customWidth="1"/>
    <col min="7425" max="7425" width="50" style="379" customWidth="1"/>
    <col min="7426" max="7426" width="28.85546875" style="379" customWidth="1"/>
    <col min="7427" max="7679" width="9.140625" style="379"/>
    <col min="7680" max="7680" width="5.7109375" style="379" customWidth="1"/>
    <col min="7681" max="7681" width="50" style="379" customWidth="1"/>
    <col min="7682" max="7682" width="28.85546875" style="379" customWidth="1"/>
    <col min="7683" max="7935" width="9.140625" style="379"/>
    <col min="7936" max="7936" width="5.7109375" style="379" customWidth="1"/>
    <col min="7937" max="7937" width="50" style="379" customWidth="1"/>
    <col min="7938" max="7938" width="28.85546875" style="379" customWidth="1"/>
    <col min="7939" max="8191" width="9.140625" style="379"/>
    <col min="8192" max="8192" width="5.7109375" style="379" customWidth="1"/>
    <col min="8193" max="8193" width="50" style="379" customWidth="1"/>
    <col min="8194" max="8194" width="28.85546875" style="379" customWidth="1"/>
    <col min="8195" max="8447" width="9.140625" style="379"/>
    <col min="8448" max="8448" width="5.7109375" style="379" customWidth="1"/>
    <col min="8449" max="8449" width="50" style="379" customWidth="1"/>
    <col min="8450" max="8450" width="28.85546875" style="379" customWidth="1"/>
    <col min="8451" max="8703" width="9.140625" style="379"/>
    <col min="8704" max="8704" width="5.7109375" style="379" customWidth="1"/>
    <col min="8705" max="8705" width="50" style="379" customWidth="1"/>
    <col min="8706" max="8706" width="28.85546875" style="379" customWidth="1"/>
    <col min="8707" max="8959" width="9.140625" style="379"/>
    <col min="8960" max="8960" width="5.7109375" style="379" customWidth="1"/>
    <col min="8961" max="8961" width="50" style="379" customWidth="1"/>
    <col min="8962" max="8962" width="28.85546875" style="379" customWidth="1"/>
    <col min="8963" max="9215" width="9.140625" style="379"/>
    <col min="9216" max="9216" width="5.7109375" style="379" customWidth="1"/>
    <col min="9217" max="9217" width="50" style="379" customWidth="1"/>
    <col min="9218" max="9218" width="28.85546875" style="379" customWidth="1"/>
    <col min="9219" max="9471" width="9.140625" style="379"/>
    <col min="9472" max="9472" width="5.7109375" style="379" customWidth="1"/>
    <col min="9473" max="9473" width="50" style="379" customWidth="1"/>
    <col min="9474" max="9474" width="28.85546875" style="379" customWidth="1"/>
    <col min="9475" max="9727" width="9.140625" style="379"/>
    <col min="9728" max="9728" width="5.7109375" style="379" customWidth="1"/>
    <col min="9729" max="9729" width="50" style="379" customWidth="1"/>
    <col min="9730" max="9730" width="28.85546875" style="379" customWidth="1"/>
    <col min="9731" max="9983" width="9.140625" style="379"/>
    <col min="9984" max="9984" width="5.7109375" style="379" customWidth="1"/>
    <col min="9985" max="9985" width="50" style="379" customWidth="1"/>
    <col min="9986" max="9986" width="28.85546875" style="379" customWidth="1"/>
    <col min="9987" max="10239" width="9.140625" style="379"/>
    <col min="10240" max="10240" width="5.7109375" style="379" customWidth="1"/>
    <col min="10241" max="10241" width="50" style="379" customWidth="1"/>
    <col min="10242" max="10242" width="28.85546875" style="379" customWidth="1"/>
    <col min="10243" max="10495" width="9.140625" style="379"/>
    <col min="10496" max="10496" width="5.7109375" style="379" customWidth="1"/>
    <col min="10497" max="10497" width="50" style="379" customWidth="1"/>
    <col min="10498" max="10498" width="28.85546875" style="379" customWidth="1"/>
    <col min="10499" max="10751" width="9.140625" style="379"/>
    <col min="10752" max="10752" width="5.7109375" style="379" customWidth="1"/>
    <col min="10753" max="10753" width="50" style="379" customWidth="1"/>
    <col min="10754" max="10754" width="28.85546875" style="379" customWidth="1"/>
    <col min="10755" max="11007" width="9.140625" style="379"/>
    <col min="11008" max="11008" width="5.7109375" style="379" customWidth="1"/>
    <col min="11009" max="11009" width="50" style="379" customWidth="1"/>
    <col min="11010" max="11010" width="28.85546875" style="379" customWidth="1"/>
    <col min="11011" max="11263" width="9.140625" style="379"/>
    <col min="11264" max="11264" width="5.7109375" style="379" customWidth="1"/>
    <col min="11265" max="11265" width="50" style="379" customWidth="1"/>
    <col min="11266" max="11266" width="28.85546875" style="379" customWidth="1"/>
    <col min="11267" max="11519" width="9.140625" style="379"/>
    <col min="11520" max="11520" width="5.7109375" style="379" customWidth="1"/>
    <col min="11521" max="11521" width="50" style="379" customWidth="1"/>
    <col min="11522" max="11522" width="28.85546875" style="379" customWidth="1"/>
    <col min="11523" max="11775" width="9.140625" style="379"/>
    <col min="11776" max="11776" width="5.7109375" style="379" customWidth="1"/>
    <col min="11777" max="11777" width="50" style="379" customWidth="1"/>
    <col min="11778" max="11778" width="28.85546875" style="379" customWidth="1"/>
    <col min="11779" max="12031" width="9.140625" style="379"/>
    <col min="12032" max="12032" width="5.7109375" style="379" customWidth="1"/>
    <col min="12033" max="12033" width="50" style="379" customWidth="1"/>
    <col min="12034" max="12034" width="28.85546875" style="379" customWidth="1"/>
    <col min="12035" max="12287" width="9.140625" style="379"/>
    <col min="12288" max="12288" width="5.7109375" style="379" customWidth="1"/>
    <col min="12289" max="12289" width="50" style="379" customWidth="1"/>
    <col min="12290" max="12290" width="28.85546875" style="379" customWidth="1"/>
    <col min="12291" max="12543" width="9.140625" style="379"/>
    <col min="12544" max="12544" width="5.7109375" style="379" customWidth="1"/>
    <col min="12545" max="12545" width="50" style="379" customWidth="1"/>
    <col min="12546" max="12546" width="28.85546875" style="379" customWidth="1"/>
    <col min="12547" max="12799" width="9.140625" style="379"/>
    <col min="12800" max="12800" width="5.7109375" style="379" customWidth="1"/>
    <col min="12801" max="12801" width="50" style="379" customWidth="1"/>
    <col min="12802" max="12802" width="28.85546875" style="379" customWidth="1"/>
    <col min="12803" max="13055" width="9.140625" style="379"/>
    <col min="13056" max="13056" width="5.7109375" style="379" customWidth="1"/>
    <col min="13057" max="13057" width="50" style="379" customWidth="1"/>
    <col min="13058" max="13058" width="28.85546875" style="379" customWidth="1"/>
    <col min="13059" max="13311" width="9.140625" style="379"/>
    <col min="13312" max="13312" width="5.7109375" style="379" customWidth="1"/>
    <col min="13313" max="13313" width="50" style="379" customWidth="1"/>
    <col min="13314" max="13314" width="28.85546875" style="379" customWidth="1"/>
    <col min="13315" max="13567" width="9.140625" style="379"/>
    <col min="13568" max="13568" width="5.7109375" style="379" customWidth="1"/>
    <col min="13569" max="13569" width="50" style="379" customWidth="1"/>
    <col min="13570" max="13570" width="28.85546875" style="379" customWidth="1"/>
    <col min="13571" max="13823" width="9.140625" style="379"/>
    <col min="13824" max="13824" width="5.7109375" style="379" customWidth="1"/>
    <col min="13825" max="13825" width="50" style="379" customWidth="1"/>
    <col min="13826" max="13826" width="28.85546875" style="379" customWidth="1"/>
    <col min="13827" max="14079" width="9.140625" style="379"/>
    <col min="14080" max="14080" width="5.7109375" style="379" customWidth="1"/>
    <col min="14081" max="14081" width="50" style="379" customWidth="1"/>
    <col min="14082" max="14082" width="28.85546875" style="379" customWidth="1"/>
    <col min="14083" max="14335" width="9.140625" style="379"/>
    <col min="14336" max="14336" width="5.7109375" style="379" customWidth="1"/>
    <col min="14337" max="14337" width="50" style="379" customWidth="1"/>
    <col min="14338" max="14338" width="28.85546875" style="379" customWidth="1"/>
    <col min="14339" max="14591" width="9.140625" style="379"/>
    <col min="14592" max="14592" width="5.7109375" style="379" customWidth="1"/>
    <col min="14593" max="14593" width="50" style="379" customWidth="1"/>
    <col min="14594" max="14594" width="28.85546875" style="379" customWidth="1"/>
    <col min="14595" max="14847" width="9.140625" style="379"/>
    <col min="14848" max="14848" width="5.7109375" style="379" customWidth="1"/>
    <col min="14849" max="14849" width="50" style="379" customWidth="1"/>
    <col min="14850" max="14850" width="28.85546875" style="379" customWidth="1"/>
    <col min="14851" max="15103" width="9.140625" style="379"/>
    <col min="15104" max="15104" width="5.7109375" style="379" customWidth="1"/>
    <col min="15105" max="15105" width="50" style="379" customWidth="1"/>
    <col min="15106" max="15106" width="28.85546875" style="379" customWidth="1"/>
    <col min="15107" max="15359" width="9.140625" style="379"/>
    <col min="15360" max="15360" width="5.7109375" style="379" customWidth="1"/>
    <col min="15361" max="15361" width="50" style="379" customWidth="1"/>
    <col min="15362" max="15362" width="28.85546875" style="379" customWidth="1"/>
    <col min="15363" max="15615" width="9.140625" style="379"/>
    <col min="15616" max="15616" width="5.7109375" style="379" customWidth="1"/>
    <col min="15617" max="15617" width="50" style="379" customWidth="1"/>
    <col min="15618" max="15618" width="28.85546875" style="379" customWidth="1"/>
    <col min="15619" max="15871" width="9.140625" style="379"/>
    <col min="15872" max="15872" width="5.7109375" style="379" customWidth="1"/>
    <col min="15873" max="15873" width="50" style="379" customWidth="1"/>
    <col min="15874" max="15874" width="28.85546875" style="379" customWidth="1"/>
    <col min="15875" max="16127" width="9.140625" style="379"/>
    <col min="16128" max="16128" width="5.7109375" style="379" customWidth="1"/>
    <col min="16129" max="16129" width="50" style="379" customWidth="1"/>
    <col min="16130" max="16130" width="28.85546875" style="379" customWidth="1"/>
    <col min="16131" max="16384" width="9.140625" style="379"/>
  </cols>
  <sheetData>
    <row r="1" spans="1:8" x14ac:dyDescent="0.2">
      <c r="B1" s="367" t="s">
        <v>361</v>
      </c>
      <c r="F1" s="379" t="s">
        <v>511</v>
      </c>
    </row>
    <row r="2" spans="1:8" x14ac:dyDescent="0.2">
      <c r="B2" s="367" t="s">
        <v>362</v>
      </c>
      <c r="C2" s="368"/>
      <c r="F2" s="379" t="s">
        <v>535</v>
      </c>
    </row>
    <row r="3" spans="1:8" x14ac:dyDescent="0.2">
      <c r="C3" s="364"/>
      <c r="F3" s="379" t="s">
        <v>120</v>
      </c>
    </row>
    <row r="4" spans="1:8" x14ac:dyDescent="0.2">
      <c r="B4" s="369" t="s">
        <v>482</v>
      </c>
      <c r="C4" s="370" t="s">
        <v>453</v>
      </c>
    </row>
    <row r="5" spans="1:8" ht="38.25" x14ac:dyDescent="0.2">
      <c r="A5" s="590" t="s">
        <v>1</v>
      </c>
      <c r="B5" s="591" t="s">
        <v>2</v>
      </c>
      <c r="C5" s="592" t="s">
        <v>363</v>
      </c>
      <c r="D5" s="592" t="s">
        <v>48</v>
      </c>
      <c r="E5" s="592" t="s">
        <v>364</v>
      </c>
      <c r="F5" s="592" t="s">
        <v>50</v>
      </c>
      <c r="G5" s="592" t="s">
        <v>174</v>
      </c>
      <c r="H5" s="592" t="s">
        <v>52</v>
      </c>
    </row>
    <row r="6" spans="1:8" ht="25.5" x14ac:dyDescent="0.2">
      <c r="A6" s="593">
        <v>1</v>
      </c>
      <c r="B6" s="594" t="s">
        <v>53</v>
      </c>
      <c r="C6" s="595">
        <f>SUM(D6:H6)</f>
        <v>0</v>
      </c>
      <c r="D6" s="596"/>
      <c r="E6" s="596"/>
      <c r="F6" s="596"/>
      <c r="G6" s="596"/>
      <c r="H6" s="596"/>
    </row>
    <row r="7" spans="1:8" ht="25.5" x14ac:dyDescent="0.2">
      <c r="A7" s="593">
        <v>2</v>
      </c>
      <c r="B7" s="594" t="s">
        <v>365</v>
      </c>
      <c r="C7" s="595">
        <f t="shared" ref="C7:C70" si="0">SUM(D7:H7)</f>
        <v>0</v>
      </c>
      <c r="D7" s="596"/>
      <c r="E7" s="596"/>
      <c r="F7" s="596"/>
      <c r="G7" s="596"/>
      <c r="H7" s="596"/>
    </row>
    <row r="8" spans="1:8" ht="25.5" x14ac:dyDescent="0.2">
      <c r="A8" s="593">
        <v>3</v>
      </c>
      <c r="B8" s="594" t="s">
        <v>366</v>
      </c>
      <c r="C8" s="595">
        <f t="shared" si="0"/>
        <v>0</v>
      </c>
      <c r="D8" s="596"/>
      <c r="E8" s="596"/>
      <c r="F8" s="596"/>
      <c r="G8" s="596"/>
      <c r="H8" s="596"/>
    </row>
    <row r="9" spans="1:8" ht="25.5" x14ac:dyDescent="0.2">
      <c r="A9" s="593">
        <v>4</v>
      </c>
      <c r="B9" s="594" t="s">
        <v>367</v>
      </c>
      <c r="C9" s="595">
        <f t="shared" si="0"/>
        <v>0</v>
      </c>
      <c r="D9" s="596"/>
      <c r="E9" s="596"/>
      <c r="F9" s="596"/>
      <c r="G9" s="596"/>
      <c r="H9" s="596"/>
    </row>
    <row r="10" spans="1:8" ht="25.5" x14ac:dyDescent="0.2">
      <c r="A10" s="593">
        <v>5</v>
      </c>
      <c r="B10" s="594" t="s">
        <v>368</v>
      </c>
      <c r="C10" s="595">
        <f t="shared" si="0"/>
        <v>0</v>
      </c>
      <c r="D10" s="596"/>
      <c r="E10" s="596"/>
      <c r="F10" s="596"/>
      <c r="G10" s="596"/>
      <c r="H10" s="596"/>
    </row>
    <row r="11" spans="1:8" x14ac:dyDescent="0.2">
      <c r="A11" s="593">
        <v>6</v>
      </c>
      <c r="B11" s="594" t="s">
        <v>369</v>
      </c>
      <c r="C11" s="595">
        <f t="shared" si="0"/>
        <v>0</v>
      </c>
      <c r="D11" s="596"/>
      <c r="E11" s="596"/>
      <c r="F11" s="596"/>
      <c r="G11" s="596"/>
      <c r="H11" s="596"/>
    </row>
    <row r="12" spans="1:8" x14ac:dyDescent="0.2">
      <c r="A12" s="593">
        <v>7</v>
      </c>
      <c r="B12" s="594" t="s">
        <v>58</v>
      </c>
      <c r="C12" s="595">
        <f t="shared" si="0"/>
        <v>0</v>
      </c>
      <c r="D12" s="597">
        <f>SUM(D6:D11)</f>
        <v>0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</row>
    <row r="13" spans="1:8" s="240" customFormat="1" x14ac:dyDescent="0.2">
      <c r="A13" s="593">
        <v>8</v>
      </c>
      <c r="B13" s="598" t="s">
        <v>370</v>
      </c>
      <c r="C13" s="595">
        <f t="shared" si="0"/>
        <v>0</v>
      </c>
      <c r="D13" s="599"/>
      <c r="E13" s="599"/>
      <c r="F13" s="599"/>
      <c r="G13" s="599"/>
      <c r="H13" s="599"/>
    </row>
    <row r="14" spans="1:8" ht="25.5" x14ac:dyDescent="0.2">
      <c r="A14" s="593">
        <v>9</v>
      </c>
      <c r="B14" s="594" t="s">
        <v>59</v>
      </c>
      <c r="C14" s="595">
        <f t="shared" si="0"/>
        <v>0</v>
      </c>
      <c r="D14" s="597">
        <f>SUM(D15:D19)</f>
        <v>0</v>
      </c>
      <c r="E14" s="597">
        <f>SUM(E15:E19)</f>
        <v>0</v>
      </c>
      <c r="F14" s="597">
        <f>SUM(F15:F19)</f>
        <v>0</v>
      </c>
      <c r="G14" s="597">
        <f>SUM(G15:G19)</f>
        <v>0</v>
      </c>
      <c r="H14" s="597">
        <f>SUM(H15:H19)</f>
        <v>0</v>
      </c>
    </row>
    <row r="15" spans="1:8" x14ac:dyDescent="0.2">
      <c r="A15" s="593">
        <v>10</v>
      </c>
      <c r="B15" s="594" t="s">
        <v>371</v>
      </c>
      <c r="C15" s="595">
        <f t="shared" si="0"/>
        <v>0</v>
      </c>
      <c r="D15" s="596"/>
      <c r="E15" s="596"/>
      <c r="F15" s="596"/>
      <c r="G15" s="596"/>
      <c r="H15" s="596"/>
    </row>
    <row r="16" spans="1:8" x14ac:dyDescent="0.2">
      <c r="A16" s="593">
        <v>11</v>
      </c>
      <c r="B16" s="594" t="s">
        <v>372</v>
      </c>
      <c r="C16" s="595">
        <f t="shared" si="0"/>
        <v>0</v>
      </c>
      <c r="D16" s="596"/>
      <c r="E16" s="596"/>
      <c r="F16" s="596"/>
      <c r="G16" s="596"/>
      <c r="H16" s="596"/>
    </row>
    <row r="17" spans="1:8" x14ac:dyDescent="0.2">
      <c r="A17" s="593">
        <v>12</v>
      </c>
      <c r="B17" s="594" t="s">
        <v>373</v>
      </c>
      <c r="C17" s="595">
        <f t="shared" si="0"/>
        <v>0</v>
      </c>
      <c r="D17" s="596"/>
      <c r="E17" s="596"/>
      <c r="F17" s="596"/>
      <c r="G17" s="596"/>
      <c r="H17" s="596"/>
    </row>
    <row r="18" spans="1:8" x14ac:dyDescent="0.2">
      <c r="A18" s="593">
        <v>13</v>
      </c>
      <c r="B18" s="594" t="s">
        <v>374</v>
      </c>
      <c r="C18" s="595">
        <f t="shared" si="0"/>
        <v>0</v>
      </c>
      <c r="D18" s="596"/>
      <c r="E18" s="596"/>
      <c r="F18" s="596"/>
      <c r="G18" s="596"/>
      <c r="H18" s="596"/>
    </row>
    <row r="19" spans="1:8" x14ac:dyDescent="0.2">
      <c r="A19" s="593">
        <v>14</v>
      </c>
      <c r="B19" s="594" t="s">
        <v>375</v>
      </c>
      <c r="C19" s="595">
        <f t="shared" si="0"/>
        <v>0</v>
      </c>
      <c r="D19" s="596"/>
      <c r="E19" s="596"/>
      <c r="F19" s="596"/>
      <c r="G19" s="596"/>
      <c r="H19" s="596"/>
    </row>
    <row r="20" spans="1:8" ht="25.5" x14ac:dyDescent="0.2">
      <c r="A20" s="593">
        <v>15</v>
      </c>
      <c r="B20" s="600" t="s">
        <v>64</v>
      </c>
      <c r="C20" s="595">
        <f t="shared" si="0"/>
        <v>0</v>
      </c>
      <c r="D20" s="601">
        <f>D12+D14</f>
        <v>0</v>
      </c>
      <c r="E20" s="601">
        <f>E12+E14</f>
        <v>0</v>
      </c>
      <c r="F20" s="601">
        <f>F12+F14</f>
        <v>0</v>
      </c>
      <c r="G20" s="601">
        <f>G12+G14</f>
        <v>0</v>
      </c>
      <c r="H20" s="601">
        <f>H12+H14</f>
        <v>0</v>
      </c>
    </row>
    <row r="21" spans="1:8" x14ac:dyDescent="0.2">
      <c r="A21" s="593">
        <v>16</v>
      </c>
      <c r="B21" s="594" t="s">
        <v>65</v>
      </c>
      <c r="C21" s="595">
        <f t="shared" si="0"/>
        <v>0</v>
      </c>
      <c r="D21" s="602">
        <f>D22</f>
        <v>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</row>
    <row r="22" spans="1:8" x14ac:dyDescent="0.2">
      <c r="A22" s="593">
        <v>17</v>
      </c>
      <c r="B22" s="594" t="s">
        <v>376</v>
      </c>
      <c r="C22" s="595">
        <f t="shared" si="0"/>
        <v>0</v>
      </c>
      <c r="D22" s="603"/>
      <c r="E22" s="603"/>
      <c r="F22" s="603"/>
      <c r="G22" s="603"/>
      <c r="H22" s="603"/>
    </row>
    <row r="23" spans="1:8" x14ac:dyDescent="0.2">
      <c r="A23" s="593">
        <v>18</v>
      </c>
      <c r="B23" s="594" t="s">
        <v>377</v>
      </c>
      <c r="C23" s="595">
        <f t="shared" si="0"/>
        <v>0</v>
      </c>
      <c r="D23" s="602">
        <f>SUM(D24:D27)</f>
        <v>0</v>
      </c>
      <c r="E23" s="602">
        <f>SUM(E24:E27)</f>
        <v>0</v>
      </c>
      <c r="F23" s="602">
        <f>SUM(F24:F27)</f>
        <v>0</v>
      </c>
      <c r="G23" s="602">
        <f>SUM(G24:G27)</f>
        <v>0</v>
      </c>
      <c r="H23" s="602">
        <f>SUM(H24:H27)</f>
        <v>0</v>
      </c>
    </row>
    <row r="24" spans="1:8" x14ac:dyDescent="0.2">
      <c r="A24" s="593">
        <v>19</v>
      </c>
      <c r="B24" s="594" t="s">
        <v>378</v>
      </c>
      <c r="C24" s="595">
        <f t="shared" si="0"/>
        <v>0</v>
      </c>
      <c r="D24" s="592"/>
      <c r="E24" s="592"/>
      <c r="F24" s="592"/>
      <c r="G24" s="592"/>
      <c r="H24" s="592"/>
    </row>
    <row r="25" spans="1:8" x14ac:dyDescent="0.2">
      <c r="A25" s="593">
        <v>20</v>
      </c>
      <c r="B25" s="594" t="s">
        <v>379</v>
      </c>
      <c r="C25" s="595">
        <f t="shared" si="0"/>
        <v>0</v>
      </c>
      <c r="D25" s="592"/>
      <c r="E25" s="592"/>
      <c r="F25" s="592"/>
      <c r="G25" s="592"/>
      <c r="H25" s="592"/>
    </row>
    <row r="26" spans="1:8" x14ac:dyDescent="0.2">
      <c r="A26" s="593">
        <v>21</v>
      </c>
      <c r="B26" s="594" t="s">
        <v>380</v>
      </c>
      <c r="C26" s="595">
        <f t="shared" si="0"/>
        <v>0</v>
      </c>
      <c r="D26" s="592"/>
      <c r="E26" s="592"/>
      <c r="F26" s="592"/>
      <c r="G26" s="592"/>
      <c r="H26" s="592"/>
    </row>
    <row r="27" spans="1:8" x14ac:dyDescent="0.2">
      <c r="A27" s="593">
        <v>22</v>
      </c>
      <c r="B27" s="371" t="s">
        <v>381</v>
      </c>
      <c r="C27" s="595">
        <f t="shared" si="0"/>
        <v>0</v>
      </c>
      <c r="D27" s="592"/>
      <c r="E27" s="592"/>
      <c r="F27" s="592"/>
      <c r="G27" s="592"/>
      <c r="H27" s="592"/>
    </row>
    <row r="28" spans="1:8" ht="25.5" x14ac:dyDescent="0.2">
      <c r="A28" s="593">
        <v>23</v>
      </c>
      <c r="B28" s="600" t="s">
        <v>70</v>
      </c>
      <c r="C28" s="595">
        <f t="shared" si="0"/>
        <v>0</v>
      </c>
      <c r="D28" s="601">
        <f>D21+D23</f>
        <v>0</v>
      </c>
      <c r="E28" s="601">
        <f>E21+E23</f>
        <v>0</v>
      </c>
      <c r="F28" s="601">
        <f>F21+F23</f>
        <v>0</v>
      </c>
      <c r="G28" s="601">
        <f>G21+G23</f>
        <v>0</v>
      </c>
      <c r="H28" s="601">
        <f>H21+H23</f>
        <v>0</v>
      </c>
    </row>
    <row r="29" spans="1:8" x14ac:dyDescent="0.2">
      <c r="A29" s="593">
        <v>24</v>
      </c>
      <c r="B29" s="594" t="s">
        <v>71</v>
      </c>
      <c r="C29" s="595">
        <f t="shared" si="0"/>
        <v>7770474</v>
      </c>
      <c r="D29" s="597">
        <f>SUM(D30:D31)</f>
        <v>7770474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</row>
    <row r="30" spans="1:8" x14ac:dyDescent="0.2">
      <c r="A30" s="593">
        <v>25</v>
      </c>
      <c r="B30" s="594" t="s">
        <v>72</v>
      </c>
      <c r="C30" s="595">
        <f t="shared" si="0"/>
        <v>7770474</v>
      </c>
      <c r="D30" s="596">
        <v>7770474</v>
      </c>
      <c r="E30" s="596"/>
      <c r="F30" s="596"/>
      <c r="G30" s="596"/>
      <c r="H30" s="596"/>
    </row>
    <row r="31" spans="1:8" ht="16.5" customHeight="1" x14ac:dyDescent="0.2">
      <c r="A31" s="593">
        <v>26</v>
      </c>
      <c r="B31" s="594" t="s">
        <v>73</v>
      </c>
      <c r="C31" s="595">
        <f t="shared" si="0"/>
        <v>0</v>
      </c>
      <c r="D31" s="596"/>
      <c r="E31" s="596"/>
      <c r="F31" s="596"/>
      <c r="G31" s="596"/>
      <c r="H31" s="596"/>
    </row>
    <row r="32" spans="1:8" ht="18.75" customHeight="1" x14ac:dyDescent="0.2">
      <c r="A32" s="593">
        <v>27</v>
      </c>
      <c r="B32" s="594" t="s">
        <v>74</v>
      </c>
      <c r="C32" s="595">
        <f t="shared" si="0"/>
        <v>0</v>
      </c>
      <c r="D32" s="596"/>
      <c r="E32" s="596"/>
      <c r="F32" s="596"/>
      <c r="G32" s="596"/>
      <c r="H32" s="596"/>
    </row>
    <row r="33" spans="1:8" x14ac:dyDescent="0.2">
      <c r="A33" s="593">
        <v>28</v>
      </c>
      <c r="B33" s="594" t="s">
        <v>382</v>
      </c>
      <c r="C33" s="595">
        <f t="shared" si="0"/>
        <v>0</v>
      </c>
      <c r="D33" s="596"/>
      <c r="E33" s="596"/>
      <c r="F33" s="596"/>
      <c r="G33" s="596"/>
      <c r="H33" s="596"/>
    </row>
    <row r="34" spans="1:8" ht="25.5" x14ac:dyDescent="0.2">
      <c r="A34" s="593">
        <v>29</v>
      </c>
      <c r="B34" s="594" t="s">
        <v>383</v>
      </c>
      <c r="C34" s="595">
        <f t="shared" si="0"/>
        <v>0</v>
      </c>
      <c r="D34" s="596"/>
      <c r="E34" s="596"/>
      <c r="F34" s="596"/>
      <c r="G34" s="596"/>
      <c r="H34" s="596"/>
    </row>
    <row r="35" spans="1:8" x14ac:dyDescent="0.2">
      <c r="A35" s="593">
        <v>30</v>
      </c>
      <c r="B35" s="594" t="s">
        <v>77</v>
      </c>
      <c r="C35" s="595">
        <f t="shared" si="0"/>
        <v>0</v>
      </c>
      <c r="D35" s="597">
        <f>SUM(D32:D34)</f>
        <v>0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</row>
    <row r="36" spans="1:8" x14ac:dyDescent="0.2">
      <c r="A36" s="593">
        <v>31</v>
      </c>
      <c r="B36" s="594" t="s">
        <v>78</v>
      </c>
      <c r="C36" s="595">
        <f t="shared" si="0"/>
        <v>0</v>
      </c>
      <c r="D36" s="597">
        <f>SUM(D37:D38)</f>
        <v>0</v>
      </c>
      <c r="E36" s="597">
        <f>SUM(E37:E38)</f>
        <v>0</v>
      </c>
      <c r="F36" s="597">
        <f>SUM(F37:F38)</f>
        <v>0</v>
      </c>
      <c r="G36" s="597">
        <f>SUM(G37:G38)</f>
        <v>0</v>
      </c>
      <c r="H36" s="597">
        <f>SUM(H37:H38)</f>
        <v>0</v>
      </c>
    </row>
    <row r="37" spans="1:8" ht="51" x14ac:dyDescent="0.2">
      <c r="A37" s="593">
        <v>32</v>
      </c>
      <c r="B37" s="594" t="s">
        <v>384</v>
      </c>
      <c r="C37" s="595">
        <f t="shared" si="0"/>
        <v>0</v>
      </c>
      <c r="D37" s="596"/>
      <c r="E37" s="596"/>
      <c r="F37" s="596"/>
      <c r="G37" s="596"/>
      <c r="H37" s="596"/>
    </row>
    <row r="38" spans="1:8" x14ac:dyDescent="0.2">
      <c r="A38" s="593">
        <v>33</v>
      </c>
      <c r="B38" s="594" t="s">
        <v>385</v>
      </c>
      <c r="C38" s="595">
        <f t="shared" si="0"/>
        <v>0</v>
      </c>
      <c r="D38" s="596"/>
      <c r="E38" s="596"/>
      <c r="F38" s="596"/>
      <c r="G38" s="596"/>
      <c r="H38" s="596"/>
    </row>
    <row r="39" spans="1:8" x14ac:dyDescent="0.2">
      <c r="A39" s="593">
        <v>34</v>
      </c>
      <c r="B39" s="600" t="s">
        <v>82</v>
      </c>
      <c r="C39" s="595">
        <f t="shared" si="0"/>
        <v>7770474</v>
      </c>
      <c r="D39" s="601">
        <f>D29+D35+D36</f>
        <v>7770474</v>
      </c>
      <c r="E39" s="601">
        <f>E29+E35+E36</f>
        <v>0</v>
      </c>
      <c r="F39" s="601">
        <f>F29+F35+F36</f>
        <v>0</v>
      </c>
      <c r="G39" s="601">
        <f>G29+G35+G36</f>
        <v>0</v>
      </c>
      <c r="H39" s="601">
        <f>H29+H35+H36</f>
        <v>0</v>
      </c>
    </row>
    <row r="40" spans="1:8" x14ac:dyDescent="0.2">
      <c r="A40" s="593">
        <v>35</v>
      </c>
      <c r="B40" s="598" t="s">
        <v>386</v>
      </c>
      <c r="C40" s="595">
        <f t="shared" si="0"/>
        <v>0</v>
      </c>
      <c r="D40" s="604"/>
      <c r="E40" s="604"/>
      <c r="F40" s="604"/>
      <c r="G40" s="604"/>
      <c r="H40" s="604"/>
    </row>
    <row r="41" spans="1:8" x14ac:dyDescent="0.2">
      <c r="A41" s="593">
        <v>36</v>
      </c>
      <c r="B41" s="605" t="s">
        <v>83</v>
      </c>
      <c r="C41" s="595">
        <f t="shared" si="0"/>
        <v>0</v>
      </c>
      <c r="D41" s="606">
        <f>SUM(D42:D45)</f>
        <v>0</v>
      </c>
      <c r="E41" s="606">
        <f>SUM(E42:E45)</f>
        <v>0</v>
      </c>
      <c r="F41" s="606">
        <f>SUM(F42:F45)</f>
        <v>0</v>
      </c>
      <c r="G41" s="606">
        <f>SUM(G42:G45)</f>
        <v>0</v>
      </c>
      <c r="H41" s="606">
        <f>SUM(H42:H45)</f>
        <v>0</v>
      </c>
    </row>
    <row r="42" spans="1:8" x14ac:dyDescent="0.2">
      <c r="A42" s="593">
        <v>37</v>
      </c>
      <c r="B42" s="605" t="s">
        <v>387</v>
      </c>
      <c r="C42" s="595">
        <f t="shared" si="0"/>
        <v>0</v>
      </c>
      <c r="D42" s="607"/>
      <c r="E42" s="607"/>
      <c r="F42" s="607"/>
      <c r="G42" s="607"/>
      <c r="H42" s="607"/>
    </row>
    <row r="43" spans="1:8" x14ac:dyDescent="0.2">
      <c r="A43" s="593">
        <v>38</v>
      </c>
      <c r="B43" s="605" t="s">
        <v>85</v>
      </c>
      <c r="C43" s="595">
        <f t="shared" si="0"/>
        <v>0</v>
      </c>
      <c r="D43" s="608"/>
      <c r="E43" s="608"/>
      <c r="F43" s="608"/>
      <c r="G43" s="608"/>
      <c r="H43" s="608"/>
    </row>
    <row r="44" spans="1:8" x14ac:dyDescent="0.2">
      <c r="A44" s="593">
        <v>39</v>
      </c>
      <c r="B44" s="605" t="s">
        <v>388</v>
      </c>
      <c r="C44" s="595">
        <f t="shared" si="0"/>
        <v>0</v>
      </c>
      <c r="D44" s="608"/>
      <c r="E44" s="608"/>
      <c r="F44" s="608"/>
      <c r="G44" s="608"/>
      <c r="H44" s="608"/>
    </row>
    <row r="45" spans="1:8" x14ac:dyDescent="0.2">
      <c r="A45" s="593">
        <v>40</v>
      </c>
      <c r="B45" s="605" t="s">
        <v>389</v>
      </c>
      <c r="C45" s="595">
        <f t="shared" si="0"/>
        <v>0</v>
      </c>
      <c r="D45" s="608"/>
      <c r="E45" s="608"/>
      <c r="F45" s="608"/>
      <c r="G45" s="608"/>
      <c r="H45" s="608"/>
    </row>
    <row r="46" spans="1:8" x14ac:dyDescent="0.2">
      <c r="A46" s="593">
        <v>41</v>
      </c>
      <c r="B46" s="594" t="s">
        <v>87</v>
      </c>
      <c r="C46" s="595">
        <f t="shared" si="0"/>
        <v>1170000</v>
      </c>
      <c r="D46" s="606">
        <f>SUM(D47:D48)</f>
        <v>0</v>
      </c>
      <c r="E46" s="606">
        <f>SUM(E47:E48)</f>
        <v>0</v>
      </c>
      <c r="F46" s="606">
        <f>SUM(F47:F48)</f>
        <v>1170000</v>
      </c>
      <c r="G46" s="606">
        <f>SUM(G47:G48)</f>
        <v>0</v>
      </c>
      <c r="H46" s="606">
        <f>SUM(H47:H48)</f>
        <v>0</v>
      </c>
    </row>
    <row r="47" spans="1:8" x14ac:dyDescent="0.2">
      <c r="A47" s="593">
        <v>42</v>
      </c>
      <c r="B47" s="594" t="s">
        <v>88</v>
      </c>
      <c r="C47" s="595">
        <f t="shared" si="0"/>
        <v>70000</v>
      </c>
      <c r="D47" s="596"/>
      <c r="E47" s="596"/>
      <c r="F47" s="596">
        <v>70000</v>
      </c>
      <c r="G47" s="596"/>
      <c r="H47" s="596"/>
    </row>
    <row r="48" spans="1:8" x14ac:dyDescent="0.2">
      <c r="A48" s="593">
        <v>43</v>
      </c>
      <c r="B48" s="594" t="s">
        <v>89</v>
      </c>
      <c r="C48" s="595">
        <f t="shared" si="0"/>
        <v>1100000</v>
      </c>
      <c r="D48" s="596"/>
      <c r="E48" s="596"/>
      <c r="F48" s="596">
        <v>1100000</v>
      </c>
      <c r="G48" s="596"/>
      <c r="H48" s="596"/>
    </row>
    <row r="49" spans="1:8" x14ac:dyDescent="0.2">
      <c r="A49" s="593">
        <v>44</v>
      </c>
      <c r="B49" s="594" t="s">
        <v>390</v>
      </c>
      <c r="C49" s="595">
        <f t="shared" si="0"/>
        <v>9610000</v>
      </c>
      <c r="D49" s="606">
        <f>SUM(D50:D53)</f>
        <v>9610000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</row>
    <row r="50" spans="1:8" ht="25.5" x14ac:dyDescent="0.2">
      <c r="A50" s="593">
        <v>45</v>
      </c>
      <c r="B50" s="594" t="s">
        <v>391</v>
      </c>
      <c r="C50" s="595">
        <f t="shared" si="0"/>
        <v>0</v>
      </c>
      <c r="D50" s="596"/>
      <c r="E50" s="596"/>
      <c r="F50" s="596"/>
      <c r="G50" s="596"/>
      <c r="H50" s="596"/>
    </row>
    <row r="51" spans="1:8" ht="25.5" x14ac:dyDescent="0.2">
      <c r="A51" s="593">
        <v>46</v>
      </c>
      <c r="B51" s="594" t="s">
        <v>92</v>
      </c>
      <c r="C51" s="595">
        <f t="shared" si="0"/>
        <v>0</v>
      </c>
      <c r="D51" s="596"/>
      <c r="E51" s="596"/>
      <c r="F51" s="596"/>
      <c r="G51" s="596"/>
      <c r="H51" s="596"/>
    </row>
    <row r="52" spans="1:8" x14ac:dyDescent="0.2">
      <c r="A52" s="593">
        <v>47</v>
      </c>
      <c r="B52" s="594" t="s">
        <v>392</v>
      </c>
      <c r="C52" s="595">
        <f t="shared" si="0"/>
        <v>9100000</v>
      </c>
      <c r="D52" s="596">
        <v>9100000</v>
      </c>
      <c r="E52" s="596"/>
      <c r="F52" s="596"/>
      <c r="G52" s="596"/>
      <c r="H52" s="596"/>
    </row>
    <row r="53" spans="1:8" x14ac:dyDescent="0.2">
      <c r="A53" s="593">
        <v>48</v>
      </c>
      <c r="B53" s="594" t="s">
        <v>95</v>
      </c>
      <c r="C53" s="595">
        <f t="shared" si="0"/>
        <v>510000</v>
      </c>
      <c r="D53" s="596">
        <v>510000</v>
      </c>
      <c r="E53" s="596"/>
      <c r="F53" s="596"/>
      <c r="G53" s="596"/>
      <c r="H53" s="596"/>
    </row>
    <row r="54" spans="1:8" x14ac:dyDescent="0.2">
      <c r="A54" s="593">
        <v>49</v>
      </c>
      <c r="B54" s="594" t="s">
        <v>393</v>
      </c>
      <c r="C54" s="595">
        <f t="shared" si="0"/>
        <v>0</v>
      </c>
      <c r="D54" s="596"/>
      <c r="E54" s="596"/>
      <c r="F54" s="596"/>
      <c r="G54" s="596"/>
      <c r="H54" s="596"/>
    </row>
    <row r="55" spans="1:8" x14ac:dyDescent="0.2">
      <c r="A55" s="593">
        <v>50</v>
      </c>
      <c r="B55" s="594" t="s">
        <v>394</v>
      </c>
      <c r="C55" s="595">
        <f t="shared" si="0"/>
        <v>6185544</v>
      </c>
      <c r="D55" s="700">
        <v>5869644</v>
      </c>
      <c r="E55" s="700"/>
      <c r="F55" s="700">
        <v>315900</v>
      </c>
      <c r="G55" s="700"/>
      <c r="H55" s="700"/>
    </row>
    <row r="56" spans="1:8" x14ac:dyDescent="0.2">
      <c r="A56" s="593">
        <v>51</v>
      </c>
      <c r="B56" s="594" t="s">
        <v>98</v>
      </c>
      <c r="C56" s="595">
        <f t="shared" si="0"/>
        <v>0</v>
      </c>
      <c r="D56" s="596"/>
      <c r="E56" s="596"/>
      <c r="F56" s="596"/>
      <c r="G56" s="596"/>
      <c r="H56" s="596"/>
    </row>
    <row r="57" spans="1:8" ht="25.5" x14ac:dyDescent="0.2">
      <c r="A57" s="593">
        <v>52</v>
      </c>
      <c r="B57" s="594" t="s">
        <v>395</v>
      </c>
      <c r="C57" s="595">
        <f t="shared" si="0"/>
        <v>0</v>
      </c>
      <c r="D57" s="596"/>
      <c r="E57" s="596"/>
      <c r="F57" s="596"/>
      <c r="G57" s="596"/>
      <c r="H57" s="596"/>
    </row>
    <row r="58" spans="1:8" x14ac:dyDescent="0.2">
      <c r="A58" s="593">
        <v>53</v>
      </c>
      <c r="B58" s="594" t="s">
        <v>396</v>
      </c>
      <c r="C58" s="595">
        <f t="shared" si="0"/>
        <v>0</v>
      </c>
      <c r="D58" s="596"/>
      <c r="E58" s="596"/>
      <c r="F58" s="596"/>
      <c r="G58" s="596"/>
      <c r="H58" s="596"/>
    </row>
    <row r="59" spans="1:8" x14ac:dyDescent="0.2">
      <c r="A59" s="593">
        <v>54</v>
      </c>
      <c r="B59" s="594" t="s">
        <v>103</v>
      </c>
      <c r="C59" s="595">
        <f t="shared" si="0"/>
        <v>0</v>
      </c>
      <c r="D59" s="596"/>
      <c r="E59" s="596"/>
      <c r="F59" s="596"/>
      <c r="G59" s="596"/>
      <c r="H59" s="596"/>
    </row>
    <row r="60" spans="1:8" x14ac:dyDescent="0.2">
      <c r="A60" s="593">
        <v>55</v>
      </c>
      <c r="B60" s="594" t="s">
        <v>397</v>
      </c>
      <c r="C60" s="595">
        <f t="shared" si="0"/>
        <v>1460500</v>
      </c>
      <c r="D60" s="596">
        <v>1460500</v>
      </c>
      <c r="E60" s="592"/>
      <c r="F60" s="592"/>
      <c r="G60" s="592"/>
      <c r="H60" s="592"/>
    </row>
    <row r="61" spans="1:8" x14ac:dyDescent="0.2">
      <c r="A61" s="593">
        <v>56</v>
      </c>
      <c r="B61" s="600" t="s">
        <v>105</v>
      </c>
      <c r="C61" s="595">
        <f t="shared" si="0"/>
        <v>18426044</v>
      </c>
      <c r="D61" s="601">
        <f>D40+D41+D46+D49+D54+D55+D56+D57+D58+D59+D60</f>
        <v>16940144</v>
      </c>
      <c r="E61" s="601">
        <f>E40+E41+E46+E49+E54+E55+E56+E57+E58+E59+E60</f>
        <v>0</v>
      </c>
      <c r="F61" s="601">
        <f>F40+F41+F46+F49+F54+F55+F56+F57+F58+F59+F60</f>
        <v>1485900</v>
      </c>
      <c r="G61" s="601">
        <f>G40+G41+G46+G49+G54+G55+G56+G57+G58+G59+G60</f>
        <v>0</v>
      </c>
      <c r="H61" s="601">
        <f>H40+H41+H46+H49+H54+H55+H56+H57+H58+H59+H60</f>
        <v>0</v>
      </c>
    </row>
    <row r="62" spans="1:8" x14ac:dyDescent="0.2">
      <c r="A62" s="593">
        <v>57</v>
      </c>
      <c r="B62" s="594" t="s">
        <v>398</v>
      </c>
      <c r="C62" s="595">
        <f t="shared" si="0"/>
        <v>12129420</v>
      </c>
      <c r="D62" s="596">
        <v>12129420</v>
      </c>
      <c r="E62" s="596"/>
      <c r="F62" s="596"/>
      <c r="G62" s="592"/>
      <c r="H62" s="592"/>
    </row>
    <row r="63" spans="1:8" x14ac:dyDescent="0.2">
      <c r="A63" s="593">
        <v>58</v>
      </c>
      <c r="B63" s="594" t="s">
        <v>399</v>
      </c>
      <c r="C63" s="595">
        <f t="shared" si="0"/>
        <v>0</v>
      </c>
      <c r="D63" s="596"/>
      <c r="E63" s="596"/>
      <c r="F63" s="596"/>
      <c r="G63" s="592"/>
      <c r="H63" s="592"/>
    </row>
    <row r="64" spans="1:8" x14ac:dyDescent="0.2">
      <c r="A64" s="593">
        <v>59</v>
      </c>
      <c r="B64" s="600" t="s">
        <v>107</v>
      </c>
      <c r="C64" s="595">
        <f t="shared" si="0"/>
        <v>12129420</v>
      </c>
      <c r="D64" s="601">
        <f>SUM(D62:D63)</f>
        <v>12129420</v>
      </c>
      <c r="E64" s="601">
        <f>SUM(E62:E63)</f>
        <v>0</v>
      </c>
      <c r="F64" s="601">
        <f>SUM(F62:F63)</f>
        <v>0</v>
      </c>
      <c r="G64" s="601">
        <f>SUM(G62:G63)</f>
        <v>0</v>
      </c>
      <c r="H64" s="601">
        <f>SUM(H62:H63)</f>
        <v>0</v>
      </c>
    </row>
    <row r="65" spans="1:8" x14ac:dyDescent="0.2">
      <c r="A65" s="593">
        <v>60</v>
      </c>
      <c r="B65" s="609" t="s">
        <v>400</v>
      </c>
      <c r="C65" s="595">
        <f t="shared" si="0"/>
        <v>0</v>
      </c>
      <c r="D65" s="607"/>
      <c r="E65" s="607"/>
      <c r="F65" s="607"/>
      <c r="G65" s="607"/>
      <c r="H65" s="607"/>
    </row>
    <row r="66" spans="1:8" x14ac:dyDescent="0.2">
      <c r="A66" s="593">
        <v>61</v>
      </c>
      <c r="B66" s="610" t="s">
        <v>401</v>
      </c>
      <c r="C66" s="595">
        <f t="shared" si="0"/>
        <v>0</v>
      </c>
      <c r="D66" s="601">
        <f>D65</f>
        <v>0</v>
      </c>
      <c r="E66" s="601">
        <f>E65</f>
        <v>0</v>
      </c>
      <c r="F66" s="601">
        <f>F65</f>
        <v>0</v>
      </c>
      <c r="G66" s="601">
        <f>G65</f>
        <v>0</v>
      </c>
      <c r="H66" s="601">
        <f>H65</f>
        <v>0</v>
      </c>
    </row>
    <row r="67" spans="1:8" ht="25.5" x14ac:dyDescent="0.2">
      <c r="A67" s="593">
        <v>62</v>
      </c>
      <c r="B67" s="594" t="s">
        <v>108</v>
      </c>
      <c r="C67" s="595">
        <f t="shared" si="0"/>
        <v>0</v>
      </c>
      <c r="D67" s="596"/>
      <c r="E67" s="596"/>
      <c r="F67" s="596"/>
      <c r="G67" s="596"/>
      <c r="H67" s="596"/>
    </row>
    <row r="68" spans="1:8" x14ac:dyDescent="0.2">
      <c r="A68" s="593">
        <v>63</v>
      </c>
      <c r="B68" s="594" t="s">
        <v>109</v>
      </c>
      <c r="C68" s="595">
        <f t="shared" si="0"/>
        <v>390000</v>
      </c>
      <c r="D68" s="596">
        <v>390000</v>
      </c>
      <c r="E68" s="596"/>
      <c r="F68" s="596"/>
      <c r="G68" s="596"/>
      <c r="H68" s="596"/>
    </row>
    <row r="69" spans="1:8" x14ac:dyDescent="0.2">
      <c r="A69" s="593">
        <v>64</v>
      </c>
      <c r="B69" s="594" t="s">
        <v>110</v>
      </c>
      <c r="C69" s="595">
        <f t="shared" si="0"/>
        <v>0</v>
      </c>
      <c r="D69" s="592"/>
      <c r="E69" s="592"/>
      <c r="F69" s="592"/>
      <c r="G69" s="592"/>
      <c r="H69" s="592"/>
    </row>
    <row r="70" spans="1:8" x14ac:dyDescent="0.2">
      <c r="A70" s="593">
        <v>65</v>
      </c>
      <c r="B70" s="600" t="s">
        <v>111</v>
      </c>
      <c r="C70" s="595">
        <f t="shared" si="0"/>
        <v>390000</v>
      </c>
      <c r="D70" s="611">
        <f>SUM(D67:D69)</f>
        <v>390000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</row>
    <row r="71" spans="1:8" x14ac:dyDescent="0.2">
      <c r="A71" s="593">
        <v>66</v>
      </c>
      <c r="B71" s="612" t="s">
        <v>112</v>
      </c>
      <c r="C71" s="595">
        <f t="shared" ref="C71:C110" si="1">SUM(D71:H71)</f>
        <v>38715938</v>
      </c>
      <c r="D71" s="613">
        <f>D20+D28+D39+D61+D64+D66+D70</f>
        <v>37230038</v>
      </c>
      <c r="E71" s="613">
        <f>E20+E28+E39+E61+E64+E66+E70</f>
        <v>0</v>
      </c>
      <c r="F71" s="613">
        <f>F20+F28+F39+F61+F64+F66+F70</f>
        <v>1485900</v>
      </c>
      <c r="G71" s="613">
        <f>G20+G28+G39+G61+G64+G66+G70</f>
        <v>0</v>
      </c>
      <c r="H71" s="613">
        <f>H20+H28+H39+H61+H64+H66+H70</f>
        <v>0</v>
      </c>
    </row>
    <row r="72" spans="1:8" ht="25.5" x14ac:dyDescent="0.2">
      <c r="A72" s="593">
        <v>67</v>
      </c>
      <c r="B72" s="598" t="s">
        <v>402</v>
      </c>
      <c r="C72" s="595">
        <f t="shared" si="1"/>
        <v>0</v>
      </c>
      <c r="D72" s="607"/>
      <c r="E72" s="607"/>
      <c r="F72" s="607"/>
      <c r="G72" s="607"/>
      <c r="H72" s="607"/>
    </row>
    <row r="73" spans="1:8" ht="25.5" x14ac:dyDescent="0.2">
      <c r="A73" s="593">
        <v>68</v>
      </c>
      <c r="B73" s="594" t="s">
        <v>403</v>
      </c>
      <c r="C73" s="595">
        <f t="shared" si="1"/>
        <v>0</v>
      </c>
      <c r="D73" s="596"/>
      <c r="E73" s="596"/>
      <c r="F73" s="596"/>
      <c r="G73" s="596"/>
      <c r="H73" s="596"/>
    </row>
    <row r="74" spans="1:8" x14ac:dyDescent="0.2">
      <c r="A74" s="593">
        <v>69</v>
      </c>
      <c r="B74" s="594" t="s">
        <v>114</v>
      </c>
      <c r="C74" s="595">
        <f t="shared" si="1"/>
        <v>0</v>
      </c>
      <c r="D74" s="596"/>
      <c r="E74" s="596"/>
      <c r="F74" s="596"/>
      <c r="G74" s="596"/>
      <c r="H74" s="596"/>
    </row>
    <row r="75" spans="1:8" x14ac:dyDescent="0.2">
      <c r="A75" s="593">
        <v>70</v>
      </c>
      <c r="B75" s="594" t="s">
        <v>404</v>
      </c>
      <c r="C75" s="595">
        <f t="shared" si="1"/>
        <v>4554500</v>
      </c>
      <c r="D75" s="596"/>
      <c r="E75" s="596"/>
      <c r="F75" s="596">
        <v>3221000</v>
      </c>
      <c r="G75" s="596">
        <v>1333500</v>
      </c>
      <c r="H75" s="596"/>
    </row>
    <row r="76" spans="1:8" x14ac:dyDescent="0.2">
      <c r="A76" s="593">
        <v>71</v>
      </c>
      <c r="B76" s="594" t="s">
        <v>115</v>
      </c>
      <c r="C76" s="595">
        <f t="shared" si="1"/>
        <v>4554500</v>
      </c>
      <c r="D76" s="602">
        <f>SUM(D72:D75)</f>
        <v>0</v>
      </c>
      <c r="E76" s="602">
        <f>SUM(E72:E75)</f>
        <v>0</v>
      </c>
      <c r="F76" s="602">
        <f>SUM(F72:F75)</f>
        <v>3221000</v>
      </c>
      <c r="G76" s="602">
        <f>SUM(G72:G75)</f>
        <v>1333500</v>
      </c>
      <c r="H76" s="602">
        <f>SUM(H72:H75)</f>
        <v>0</v>
      </c>
    </row>
    <row r="77" spans="1:8" ht="13.5" thickBot="1" x14ac:dyDescent="0.25">
      <c r="A77" s="593">
        <v>72</v>
      </c>
      <c r="B77" s="614" t="s">
        <v>116</v>
      </c>
      <c r="C77" s="701">
        <f t="shared" si="1"/>
        <v>4554500</v>
      </c>
      <c r="D77" s="615">
        <f>D76</f>
        <v>0</v>
      </c>
      <c r="E77" s="615">
        <f>E76</f>
        <v>0</v>
      </c>
      <c r="F77" s="615">
        <f>F76</f>
        <v>3221000</v>
      </c>
      <c r="G77" s="615">
        <f>G76</f>
        <v>1333500</v>
      </c>
      <c r="H77" s="615">
        <f>H76</f>
        <v>0</v>
      </c>
    </row>
    <row r="78" spans="1:8" ht="13.5" thickBot="1" x14ac:dyDescent="0.25">
      <c r="A78" s="593">
        <v>73</v>
      </c>
      <c r="B78" s="372" t="s">
        <v>46</v>
      </c>
      <c r="C78" s="375">
        <f t="shared" si="1"/>
        <v>43270438</v>
      </c>
      <c r="D78" s="376">
        <f>D71+D77</f>
        <v>37230038</v>
      </c>
      <c r="E78" s="376">
        <f>E71+E77</f>
        <v>0</v>
      </c>
      <c r="F78" s="376">
        <f>F71+F77</f>
        <v>4706900</v>
      </c>
      <c r="G78" s="376">
        <f>G71+G77</f>
        <v>1333500</v>
      </c>
      <c r="H78" s="377">
        <f>H71+H77</f>
        <v>0</v>
      </c>
    </row>
    <row r="79" spans="1:8" ht="13.5" thickTop="1" x14ac:dyDescent="0.2">
      <c r="A79" s="593">
        <v>74</v>
      </c>
      <c r="B79" s="373" t="s">
        <v>4</v>
      </c>
      <c r="C79" s="374">
        <f t="shared" si="1"/>
        <v>0</v>
      </c>
      <c r="D79" s="378"/>
      <c r="E79" s="378"/>
      <c r="F79" s="378"/>
      <c r="G79" s="378"/>
      <c r="H79" s="378"/>
    </row>
    <row r="80" spans="1:8" ht="25.5" x14ac:dyDescent="0.2">
      <c r="A80" s="593">
        <v>75</v>
      </c>
      <c r="B80" s="643" t="s">
        <v>5</v>
      </c>
      <c r="C80" s="595">
        <f t="shared" si="1"/>
        <v>0</v>
      </c>
      <c r="D80" s="645"/>
      <c r="E80" s="645"/>
      <c r="F80" s="645"/>
      <c r="G80" s="645"/>
      <c r="H80" s="645"/>
    </row>
    <row r="81" spans="1:8" x14ac:dyDescent="0.2">
      <c r="A81" s="593">
        <v>76</v>
      </c>
      <c r="B81" s="643" t="s">
        <v>6</v>
      </c>
      <c r="C81" s="595">
        <f t="shared" si="1"/>
        <v>19147600</v>
      </c>
      <c r="D81" s="645">
        <v>13107200</v>
      </c>
      <c r="E81" s="645"/>
      <c r="F81" s="645">
        <v>4706900</v>
      </c>
      <c r="G81" s="645">
        <v>1333500</v>
      </c>
      <c r="H81" s="645"/>
    </row>
    <row r="82" spans="1:8" x14ac:dyDescent="0.2">
      <c r="A82" s="593">
        <v>77</v>
      </c>
      <c r="B82" s="646" t="s">
        <v>7</v>
      </c>
      <c r="C82" s="647">
        <f t="shared" si="1"/>
        <v>0</v>
      </c>
      <c r="D82" s="648">
        <f>D83</f>
        <v>0</v>
      </c>
      <c r="E82" s="608">
        <f>E83</f>
        <v>0</v>
      </c>
      <c r="F82" s="608">
        <f>F83</f>
        <v>0</v>
      </c>
      <c r="G82" s="608">
        <f>G83</f>
        <v>0</v>
      </c>
      <c r="H82" s="608">
        <f>H83</f>
        <v>0</v>
      </c>
    </row>
    <row r="83" spans="1:8" ht="25.5" x14ac:dyDescent="0.2">
      <c r="A83" s="593">
        <v>78</v>
      </c>
      <c r="B83" s="646" t="s">
        <v>8</v>
      </c>
      <c r="C83" s="647">
        <f t="shared" si="1"/>
        <v>0</v>
      </c>
      <c r="D83" s="649"/>
      <c r="E83" s="596"/>
      <c r="F83" s="596"/>
      <c r="G83" s="596"/>
      <c r="H83" s="596"/>
    </row>
    <row r="84" spans="1:8" x14ac:dyDescent="0.2">
      <c r="A84" s="593">
        <v>79</v>
      </c>
      <c r="B84" s="646" t="s">
        <v>9</v>
      </c>
      <c r="C84" s="647">
        <f t="shared" si="1"/>
        <v>0</v>
      </c>
      <c r="D84" s="648">
        <f>D85</f>
        <v>0</v>
      </c>
      <c r="E84" s="608">
        <f>E85</f>
        <v>0</v>
      </c>
      <c r="F84" s="608">
        <f>F85</f>
        <v>0</v>
      </c>
      <c r="G84" s="608">
        <f>G85</f>
        <v>0</v>
      </c>
      <c r="H84" s="608">
        <f>H85</f>
        <v>0</v>
      </c>
    </row>
    <row r="85" spans="1:8" x14ac:dyDescent="0.2">
      <c r="A85" s="593">
        <v>80</v>
      </c>
      <c r="B85" s="646" t="s">
        <v>10</v>
      </c>
      <c r="C85" s="647">
        <f t="shared" si="1"/>
        <v>0</v>
      </c>
      <c r="D85" s="648"/>
      <c r="E85" s="608"/>
      <c r="F85" s="608"/>
      <c r="G85" s="608"/>
      <c r="H85" s="608"/>
    </row>
    <row r="86" spans="1:8" x14ac:dyDescent="0.2">
      <c r="A86" s="593">
        <v>81</v>
      </c>
      <c r="B86" s="646" t="s">
        <v>11</v>
      </c>
      <c r="C86" s="647">
        <f t="shared" si="1"/>
        <v>0</v>
      </c>
      <c r="D86" s="648">
        <f>SUM(D87:D88)</f>
        <v>0</v>
      </c>
      <c r="E86" s="608">
        <f>SUM(E87:E88)</f>
        <v>0</v>
      </c>
      <c r="F86" s="608">
        <f>SUM(F87:F88)</f>
        <v>0</v>
      </c>
      <c r="G86" s="608">
        <f>SUM(G87:G88)</f>
        <v>0</v>
      </c>
      <c r="H86" s="608">
        <f>SUM(H87:H88)</f>
        <v>0</v>
      </c>
    </row>
    <row r="87" spans="1:8" x14ac:dyDescent="0.2">
      <c r="A87" s="593">
        <v>82</v>
      </c>
      <c r="B87" s="646" t="s">
        <v>12</v>
      </c>
      <c r="C87" s="647">
        <f t="shared" si="1"/>
        <v>0</v>
      </c>
      <c r="D87" s="649"/>
      <c r="E87" s="596"/>
      <c r="F87" s="596"/>
      <c r="G87" s="596"/>
      <c r="H87" s="596"/>
    </row>
    <row r="88" spans="1:8" x14ac:dyDescent="0.2">
      <c r="A88" s="593">
        <v>83</v>
      </c>
      <c r="B88" s="646" t="s">
        <v>13</v>
      </c>
      <c r="C88" s="647">
        <f t="shared" si="1"/>
        <v>0</v>
      </c>
      <c r="D88" s="649"/>
      <c r="E88" s="596"/>
      <c r="F88" s="596"/>
      <c r="G88" s="596"/>
      <c r="H88" s="596"/>
    </row>
    <row r="89" spans="1:8" x14ac:dyDescent="0.2">
      <c r="A89" s="593">
        <v>84</v>
      </c>
      <c r="B89" s="650" t="s">
        <v>15</v>
      </c>
      <c r="C89" s="647">
        <f t="shared" si="1"/>
        <v>0</v>
      </c>
      <c r="D89" s="652">
        <f>D82+D84+D86</f>
        <v>0</v>
      </c>
      <c r="E89" s="653">
        <f>E82+E84+E86</f>
        <v>0</v>
      </c>
      <c r="F89" s="653">
        <f>F82+F84+F86</f>
        <v>0</v>
      </c>
      <c r="G89" s="653">
        <f>G82+G84+G86</f>
        <v>0</v>
      </c>
      <c r="H89" s="653">
        <f>H82+H84+H86</f>
        <v>0</v>
      </c>
    </row>
    <row r="90" spans="1:8" x14ac:dyDescent="0.2">
      <c r="A90" s="593">
        <v>85</v>
      </c>
      <c r="B90" s="646" t="s">
        <v>16</v>
      </c>
      <c r="C90" s="647">
        <f t="shared" si="1"/>
        <v>0</v>
      </c>
      <c r="D90" s="649"/>
      <c r="E90" s="596"/>
      <c r="F90" s="596"/>
      <c r="G90" s="596"/>
      <c r="H90" s="596"/>
    </row>
    <row r="91" spans="1:8" ht="25.5" x14ac:dyDescent="0.2">
      <c r="A91" s="593">
        <v>86</v>
      </c>
      <c r="B91" s="646" t="s">
        <v>17</v>
      </c>
      <c r="C91" s="647">
        <f t="shared" si="1"/>
        <v>0</v>
      </c>
      <c r="D91" s="654">
        <f>SUM(D92:D95)</f>
        <v>0</v>
      </c>
      <c r="E91" s="601">
        <f>SUM(E92:E95)</f>
        <v>0</v>
      </c>
      <c r="F91" s="601">
        <f>SUM(F92:F95)</f>
        <v>0</v>
      </c>
      <c r="G91" s="601">
        <f>SUM(G92:G95)</f>
        <v>0</v>
      </c>
      <c r="H91" s="601">
        <f>SUM(H92:H95)</f>
        <v>0</v>
      </c>
    </row>
    <row r="92" spans="1:8" x14ac:dyDescent="0.2">
      <c r="A92" s="593">
        <v>87</v>
      </c>
      <c r="B92" s="646" t="s">
        <v>427</v>
      </c>
      <c r="C92" s="647">
        <f t="shared" si="1"/>
        <v>0</v>
      </c>
      <c r="D92" s="649"/>
      <c r="E92" s="596"/>
      <c r="F92" s="596"/>
      <c r="G92" s="596"/>
      <c r="H92" s="596"/>
    </row>
    <row r="93" spans="1:8" x14ac:dyDescent="0.2">
      <c r="A93" s="593">
        <v>88</v>
      </c>
      <c r="B93" s="646" t="s">
        <v>19</v>
      </c>
      <c r="C93" s="647">
        <f t="shared" si="1"/>
        <v>0</v>
      </c>
      <c r="D93" s="649"/>
      <c r="E93" s="596"/>
      <c r="F93" s="596"/>
      <c r="G93" s="596"/>
      <c r="H93" s="596"/>
    </row>
    <row r="94" spans="1:8" x14ac:dyDescent="0.2">
      <c r="A94" s="593">
        <v>89</v>
      </c>
      <c r="B94" s="646" t="s">
        <v>20</v>
      </c>
      <c r="C94" s="647">
        <f t="shared" si="1"/>
        <v>0</v>
      </c>
      <c r="D94" s="649"/>
      <c r="E94" s="596"/>
      <c r="F94" s="596"/>
      <c r="G94" s="596"/>
      <c r="H94" s="596"/>
    </row>
    <row r="95" spans="1:8" x14ac:dyDescent="0.2">
      <c r="A95" s="593">
        <v>90</v>
      </c>
      <c r="B95" s="646" t="s">
        <v>21</v>
      </c>
      <c r="C95" s="647">
        <f t="shared" si="1"/>
        <v>0</v>
      </c>
      <c r="D95" s="649"/>
      <c r="E95" s="596"/>
      <c r="F95" s="596"/>
      <c r="G95" s="596"/>
      <c r="H95" s="596"/>
    </row>
    <row r="96" spans="1:8" ht="25.5" x14ac:dyDescent="0.2">
      <c r="A96" s="593">
        <v>91</v>
      </c>
      <c r="B96" s="646" t="s">
        <v>428</v>
      </c>
      <c r="C96" s="647">
        <f t="shared" si="1"/>
        <v>5171670</v>
      </c>
      <c r="D96" s="649">
        <v>5171670</v>
      </c>
      <c r="E96" s="596"/>
      <c r="F96" s="596"/>
      <c r="G96" s="596"/>
      <c r="H96" s="596"/>
    </row>
    <row r="97" spans="1:8" x14ac:dyDescent="0.2">
      <c r="A97" s="593">
        <v>92</v>
      </c>
      <c r="B97" s="646" t="s">
        <v>429</v>
      </c>
      <c r="C97" s="647">
        <f t="shared" si="1"/>
        <v>0</v>
      </c>
      <c r="D97" s="649"/>
      <c r="E97" s="596"/>
      <c r="F97" s="596"/>
      <c r="G97" s="596"/>
      <c r="H97" s="596"/>
    </row>
    <row r="98" spans="1:8" x14ac:dyDescent="0.2">
      <c r="A98" s="593">
        <v>93</v>
      </c>
      <c r="B98" s="646" t="s">
        <v>23</v>
      </c>
      <c r="C98" s="647">
        <f t="shared" si="1"/>
        <v>4000000</v>
      </c>
      <c r="D98" s="649">
        <v>4000000</v>
      </c>
      <c r="E98" s="596"/>
      <c r="F98" s="596"/>
      <c r="G98" s="596"/>
      <c r="H98" s="596"/>
    </row>
    <row r="99" spans="1:8" x14ac:dyDescent="0.2">
      <c r="A99" s="593">
        <v>94</v>
      </c>
      <c r="B99" s="650" t="s">
        <v>24</v>
      </c>
      <c r="C99" s="647">
        <f t="shared" si="1"/>
        <v>9171670</v>
      </c>
      <c r="D99" s="652">
        <f>D90+D91+D96+D97+D98</f>
        <v>9171670</v>
      </c>
      <c r="E99" s="653">
        <f>E90+E91+E96+E97+E98</f>
        <v>0</v>
      </c>
      <c r="F99" s="653">
        <f>F90+F91+F96+F97+F98</f>
        <v>0</v>
      </c>
      <c r="G99" s="653">
        <f>G90+G91+G96+G97+G98</f>
        <v>0</v>
      </c>
      <c r="H99" s="653">
        <f>H90+H91+H96+H97+H98</f>
        <v>0</v>
      </c>
    </row>
    <row r="100" spans="1:8" x14ac:dyDescent="0.2">
      <c r="A100" s="593">
        <v>95</v>
      </c>
      <c r="B100" s="646" t="s">
        <v>25</v>
      </c>
      <c r="C100" s="647">
        <f t="shared" si="1"/>
        <v>0</v>
      </c>
      <c r="D100" s="649"/>
      <c r="E100" s="596"/>
      <c r="F100" s="596"/>
      <c r="G100" s="596"/>
      <c r="H100" s="596"/>
    </row>
    <row r="101" spans="1:8" x14ac:dyDescent="0.2">
      <c r="A101" s="593">
        <v>96</v>
      </c>
      <c r="B101" s="646" t="s">
        <v>26</v>
      </c>
      <c r="C101" s="647">
        <f t="shared" si="1"/>
        <v>8019171</v>
      </c>
      <c r="D101" s="649">
        <v>8019171</v>
      </c>
      <c r="E101" s="596"/>
      <c r="F101" s="596"/>
      <c r="G101" s="596"/>
      <c r="H101" s="596"/>
    </row>
    <row r="102" spans="1:8" x14ac:dyDescent="0.2">
      <c r="A102" s="593">
        <v>97</v>
      </c>
      <c r="B102" s="646" t="s">
        <v>27</v>
      </c>
      <c r="C102" s="647">
        <f t="shared" si="1"/>
        <v>0</v>
      </c>
      <c r="D102" s="649"/>
      <c r="E102" s="596"/>
      <c r="F102" s="596"/>
      <c r="G102" s="596"/>
      <c r="H102" s="596"/>
    </row>
    <row r="103" spans="1:8" x14ac:dyDescent="0.2">
      <c r="A103" s="593">
        <v>98</v>
      </c>
      <c r="B103" s="646" t="s">
        <v>28</v>
      </c>
      <c r="C103" s="647">
        <f t="shared" si="1"/>
        <v>0</v>
      </c>
      <c r="D103" s="649"/>
      <c r="E103" s="596"/>
      <c r="F103" s="596"/>
      <c r="G103" s="596"/>
      <c r="H103" s="596"/>
    </row>
    <row r="104" spans="1:8" ht="25.5" x14ac:dyDescent="0.2">
      <c r="A104" s="593">
        <v>99</v>
      </c>
      <c r="B104" s="646" t="s">
        <v>29</v>
      </c>
      <c r="C104" s="647">
        <f t="shared" si="1"/>
        <v>2165176</v>
      </c>
      <c r="D104" s="649">
        <v>2165176</v>
      </c>
      <c r="E104" s="596"/>
      <c r="F104" s="596"/>
      <c r="G104" s="596"/>
      <c r="H104" s="596"/>
    </row>
    <row r="105" spans="1:8" x14ac:dyDescent="0.2">
      <c r="A105" s="593">
        <v>100</v>
      </c>
      <c r="B105" s="650" t="s">
        <v>30</v>
      </c>
      <c r="C105" s="647">
        <f t="shared" si="1"/>
        <v>10184347</v>
      </c>
      <c r="D105" s="652">
        <f>SUM(D100:D104)</f>
        <v>10184347</v>
      </c>
      <c r="E105" s="653">
        <f>SUM(E100:E104)</f>
        <v>0</v>
      </c>
      <c r="F105" s="653">
        <f>SUM(F100:F104)</f>
        <v>0</v>
      </c>
      <c r="G105" s="653">
        <f>SUM(G100:G104)</f>
        <v>0</v>
      </c>
      <c r="H105" s="653">
        <f>SUM(H100:H104)</f>
        <v>0</v>
      </c>
    </row>
    <row r="106" spans="1:8" x14ac:dyDescent="0.2">
      <c r="A106" s="593">
        <v>101</v>
      </c>
      <c r="B106" s="646" t="s">
        <v>31</v>
      </c>
      <c r="C106" s="647">
        <f t="shared" si="1"/>
        <v>167182</v>
      </c>
      <c r="D106" s="649">
        <v>167182</v>
      </c>
      <c r="E106" s="596"/>
      <c r="F106" s="596"/>
      <c r="G106" s="596"/>
      <c r="H106" s="596"/>
    </row>
    <row r="107" spans="1:8" x14ac:dyDescent="0.2">
      <c r="A107" s="593">
        <v>102</v>
      </c>
      <c r="B107" s="646" t="s">
        <v>430</v>
      </c>
      <c r="C107" s="647">
        <f t="shared" si="1"/>
        <v>0</v>
      </c>
      <c r="D107" s="649"/>
      <c r="E107" s="596"/>
      <c r="F107" s="596"/>
      <c r="G107" s="596"/>
      <c r="H107" s="596"/>
    </row>
    <row r="108" spans="1:8" x14ac:dyDescent="0.2">
      <c r="A108" s="593">
        <v>103</v>
      </c>
      <c r="B108" s="646" t="s">
        <v>33</v>
      </c>
      <c r="C108" s="647">
        <f t="shared" si="1"/>
        <v>0</v>
      </c>
      <c r="D108" s="649"/>
      <c r="E108" s="596"/>
      <c r="F108" s="596"/>
      <c r="G108" s="596"/>
      <c r="H108" s="596"/>
    </row>
    <row r="109" spans="1:8" ht="25.5" x14ac:dyDescent="0.2">
      <c r="A109" s="593">
        <v>104</v>
      </c>
      <c r="B109" s="646" t="s">
        <v>34</v>
      </c>
      <c r="C109" s="647">
        <f t="shared" si="1"/>
        <v>45139</v>
      </c>
      <c r="D109" s="649">
        <v>45139</v>
      </c>
      <c r="E109" s="596"/>
      <c r="F109" s="596"/>
      <c r="G109" s="596"/>
      <c r="H109" s="596"/>
    </row>
    <row r="110" spans="1:8" x14ac:dyDescent="0.2">
      <c r="A110" s="593">
        <v>105</v>
      </c>
      <c r="B110" s="650" t="s">
        <v>35</v>
      </c>
      <c r="C110" s="647">
        <f t="shared" si="1"/>
        <v>212321</v>
      </c>
      <c r="D110" s="652">
        <f>SUM(D106:D109)</f>
        <v>212321</v>
      </c>
      <c r="E110" s="653">
        <f>SUM(E106:E109)</f>
        <v>0</v>
      </c>
      <c r="F110" s="653">
        <f>SUM(F106:F109)</f>
        <v>0</v>
      </c>
      <c r="G110" s="653">
        <f>SUM(G106:G109)</f>
        <v>0</v>
      </c>
      <c r="H110" s="653">
        <f>SUM(H106:H109)</f>
        <v>0</v>
      </c>
    </row>
    <row r="111" spans="1:8" ht="25.5" x14ac:dyDescent="0.2">
      <c r="A111" s="593">
        <v>106</v>
      </c>
      <c r="B111" s="646" t="s">
        <v>36</v>
      </c>
      <c r="C111" s="647">
        <f>SUM(D111:H111)</f>
        <v>0</v>
      </c>
      <c r="D111" s="648"/>
      <c r="E111" s="608">
        <f>SUM(E112:E114)</f>
        <v>0</v>
      </c>
      <c r="F111" s="608">
        <f>SUM(F112:F114)</f>
        <v>0</v>
      </c>
      <c r="G111" s="608">
        <f>SUM(G112:G114)</f>
        <v>0</v>
      </c>
      <c r="H111" s="608">
        <f>SUM(H112:H114)</f>
        <v>0</v>
      </c>
    </row>
    <row r="112" spans="1:8" ht="25.5" x14ac:dyDescent="0.2">
      <c r="A112" s="593">
        <v>107</v>
      </c>
      <c r="B112" s="646" t="s">
        <v>431</v>
      </c>
      <c r="C112" s="647">
        <f t="shared" ref="C112:C121" si="2">SUM(D112:H112)</f>
        <v>0</v>
      </c>
      <c r="D112" s="649"/>
      <c r="E112" s="596"/>
      <c r="F112" s="596"/>
      <c r="G112" s="596"/>
      <c r="H112" s="596"/>
    </row>
    <row r="113" spans="1:8" x14ac:dyDescent="0.2">
      <c r="A113" s="593">
        <v>108</v>
      </c>
      <c r="B113" s="646" t="s">
        <v>432</v>
      </c>
      <c r="C113" s="647">
        <f t="shared" si="2"/>
        <v>0</v>
      </c>
      <c r="D113" s="649"/>
      <c r="E113" s="596"/>
      <c r="F113" s="596"/>
      <c r="G113" s="596"/>
      <c r="H113" s="596"/>
    </row>
    <row r="114" spans="1:8" x14ac:dyDescent="0.2">
      <c r="A114" s="593">
        <v>109</v>
      </c>
      <c r="B114" s="646" t="s">
        <v>433</v>
      </c>
      <c r="C114" s="647">
        <f t="shared" si="2"/>
        <v>300000</v>
      </c>
      <c r="D114" s="649">
        <v>300000</v>
      </c>
      <c r="E114" s="596"/>
      <c r="F114" s="596"/>
      <c r="G114" s="596"/>
      <c r="H114" s="596"/>
    </row>
    <row r="115" spans="1:8" x14ac:dyDescent="0.2">
      <c r="A115" s="593">
        <v>110</v>
      </c>
      <c r="B115" s="650" t="s">
        <v>40</v>
      </c>
      <c r="C115" s="647">
        <f t="shared" si="2"/>
        <v>0</v>
      </c>
      <c r="D115" s="652">
        <f>D111</f>
        <v>0</v>
      </c>
      <c r="E115" s="653">
        <f>E111</f>
        <v>0</v>
      </c>
      <c r="F115" s="653">
        <f>F111</f>
        <v>0</v>
      </c>
      <c r="G115" s="653">
        <f>G111</f>
        <v>0</v>
      </c>
      <c r="H115" s="653">
        <f>H111</f>
        <v>0</v>
      </c>
    </row>
    <row r="116" spans="1:8" x14ac:dyDescent="0.2">
      <c r="A116" s="593">
        <v>111</v>
      </c>
      <c r="B116" s="659" t="s">
        <v>41</v>
      </c>
      <c r="C116" s="647">
        <f t="shared" si="2"/>
        <v>38715938</v>
      </c>
      <c r="D116" s="660">
        <f>D79+D80+D81+D89+D99+D105+D110+D115</f>
        <v>32675538</v>
      </c>
      <c r="E116" s="661">
        <f>E79+E80+E81+E89+E99+E105+E110+E115</f>
        <v>0</v>
      </c>
      <c r="F116" s="661">
        <f>F79+F80+F81+F89+F99+F105+F110+F115</f>
        <v>4706900</v>
      </c>
      <c r="G116" s="661">
        <f>G79+G80+G81+G89+G99+G105+G110+G115</f>
        <v>1333500</v>
      </c>
      <c r="H116" s="661">
        <f>H79+H80+H81+H89+H99+H105+H110+H115</f>
        <v>0</v>
      </c>
    </row>
    <row r="117" spans="1:8" ht="25.5" x14ac:dyDescent="0.2">
      <c r="A117" s="593">
        <v>112</v>
      </c>
      <c r="B117" s="646" t="s">
        <v>42</v>
      </c>
      <c r="C117" s="647">
        <f t="shared" si="2"/>
        <v>0</v>
      </c>
      <c r="D117" s="649"/>
      <c r="E117" s="596"/>
      <c r="F117" s="596"/>
      <c r="G117" s="596"/>
      <c r="H117" s="596"/>
    </row>
    <row r="118" spans="1:8" x14ac:dyDescent="0.2">
      <c r="A118" s="593">
        <v>113</v>
      </c>
      <c r="B118" s="646" t="s">
        <v>43</v>
      </c>
      <c r="C118" s="647">
        <f t="shared" si="2"/>
        <v>4554500</v>
      </c>
      <c r="D118" s="649">
        <v>4554500</v>
      </c>
      <c r="E118" s="596"/>
      <c r="F118" s="596"/>
      <c r="G118" s="596"/>
      <c r="H118" s="596"/>
    </row>
    <row r="119" spans="1:8" x14ac:dyDescent="0.2">
      <c r="A119" s="593">
        <v>114</v>
      </c>
      <c r="B119" s="646" t="s">
        <v>44</v>
      </c>
      <c r="C119" s="647">
        <f t="shared" si="2"/>
        <v>4554500</v>
      </c>
      <c r="D119" s="648">
        <f>SUM(D117:D118)</f>
        <v>4554500</v>
      </c>
      <c r="E119" s="608">
        <f>SUM(E117:E118)</f>
        <v>0</v>
      </c>
      <c r="F119" s="608">
        <f>SUM(F117:F118)</f>
        <v>0</v>
      </c>
      <c r="G119" s="608">
        <f>SUM(G117:G118)</f>
        <v>0</v>
      </c>
      <c r="H119" s="608">
        <f>SUM(H117:H118)</f>
        <v>0</v>
      </c>
    </row>
    <row r="120" spans="1:8" ht="13.5" thickBot="1" x14ac:dyDescent="0.25">
      <c r="A120" s="593">
        <v>115</v>
      </c>
      <c r="B120" s="662" t="s">
        <v>45</v>
      </c>
      <c r="C120" s="647">
        <f t="shared" si="2"/>
        <v>4554500</v>
      </c>
      <c r="D120" s="663">
        <f>D119</f>
        <v>4554500</v>
      </c>
      <c r="E120" s="664">
        <f>E119</f>
        <v>0</v>
      </c>
      <c r="F120" s="664">
        <f>F119</f>
        <v>0</v>
      </c>
      <c r="G120" s="664">
        <f>G119</f>
        <v>0</v>
      </c>
      <c r="H120" s="664">
        <f>H119</f>
        <v>0</v>
      </c>
    </row>
    <row r="121" spans="1:8" ht="14.25" thickTop="1" thickBot="1" x14ac:dyDescent="0.25">
      <c r="A121" s="593">
        <v>116</v>
      </c>
      <c r="B121" s="366" t="s">
        <v>46</v>
      </c>
      <c r="C121" s="647">
        <f t="shared" si="2"/>
        <v>43270438</v>
      </c>
      <c r="D121" s="365">
        <f>D116+D120</f>
        <v>37230038</v>
      </c>
      <c r="E121" s="363">
        <f>E116+E120</f>
        <v>0</v>
      </c>
      <c r="F121" s="363">
        <f>F116+F120</f>
        <v>4706900</v>
      </c>
      <c r="G121" s="363">
        <f>G116+G120</f>
        <v>1333500</v>
      </c>
      <c r="H121" s="363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pane ySplit="6" topLeftCell="A7" activePane="bottomLeft" state="frozen"/>
      <selection pane="bottomLeft" activeCell="F2" sqref="F2"/>
    </sheetView>
  </sheetViews>
  <sheetFormatPr defaultRowHeight="12.75" x14ac:dyDescent="0.2"/>
  <cols>
    <col min="1" max="1" width="5.7109375" style="379" customWidth="1"/>
    <col min="2" max="2" width="50" style="379" customWidth="1"/>
    <col min="3" max="3" width="14.7109375" style="379" customWidth="1"/>
    <col min="4" max="8" width="12.7109375" style="379" customWidth="1"/>
    <col min="9" max="255" width="9.140625" style="379"/>
    <col min="256" max="256" width="5.7109375" style="379" customWidth="1"/>
    <col min="257" max="257" width="50" style="379" customWidth="1"/>
    <col min="258" max="258" width="28.85546875" style="379" customWidth="1"/>
    <col min="259" max="511" width="9.140625" style="379"/>
    <col min="512" max="512" width="5.7109375" style="379" customWidth="1"/>
    <col min="513" max="513" width="50" style="379" customWidth="1"/>
    <col min="514" max="514" width="28.85546875" style="379" customWidth="1"/>
    <col min="515" max="767" width="9.140625" style="379"/>
    <col min="768" max="768" width="5.7109375" style="379" customWidth="1"/>
    <col min="769" max="769" width="50" style="379" customWidth="1"/>
    <col min="770" max="770" width="28.85546875" style="379" customWidth="1"/>
    <col min="771" max="1023" width="9.140625" style="379"/>
    <col min="1024" max="1024" width="5.7109375" style="379" customWidth="1"/>
    <col min="1025" max="1025" width="50" style="379" customWidth="1"/>
    <col min="1026" max="1026" width="28.85546875" style="379" customWidth="1"/>
    <col min="1027" max="1279" width="9.140625" style="379"/>
    <col min="1280" max="1280" width="5.7109375" style="379" customWidth="1"/>
    <col min="1281" max="1281" width="50" style="379" customWidth="1"/>
    <col min="1282" max="1282" width="28.85546875" style="379" customWidth="1"/>
    <col min="1283" max="1535" width="9.140625" style="379"/>
    <col min="1536" max="1536" width="5.7109375" style="379" customWidth="1"/>
    <col min="1537" max="1537" width="50" style="379" customWidth="1"/>
    <col min="1538" max="1538" width="28.85546875" style="379" customWidth="1"/>
    <col min="1539" max="1791" width="9.140625" style="379"/>
    <col min="1792" max="1792" width="5.7109375" style="379" customWidth="1"/>
    <col min="1793" max="1793" width="50" style="379" customWidth="1"/>
    <col min="1794" max="1794" width="28.85546875" style="379" customWidth="1"/>
    <col min="1795" max="2047" width="9.140625" style="379"/>
    <col min="2048" max="2048" width="5.7109375" style="379" customWidth="1"/>
    <col min="2049" max="2049" width="50" style="379" customWidth="1"/>
    <col min="2050" max="2050" width="28.85546875" style="379" customWidth="1"/>
    <col min="2051" max="2303" width="9.140625" style="379"/>
    <col min="2304" max="2304" width="5.7109375" style="379" customWidth="1"/>
    <col min="2305" max="2305" width="50" style="379" customWidth="1"/>
    <col min="2306" max="2306" width="28.85546875" style="379" customWidth="1"/>
    <col min="2307" max="2559" width="9.140625" style="379"/>
    <col min="2560" max="2560" width="5.7109375" style="379" customWidth="1"/>
    <col min="2561" max="2561" width="50" style="379" customWidth="1"/>
    <col min="2562" max="2562" width="28.85546875" style="379" customWidth="1"/>
    <col min="2563" max="2815" width="9.140625" style="379"/>
    <col min="2816" max="2816" width="5.7109375" style="379" customWidth="1"/>
    <col min="2817" max="2817" width="50" style="379" customWidth="1"/>
    <col min="2818" max="2818" width="28.85546875" style="379" customWidth="1"/>
    <col min="2819" max="3071" width="9.140625" style="379"/>
    <col min="3072" max="3072" width="5.7109375" style="379" customWidth="1"/>
    <col min="3073" max="3073" width="50" style="379" customWidth="1"/>
    <col min="3074" max="3074" width="28.85546875" style="379" customWidth="1"/>
    <col min="3075" max="3327" width="9.140625" style="379"/>
    <col min="3328" max="3328" width="5.7109375" style="379" customWidth="1"/>
    <col min="3329" max="3329" width="50" style="379" customWidth="1"/>
    <col min="3330" max="3330" width="28.85546875" style="379" customWidth="1"/>
    <col min="3331" max="3583" width="9.140625" style="379"/>
    <col min="3584" max="3584" width="5.7109375" style="379" customWidth="1"/>
    <col min="3585" max="3585" width="50" style="379" customWidth="1"/>
    <col min="3586" max="3586" width="28.85546875" style="379" customWidth="1"/>
    <col min="3587" max="3839" width="9.140625" style="379"/>
    <col min="3840" max="3840" width="5.7109375" style="379" customWidth="1"/>
    <col min="3841" max="3841" width="50" style="379" customWidth="1"/>
    <col min="3842" max="3842" width="28.85546875" style="379" customWidth="1"/>
    <col min="3843" max="4095" width="9.140625" style="379"/>
    <col min="4096" max="4096" width="5.7109375" style="379" customWidth="1"/>
    <col min="4097" max="4097" width="50" style="379" customWidth="1"/>
    <col min="4098" max="4098" width="28.85546875" style="379" customWidth="1"/>
    <col min="4099" max="4351" width="9.140625" style="379"/>
    <col min="4352" max="4352" width="5.7109375" style="379" customWidth="1"/>
    <col min="4353" max="4353" width="50" style="379" customWidth="1"/>
    <col min="4354" max="4354" width="28.85546875" style="379" customWidth="1"/>
    <col min="4355" max="4607" width="9.140625" style="379"/>
    <col min="4608" max="4608" width="5.7109375" style="379" customWidth="1"/>
    <col min="4609" max="4609" width="50" style="379" customWidth="1"/>
    <col min="4610" max="4610" width="28.85546875" style="379" customWidth="1"/>
    <col min="4611" max="4863" width="9.140625" style="379"/>
    <col min="4864" max="4864" width="5.7109375" style="379" customWidth="1"/>
    <col min="4865" max="4865" width="50" style="379" customWidth="1"/>
    <col min="4866" max="4866" width="28.85546875" style="379" customWidth="1"/>
    <col min="4867" max="5119" width="9.140625" style="379"/>
    <col min="5120" max="5120" width="5.7109375" style="379" customWidth="1"/>
    <col min="5121" max="5121" width="50" style="379" customWidth="1"/>
    <col min="5122" max="5122" width="28.85546875" style="379" customWidth="1"/>
    <col min="5123" max="5375" width="9.140625" style="379"/>
    <col min="5376" max="5376" width="5.7109375" style="379" customWidth="1"/>
    <col min="5377" max="5377" width="50" style="379" customWidth="1"/>
    <col min="5378" max="5378" width="28.85546875" style="379" customWidth="1"/>
    <col min="5379" max="5631" width="9.140625" style="379"/>
    <col min="5632" max="5632" width="5.7109375" style="379" customWidth="1"/>
    <col min="5633" max="5633" width="50" style="379" customWidth="1"/>
    <col min="5634" max="5634" width="28.85546875" style="379" customWidth="1"/>
    <col min="5635" max="5887" width="9.140625" style="379"/>
    <col min="5888" max="5888" width="5.7109375" style="379" customWidth="1"/>
    <col min="5889" max="5889" width="50" style="379" customWidth="1"/>
    <col min="5890" max="5890" width="28.85546875" style="379" customWidth="1"/>
    <col min="5891" max="6143" width="9.140625" style="379"/>
    <col min="6144" max="6144" width="5.7109375" style="379" customWidth="1"/>
    <col min="6145" max="6145" width="50" style="379" customWidth="1"/>
    <col min="6146" max="6146" width="28.85546875" style="379" customWidth="1"/>
    <col min="6147" max="6399" width="9.140625" style="379"/>
    <col min="6400" max="6400" width="5.7109375" style="379" customWidth="1"/>
    <col min="6401" max="6401" width="50" style="379" customWidth="1"/>
    <col min="6402" max="6402" width="28.85546875" style="379" customWidth="1"/>
    <col min="6403" max="6655" width="9.140625" style="379"/>
    <col min="6656" max="6656" width="5.7109375" style="379" customWidth="1"/>
    <col min="6657" max="6657" width="50" style="379" customWidth="1"/>
    <col min="6658" max="6658" width="28.85546875" style="379" customWidth="1"/>
    <col min="6659" max="6911" width="9.140625" style="379"/>
    <col min="6912" max="6912" width="5.7109375" style="379" customWidth="1"/>
    <col min="6913" max="6913" width="50" style="379" customWidth="1"/>
    <col min="6914" max="6914" width="28.85546875" style="379" customWidth="1"/>
    <col min="6915" max="7167" width="9.140625" style="379"/>
    <col min="7168" max="7168" width="5.7109375" style="379" customWidth="1"/>
    <col min="7169" max="7169" width="50" style="379" customWidth="1"/>
    <col min="7170" max="7170" width="28.85546875" style="379" customWidth="1"/>
    <col min="7171" max="7423" width="9.140625" style="379"/>
    <col min="7424" max="7424" width="5.7109375" style="379" customWidth="1"/>
    <col min="7425" max="7425" width="50" style="379" customWidth="1"/>
    <col min="7426" max="7426" width="28.85546875" style="379" customWidth="1"/>
    <col min="7427" max="7679" width="9.140625" style="379"/>
    <col min="7680" max="7680" width="5.7109375" style="379" customWidth="1"/>
    <col min="7681" max="7681" width="50" style="379" customWidth="1"/>
    <col min="7682" max="7682" width="28.85546875" style="379" customWidth="1"/>
    <col min="7683" max="7935" width="9.140625" style="379"/>
    <col min="7936" max="7936" width="5.7109375" style="379" customWidth="1"/>
    <col min="7937" max="7937" width="50" style="379" customWidth="1"/>
    <col min="7938" max="7938" width="28.85546875" style="379" customWidth="1"/>
    <col min="7939" max="8191" width="9.140625" style="379"/>
    <col min="8192" max="8192" width="5.7109375" style="379" customWidth="1"/>
    <col min="8193" max="8193" width="50" style="379" customWidth="1"/>
    <col min="8194" max="8194" width="28.85546875" style="379" customWidth="1"/>
    <col min="8195" max="8447" width="9.140625" style="379"/>
    <col min="8448" max="8448" width="5.7109375" style="379" customWidth="1"/>
    <col min="8449" max="8449" width="50" style="379" customWidth="1"/>
    <col min="8450" max="8450" width="28.85546875" style="379" customWidth="1"/>
    <col min="8451" max="8703" width="9.140625" style="379"/>
    <col min="8704" max="8704" width="5.7109375" style="379" customWidth="1"/>
    <col min="8705" max="8705" width="50" style="379" customWidth="1"/>
    <col min="8706" max="8706" width="28.85546875" style="379" customWidth="1"/>
    <col min="8707" max="8959" width="9.140625" style="379"/>
    <col min="8960" max="8960" width="5.7109375" style="379" customWidth="1"/>
    <col min="8961" max="8961" width="50" style="379" customWidth="1"/>
    <col min="8962" max="8962" width="28.85546875" style="379" customWidth="1"/>
    <col min="8963" max="9215" width="9.140625" style="379"/>
    <col min="9216" max="9216" width="5.7109375" style="379" customWidth="1"/>
    <col min="9217" max="9217" width="50" style="379" customWidth="1"/>
    <col min="9218" max="9218" width="28.85546875" style="379" customWidth="1"/>
    <col min="9219" max="9471" width="9.140625" style="379"/>
    <col min="9472" max="9472" width="5.7109375" style="379" customWidth="1"/>
    <col min="9473" max="9473" width="50" style="379" customWidth="1"/>
    <col min="9474" max="9474" width="28.85546875" style="379" customWidth="1"/>
    <col min="9475" max="9727" width="9.140625" style="379"/>
    <col min="9728" max="9728" width="5.7109375" style="379" customWidth="1"/>
    <col min="9729" max="9729" width="50" style="379" customWidth="1"/>
    <col min="9730" max="9730" width="28.85546875" style="379" customWidth="1"/>
    <col min="9731" max="9983" width="9.140625" style="379"/>
    <col min="9984" max="9984" width="5.7109375" style="379" customWidth="1"/>
    <col min="9985" max="9985" width="50" style="379" customWidth="1"/>
    <col min="9986" max="9986" width="28.85546875" style="379" customWidth="1"/>
    <col min="9987" max="10239" width="9.140625" style="379"/>
    <col min="10240" max="10240" width="5.7109375" style="379" customWidth="1"/>
    <col min="10241" max="10241" width="50" style="379" customWidth="1"/>
    <col min="10242" max="10242" width="28.85546875" style="379" customWidth="1"/>
    <col min="10243" max="10495" width="9.140625" style="379"/>
    <col min="10496" max="10496" width="5.7109375" style="379" customWidth="1"/>
    <col min="10497" max="10497" width="50" style="379" customWidth="1"/>
    <col min="10498" max="10498" width="28.85546875" style="379" customWidth="1"/>
    <col min="10499" max="10751" width="9.140625" style="379"/>
    <col min="10752" max="10752" width="5.7109375" style="379" customWidth="1"/>
    <col min="10753" max="10753" width="50" style="379" customWidth="1"/>
    <col min="10754" max="10754" width="28.85546875" style="379" customWidth="1"/>
    <col min="10755" max="11007" width="9.140625" style="379"/>
    <col min="11008" max="11008" width="5.7109375" style="379" customWidth="1"/>
    <col min="11009" max="11009" width="50" style="379" customWidth="1"/>
    <col min="11010" max="11010" width="28.85546875" style="379" customWidth="1"/>
    <col min="11011" max="11263" width="9.140625" style="379"/>
    <col min="11264" max="11264" width="5.7109375" style="379" customWidth="1"/>
    <col min="11265" max="11265" width="50" style="379" customWidth="1"/>
    <col min="11266" max="11266" width="28.85546875" style="379" customWidth="1"/>
    <col min="11267" max="11519" width="9.140625" style="379"/>
    <col min="11520" max="11520" width="5.7109375" style="379" customWidth="1"/>
    <col min="11521" max="11521" width="50" style="379" customWidth="1"/>
    <col min="11522" max="11522" width="28.85546875" style="379" customWidth="1"/>
    <col min="11523" max="11775" width="9.140625" style="379"/>
    <col min="11776" max="11776" width="5.7109375" style="379" customWidth="1"/>
    <col min="11777" max="11777" width="50" style="379" customWidth="1"/>
    <col min="11778" max="11778" width="28.85546875" style="379" customWidth="1"/>
    <col min="11779" max="12031" width="9.140625" style="379"/>
    <col min="12032" max="12032" width="5.7109375" style="379" customWidth="1"/>
    <col min="12033" max="12033" width="50" style="379" customWidth="1"/>
    <col min="12034" max="12034" width="28.85546875" style="379" customWidth="1"/>
    <col min="12035" max="12287" width="9.140625" style="379"/>
    <col min="12288" max="12288" width="5.7109375" style="379" customWidth="1"/>
    <col min="12289" max="12289" width="50" style="379" customWidth="1"/>
    <col min="12290" max="12290" width="28.85546875" style="379" customWidth="1"/>
    <col min="12291" max="12543" width="9.140625" style="379"/>
    <col min="12544" max="12544" width="5.7109375" style="379" customWidth="1"/>
    <col min="12545" max="12545" width="50" style="379" customWidth="1"/>
    <col min="12546" max="12546" width="28.85546875" style="379" customWidth="1"/>
    <col min="12547" max="12799" width="9.140625" style="379"/>
    <col min="12800" max="12800" width="5.7109375" style="379" customWidth="1"/>
    <col min="12801" max="12801" width="50" style="379" customWidth="1"/>
    <col min="12802" max="12802" width="28.85546875" style="379" customWidth="1"/>
    <col min="12803" max="13055" width="9.140625" style="379"/>
    <col min="13056" max="13056" width="5.7109375" style="379" customWidth="1"/>
    <col min="13057" max="13057" width="50" style="379" customWidth="1"/>
    <col min="13058" max="13058" width="28.85546875" style="379" customWidth="1"/>
    <col min="13059" max="13311" width="9.140625" style="379"/>
    <col min="13312" max="13312" width="5.7109375" style="379" customWidth="1"/>
    <col min="13313" max="13313" width="50" style="379" customWidth="1"/>
    <col min="13314" max="13314" width="28.85546875" style="379" customWidth="1"/>
    <col min="13315" max="13567" width="9.140625" style="379"/>
    <col min="13568" max="13568" width="5.7109375" style="379" customWidth="1"/>
    <col min="13569" max="13569" width="50" style="379" customWidth="1"/>
    <col min="13570" max="13570" width="28.85546875" style="379" customWidth="1"/>
    <col min="13571" max="13823" width="9.140625" style="379"/>
    <col min="13824" max="13824" width="5.7109375" style="379" customWidth="1"/>
    <col min="13825" max="13825" width="50" style="379" customWidth="1"/>
    <col min="13826" max="13826" width="28.85546875" style="379" customWidth="1"/>
    <col min="13827" max="14079" width="9.140625" style="379"/>
    <col min="14080" max="14080" width="5.7109375" style="379" customWidth="1"/>
    <col min="14081" max="14081" width="50" style="379" customWidth="1"/>
    <col min="14082" max="14082" width="28.85546875" style="379" customWidth="1"/>
    <col min="14083" max="14335" width="9.140625" style="379"/>
    <col min="14336" max="14336" width="5.7109375" style="379" customWidth="1"/>
    <col min="14337" max="14337" width="50" style="379" customWidth="1"/>
    <col min="14338" max="14338" width="28.85546875" style="379" customWidth="1"/>
    <col min="14339" max="14591" width="9.140625" style="379"/>
    <col min="14592" max="14592" width="5.7109375" style="379" customWidth="1"/>
    <col min="14593" max="14593" width="50" style="379" customWidth="1"/>
    <col min="14594" max="14594" width="28.85546875" style="379" customWidth="1"/>
    <col min="14595" max="14847" width="9.140625" style="379"/>
    <col min="14848" max="14848" width="5.7109375" style="379" customWidth="1"/>
    <col min="14849" max="14849" width="50" style="379" customWidth="1"/>
    <col min="14850" max="14850" width="28.85546875" style="379" customWidth="1"/>
    <col min="14851" max="15103" width="9.140625" style="379"/>
    <col min="15104" max="15104" width="5.7109375" style="379" customWidth="1"/>
    <col min="15105" max="15105" width="50" style="379" customWidth="1"/>
    <col min="15106" max="15106" width="28.85546875" style="379" customWidth="1"/>
    <col min="15107" max="15359" width="9.140625" style="379"/>
    <col min="15360" max="15360" width="5.7109375" style="379" customWidth="1"/>
    <col min="15361" max="15361" width="50" style="379" customWidth="1"/>
    <col min="15362" max="15362" width="28.85546875" style="379" customWidth="1"/>
    <col min="15363" max="15615" width="9.140625" style="379"/>
    <col min="15616" max="15616" width="5.7109375" style="379" customWidth="1"/>
    <col min="15617" max="15617" width="50" style="379" customWidth="1"/>
    <col min="15618" max="15618" width="28.85546875" style="379" customWidth="1"/>
    <col min="15619" max="15871" width="9.140625" style="379"/>
    <col min="15872" max="15872" width="5.7109375" style="379" customWidth="1"/>
    <col min="15873" max="15873" width="50" style="379" customWidth="1"/>
    <col min="15874" max="15874" width="28.85546875" style="379" customWidth="1"/>
    <col min="15875" max="16127" width="9.140625" style="379"/>
    <col min="16128" max="16128" width="5.7109375" style="379" customWidth="1"/>
    <col min="16129" max="16129" width="50" style="379" customWidth="1"/>
    <col min="16130" max="16130" width="28.85546875" style="379" customWidth="1"/>
    <col min="16131" max="16384" width="9.140625" style="379"/>
  </cols>
  <sheetData>
    <row r="1" spans="1:8" x14ac:dyDescent="0.2">
      <c r="B1" s="367" t="s">
        <v>361</v>
      </c>
      <c r="F1" s="379" t="s">
        <v>480</v>
      </c>
    </row>
    <row r="2" spans="1:8" x14ac:dyDescent="0.2">
      <c r="B2" s="367" t="s">
        <v>362</v>
      </c>
      <c r="C2" s="368"/>
      <c r="F2" s="379" t="s">
        <v>538</v>
      </c>
    </row>
    <row r="3" spans="1:8" x14ac:dyDescent="0.2">
      <c r="C3" s="364"/>
      <c r="F3" s="379" t="s">
        <v>120</v>
      </c>
    </row>
    <row r="4" spans="1:8" x14ac:dyDescent="0.2">
      <c r="B4" s="369" t="s">
        <v>481</v>
      </c>
      <c r="C4" s="370" t="s">
        <v>453</v>
      </c>
    </row>
    <row r="5" spans="1:8" ht="38.25" x14ac:dyDescent="0.2">
      <c r="A5" s="590" t="s">
        <v>1</v>
      </c>
      <c r="B5" s="591" t="s">
        <v>2</v>
      </c>
      <c r="C5" s="592" t="s">
        <v>363</v>
      </c>
      <c r="D5" s="592" t="s">
        <v>48</v>
      </c>
      <c r="E5" s="592" t="s">
        <v>364</v>
      </c>
      <c r="F5" s="592" t="s">
        <v>50</v>
      </c>
      <c r="G5" s="592" t="s">
        <v>174</v>
      </c>
      <c r="H5" s="592" t="s">
        <v>52</v>
      </c>
    </row>
    <row r="6" spans="1:8" ht="25.5" x14ac:dyDescent="0.2">
      <c r="A6" s="593">
        <v>1</v>
      </c>
      <c r="B6" s="594" t="s">
        <v>53</v>
      </c>
      <c r="C6" s="595">
        <f>SUM(D6:H6)</f>
        <v>0</v>
      </c>
      <c r="D6" s="596"/>
      <c r="E6" s="596"/>
      <c r="F6" s="596"/>
      <c r="G6" s="596"/>
      <c r="H6" s="596"/>
    </row>
    <row r="7" spans="1:8" ht="25.5" x14ac:dyDescent="0.2">
      <c r="A7" s="593">
        <v>2</v>
      </c>
      <c r="B7" s="594" t="s">
        <v>365</v>
      </c>
      <c r="C7" s="595">
        <f t="shared" ref="C7:C70" si="0">SUM(D7:H7)</f>
        <v>0</v>
      </c>
      <c r="D7" s="596"/>
      <c r="E7" s="596"/>
      <c r="F7" s="596"/>
      <c r="G7" s="596"/>
      <c r="H7" s="596"/>
    </row>
    <row r="8" spans="1:8" ht="25.5" x14ac:dyDescent="0.2">
      <c r="A8" s="593">
        <v>3</v>
      </c>
      <c r="B8" s="594" t="s">
        <v>366</v>
      </c>
      <c r="C8" s="595">
        <f t="shared" si="0"/>
        <v>0</v>
      </c>
      <c r="D8" s="596"/>
      <c r="E8" s="596"/>
      <c r="F8" s="596"/>
      <c r="G8" s="596"/>
      <c r="H8" s="596"/>
    </row>
    <row r="9" spans="1:8" ht="25.5" x14ac:dyDescent="0.2">
      <c r="A9" s="593">
        <v>4</v>
      </c>
      <c r="B9" s="594" t="s">
        <v>367</v>
      </c>
      <c r="C9" s="595">
        <f t="shared" si="0"/>
        <v>0</v>
      </c>
      <c r="D9" s="596"/>
      <c r="E9" s="596"/>
      <c r="F9" s="596"/>
      <c r="G9" s="596"/>
      <c r="H9" s="596"/>
    </row>
    <row r="10" spans="1:8" ht="25.5" x14ac:dyDescent="0.2">
      <c r="A10" s="593">
        <v>5</v>
      </c>
      <c r="B10" s="594" t="s">
        <v>368</v>
      </c>
      <c r="C10" s="595">
        <f t="shared" si="0"/>
        <v>0</v>
      </c>
      <c r="D10" s="596"/>
      <c r="E10" s="596"/>
      <c r="F10" s="596"/>
      <c r="G10" s="596"/>
      <c r="H10" s="596"/>
    </row>
    <row r="11" spans="1:8" x14ac:dyDescent="0.2">
      <c r="A11" s="593">
        <v>6</v>
      </c>
      <c r="B11" s="594" t="s">
        <v>369</v>
      </c>
      <c r="C11" s="595">
        <f t="shared" si="0"/>
        <v>0</v>
      </c>
      <c r="D11" s="596"/>
      <c r="E11" s="596"/>
      <c r="F11" s="596"/>
      <c r="G11" s="596"/>
      <c r="H11" s="596"/>
    </row>
    <row r="12" spans="1:8" x14ac:dyDescent="0.2">
      <c r="A12" s="593">
        <v>7</v>
      </c>
      <c r="B12" s="594" t="s">
        <v>58</v>
      </c>
      <c r="C12" s="595">
        <f t="shared" si="0"/>
        <v>0</v>
      </c>
      <c r="D12" s="597">
        <f>SUM(D6:D11)</f>
        <v>0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</row>
    <row r="13" spans="1:8" s="240" customFormat="1" x14ac:dyDescent="0.2">
      <c r="A13" s="593">
        <v>8</v>
      </c>
      <c r="B13" s="598" t="s">
        <v>370</v>
      </c>
      <c r="C13" s="595">
        <f t="shared" si="0"/>
        <v>0</v>
      </c>
      <c r="D13" s="599"/>
      <c r="E13" s="599"/>
      <c r="F13" s="599"/>
      <c r="G13" s="599"/>
      <c r="H13" s="599"/>
    </row>
    <row r="14" spans="1:8" ht="25.5" x14ac:dyDescent="0.2">
      <c r="A14" s="593">
        <v>9</v>
      </c>
      <c r="B14" s="594" t="s">
        <v>59</v>
      </c>
      <c r="C14" s="595">
        <f t="shared" si="0"/>
        <v>0</v>
      </c>
      <c r="D14" s="597">
        <f>SUM(D15:D19)</f>
        <v>0</v>
      </c>
      <c r="E14" s="597">
        <f>SUM(E15:E19)</f>
        <v>0</v>
      </c>
      <c r="F14" s="597">
        <f>SUM(F15:F19)</f>
        <v>0</v>
      </c>
      <c r="G14" s="597">
        <f>SUM(G15:G19)</f>
        <v>0</v>
      </c>
      <c r="H14" s="597">
        <f>SUM(H15:H19)</f>
        <v>0</v>
      </c>
    </row>
    <row r="15" spans="1:8" x14ac:dyDescent="0.2">
      <c r="A15" s="593">
        <v>10</v>
      </c>
      <c r="B15" s="594" t="s">
        <v>371</v>
      </c>
      <c r="C15" s="595">
        <f t="shared" si="0"/>
        <v>0</v>
      </c>
      <c r="D15" s="596"/>
      <c r="E15" s="596"/>
      <c r="F15" s="596"/>
      <c r="G15" s="596"/>
      <c r="H15" s="596"/>
    </row>
    <row r="16" spans="1:8" x14ac:dyDescent="0.2">
      <c r="A16" s="593">
        <v>11</v>
      </c>
      <c r="B16" s="594" t="s">
        <v>372</v>
      </c>
      <c r="C16" s="595">
        <f t="shared" si="0"/>
        <v>0</v>
      </c>
      <c r="D16" s="596"/>
      <c r="E16" s="596"/>
      <c r="F16" s="596"/>
      <c r="G16" s="596"/>
      <c r="H16" s="596"/>
    </row>
    <row r="17" spans="1:8" x14ac:dyDescent="0.2">
      <c r="A17" s="593">
        <v>12</v>
      </c>
      <c r="B17" s="594" t="s">
        <v>373</v>
      </c>
      <c r="C17" s="595">
        <f t="shared" si="0"/>
        <v>0</v>
      </c>
      <c r="D17" s="596"/>
      <c r="E17" s="596"/>
      <c r="F17" s="596"/>
      <c r="G17" s="596"/>
      <c r="H17" s="596"/>
    </row>
    <row r="18" spans="1:8" x14ac:dyDescent="0.2">
      <c r="A18" s="593">
        <v>13</v>
      </c>
      <c r="B18" s="594" t="s">
        <v>374</v>
      </c>
      <c r="C18" s="595">
        <f t="shared" si="0"/>
        <v>0</v>
      </c>
      <c r="D18" s="596"/>
      <c r="E18" s="596"/>
      <c r="F18" s="596"/>
      <c r="G18" s="596"/>
      <c r="H18" s="596"/>
    </row>
    <row r="19" spans="1:8" x14ac:dyDescent="0.2">
      <c r="A19" s="593">
        <v>14</v>
      </c>
      <c r="B19" s="594" t="s">
        <v>375</v>
      </c>
      <c r="C19" s="595">
        <f t="shared" si="0"/>
        <v>0</v>
      </c>
      <c r="D19" s="596"/>
      <c r="E19" s="596"/>
      <c r="F19" s="596"/>
      <c r="G19" s="596"/>
      <c r="H19" s="596"/>
    </row>
    <row r="20" spans="1:8" ht="25.5" x14ac:dyDescent="0.2">
      <c r="A20" s="593">
        <v>15</v>
      </c>
      <c r="B20" s="600" t="s">
        <v>64</v>
      </c>
      <c r="C20" s="595">
        <f t="shared" si="0"/>
        <v>0</v>
      </c>
      <c r="D20" s="601">
        <f>D12+D14</f>
        <v>0</v>
      </c>
      <c r="E20" s="601">
        <f>E12+E14</f>
        <v>0</v>
      </c>
      <c r="F20" s="601">
        <f>F12+F14</f>
        <v>0</v>
      </c>
      <c r="G20" s="601">
        <f>G12+G14</f>
        <v>0</v>
      </c>
      <c r="H20" s="601">
        <f>H12+H14</f>
        <v>0</v>
      </c>
    </row>
    <row r="21" spans="1:8" x14ac:dyDescent="0.2">
      <c r="A21" s="593">
        <v>16</v>
      </c>
      <c r="B21" s="594" t="s">
        <v>65</v>
      </c>
      <c r="C21" s="595">
        <f t="shared" si="0"/>
        <v>0</v>
      </c>
      <c r="D21" s="602">
        <f>D22</f>
        <v>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</row>
    <row r="22" spans="1:8" x14ac:dyDescent="0.2">
      <c r="A22" s="593">
        <v>17</v>
      </c>
      <c r="B22" s="594" t="s">
        <v>376</v>
      </c>
      <c r="C22" s="595">
        <f t="shared" si="0"/>
        <v>0</v>
      </c>
      <c r="D22" s="603"/>
      <c r="E22" s="603"/>
      <c r="F22" s="603"/>
      <c r="G22" s="603"/>
      <c r="H22" s="603"/>
    </row>
    <row r="23" spans="1:8" x14ac:dyDescent="0.2">
      <c r="A23" s="593">
        <v>18</v>
      </c>
      <c r="B23" s="594" t="s">
        <v>377</v>
      </c>
      <c r="C23" s="595">
        <f t="shared" si="0"/>
        <v>0</v>
      </c>
      <c r="D23" s="602">
        <f>SUM(D24:D27)</f>
        <v>0</v>
      </c>
      <c r="E23" s="602">
        <f>SUM(E24:E27)</f>
        <v>0</v>
      </c>
      <c r="F23" s="602">
        <f>SUM(F24:F27)</f>
        <v>0</v>
      </c>
      <c r="G23" s="602">
        <f>SUM(G24:G27)</f>
        <v>0</v>
      </c>
      <c r="H23" s="602">
        <f>SUM(H24:H27)</f>
        <v>0</v>
      </c>
    </row>
    <row r="24" spans="1:8" x14ac:dyDescent="0.2">
      <c r="A24" s="593">
        <v>19</v>
      </c>
      <c r="B24" s="594" t="s">
        <v>378</v>
      </c>
      <c r="C24" s="595">
        <f t="shared" si="0"/>
        <v>0</v>
      </c>
      <c r="D24" s="592"/>
      <c r="E24" s="592"/>
      <c r="F24" s="592"/>
      <c r="G24" s="592"/>
      <c r="H24" s="592"/>
    </row>
    <row r="25" spans="1:8" x14ac:dyDescent="0.2">
      <c r="A25" s="593">
        <v>20</v>
      </c>
      <c r="B25" s="594" t="s">
        <v>379</v>
      </c>
      <c r="C25" s="595">
        <f t="shared" si="0"/>
        <v>0</v>
      </c>
      <c r="D25" s="592"/>
      <c r="E25" s="592"/>
      <c r="F25" s="592"/>
      <c r="G25" s="592"/>
      <c r="H25" s="592"/>
    </row>
    <row r="26" spans="1:8" x14ac:dyDescent="0.2">
      <c r="A26" s="593">
        <v>21</v>
      </c>
      <c r="B26" s="594" t="s">
        <v>380</v>
      </c>
      <c r="C26" s="595">
        <f t="shared" si="0"/>
        <v>0</v>
      </c>
      <c r="D26" s="592"/>
      <c r="E26" s="592"/>
      <c r="F26" s="592"/>
      <c r="G26" s="592"/>
      <c r="H26" s="592"/>
    </row>
    <row r="27" spans="1:8" x14ac:dyDescent="0.2">
      <c r="A27" s="593">
        <v>22</v>
      </c>
      <c r="B27" s="371" t="s">
        <v>381</v>
      </c>
      <c r="C27" s="595">
        <f t="shared" si="0"/>
        <v>0</v>
      </c>
      <c r="D27" s="592"/>
      <c r="E27" s="592"/>
      <c r="F27" s="592"/>
      <c r="G27" s="592"/>
      <c r="H27" s="592"/>
    </row>
    <row r="28" spans="1:8" ht="25.5" x14ac:dyDescent="0.2">
      <c r="A28" s="593">
        <v>23</v>
      </c>
      <c r="B28" s="600" t="s">
        <v>70</v>
      </c>
      <c r="C28" s="595">
        <f t="shared" si="0"/>
        <v>0</v>
      </c>
      <c r="D28" s="601">
        <f>D21+D23</f>
        <v>0</v>
      </c>
      <c r="E28" s="601">
        <f>E21+E23</f>
        <v>0</v>
      </c>
      <c r="F28" s="601">
        <f>F21+F23</f>
        <v>0</v>
      </c>
      <c r="G28" s="601">
        <f>G21+G23</f>
        <v>0</v>
      </c>
      <c r="H28" s="601">
        <f>H21+H23</f>
        <v>0</v>
      </c>
    </row>
    <row r="29" spans="1:8" x14ac:dyDescent="0.2">
      <c r="A29" s="593">
        <v>24</v>
      </c>
      <c r="B29" s="594" t="s">
        <v>71</v>
      </c>
      <c r="C29" s="595">
        <f t="shared" si="0"/>
        <v>7879357</v>
      </c>
      <c r="D29" s="597">
        <f>SUM(D30:D31)</f>
        <v>7879357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</row>
    <row r="30" spans="1:8" x14ac:dyDescent="0.2">
      <c r="A30" s="593">
        <v>25</v>
      </c>
      <c r="B30" s="594" t="s">
        <v>72</v>
      </c>
      <c r="C30" s="595">
        <f t="shared" si="0"/>
        <v>7879357</v>
      </c>
      <c r="D30" s="596">
        <v>7879357</v>
      </c>
      <c r="E30" s="596"/>
      <c r="F30" s="596"/>
      <c r="G30" s="596"/>
      <c r="H30" s="596"/>
    </row>
    <row r="31" spans="1:8" ht="16.5" customHeight="1" x14ac:dyDescent="0.2">
      <c r="A31" s="593">
        <v>26</v>
      </c>
      <c r="B31" s="594" t="s">
        <v>73</v>
      </c>
      <c r="C31" s="595">
        <f t="shared" si="0"/>
        <v>0</v>
      </c>
      <c r="D31" s="596"/>
      <c r="E31" s="596"/>
      <c r="F31" s="596"/>
      <c r="G31" s="596"/>
      <c r="H31" s="596"/>
    </row>
    <row r="32" spans="1:8" ht="18.75" customHeight="1" x14ac:dyDescent="0.2">
      <c r="A32" s="593">
        <v>27</v>
      </c>
      <c r="B32" s="594" t="s">
        <v>74</v>
      </c>
      <c r="C32" s="595">
        <f t="shared" si="0"/>
        <v>0</v>
      </c>
      <c r="D32" s="596"/>
      <c r="E32" s="596"/>
      <c r="F32" s="596"/>
      <c r="G32" s="596"/>
      <c r="H32" s="596"/>
    </row>
    <row r="33" spans="1:8" x14ac:dyDescent="0.2">
      <c r="A33" s="593">
        <v>28</v>
      </c>
      <c r="B33" s="594" t="s">
        <v>382</v>
      </c>
      <c r="C33" s="595">
        <f t="shared" si="0"/>
        <v>0</v>
      </c>
      <c r="D33" s="596"/>
      <c r="E33" s="596"/>
      <c r="F33" s="596"/>
      <c r="G33" s="596"/>
      <c r="H33" s="596"/>
    </row>
    <row r="34" spans="1:8" ht="25.5" x14ac:dyDescent="0.2">
      <c r="A34" s="593">
        <v>29</v>
      </c>
      <c r="B34" s="594" t="s">
        <v>383</v>
      </c>
      <c r="C34" s="595">
        <f t="shared" si="0"/>
        <v>0</v>
      </c>
      <c r="D34" s="596"/>
      <c r="E34" s="596"/>
      <c r="F34" s="596"/>
      <c r="G34" s="596"/>
      <c r="H34" s="596"/>
    </row>
    <row r="35" spans="1:8" x14ac:dyDescent="0.2">
      <c r="A35" s="593">
        <v>30</v>
      </c>
      <c r="B35" s="594" t="s">
        <v>77</v>
      </c>
      <c r="C35" s="595">
        <f t="shared" si="0"/>
        <v>0</v>
      </c>
      <c r="D35" s="597">
        <f>SUM(D32:D34)</f>
        <v>0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</row>
    <row r="36" spans="1:8" x14ac:dyDescent="0.2">
      <c r="A36" s="593">
        <v>31</v>
      </c>
      <c r="B36" s="594" t="s">
        <v>78</v>
      </c>
      <c r="C36" s="595">
        <f t="shared" si="0"/>
        <v>0</v>
      </c>
      <c r="D36" s="597">
        <f>SUM(D37:D38)</f>
        <v>0</v>
      </c>
      <c r="E36" s="597">
        <f>SUM(E37:E38)</f>
        <v>0</v>
      </c>
      <c r="F36" s="597">
        <f>SUM(F37:F38)</f>
        <v>0</v>
      </c>
      <c r="G36" s="597">
        <f>SUM(G37:G38)</f>
        <v>0</v>
      </c>
      <c r="H36" s="597">
        <f>SUM(H37:H38)</f>
        <v>0</v>
      </c>
    </row>
    <row r="37" spans="1:8" ht="51" x14ac:dyDescent="0.2">
      <c r="A37" s="593">
        <v>32</v>
      </c>
      <c r="B37" s="594" t="s">
        <v>384</v>
      </c>
      <c r="C37" s="595">
        <f t="shared" si="0"/>
        <v>0</v>
      </c>
      <c r="D37" s="596"/>
      <c r="E37" s="596"/>
      <c r="F37" s="596"/>
      <c r="G37" s="596"/>
      <c r="H37" s="596"/>
    </row>
    <row r="38" spans="1:8" x14ac:dyDescent="0.2">
      <c r="A38" s="593">
        <v>33</v>
      </c>
      <c r="B38" s="594" t="s">
        <v>385</v>
      </c>
      <c r="C38" s="595">
        <f t="shared" si="0"/>
        <v>0</v>
      </c>
      <c r="D38" s="596"/>
      <c r="E38" s="596"/>
      <c r="F38" s="596"/>
      <c r="G38" s="596"/>
      <c r="H38" s="596"/>
    </row>
    <row r="39" spans="1:8" x14ac:dyDescent="0.2">
      <c r="A39" s="593">
        <v>34</v>
      </c>
      <c r="B39" s="600" t="s">
        <v>82</v>
      </c>
      <c r="C39" s="595">
        <f t="shared" si="0"/>
        <v>7879357</v>
      </c>
      <c r="D39" s="601">
        <f>D29+D35+D36</f>
        <v>7879357</v>
      </c>
      <c r="E39" s="601">
        <f>E29+E35+E36</f>
        <v>0</v>
      </c>
      <c r="F39" s="601">
        <f>F29+F35+F36</f>
        <v>0</v>
      </c>
      <c r="G39" s="601">
        <f>G29+G35+G36</f>
        <v>0</v>
      </c>
      <c r="H39" s="601">
        <f>H29+H35+H36</f>
        <v>0</v>
      </c>
    </row>
    <row r="40" spans="1:8" x14ac:dyDescent="0.2">
      <c r="A40" s="593">
        <v>35</v>
      </c>
      <c r="B40" s="598" t="s">
        <v>386</v>
      </c>
      <c r="C40" s="595">
        <f t="shared" si="0"/>
        <v>0</v>
      </c>
      <c r="D40" s="604"/>
      <c r="E40" s="604"/>
      <c r="F40" s="604"/>
      <c r="G40" s="604"/>
      <c r="H40" s="604"/>
    </row>
    <row r="41" spans="1:8" x14ac:dyDescent="0.2">
      <c r="A41" s="593">
        <v>36</v>
      </c>
      <c r="B41" s="605" t="s">
        <v>83</v>
      </c>
      <c r="C41" s="595">
        <f t="shared" si="0"/>
        <v>0</v>
      </c>
      <c r="D41" s="606">
        <f>SUM(D42:D45)</f>
        <v>0</v>
      </c>
      <c r="E41" s="606">
        <f>SUM(E42:E45)</f>
        <v>0</v>
      </c>
      <c r="F41" s="606">
        <f>SUM(F42:F45)</f>
        <v>0</v>
      </c>
      <c r="G41" s="606">
        <f>SUM(G42:G45)</f>
        <v>0</v>
      </c>
      <c r="H41" s="606">
        <f>SUM(H42:H45)</f>
        <v>0</v>
      </c>
    </row>
    <row r="42" spans="1:8" x14ac:dyDescent="0.2">
      <c r="A42" s="593">
        <v>37</v>
      </c>
      <c r="B42" s="605" t="s">
        <v>387</v>
      </c>
      <c r="C42" s="595">
        <f t="shared" si="0"/>
        <v>0</v>
      </c>
      <c r="D42" s="607"/>
      <c r="E42" s="607"/>
      <c r="F42" s="607"/>
      <c r="G42" s="607"/>
      <c r="H42" s="607"/>
    </row>
    <row r="43" spans="1:8" x14ac:dyDescent="0.2">
      <c r="A43" s="593">
        <v>38</v>
      </c>
      <c r="B43" s="605" t="s">
        <v>85</v>
      </c>
      <c r="C43" s="595">
        <f t="shared" si="0"/>
        <v>0</v>
      </c>
      <c r="D43" s="608"/>
      <c r="E43" s="608"/>
      <c r="F43" s="608"/>
      <c r="G43" s="608"/>
      <c r="H43" s="608"/>
    </row>
    <row r="44" spans="1:8" x14ac:dyDescent="0.2">
      <c r="A44" s="593">
        <v>39</v>
      </c>
      <c r="B44" s="605" t="s">
        <v>388</v>
      </c>
      <c r="C44" s="595">
        <f t="shared" si="0"/>
        <v>0</v>
      </c>
      <c r="D44" s="608"/>
      <c r="E44" s="608"/>
      <c r="F44" s="608"/>
      <c r="G44" s="608"/>
      <c r="H44" s="608"/>
    </row>
    <row r="45" spans="1:8" x14ac:dyDescent="0.2">
      <c r="A45" s="593">
        <v>40</v>
      </c>
      <c r="B45" s="605" t="s">
        <v>389</v>
      </c>
      <c r="C45" s="595">
        <f t="shared" si="0"/>
        <v>0</v>
      </c>
      <c r="D45" s="608"/>
      <c r="E45" s="608"/>
      <c r="F45" s="608"/>
      <c r="G45" s="608"/>
      <c r="H45" s="608"/>
    </row>
    <row r="46" spans="1:8" x14ac:dyDescent="0.2">
      <c r="A46" s="593">
        <v>41</v>
      </c>
      <c r="B46" s="594" t="s">
        <v>87</v>
      </c>
      <c r="C46" s="595">
        <f t="shared" si="0"/>
        <v>0</v>
      </c>
      <c r="D46" s="606">
        <f>SUM(D47:D48)</f>
        <v>0</v>
      </c>
      <c r="E46" s="606">
        <f>SUM(E47:E48)</f>
        <v>0</v>
      </c>
      <c r="F46" s="606">
        <f>SUM(F47:F48)</f>
        <v>0</v>
      </c>
      <c r="G46" s="606">
        <f>SUM(G47:G48)</f>
        <v>0</v>
      </c>
      <c r="H46" s="606">
        <f>SUM(H47:H48)</f>
        <v>0</v>
      </c>
    </row>
    <row r="47" spans="1:8" x14ac:dyDescent="0.2">
      <c r="A47" s="593">
        <v>42</v>
      </c>
      <c r="B47" s="594" t="s">
        <v>88</v>
      </c>
      <c r="C47" s="595">
        <f t="shared" si="0"/>
        <v>0</v>
      </c>
      <c r="D47" s="596"/>
      <c r="E47" s="596"/>
      <c r="F47" s="596"/>
      <c r="G47" s="596"/>
      <c r="H47" s="596"/>
    </row>
    <row r="48" spans="1:8" x14ac:dyDescent="0.2">
      <c r="A48" s="593">
        <v>43</v>
      </c>
      <c r="B48" s="594" t="s">
        <v>89</v>
      </c>
      <c r="C48" s="595">
        <f t="shared" si="0"/>
        <v>0</v>
      </c>
      <c r="D48" s="596"/>
      <c r="E48" s="596"/>
      <c r="F48" s="596"/>
      <c r="G48" s="596"/>
      <c r="H48" s="596"/>
    </row>
    <row r="49" spans="1:8" x14ac:dyDescent="0.2">
      <c r="A49" s="593">
        <v>44</v>
      </c>
      <c r="B49" s="594" t="s">
        <v>390</v>
      </c>
      <c r="C49" s="595">
        <f t="shared" si="0"/>
        <v>0</v>
      </c>
      <c r="D49" s="606">
        <f>SUM(D50:D53)</f>
        <v>0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</row>
    <row r="50" spans="1:8" ht="25.5" x14ac:dyDescent="0.2">
      <c r="A50" s="593">
        <v>45</v>
      </c>
      <c r="B50" s="594" t="s">
        <v>391</v>
      </c>
      <c r="C50" s="595">
        <f t="shared" si="0"/>
        <v>0</v>
      </c>
      <c r="D50" s="596"/>
      <c r="E50" s="596"/>
      <c r="F50" s="596"/>
      <c r="G50" s="596"/>
      <c r="H50" s="596"/>
    </row>
    <row r="51" spans="1:8" ht="25.5" x14ac:dyDescent="0.2">
      <c r="A51" s="593">
        <v>46</v>
      </c>
      <c r="B51" s="594" t="s">
        <v>92</v>
      </c>
      <c r="C51" s="595">
        <f t="shared" si="0"/>
        <v>0</v>
      </c>
      <c r="D51" s="596"/>
      <c r="E51" s="596"/>
      <c r="F51" s="596"/>
      <c r="G51" s="596"/>
      <c r="H51" s="596"/>
    </row>
    <row r="52" spans="1:8" x14ac:dyDescent="0.2">
      <c r="A52" s="593">
        <v>47</v>
      </c>
      <c r="B52" s="594" t="s">
        <v>392</v>
      </c>
      <c r="C52" s="595">
        <f t="shared" si="0"/>
        <v>0</v>
      </c>
      <c r="D52" s="596"/>
      <c r="E52" s="596"/>
      <c r="F52" s="596"/>
      <c r="G52" s="596"/>
      <c r="H52" s="596"/>
    </row>
    <row r="53" spans="1:8" x14ac:dyDescent="0.2">
      <c r="A53" s="593">
        <v>48</v>
      </c>
      <c r="B53" s="594" t="s">
        <v>95</v>
      </c>
      <c r="C53" s="595">
        <f t="shared" si="0"/>
        <v>0</v>
      </c>
      <c r="D53" s="596"/>
      <c r="E53" s="596"/>
      <c r="F53" s="596"/>
      <c r="G53" s="596"/>
      <c r="H53" s="596"/>
    </row>
    <row r="54" spans="1:8" x14ac:dyDescent="0.2">
      <c r="A54" s="593">
        <v>49</v>
      </c>
      <c r="B54" s="594" t="s">
        <v>393</v>
      </c>
      <c r="C54" s="595">
        <f t="shared" si="0"/>
        <v>0</v>
      </c>
      <c r="D54" s="596"/>
      <c r="E54" s="596"/>
      <c r="F54" s="596"/>
      <c r="G54" s="596"/>
      <c r="H54" s="596"/>
    </row>
    <row r="55" spans="1:8" x14ac:dyDescent="0.2">
      <c r="A55" s="593">
        <v>50</v>
      </c>
      <c r="B55" s="594" t="s">
        <v>394</v>
      </c>
      <c r="C55" s="595">
        <f t="shared" si="0"/>
        <v>0</v>
      </c>
      <c r="D55" s="700"/>
      <c r="E55" s="700"/>
      <c r="F55" s="700"/>
      <c r="G55" s="700"/>
      <c r="H55" s="700"/>
    </row>
    <row r="56" spans="1:8" x14ac:dyDescent="0.2">
      <c r="A56" s="593">
        <v>51</v>
      </c>
      <c r="B56" s="594" t="s">
        <v>98</v>
      </c>
      <c r="C56" s="595">
        <f t="shared" si="0"/>
        <v>0</v>
      </c>
      <c r="D56" s="596"/>
      <c r="E56" s="596"/>
      <c r="F56" s="596"/>
      <c r="G56" s="596"/>
      <c r="H56" s="596"/>
    </row>
    <row r="57" spans="1:8" ht="25.5" x14ac:dyDescent="0.2">
      <c r="A57" s="593">
        <v>52</v>
      </c>
      <c r="B57" s="594" t="s">
        <v>395</v>
      </c>
      <c r="C57" s="595">
        <f t="shared" si="0"/>
        <v>0</v>
      </c>
      <c r="D57" s="596"/>
      <c r="E57" s="596"/>
      <c r="F57" s="596"/>
      <c r="G57" s="596"/>
      <c r="H57" s="596"/>
    </row>
    <row r="58" spans="1:8" x14ac:dyDescent="0.2">
      <c r="A58" s="593">
        <v>53</v>
      </c>
      <c r="B58" s="594" t="s">
        <v>396</v>
      </c>
      <c r="C58" s="595">
        <f t="shared" si="0"/>
        <v>0</v>
      </c>
      <c r="D58" s="596"/>
      <c r="E58" s="596"/>
      <c r="F58" s="596"/>
      <c r="G58" s="596"/>
      <c r="H58" s="596"/>
    </row>
    <row r="59" spans="1:8" x14ac:dyDescent="0.2">
      <c r="A59" s="593">
        <v>54</v>
      </c>
      <c r="B59" s="594" t="s">
        <v>103</v>
      </c>
      <c r="C59" s="595">
        <f t="shared" si="0"/>
        <v>0</v>
      </c>
      <c r="D59" s="596"/>
      <c r="E59" s="596"/>
      <c r="F59" s="596"/>
      <c r="G59" s="596"/>
      <c r="H59" s="596"/>
    </row>
    <row r="60" spans="1:8" x14ac:dyDescent="0.2">
      <c r="A60" s="593">
        <v>55</v>
      </c>
      <c r="B60" s="594" t="s">
        <v>397</v>
      </c>
      <c r="C60" s="595">
        <f t="shared" si="0"/>
        <v>0</v>
      </c>
      <c r="D60" s="596"/>
      <c r="E60" s="592"/>
      <c r="F60" s="592"/>
      <c r="G60" s="592"/>
      <c r="H60" s="592"/>
    </row>
    <row r="61" spans="1:8" x14ac:dyDescent="0.2">
      <c r="A61" s="593">
        <v>56</v>
      </c>
      <c r="B61" s="600" t="s">
        <v>105</v>
      </c>
      <c r="C61" s="595">
        <f t="shared" si="0"/>
        <v>0</v>
      </c>
      <c r="D61" s="601">
        <f>D40+D41+D46+D49+D54+D55+D56+D57+D58+D59+D60</f>
        <v>0</v>
      </c>
      <c r="E61" s="601">
        <f>E40+E41+E46+E49+E54+E55+E56+E57+E58+E59+E60</f>
        <v>0</v>
      </c>
      <c r="F61" s="601">
        <f>F40+F41+F46+F49+F54+F55+F56+F57+F58+F59+F60</f>
        <v>0</v>
      </c>
      <c r="G61" s="601">
        <f>G40+G41+G46+G49+G54+G55+G56+G57+G58+G59+G60</f>
        <v>0</v>
      </c>
      <c r="H61" s="601">
        <f>H40+H41+H46+H49+H54+H55+H56+H57+H58+H59+H60</f>
        <v>0</v>
      </c>
    </row>
    <row r="62" spans="1:8" x14ac:dyDescent="0.2">
      <c r="A62" s="593">
        <v>57</v>
      </c>
      <c r="B62" s="594" t="s">
        <v>398</v>
      </c>
      <c r="C62" s="595">
        <f t="shared" si="0"/>
        <v>0</v>
      </c>
      <c r="D62" s="596"/>
      <c r="E62" s="596"/>
      <c r="F62" s="596"/>
      <c r="G62" s="592"/>
      <c r="H62" s="592"/>
    </row>
    <row r="63" spans="1:8" x14ac:dyDescent="0.2">
      <c r="A63" s="593">
        <v>58</v>
      </c>
      <c r="B63" s="594" t="s">
        <v>399</v>
      </c>
      <c r="C63" s="595">
        <f t="shared" si="0"/>
        <v>0</v>
      </c>
      <c r="D63" s="596"/>
      <c r="E63" s="596"/>
      <c r="F63" s="596"/>
      <c r="G63" s="592"/>
      <c r="H63" s="592"/>
    </row>
    <row r="64" spans="1:8" x14ac:dyDescent="0.2">
      <c r="A64" s="593">
        <v>59</v>
      </c>
      <c r="B64" s="600" t="s">
        <v>107</v>
      </c>
      <c r="C64" s="595">
        <f t="shared" si="0"/>
        <v>0</v>
      </c>
      <c r="D64" s="601">
        <f>SUM(D62:D63)</f>
        <v>0</v>
      </c>
      <c r="E64" s="601">
        <f>SUM(E62:E63)</f>
        <v>0</v>
      </c>
      <c r="F64" s="601">
        <f>SUM(F62:F63)</f>
        <v>0</v>
      </c>
      <c r="G64" s="601">
        <f>SUM(G62:G63)</f>
        <v>0</v>
      </c>
      <c r="H64" s="601">
        <f>SUM(H62:H63)</f>
        <v>0</v>
      </c>
    </row>
    <row r="65" spans="1:8" x14ac:dyDescent="0.2">
      <c r="A65" s="593">
        <v>60</v>
      </c>
      <c r="B65" s="609" t="s">
        <v>400</v>
      </c>
      <c r="C65" s="595">
        <f t="shared" si="0"/>
        <v>0</v>
      </c>
      <c r="D65" s="607"/>
      <c r="E65" s="607"/>
      <c r="F65" s="607"/>
      <c r="G65" s="607"/>
      <c r="H65" s="607"/>
    </row>
    <row r="66" spans="1:8" x14ac:dyDescent="0.2">
      <c r="A66" s="593">
        <v>61</v>
      </c>
      <c r="B66" s="610" t="s">
        <v>401</v>
      </c>
      <c r="C66" s="595">
        <f t="shared" si="0"/>
        <v>0</v>
      </c>
      <c r="D66" s="601">
        <f>D65</f>
        <v>0</v>
      </c>
      <c r="E66" s="601">
        <f>E65</f>
        <v>0</v>
      </c>
      <c r="F66" s="601">
        <f>F65</f>
        <v>0</v>
      </c>
      <c r="G66" s="601">
        <f>G65</f>
        <v>0</v>
      </c>
      <c r="H66" s="601">
        <f>H65</f>
        <v>0</v>
      </c>
    </row>
    <row r="67" spans="1:8" ht="25.5" x14ac:dyDescent="0.2">
      <c r="A67" s="593">
        <v>62</v>
      </c>
      <c r="B67" s="594" t="s">
        <v>108</v>
      </c>
      <c r="C67" s="595">
        <f t="shared" si="0"/>
        <v>0</v>
      </c>
      <c r="D67" s="596"/>
      <c r="E67" s="596"/>
      <c r="F67" s="596"/>
      <c r="G67" s="596"/>
      <c r="H67" s="596"/>
    </row>
    <row r="68" spans="1:8" x14ac:dyDescent="0.2">
      <c r="A68" s="593">
        <v>63</v>
      </c>
      <c r="B68" s="594" t="s">
        <v>109</v>
      </c>
      <c r="C68" s="595">
        <f t="shared" si="0"/>
        <v>0</v>
      </c>
      <c r="D68" s="596"/>
      <c r="E68" s="596"/>
      <c r="F68" s="596"/>
      <c r="G68" s="596"/>
      <c r="H68" s="596"/>
    </row>
    <row r="69" spans="1:8" x14ac:dyDescent="0.2">
      <c r="A69" s="593">
        <v>64</v>
      </c>
      <c r="B69" s="594" t="s">
        <v>110</v>
      </c>
      <c r="C69" s="595">
        <f t="shared" si="0"/>
        <v>0</v>
      </c>
      <c r="D69" s="592"/>
      <c r="E69" s="592"/>
      <c r="F69" s="592"/>
      <c r="G69" s="592"/>
      <c r="H69" s="592"/>
    </row>
    <row r="70" spans="1:8" x14ac:dyDescent="0.2">
      <c r="A70" s="593">
        <v>65</v>
      </c>
      <c r="B70" s="600" t="s">
        <v>111</v>
      </c>
      <c r="C70" s="595">
        <f t="shared" si="0"/>
        <v>0</v>
      </c>
      <c r="D70" s="611">
        <f>SUM(D67:D69)</f>
        <v>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</row>
    <row r="71" spans="1:8" x14ac:dyDescent="0.2">
      <c r="A71" s="593">
        <v>66</v>
      </c>
      <c r="B71" s="612" t="s">
        <v>112</v>
      </c>
      <c r="C71" s="595">
        <f t="shared" ref="C71:C110" si="1">SUM(D71:H71)</f>
        <v>7879357</v>
      </c>
      <c r="D71" s="613">
        <f>D20+D28+D39+D61+D64+D66+D70</f>
        <v>7879357</v>
      </c>
      <c r="E71" s="613">
        <f>E20+E28+E39+E61+E64+E66+E70</f>
        <v>0</v>
      </c>
      <c r="F71" s="613">
        <f>F20+F28+F39+F61+F64+F66+F70</f>
        <v>0</v>
      </c>
      <c r="G71" s="613">
        <f>G20+G28+G39+G61+G64+G66+G70</f>
        <v>0</v>
      </c>
      <c r="H71" s="613">
        <f>H20+H28+H39+H61+H64+H66+H70</f>
        <v>0</v>
      </c>
    </row>
    <row r="72" spans="1:8" ht="25.5" x14ac:dyDescent="0.2">
      <c r="A72" s="593">
        <v>67</v>
      </c>
      <c r="B72" s="598" t="s">
        <v>402</v>
      </c>
      <c r="C72" s="595">
        <f t="shared" si="1"/>
        <v>0</v>
      </c>
      <c r="D72" s="607"/>
      <c r="E72" s="607"/>
      <c r="F72" s="607"/>
      <c r="G72" s="607"/>
      <c r="H72" s="607"/>
    </row>
    <row r="73" spans="1:8" ht="25.5" x14ac:dyDescent="0.2">
      <c r="A73" s="593">
        <v>68</v>
      </c>
      <c r="B73" s="594" t="s">
        <v>403</v>
      </c>
      <c r="C73" s="595">
        <f t="shared" si="1"/>
        <v>0</v>
      </c>
      <c r="D73" s="596"/>
      <c r="E73" s="596"/>
      <c r="F73" s="596"/>
      <c r="G73" s="596"/>
      <c r="H73" s="596"/>
    </row>
    <row r="74" spans="1:8" x14ac:dyDescent="0.2">
      <c r="A74" s="593">
        <v>69</v>
      </c>
      <c r="B74" s="594" t="s">
        <v>114</v>
      </c>
      <c r="C74" s="595">
        <f t="shared" si="1"/>
        <v>0</v>
      </c>
      <c r="D74" s="596"/>
      <c r="E74" s="596"/>
      <c r="F74" s="596"/>
      <c r="G74" s="596"/>
      <c r="H74" s="596"/>
    </row>
    <row r="75" spans="1:8" x14ac:dyDescent="0.2">
      <c r="A75" s="593">
        <v>70</v>
      </c>
      <c r="B75" s="594" t="s">
        <v>404</v>
      </c>
      <c r="C75" s="595">
        <f t="shared" si="1"/>
        <v>7879357</v>
      </c>
      <c r="D75" s="596"/>
      <c r="E75" s="596">
        <v>7879357</v>
      </c>
      <c r="F75" s="596"/>
      <c r="G75" s="596"/>
      <c r="H75" s="596"/>
    </row>
    <row r="76" spans="1:8" x14ac:dyDescent="0.2">
      <c r="A76" s="593">
        <v>71</v>
      </c>
      <c r="B76" s="594" t="s">
        <v>115</v>
      </c>
      <c r="C76" s="595">
        <f t="shared" si="1"/>
        <v>7879357</v>
      </c>
      <c r="D76" s="602">
        <f>SUM(D72:D75)</f>
        <v>0</v>
      </c>
      <c r="E76" s="602">
        <f>SUM(E72:E75)</f>
        <v>7879357</v>
      </c>
      <c r="F76" s="602">
        <f>SUM(F72:F75)</f>
        <v>0</v>
      </c>
      <c r="G76" s="602">
        <f>SUM(G72:G75)</f>
        <v>0</v>
      </c>
      <c r="H76" s="602">
        <f>SUM(H72:H75)</f>
        <v>0</v>
      </c>
    </row>
    <row r="77" spans="1:8" ht="13.5" thickBot="1" x14ac:dyDescent="0.25">
      <c r="A77" s="593">
        <v>72</v>
      </c>
      <c r="B77" s="614" t="s">
        <v>116</v>
      </c>
      <c r="C77" s="701">
        <f t="shared" si="1"/>
        <v>7879357</v>
      </c>
      <c r="D77" s="615">
        <f>D76</f>
        <v>0</v>
      </c>
      <c r="E77" s="615">
        <f>E76</f>
        <v>7879357</v>
      </c>
      <c r="F77" s="615">
        <f>F76</f>
        <v>0</v>
      </c>
      <c r="G77" s="615">
        <f>G76</f>
        <v>0</v>
      </c>
      <c r="H77" s="615">
        <f>H76</f>
        <v>0</v>
      </c>
    </row>
    <row r="78" spans="1:8" ht="13.5" thickBot="1" x14ac:dyDescent="0.25">
      <c r="A78" s="593">
        <v>73</v>
      </c>
      <c r="B78" s="372" t="s">
        <v>46</v>
      </c>
      <c r="C78" s="375">
        <f t="shared" si="1"/>
        <v>15758714</v>
      </c>
      <c r="D78" s="376">
        <f>D71+D77</f>
        <v>7879357</v>
      </c>
      <c r="E78" s="376">
        <f>E71+E77</f>
        <v>7879357</v>
      </c>
      <c r="F78" s="376">
        <f>F71+F77</f>
        <v>0</v>
      </c>
      <c r="G78" s="376">
        <f>G71+G77</f>
        <v>0</v>
      </c>
      <c r="H78" s="377">
        <f>H71+H77</f>
        <v>0</v>
      </c>
    </row>
    <row r="79" spans="1:8" ht="13.5" thickTop="1" x14ac:dyDescent="0.2">
      <c r="A79" s="593">
        <v>74</v>
      </c>
      <c r="B79" s="373" t="s">
        <v>4</v>
      </c>
      <c r="C79" s="374">
        <f t="shared" si="1"/>
        <v>6556894</v>
      </c>
      <c r="D79" s="378"/>
      <c r="E79" s="378">
        <v>6556894</v>
      </c>
      <c r="F79" s="378"/>
      <c r="G79" s="378"/>
      <c r="H79" s="378"/>
    </row>
    <row r="80" spans="1:8" ht="25.5" x14ac:dyDescent="0.2">
      <c r="A80" s="593">
        <v>75</v>
      </c>
      <c r="B80" s="643" t="s">
        <v>5</v>
      </c>
      <c r="C80" s="595">
        <f t="shared" si="1"/>
        <v>1322463</v>
      </c>
      <c r="D80" s="645"/>
      <c r="E80" s="645">
        <v>1322463</v>
      </c>
      <c r="F80" s="645"/>
      <c r="G80" s="645"/>
      <c r="H80" s="645"/>
    </row>
    <row r="81" spans="1:8" x14ac:dyDescent="0.2">
      <c r="A81" s="593">
        <v>76</v>
      </c>
      <c r="B81" s="643" t="s">
        <v>6</v>
      </c>
      <c r="C81" s="595">
        <f t="shared" si="1"/>
        <v>0</v>
      </c>
      <c r="D81" s="645"/>
      <c r="E81" s="645"/>
      <c r="F81" s="645"/>
      <c r="G81" s="645"/>
      <c r="H81" s="645"/>
    </row>
    <row r="82" spans="1:8" x14ac:dyDescent="0.2">
      <c r="A82" s="593">
        <v>77</v>
      </c>
      <c r="B82" s="646" t="s">
        <v>7</v>
      </c>
      <c r="C82" s="647">
        <f t="shared" si="1"/>
        <v>0</v>
      </c>
      <c r="D82" s="648">
        <f>D83</f>
        <v>0</v>
      </c>
      <c r="E82" s="608">
        <f>E83</f>
        <v>0</v>
      </c>
      <c r="F82" s="608">
        <f>F83</f>
        <v>0</v>
      </c>
      <c r="G82" s="608">
        <f>G83</f>
        <v>0</v>
      </c>
      <c r="H82" s="608">
        <f>H83</f>
        <v>0</v>
      </c>
    </row>
    <row r="83" spans="1:8" ht="25.5" x14ac:dyDescent="0.2">
      <c r="A83" s="593">
        <v>78</v>
      </c>
      <c r="B83" s="646" t="s">
        <v>8</v>
      </c>
      <c r="C83" s="647">
        <f t="shared" si="1"/>
        <v>0</v>
      </c>
      <c r="D83" s="649"/>
      <c r="E83" s="596"/>
      <c r="F83" s="596"/>
      <c r="G83" s="596"/>
      <c r="H83" s="596"/>
    </row>
    <row r="84" spans="1:8" x14ac:dyDescent="0.2">
      <c r="A84" s="593">
        <v>79</v>
      </c>
      <c r="B84" s="646" t="s">
        <v>9</v>
      </c>
      <c r="C84" s="647">
        <f t="shared" si="1"/>
        <v>0</v>
      </c>
      <c r="D84" s="648">
        <f>D85</f>
        <v>0</v>
      </c>
      <c r="E84" s="608">
        <f>E85</f>
        <v>0</v>
      </c>
      <c r="F84" s="608">
        <f>F85</f>
        <v>0</v>
      </c>
      <c r="G84" s="608">
        <f>G85</f>
        <v>0</v>
      </c>
      <c r="H84" s="608">
        <f>H85</f>
        <v>0</v>
      </c>
    </row>
    <row r="85" spans="1:8" x14ac:dyDescent="0.2">
      <c r="A85" s="593">
        <v>80</v>
      </c>
      <c r="B85" s="646" t="s">
        <v>10</v>
      </c>
      <c r="C85" s="647">
        <f t="shared" si="1"/>
        <v>0</v>
      </c>
      <c r="D85" s="648"/>
      <c r="E85" s="608"/>
      <c r="F85" s="608"/>
      <c r="G85" s="608"/>
      <c r="H85" s="608"/>
    </row>
    <row r="86" spans="1:8" x14ac:dyDescent="0.2">
      <c r="A86" s="593">
        <v>81</v>
      </c>
      <c r="B86" s="646" t="s">
        <v>11</v>
      </c>
      <c r="C86" s="647">
        <f t="shared" si="1"/>
        <v>0</v>
      </c>
      <c r="D86" s="648">
        <f>SUM(D87:D88)</f>
        <v>0</v>
      </c>
      <c r="E86" s="608">
        <f>SUM(E87:E88)</f>
        <v>0</v>
      </c>
      <c r="F86" s="608">
        <f>SUM(F87:F88)</f>
        <v>0</v>
      </c>
      <c r="G86" s="608">
        <f>SUM(G87:G88)</f>
        <v>0</v>
      </c>
      <c r="H86" s="608">
        <f>SUM(H87:H88)</f>
        <v>0</v>
      </c>
    </row>
    <row r="87" spans="1:8" x14ac:dyDescent="0.2">
      <c r="A87" s="593">
        <v>82</v>
      </c>
      <c r="B87" s="646" t="s">
        <v>12</v>
      </c>
      <c r="C87" s="647">
        <f t="shared" si="1"/>
        <v>0</v>
      </c>
      <c r="D87" s="649"/>
      <c r="E87" s="596"/>
      <c r="F87" s="596"/>
      <c r="G87" s="596"/>
      <c r="H87" s="596"/>
    </row>
    <row r="88" spans="1:8" x14ac:dyDescent="0.2">
      <c r="A88" s="593">
        <v>83</v>
      </c>
      <c r="B88" s="646" t="s">
        <v>13</v>
      </c>
      <c r="C88" s="647">
        <f t="shared" si="1"/>
        <v>0</v>
      </c>
      <c r="D88" s="649"/>
      <c r="E88" s="596"/>
      <c r="F88" s="596"/>
      <c r="G88" s="596"/>
      <c r="H88" s="596"/>
    </row>
    <row r="89" spans="1:8" x14ac:dyDescent="0.2">
      <c r="A89" s="593">
        <v>84</v>
      </c>
      <c r="B89" s="650" t="s">
        <v>15</v>
      </c>
      <c r="C89" s="647">
        <f t="shared" si="1"/>
        <v>0</v>
      </c>
      <c r="D89" s="652">
        <f>D82+D84+D86</f>
        <v>0</v>
      </c>
      <c r="E89" s="653">
        <f>E82+E84+E86</f>
        <v>0</v>
      </c>
      <c r="F89" s="653">
        <f>F82+F84+F86</f>
        <v>0</v>
      </c>
      <c r="G89" s="653">
        <f>G82+G84+G86</f>
        <v>0</v>
      </c>
      <c r="H89" s="653">
        <f>H82+H84+H86</f>
        <v>0</v>
      </c>
    </row>
    <row r="90" spans="1:8" x14ac:dyDescent="0.2">
      <c r="A90" s="593">
        <v>85</v>
      </c>
      <c r="B90" s="646" t="s">
        <v>16</v>
      </c>
      <c r="C90" s="647">
        <f t="shared" si="1"/>
        <v>0</v>
      </c>
      <c r="D90" s="649"/>
      <c r="E90" s="596"/>
      <c r="F90" s="596"/>
      <c r="G90" s="596"/>
      <c r="H90" s="596"/>
    </row>
    <row r="91" spans="1:8" ht="25.5" x14ac:dyDescent="0.2">
      <c r="A91" s="593">
        <v>86</v>
      </c>
      <c r="B91" s="646" t="s">
        <v>17</v>
      </c>
      <c r="C91" s="647">
        <f t="shared" si="1"/>
        <v>0</v>
      </c>
      <c r="D91" s="654">
        <f>SUM(D92:D95)</f>
        <v>0</v>
      </c>
      <c r="E91" s="601">
        <f>SUM(E92:E95)</f>
        <v>0</v>
      </c>
      <c r="F91" s="601">
        <f>SUM(F92:F95)</f>
        <v>0</v>
      </c>
      <c r="G91" s="601">
        <f>SUM(G92:G95)</f>
        <v>0</v>
      </c>
      <c r="H91" s="601">
        <f>SUM(H92:H95)</f>
        <v>0</v>
      </c>
    </row>
    <row r="92" spans="1:8" x14ac:dyDescent="0.2">
      <c r="A92" s="593">
        <v>87</v>
      </c>
      <c r="B92" s="646" t="s">
        <v>427</v>
      </c>
      <c r="C92" s="647">
        <f t="shared" si="1"/>
        <v>0</v>
      </c>
      <c r="D92" s="649"/>
      <c r="E92" s="596"/>
      <c r="F92" s="596"/>
      <c r="G92" s="596"/>
      <c r="H92" s="596"/>
    </row>
    <row r="93" spans="1:8" x14ac:dyDescent="0.2">
      <c r="A93" s="593">
        <v>88</v>
      </c>
      <c r="B93" s="646" t="s">
        <v>19</v>
      </c>
      <c r="C93" s="647">
        <f t="shared" si="1"/>
        <v>0</v>
      </c>
      <c r="D93" s="649"/>
      <c r="E93" s="596"/>
      <c r="F93" s="596"/>
      <c r="G93" s="596"/>
      <c r="H93" s="596"/>
    </row>
    <row r="94" spans="1:8" x14ac:dyDescent="0.2">
      <c r="A94" s="593">
        <v>89</v>
      </c>
      <c r="B94" s="646" t="s">
        <v>20</v>
      </c>
      <c r="C94" s="647">
        <f t="shared" si="1"/>
        <v>0</v>
      </c>
      <c r="D94" s="649"/>
      <c r="E94" s="596"/>
      <c r="F94" s="596"/>
      <c r="G94" s="596"/>
      <c r="H94" s="596"/>
    </row>
    <row r="95" spans="1:8" x14ac:dyDescent="0.2">
      <c r="A95" s="593">
        <v>90</v>
      </c>
      <c r="B95" s="646" t="s">
        <v>21</v>
      </c>
      <c r="C95" s="647">
        <f t="shared" si="1"/>
        <v>0</v>
      </c>
      <c r="D95" s="649"/>
      <c r="E95" s="596"/>
      <c r="F95" s="596"/>
      <c r="G95" s="596"/>
      <c r="H95" s="596"/>
    </row>
    <row r="96" spans="1:8" ht="25.5" x14ac:dyDescent="0.2">
      <c r="A96" s="593">
        <v>91</v>
      </c>
      <c r="B96" s="646" t="s">
        <v>428</v>
      </c>
      <c r="C96" s="647">
        <f t="shared" si="1"/>
        <v>0</v>
      </c>
      <c r="D96" s="649"/>
      <c r="E96" s="596"/>
      <c r="F96" s="596"/>
      <c r="G96" s="596"/>
      <c r="H96" s="596"/>
    </row>
    <row r="97" spans="1:8" x14ac:dyDescent="0.2">
      <c r="A97" s="593">
        <v>92</v>
      </c>
      <c r="B97" s="646" t="s">
        <v>429</v>
      </c>
      <c r="C97" s="647">
        <f t="shared" si="1"/>
        <v>0</v>
      </c>
      <c r="D97" s="649"/>
      <c r="E97" s="596"/>
      <c r="F97" s="596"/>
      <c r="G97" s="596"/>
      <c r="H97" s="596"/>
    </row>
    <row r="98" spans="1:8" x14ac:dyDescent="0.2">
      <c r="A98" s="593">
        <v>93</v>
      </c>
      <c r="B98" s="646" t="s">
        <v>23</v>
      </c>
      <c r="C98" s="647">
        <f t="shared" si="1"/>
        <v>0</v>
      </c>
      <c r="D98" s="649"/>
      <c r="E98" s="596"/>
      <c r="F98" s="596"/>
      <c r="G98" s="596"/>
      <c r="H98" s="596"/>
    </row>
    <row r="99" spans="1:8" x14ac:dyDescent="0.2">
      <c r="A99" s="593">
        <v>94</v>
      </c>
      <c r="B99" s="650" t="s">
        <v>24</v>
      </c>
      <c r="C99" s="647">
        <f t="shared" si="1"/>
        <v>0</v>
      </c>
      <c r="D99" s="652">
        <f>D90+D91+D96+D97+D98</f>
        <v>0</v>
      </c>
      <c r="E99" s="653">
        <f>E90+E91+E96+E97+E98</f>
        <v>0</v>
      </c>
      <c r="F99" s="653">
        <f>F90+F91+F96+F97+F98</f>
        <v>0</v>
      </c>
      <c r="G99" s="653">
        <f>G90+G91+G96+G97+G98</f>
        <v>0</v>
      </c>
      <c r="H99" s="653">
        <f>H90+H91+H96+H97+H98</f>
        <v>0</v>
      </c>
    </row>
    <row r="100" spans="1:8" x14ac:dyDescent="0.2">
      <c r="A100" s="593">
        <v>95</v>
      </c>
      <c r="B100" s="646" t="s">
        <v>25</v>
      </c>
      <c r="C100" s="647">
        <f t="shared" si="1"/>
        <v>0</v>
      </c>
      <c r="D100" s="649"/>
      <c r="E100" s="596"/>
      <c r="F100" s="596"/>
      <c r="G100" s="596"/>
      <c r="H100" s="596"/>
    </row>
    <row r="101" spans="1:8" x14ac:dyDescent="0.2">
      <c r="A101" s="593">
        <v>96</v>
      </c>
      <c r="B101" s="646" t="s">
        <v>26</v>
      </c>
      <c r="C101" s="647">
        <f t="shared" si="1"/>
        <v>0</v>
      </c>
      <c r="D101" s="649"/>
      <c r="E101" s="596"/>
      <c r="F101" s="596"/>
      <c r="G101" s="596"/>
      <c r="H101" s="596"/>
    </row>
    <row r="102" spans="1:8" x14ac:dyDescent="0.2">
      <c r="A102" s="593">
        <v>97</v>
      </c>
      <c r="B102" s="646" t="s">
        <v>27</v>
      </c>
      <c r="C102" s="647">
        <f t="shared" si="1"/>
        <v>0</v>
      </c>
      <c r="D102" s="649"/>
      <c r="E102" s="596"/>
      <c r="F102" s="596"/>
      <c r="G102" s="596"/>
      <c r="H102" s="596"/>
    </row>
    <row r="103" spans="1:8" x14ac:dyDescent="0.2">
      <c r="A103" s="593">
        <v>98</v>
      </c>
      <c r="B103" s="646" t="s">
        <v>28</v>
      </c>
      <c r="C103" s="647">
        <f t="shared" si="1"/>
        <v>0</v>
      </c>
      <c r="D103" s="649"/>
      <c r="E103" s="596"/>
      <c r="F103" s="596"/>
      <c r="G103" s="596"/>
      <c r="H103" s="596"/>
    </row>
    <row r="104" spans="1:8" ht="25.5" x14ac:dyDescent="0.2">
      <c r="A104" s="593">
        <v>99</v>
      </c>
      <c r="B104" s="646" t="s">
        <v>29</v>
      </c>
      <c r="C104" s="647">
        <f t="shared" si="1"/>
        <v>0</v>
      </c>
      <c r="D104" s="649"/>
      <c r="E104" s="596"/>
      <c r="F104" s="596"/>
      <c r="G104" s="596"/>
      <c r="H104" s="596"/>
    </row>
    <row r="105" spans="1:8" x14ac:dyDescent="0.2">
      <c r="A105" s="593">
        <v>100</v>
      </c>
      <c r="B105" s="650" t="s">
        <v>30</v>
      </c>
      <c r="C105" s="647">
        <f t="shared" si="1"/>
        <v>0</v>
      </c>
      <c r="D105" s="652">
        <f>SUM(D100:D104)</f>
        <v>0</v>
      </c>
      <c r="E105" s="653">
        <f>SUM(E100:E104)</f>
        <v>0</v>
      </c>
      <c r="F105" s="653">
        <f>SUM(F100:F104)</f>
        <v>0</v>
      </c>
      <c r="G105" s="653">
        <f>SUM(G100:G104)</f>
        <v>0</v>
      </c>
      <c r="H105" s="653">
        <f>SUM(H100:H104)</f>
        <v>0</v>
      </c>
    </row>
    <row r="106" spans="1:8" x14ac:dyDescent="0.2">
      <c r="A106" s="593">
        <v>101</v>
      </c>
      <c r="B106" s="646" t="s">
        <v>31</v>
      </c>
      <c r="C106" s="647">
        <f t="shared" si="1"/>
        <v>0</v>
      </c>
      <c r="D106" s="649"/>
      <c r="E106" s="596"/>
      <c r="F106" s="596"/>
      <c r="G106" s="596"/>
      <c r="H106" s="596"/>
    </row>
    <row r="107" spans="1:8" x14ac:dyDescent="0.2">
      <c r="A107" s="593">
        <v>102</v>
      </c>
      <c r="B107" s="646" t="s">
        <v>430</v>
      </c>
      <c r="C107" s="647">
        <f t="shared" si="1"/>
        <v>0</v>
      </c>
      <c r="D107" s="649"/>
      <c r="E107" s="596"/>
      <c r="F107" s="596"/>
      <c r="G107" s="596"/>
      <c r="H107" s="596"/>
    </row>
    <row r="108" spans="1:8" x14ac:dyDescent="0.2">
      <c r="A108" s="593">
        <v>103</v>
      </c>
      <c r="B108" s="646" t="s">
        <v>33</v>
      </c>
      <c r="C108" s="647">
        <f t="shared" si="1"/>
        <v>0</v>
      </c>
      <c r="D108" s="649"/>
      <c r="E108" s="596"/>
      <c r="F108" s="596"/>
      <c r="G108" s="596"/>
      <c r="H108" s="596"/>
    </row>
    <row r="109" spans="1:8" ht="25.5" x14ac:dyDescent="0.2">
      <c r="A109" s="593">
        <v>104</v>
      </c>
      <c r="B109" s="646" t="s">
        <v>34</v>
      </c>
      <c r="C109" s="647">
        <f t="shared" si="1"/>
        <v>0</v>
      </c>
      <c r="D109" s="649"/>
      <c r="E109" s="596"/>
      <c r="F109" s="596"/>
      <c r="G109" s="596"/>
      <c r="H109" s="596"/>
    </row>
    <row r="110" spans="1:8" x14ac:dyDescent="0.2">
      <c r="A110" s="593">
        <v>105</v>
      </c>
      <c r="B110" s="650" t="s">
        <v>35</v>
      </c>
      <c r="C110" s="647">
        <f t="shared" si="1"/>
        <v>0</v>
      </c>
      <c r="D110" s="652">
        <f>SUM(D106:D109)</f>
        <v>0</v>
      </c>
      <c r="E110" s="653">
        <f>SUM(E106:E109)</f>
        <v>0</v>
      </c>
      <c r="F110" s="653">
        <f>SUM(F106:F109)</f>
        <v>0</v>
      </c>
      <c r="G110" s="653">
        <f>SUM(G106:G109)</f>
        <v>0</v>
      </c>
      <c r="H110" s="653">
        <f>SUM(H106:H109)</f>
        <v>0</v>
      </c>
    </row>
    <row r="111" spans="1:8" ht="25.5" x14ac:dyDescent="0.2">
      <c r="A111" s="593">
        <v>106</v>
      </c>
      <c r="B111" s="646" t="s">
        <v>36</v>
      </c>
      <c r="C111" s="647">
        <f>SUM(D111:H111)</f>
        <v>0</v>
      </c>
      <c r="D111" s="648"/>
      <c r="E111" s="608">
        <f>SUM(E112:E114)</f>
        <v>0</v>
      </c>
      <c r="F111" s="608">
        <f>SUM(F112:F114)</f>
        <v>0</v>
      </c>
      <c r="G111" s="608">
        <f>SUM(G112:G114)</f>
        <v>0</v>
      </c>
      <c r="H111" s="608">
        <f>SUM(H112:H114)</f>
        <v>0</v>
      </c>
    </row>
    <row r="112" spans="1:8" ht="25.5" x14ac:dyDescent="0.2">
      <c r="A112" s="593">
        <v>107</v>
      </c>
      <c r="B112" s="646" t="s">
        <v>431</v>
      </c>
      <c r="C112" s="647">
        <f t="shared" ref="C112:C121" si="2">SUM(D112:H112)</f>
        <v>0</v>
      </c>
      <c r="D112" s="649"/>
      <c r="E112" s="596"/>
      <c r="F112" s="596"/>
      <c r="G112" s="596"/>
      <c r="H112" s="596"/>
    </row>
    <row r="113" spans="1:8" x14ac:dyDescent="0.2">
      <c r="A113" s="593">
        <v>108</v>
      </c>
      <c r="B113" s="646" t="s">
        <v>432</v>
      </c>
      <c r="C113" s="647">
        <f t="shared" si="2"/>
        <v>0</v>
      </c>
      <c r="D113" s="649"/>
      <c r="E113" s="596"/>
      <c r="F113" s="596"/>
      <c r="G113" s="596"/>
      <c r="H113" s="596"/>
    </row>
    <row r="114" spans="1:8" x14ac:dyDescent="0.2">
      <c r="A114" s="593">
        <v>109</v>
      </c>
      <c r="B114" s="646" t="s">
        <v>433</v>
      </c>
      <c r="C114" s="647">
        <f t="shared" si="2"/>
        <v>0</v>
      </c>
      <c r="D114" s="649"/>
      <c r="E114" s="596"/>
      <c r="F114" s="596"/>
      <c r="G114" s="596"/>
      <c r="H114" s="596"/>
    </row>
    <row r="115" spans="1:8" x14ac:dyDescent="0.2">
      <c r="A115" s="593">
        <v>110</v>
      </c>
      <c r="B115" s="650" t="s">
        <v>40</v>
      </c>
      <c r="C115" s="647">
        <f t="shared" si="2"/>
        <v>0</v>
      </c>
      <c r="D115" s="652">
        <f>D111</f>
        <v>0</v>
      </c>
      <c r="E115" s="653">
        <f>E111</f>
        <v>0</v>
      </c>
      <c r="F115" s="653">
        <f>F111</f>
        <v>0</v>
      </c>
      <c r="G115" s="653">
        <f>G111</f>
        <v>0</v>
      </c>
      <c r="H115" s="653">
        <f>H111</f>
        <v>0</v>
      </c>
    </row>
    <row r="116" spans="1:8" x14ac:dyDescent="0.2">
      <c r="A116" s="593">
        <v>111</v>
      </c>
      <c r="B116" s="659" t="s">
        <v>41</v>
      </c>
      <c r="C116" s="647">
        <f t="shared" si="2"/>
        <v>7879357</v>
      </c>
      <c r="D116" s="660">
        <f>D79+D80+D81+D89+D99+D105+D110+D115</f>
        <v>0</v>
      </c>
      <c r="E116" s="661">
        <f>E79+E80+E81+E89+E99+E105+E110+E115</f>
        <v>7879357</v>
      </c>
      <c r="F116" s="661">
        <f>F79+F80+F81+F89+F99+F105+F110+F115</f>
        <v>0</v>
      </c>
      <c r="G116" s="661">
        <f>G79+G80+G81+G89+G99+G105+G110+G115</f>
        <v>0</v>
      </c>
      <c r="H116" s="661">
        <f>H79+H80+H81+H89+H99+H105+H110+H115</f>
        <v>0</v>
      </c>
    </row>
    <row r="117" spans="1:8" ht="25.5" x14ac:dyDescent="0.2">
      <c r="A117" s="593">
        <v>112</v>
      </c>
      <c r="B117" s="646" t="s">
        <v>42</v>
      </c>
      <c r="C117" s="647">
        <f t="shared" si="2"/>
        <v>0</v>
      </c>
      <c r="D117" s="649"/>
      <c r="E117" s="596"/>
      <c r="F117" s="596"/>
      <c r="G117" s="596"/>
      <c r="H117" s="596"/>
    </row>
    <row r="118" spans="1:8" x14ac:dyDescent="0.2">
      <c r="A118" s="593">
        <v>113</v>
      </c>
      <c r="B118" s="646" t="s">
        <v>43</v>
      </c>
      <c r="C118" s="647">
        <f t="shared" si="2"/>
        <v>7879357</v>
      </c>
      <c r="D118" s="649">
        <v>7879357</v>
      </c>
      <c r="E118" s="596"/>
      <c r="F118" s="596"/>
      <c r="G118" s="596"/>
      <c r="H118" s="596"/>
    </row>
    <row r="119" spans="1:8" x14ac:dyDescent="0.2">
      <c r="A119" s="593">
        <v>114</v>
      </c>
      <c r="B119" s="646" t="s">
        <v>44</v>
      </c>
      <c r="C119" s="647">
        <f t="shared" si="2"/>
        <v>7879357</v>
      </c>
      <c r="D119" s="648">
        <f>SUM(D117:D118)</f>
        <v>7879357</v>
      </c>
      <c r="E119" s="608">
        <f>SUM(E117:E118)</f>
        <v>0</v>
      </c>
      <c r="F119" s="608">
        <f>SUM(F117:F118)</f>
        <v>0</v>
      </c>
      <c r="G119" s="608">
        <f>SUM(G117:G118)</f>
        <v>0</v>
      </c>
      <c r="H119" s="608">
        <f>SUM(H117:H118)</f>
        <v>0</v>
      </c>
    </row>
    <row r="120" spans="1:8" ht="13.5" thickBot="1" x14ac:dyDescent="0.25">
      <c r="A120" s="593">
        <v>115</v>
      </c>
      <c r="B120" s="662" t="s">
        <v>45</v>
      </c>
      <c r="C120" s="647">
        <f t="shared" si="2"/>
        <v>7879357</v>
      </c>
      <c r="D120" s="663">
        <f>D119</f>
        <v>7879357</v>
      </c>
      <c r="E120" s="664">
        <f>E119</f>
        <v>0</v>
      </c>
      <c r="F120" s="664">
        <f>F119</f>
        <v>0</v>
      </c>
      <c r="G120" s="664">
        <f>G119</f>
        <v>0</v>
      </c>
      <c r="H120" s="664">
        <f>H119</f>
        <v>0</v>
      </c>
    </row>
    <row r="121" spans="1:8" ht="14.25" thickTop="1" thickBot="1" x14ac:dyDescent="0.25">
      <c r="A121" s="593">
        <v>116</v>
      </c>
      <c r="B121" s="366" t="s">
        <v>46</v>
      </c>
      <c r="C121" s="647">
        <f t="shared" si="2"/>
        <v>15758714</v>
      </c>
      <c r="D121" s="365">
        <f>D116+D120</f>
        <v>7879357</v>
      </c>
      <c r="E121" s="363">
        <f>E116+E120</f>
        <v>7879357</v>
      </c>
      <c r="F121" s="363">
        <f>F116+F120</f>
        <v>0</v>
      </c>
      <c r="G121" s="363">
        <f>G116+G120</f>
        <v>0</v>
      </c>
      <c r="H121" s="363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75"/>
    <col min="2" max="2" width="38.28515625" style="75" customWidth="1"/>
    <col min="3" max="3" width="16.140625" style="75" customWidth="1"/>
    <col min="4" max="4" width="15.42578125" style="75" customWidth="1"/>
    <col min="5" max="5" width="16.28515625" style="75" customWidth="1"/>
    <col min="6" max="6" width="15.5703125" style="75" customWidth="1"/>
    <col min="7" max="16384" width="9.140625" style="75"/>
  </cols>
  <sheetData>
    <row r="1" spans="1:6" x14ac:dyDescent="0.2">
      <c r="B1" s="89" t="s">
        <v>261</v>
      </c>
    </row>
    <row r="2" spans="1:6" x14ac:dyDescent="0.2">
      <c r="A2" s="89"/>
      <c r="B2" s="89" t="s">
        <v>465</v>
      </c>
      <c r="C2" s="89"/>
      <c r="D2" s="89"/>
    </row>
    <row r="3" spans="1:6" ht="15" x14ac:dyDescent="0.25">
      <c r="A3" s="485" t="s">
        <v>298</v>
      </c>
      <c r="B3" s="485"/>
      <c r="C3" s="485"/>
      <c r="D3" s="485"/>
    </row>
    <row r="4" spans="1:6" x14ac:dyDescent="0.2">
      <c r="C4" s="209" t="s">
        <v>299</v>
      </c>
      <c r="D4" s="209"/>
      <c r="E4" s="209"/>
    </row>
    <row r="5" spans="1:6" x14ac:dyDescent="0.2">
      <c r="C5" s="66" t="s">
        <v>488</v>
      </c>
    </row>
    <row r="6" spans="1:6" x14ac:dyDescent="0.2">
      <c r="C6" s="67" t="s">
        <v>207</v>
      </c>
    </row>
    <row r="8" spans="1:6" x14ac:dyDescent="0.2">
      <c r="A8" s="75" t="s">
        <v>235</v>
      </c>
      <c r="B8" s="75" t="s">
        <v>208</v>
      </c>
      <c r="C8" s="75" t="s">
        <v>167</v>
      </c>
      <c r="D8" s="75" t="s">
        <v>168</v>
      </c>
      <c r="E8" s="61" t="s">
        <v>237</v>
      </c>
      <c r="F8" s="75" t="s">
        <v>300</v>
      </c>
    </row>
    <row r="9" spans="1:6" x14ac:dyDescent="0.2">
      <c r="A9" s="210" t="s">
        <v>264</v>
      </c>
      <c r="B9" s="211" t="s">
        <v>265</v>
      </c>
      <c r="C9" s="211" t="s">
        <v>470</v>
      </c>
      <c r="D9" s="211" t="s">
        <v>301</v>
      </c>
      <c r="E9" s="211" t="s">
        <v>353</v>
      </c>
      <c r="F9" s="211" t="s">
        <v>471</v>
      </c>
    </row>
    <row r="10" spans="1:6" x14ac:dyDescent="0.2">
      <c r="A10" s="212"/>
      <c r="B10" s="213"/>
      <c r="C10" s="214" t="s">
        <v>302</v>
      </c>
      <c r="D10" s="214" t="s">
        <v>302</v>
      </c>
      <c r="E10" s="214" t="s">
        <v>302</v>
      </c>
      <c r="F10" s="214" t="s">
        <v>302</v>
      </c>
    </row>
    <row r="11" spans="1:6" x14ac:dyDescent="0.2">
      <c r="A11" s="212"/>
      <c r="B11" s="213"/>
      <c r="C11" s="214" t="s">
        <v>216</v>
      </c>
      <c r="D11" s="214" t="s">
        <v>216</v>
      </c>
      <c r="E11" s="214" t="s">
        <v>216</v>
      </c>
      <c r="F11" s="214" t="s">
        <v>216</v>
      </c>
    </row>
    <row r="12" spans="1:6" x14ac:dyDescent="0.2">
      <c r="A12" s="215" t="s">
        <v>270</v>
      </c>
      <c r="B12" s="216" t="s">
        <v>271</v>
      </c>
      <c r="C12" s="216" t="s">
        <v>272</v>
      </c>
      <c r="D12" s="216" t="s">
        <v>272</v>
      </c>
      <c r="E12" s="216" t="s">
        <v>272</v>
      </c>
      <c r="F12" s="216" t="s">
        <v>272</v>
      </c>
    </row>
    <row r="13" spans="1:6" x14ac:dyDescent="0.2">
      <c r="A13" s="217" t="s">
        <v>270</v>
      </c>
      <c r="B13" s="218" t="s">
        <v>303</v>
      </c>
      <c r="C13" s="219">
        <f>'1'!C30</f>
        <v>110200000</v>
      </c>
      <c r="D13" s="219">
        <f>'1'!D30</f>
        <v>110200000</v>
      </c>
      <c r="E13" s="219">
        <v>110200000</v>
      </c>
      <c r="F13" s="219">
        <v>110200000</v>
      </c>
    </row>
    <row r="14" spans="1:6" x14ac:dyDescent="0.2">
      <c r="A14" s="217" t="s">
        <v>271</v>
      </c>
      <c r="B14" s="218" t="s">
        <v>304</v>
      </c>
      <c r="C14" s="219"/>
      <c r="D14" s="219"/>
      <c r="E14" s="219"/>
      <c r="F14" s="219"/>
    </row>
    <row r="15" spans="1:6" x14ac:dyDescent="0.2">
      <c r="A15" s="217" t="s">
        <v>272</v>
      </c>
      <c r="B15" s="218" t="s">
        <v>305</v>
      </c>
      <c r="C15" s="219">
        <f>'1'!C32</f>
        <v>181000000</v>
      </c>
      <c r="D15" s="219">
        <f>'1'!D32</f>
        <v>181000000</v>
      </c>
      <c r="E15" s="219">
        <v>181000000</v>
      </c>
      <c r="F15" s="219">
        <v>181000000</v>
      </c>
    </row>
    <row r="16" spans="1:6" x14ac:dyDescent="0.2">
      <c r="A16" s="217" t="s">
        <v>273</v>
      </c>
      <c r="B16" s="218" t="s">
        <v>306</v>
      </c>
      <c r="C16" s="219"/>
      <c r="D16" s="219"/>
      <c r="E16" s="219"/>
      <c r="F16" s="219"/>
    </row>
    <row r="17" spans="1:6" x14ac:dyDescent="0.2">
      <c r="A17" s="217" t="s">
        <v>277</v>
      </c>
      <c r="B17" s="218" t="s">
        <v>307</v>
      </c>
      <c r="C17" s="219"/>
      <c r="D17" s="219"/>
      <c r="E17" s="219"/>
      <c r="F17" s="219"/>
    </row>
    <row r="18" spans="1:6" x14ac:dyDescent="0.2">
      <c r="A18" s="217" t="s">
        <v>278</v>
      </c>
      <c r="B18" s="218" t="s">
        <v>308</v>
      </c>
      <c r="C18" s="219"/>
      <c r="D18" s="219"/>
      <c r="E18" s="219"/>
      <c r="F18" s="219"/>
    </row>
    <row r="19" spans="1:6" x14ac:dyDescent="0.2">
      <c r="A19" s="217" t="s">
        <v>279</v>
      </c>
      <c r="B19" s="218" t="s">
        <v>309</v>
      </c>
      <c r="C19" s="219"/>
      <c r="D19" s="219"/>
      <c r="E19" s="219"/>
      <c r="F19" s="219"/>
    </row>
    <row r="20" spans="1:6" x14ac:dyDescent="0.2">
      <c r="A20" s="217" t="s">
        <v>280</v>
      </c>
      <c r="B20" s="218" t="s">
        <v>310</v>
      </c>
      <c r="C20" s="219"/>
      <c r="D20" s="219"/>
      <c r="E20" s="219"/>
      <c r="F20" s="219"/>
    </row>
    <row r="21" spans="1:6" x14ac:dyDescent="0.2">
      <c r="A21" s="217" t="s">
        <v>281</v>
      </c>
      <c r="B21" s="218"/>
      <c r="C21" s="219"/>
      <c r="D21" s="219"/>
      <c r="E21" s="219"/>
      <c r="F21" s="219"/>
    </row>
    <row r="22" spans="1:6" x14ac:dyDescent="0.2">
      <c r="A22" s="220" t="s">
        <v>295</v>
      </c>
      <c r="B22" s="221" t="s">
        <v>187</v>
      </c>
      <c r="C22" s="222">
        <f>SUM(C13:C21)</f>
        <v>291200000</v>
      </c>
      <c r="D22" s="222">
        <f>SUM(D13:D21)</f>
        <v>291200000</v>
      </c>
      <c r="E22" s="222">
        <f>SUM(E13:E21)</f>
        <v>291200000</v>
      </c>
      <c r="F22" s="222">
        <f>SUM(F13:F21)</f>
        <v>291200000</v>
      </c>
    </row>
  </sheetData>
  <mergeCells count="1">
    <mergeCell ref="A3:D3"/>
  </mergeCells>
  <phoneticPr fontId="49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7" topLeftCell="A65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304" t="s">
        <v>0</v>
      </c>
      <c r="C1" s="77" t="s">
        <v>355</v>
      </c>
    </row>
    <row r="2" spans="1:8" ht="18.75" x14ac:dyDescent="0.3">
      <c r="B2" s="305" t="s">
        <v>164</v>
      </c>
      <c r="C2" s="306" t="s">
        <v>488</v>
      </c>
    </row>
    <row r="3" spans="1:8" ht="18.75" x14ac:dyDescent="0.3">
      <c r="B3" s="307"/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6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7">
        <f t="shared" si="0"/>
        <v>127904640</v>
      </c>
      <c r="D8" s="39">
        <v>127904640</v>
      </c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7">
        <f t="shared" si="0"/>
        <v>90729626</v>
      </c>
      <c r="D9" s="39">
        <v>90729626</v>
      </c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7">
        <f t="shared" si="0"/>
        <v>6854820</v>
      </c>
      <c r="D10" s="39">
        <v>6854820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7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7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7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7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7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7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63</v>
      </c>
      <c r="C17" s="57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7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7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7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7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7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7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7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7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7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7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7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7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7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7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7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7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7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7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7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7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">
      <c r="A38" s="5">
        <v>32</v>
      </c>
      <c r="B38" s="35" t="s">
        <v>84</v>
      </c>
      <c r="C38" s="57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">
      <c r="A39" s="5">
        <v>33</v>
      </c>
      <c r="B39" s="35" t="s">
        <v>85</v>
      </c>
      <c r="C39" s="57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">
      <c r="A40" s="5">
        <v>34</v>
      </c>
      <c r="B40" s="35" t="s">
        <v>86</v>
      </c>
      <c r="C40" s="57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">
      <c r="A41" s="5">
        <v>35</v>
      </c>
      <c r="B41" s="32" t="s">
        <v>87</v>
      </c>
      <c r="C41" s="57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7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">
      <c r="A43" s="5">
        <v>37</v>
      </c>
      <c r="B43" s="32" t="s">
        <v>89</v>
      </c>
      <c r="C43" s="57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">
      <c r="A44" s="5">
        <v>38</v>
      </c>
      <c r="B44" s="32" t="s">
        <v>90</v>
      </c>
      <c r="C44" s="57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7">
        <f t="shared" si="1"/>
        <v>9611212</v>
      </c>
      <c r="D45" s="39">
        <v>9611212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7">
        <f t="shared" si="1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7">
        <f t="shared" si="1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7">
        <f t="shared" si="1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7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7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">
      <c r="A51" s="5">
        <v>45</v>
      </c>
      <c r="B51" s="32" t="s">
        <v>97</v>
      </c>
      <c r="C51" s="57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">
      <c r="A52" s="5">
        <v>46</v>
      </c>
      <c r="B52" s="32" t="s">
        <v>98</v>
      </c>
      <c r="C52" s="57">
        <f t="shared" si="1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7">
        <f t="shared" si="1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7">
        <f t="shared" si="1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7">
        <f t="shared" si="1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7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7">
        <f t="shared" si="1"/>
        <v>0</v>
      </c>
      <c r="D57" s="39"/>
      <c r="E57" s="6"/>
      <c r="F57" s="6"/>
      <c r="G57" s="6"/>
      <c r="H57" s="6"/>
    </row>
    <row r="58" spans="1:8" s="60" customFormat="1" x14ac:dyDescent="0.2">
      <c r="A58" s="5">
        <v>52</v>
      </c>
      <c r="B58" s="32" t="s">
        <v>104</v>
      </c>
      <c r="C58" s="59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">
      <c r="A59" s="5">
        <v>53</v>
      </c>
      <c r="B59" s="33" t="s">
        <v>105</v>
      </c>
      <c r="C59" s="57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0" customFormat="1" x14ac:dyDescent="0.2">
      <c r="A60" s="5">
        <v>54</v>
      </c>
      <c r="B60" s="32" t="s">
        <v>106</v>
      </c>
      <c r="C60" s="59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7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7">
        <f t="shared" si="1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7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7">
        <f t="shared" si="1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7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7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5.5" x14ac:dyDescent="0.2">
      <c r="A67" s="5">
        <v>61</v>
      </c>
      <c r="B67" s="32" t="s">
        <v>113</v>
      </c>
      <c r="C67" s="57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">
      <c r="A68" s="5">
        <v>62</v>
      </c>
      <c r="B68" s="32" t="s">
        <v>114</v>
      </c>
      <c r="C68" s="57">
        <f t="shared" si="1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121</v>
      </c>
      <c r="C69" s="57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">
      <c r="A70" s="5">
        <v>64</v>
      </c>
      <c r="B70" s="32" t="s">
        <v>115</v>
      </c>
      <c r="C70" s="57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5" thickBot="1" x14ac:dyDescent="0.25">
      <c r="A71" s="5">
        <v>65</v>
      </c>
      <c r="B71" s="37" t="s">
        <v>116</v>
      </c>
      <c r="C71" s="57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25" thickTop="1" thickBot="1" x14ac:dyDescent="0.25">
      <c r="A72" s="5">
        <v>66</v>
      </c>
      <c r="B72" s="38" t="s">
        <v>46</v>
      </c>
      <c r="C72" s="58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34" activePane="bottomLeft" state="frozen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77" t="s">
        <v>356</v>
      </c>
    </row>
    <row r="2" spans="1:8" ht="18.75" x14ac:dyDescent="0.3">
      <c r="B2" s="29" t="s">
        <v>164</v>
      </c>
      <c r="D2" s="306" t="s">
        <v>489</v>
      </c>
    </row>
    <row r="3" spans="1:8" ht="15.75" x14ac:dyDescent="0.25">
      <c r="B3" s="30" t="s">
        <v>119</v>
      </c>
      <c r="C3" t="s">
        <v>120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">
      <c r="A6" s="5">
        <v>1</v>
      </c>
      <c r="B6" s="50" t="s">
        <v>4</v>
      </c>
      <c r="C6" s="56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5.5" x14ac:dyDescent="0.2">
      <c r="A7" s="5">
        <v>2</v>
      </c>
      <c r="B7" s="50" t="s">
        <v>5</v>
      </c>
      <c r="C7" s="57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">
      <c r="A8" s="5">
        <v>3</v>
      </c>
      <c r="B8" s="51" t="s">
        <v>6</v>
      </c>
      <c r="C8" s="57">
        <f t="shared" si="0"/>
        <v>213722834</v>
      </c>
      <c r="D8" s="308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">
      <c r="A9" s="5">
        <v>4</v>
      </c>
      <c r="B9" s="32" t="s">
        <v>7</v>
      </c>
      <c r="C9" s="57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7">
        <f t="shared" si="0"/>
        <v>0</v>
      </c>
      <c r="D10" s="39"/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7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7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7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7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7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7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7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7">
        <f t="shared" si="0"/>
        <v>780000</v>
      </c>
      <c r="D18" s="39">
        <v>780000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7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7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7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7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7">
        <f t="shared" si="0"/>
        <v>148357492</v>
      </c>
      <c r="D23" s="39">
        <v>148357492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7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7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7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7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7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7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7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5.5" x14ac:dyDescent="0.2">
      <c r="A31" s="5">
        <v>26</v>
      </c>
      <c r="B31" s="32" t="s">
        <v>29</v>
      </c>
      <c r="C31" s="57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">
      <c r="A32" s="5">
        <v>27</v>
      </c>
      <c r="B32" s="50" t="s">
        <v>30</v>
      </c>
      <c r="C32" s="57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">
      <c r="A33" s="5">
        <v>28</v>
      </c>
      <c r="B33" s="32" t="s">
        <v>31</v>
      </c>
      <c r="C33" s="57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7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7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7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7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7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7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38</v>
      </c>
      <c r="C40" s="57">
        <f t="shared" si="0"/>
        <v>0</v>
      </c>
      <c r="D40" s="39"/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7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7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7">
        <f t="shared" si="0"/>
        <v>1206570279</v>
      </c>
      <c r="D43" s="54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5.5" x14ac:dyDescent="0.2">
      <c r="A44" s="5">
        <v>39</v>
      </c>
      <c r="B44" s="32" t="s">
        <v>42</v>
      </c>
      <c r="C44" s="57">
        <f t="shared" si="0"/>
        <v>11433848</v>
      </c>
      <c r="D44" s="39">
        <v>11433848</v>
      </c>
      <c r="E44" s="6"/>
      <c r="F44" s="6"/>
      <c r="G44" s="6"/>
      <c r="H44" s="6"/>
    </row>
    <row r="45" spans="1:8" ht="25.5" x14ac:dyDescent="0.2">
      <c r="A45" s="5">
        <v>40</v>
      </c>
      <c r="B45" s="32" t="s">
        <v>43</v>
      </c>
      <c r="C45" s="57">
        <f t="shared" si="0"/>
        <v>475776396</v>
      </c>
      <c r="D45" s="39">
        <f>'[1]1'!C69</f>
        <v>475776396</v>
      </c>
      <c r="E45" s="6"/>
      <c r="F45" s="6"/>
      <c r="G45" s="6"/>
      <c r="H45" s="6"/>
    </row>
    <row r="46" spans="1:8" x14ac:dyDescent="0.2">
      <c r="A46" s="5">
        <v>41</v>
      </c>
      <c r="B46" s="32" t="s">
        <v>44</v>
      </c>
      <c r="C46" s="57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42</v>
      </c>
      <c r="B47" s="37" t="s">
        <v>45</v>
      </c>
      <c r="C47" s="57">
        <f t="shared" si="0"/>
        <v>487210244</v>
      </c>
      <c r="D47" s="55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25" thickTop="1" thickBot="1" x14ac:dyDescent="0.25">
      <c r="A48" s="5">
        <v>43</v>
      </c>
      <c r="B48" s="52" t="s">
        <v>46</v>
      </c>
      <c r="C48" s="58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5" thickTop="1" x14ac:dyDescent="0.2"/>
  </sheetData>
  <pageMargins left="0.35433070866141736" right="0.35433070866141736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topLeftCell="B1" workbookViewId="0">
      <selection activeCell="G3" sqref="G3"/>
    </sheetView>
  </sheetViews>
  <sheetFormatPr defaultColWidth="9.140625" defaultRowHeight="12.75" x14ac:dyDescent="0.2"/>
  <cols>
    <col min="1" max="1" width="4.140625" style="75" customWidth="1"/>
    <col min="2" max="2" width="51.140625" style="75" customWidth="1"/>
    <col min="3" max="3" width="14.140625" style="75" customWidth="1"/>
    <col min="4" max="15" width="12.7109375" style="106" customWidth="1"/>
    <col min="16" max="16" width="12.5703125" style="75" customWidth="1"/>
    <col min="17" max="16384" width="9.140625" style="75"/>
  </cols>
  <sheetData>
    <row r="1" spans="1:16" x14ac:dyDescent="0.2">
      <c r="B1" s="382"/>
      <c r="C1" s="383" t="s">
        <v>261</v>
      </c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</row>
    <row r="2" spans="1:16" x14ac:dyDescent="0.2">
      <c r="B2" s="384"/>
      <c r="C2" s="383" t="s">
        <v>465</v>
      </c>
      <c r="D2" s="475"/>
      <c r="E2" s="475"/>
      <c r="F2" s="475"/>
      <c r="G2" s="476" t="s">
        <v>311</v>
      </c>
      <c r="H2" s="475"/>
      <c r="I2" s="475"/>
      <c r="J2" s="475"/>
      <c r="K2" s="475"/>
      <c r="L2" s="475"/>
      <c r="M2" s="475"/>
      <c r="N2" s="475"/>
      <c r="O2" s="475"/>
    </row>
    <row r="3" spans="1:16" x14ac:dyDescent="0.2">
      <c r="B3" s="384"/>
      <c r="C3" s="383" t="s">
        <v>312</v>
      </c>
      <c r="D3" s="475"/>
      <c r="E3" s="475"/>
      <c r="F3" s="475"/>
      <c r="G3" s="379" t="s">
        <v>538</v>
      </c>
      <c r="H3" s="475"/>
      <c r="I3" s="475"/>
      <c r="J3" s="475"/>
      <c r="K3" s="475"/>
      <c r="L3" s="475"/>
      <c r="M3" s="475"/>
      <c r="N3" s="475"/>
      <c r="O3" s="475"/>
    </row>
    <row r="4" spans="1:16" x14ac:dyDescent="0.2">
      <c r="B4" s="382"/>
      <c r="C4" s="382"/>
      <c r="D4" s="475"/>
      <c r="E4" s="475"/>
      <c r="F4" s="475"/>
      <c r="G4" s="477" t="s">
        <v>250</v>
      </c>
      <c r="H4" s="475"/>
      <c r="I4" s="475"/>
      <c r="J4" s="475"/>
      <c r="K4" s="475"/>
      <c r="L4" s="475"/>
      <c r="M4" s="475"/>
      <c r="N4" s="475"/>
      <c r="O4" s="475"/>
    </row>
    <row r="5" spans="1:16" x14ac:dyDescent="0.2">
      <c r="B5" s="382"/>
      <c r="C5" s="382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5"/>
    </row>
    <row r="6" spans="1:16" x14ac:dyDescent="0.2">
      <c r="A6" s="380">
        <v>1</v>
      </c>
      <c r="B6" s="702" t="s">
        <v>313</v>
      </c>
      <c r="C6" s="702" t="s">
        <v>47</v>
      </c>
      <c r="D6" s="703" t="s">
        <v>314</v>
      </c>
      <c r="E6" s="703" t="s">
        <v>315</v>
      </c>
      <c r="F6" s="703" t="s">
        <v>316</v>
      </c>
      <c r="G6" s="703" t="s">
        <v>317</v>
      </c>
      <c r="H6" s="703" t="s">
        <v>318</v>
      </c>
      <c r="I6" s="703" t="s">
        <v>319</v>
      </c>
      <c r="J6" s="703" t="s">
        <v>320</v>
      </c>
      <c r="K6" s="703" t="s">
        <v>321</v>
      </c>
      <c r="L6" s="703" t="s">
        <v>322</v>
      </c>
      <c r="M6" s="703" t="s">
        <v>323</v>
      </c>
      <c r="N6" s="703" t="s">
        <v>324</v>
      </c>
      <c r="O6" s="703" t="s">
        <v>325</v>
      </c>
      <c r="P6" s="385" t="s">
        <v>326</v>
      </c>
    </row>
    <row r="7" spans="1:16" x14ac:dyDescent="0.2">
      <c r="A7" s="380">
        <v>2</v>
      </c>
      <c r="B7" s="704" t="s">
        <v>238</v>
      </c>
      <c r="C7" s="705">
        <f>'[3]2d'!C6</f>
        <v>388256130</v>
      </c>
      <c r="D7" s="706">
        <f t="shared" ref="D7:D13" si="0">C7/12</f>
        <v>32354677.5</v>
      </c>
      <c r="E7" s="706">
        <f t="shared" ref="E7:E13" si="1">C7/12</f>
        <v>32354677.5</v>
      </c>
      <c r="F7" s="706">
        <f t="shared" ref="F7:F13" si="2">C7/12</f>
        <v>32354677.5</v>
      </c>
      <c r="G7" s="706">
        <f t="shared" ref="G7:G13" si="3">C7/12</f>
        <v>32354677.5</v>
      </c>
      <c r="H7" s="706">
        <f t="shared" ref="H7:H13" si="4">C7/12</f>
        <v>32354677.5</v>
      </c>
      <c r="I7" s="706">
        <f t="shared" ref="I7:I13" si="5">C7/12</f>
        <v>32354677.5</v>
      </c>
      <c r="J7" s="706">
        <f t="shared" ref="J7:J13" si="6">C7/12</f>
        <v>32354677.5</v>
      </c>
      <c r="K7" s="706">
        <f t="shared" ref="K7:K13" si="7">C7/12</f>
        <v>32354677.5</v>
      </c>
      <c r="L7" s="706">
        <f t="shared" ref="L7:L13" si="8">C7/12</f>
        <v>32354677.5</v>
      </c>
      <c r="M7" s="706">
        <f t="shared" ref="M7:M13" si="9">C7/12</f>
        <v>32354677.5</v>
      </c>
      <c r="N7" s="706">
        <f t="shared" ref="N7:N13" si="10">C7/12</f>
        <v>32354677.5</v>
      </c>
      <c r="O7" s="706">
        <f t="shared" ref="O7:O13" si="11">C7/12</f>
        <v>32354677.5</v>
      </c>
      <c r="P7" s="386">
        <f t="shared" ref="P7:P30" si="12">SUM(D7:O7)</f>
        <v>388256130</v>
      </c>
    </row>
    <row r="8" spans="1:16" x14ac:dyDescent="0.2">
      <c r="A8" s="380">
        <v>3</v>
      </c>
      <c r="B8" s="704" t="s">
        <v>327</v>
      </c>
      <c r="C8" s="705">
        <f>'[3]2d'!C7</f>
        <v>72635354</v>
      </c>
      <c r="D8" s="706">
        <f t="shared" si="0"/>
        <v>6052946.166666667</v>
      </c>
      <c r="E8" s="706">
        <f t="shared" si="1"/>
        <v>6052946.166666667</v>
      </c>
      <c r="F8" s="706">
        <f t="shared" si="2"/>
        <v>6052946.166666667</v>
      </c>
      <c r="G8" s="706">
        <f t="shared" si="3"/>
        <v>6052946.166666667</v>
      </c>
      <c r="H8" s="706">
        <f t="shared" si="4"/>
        <v>6052946.166666667</v>
      </c>
      <c r="I8" s="706">
        <f t="shared" si="5"/>
        <v>6052946.166666667</v>
      </c>
      <c r="J8" s="706">
        <f t="shared" si="6"/>
        <v>6052946.166666667</v>
      </c>
      <c r="K8" s="706">
        <f t="shared" si="7"/>
        <v>6052946.166666667</v>
      </c>
      <c r="L8" s="706">
        <f t="shared" si="8"/>
        <v>6052946.166666667</v>
      </c>
      <c r="M8" s="706">
        <f t="shared" si="9"/>
        <v>6052946.166666667</v>
      </c>
      <c r="N8" s="706">
        <f t="shared" si="10"/>
        <v>6052946.166666667</v>
      </c>
      <c r="O8" s="706">
        <f t="shared" si="11"/>
        <v>6052946.166666667</v>
      </c>
      <c r="P8" s="386">
        <f t="shared" si="12"/>
        <v>72635353.999999985</v>
      </c>
    </row>
    <row r="9" spans="1:16" x14ac:dyDescent="0.2">
      <c r="A9" s="380">
        <v>4</v>
      </c>
      <c r="B9" s="704" t="s">
        <v>328</v>
      </c>
      <c r="C9" s="705">
        <f>'[3]2d'!C8</f>
        <v>475798608</v>
      </c>
      <c r="D9" s="706">
        <f t="shared" si="0"/>
        <v>39649884</v>
      </c>
      <c r="E9" s="706">
        <f t="shared" si="1"/>
        <v>39649884</v>
      </c>
      <c r="F9" s="706">
        <f t="shared" si="2"/>
        <v>39649884</v>
      </c>
      <c r="G9" s="706">
        <f t="shared" si="3"/>
        <v>39649884</v>
      </c>
      <c r="H9" s="706">
        <f t="shared" si="4"/>
        <v>39649884</v>
      </c>
      <c r="I9" s="706">
        <f t="shared" si="5"/>
        <v>39649884</v>
      </c>
      <c r="J9" s="706">
        <f t="shared" si="6"/>
        <v>39649884</v>
      </c>
      <c r="K9" s="706">
        <f t="shared" si="7"/>
        <v>39649884</v>
      </c>
      <c r="L9" s="706">
        <f t="shared" si="8"/>
        <v>39649884</v>
      </c>
      <c r="M9" s="706">
        <f t="shared" si="9"/>
        <v>39649884</v>
      </c>
      <c r="N9" s="706">
        <f t="shared" si="10"/>
        <v>39649884</v>
      </c>
      <c r="O9" s="706">
        <f t="shared" si="11"/>
        <v>39649884</v>
      </c>
      <c r="P9" s="386">
        <f t="shared" si="12"/>
        <v>475798608</v>
      </c>
    </row>
    <row r="10" spans="1:16" x14ac:dyDescent="0.2">
      <c r="A10" s="380">
        <v>5</v>
      </c>
      <c r="B10" s="704" t="s">
        <v>329</v>
      </c>
      <c r="C10" s="705">
        <f>'[3]2d'!C16</f>
        <v>15643500</v>
      </c>
      <c r="D10" s="706">
        <f t="shared" si="0"/>
        <v>1303625</v>
      </c>
      <c r="E10" s="706">
        <f t="shared" si="1"/>
        <v>1303625</v>
      </c>
      <c r="F10" s="706">
        <f t="shared" si="2"/>
        <v>1303625</v>
      </c>
      <c r="G10" s="706">
        <f t="shared" si="3"/>
        <v>1303625</v>
      </c>
      <c r="H10" s="706">
        <f t="shared" si="4"/>
        <v>1303625</v>
      </c>
      <c r="I10" s="706">
        <f t="shared" si="5"/>
        <v>1303625</v>
      </c>
      <c r="J10" s="706">
        <f t="shared" si="6"/>
        <v>1303625</v>
      </c>
      <c r="K10" s="706">
        <f t="shared" si="7"/>
        <v>1303625</v>
      </c>
      <c r="L10" s="706">
        <f t="shared" si="8"/>
        <v>1303625</v>
      </c>
      <c r="M10" s="706">
        <f t="shared" si="9"/>
        <v>1303625</v>
      </c>
      <c r="N10" s="706">
        <f t="shared" si="10"/>
        <v>1303625</v>
      </c>
      <c r="O10" s="706">
        <f t="shared" si="11"/>
        <v>1303625</v>
      </c>
      <c r="P10" s="386">
        <f t="shared" si="12"/>
        <v>15643500</v>
      </c>
    </row>
    <row r="11" spans="1:16" x14ac:dyDescent="0.2">
      <c r="A11" s="380">
        <v>7</v>
      </c>
      <c r="B11" s="707" t="s">
        <v>330</v>
      </c>
      <c r="C11" s="708">
        <f>'[3]2d'!C26</f>
        <v>286295154</v>
      </c>
      <c r="D11" s="706">
        <f t="shared" si="0"/>
        <v>23857929.5</v>
      </c>
      <c r="E11" s="706">
        <f t="shared" si="1"/>
        <v>23857929.5</v>
      </c>
      <c r="F11" s="706">
        <f t="shared" si="2"/>
        <v>23857929.5</v>
      </c>
      <c r="G11" s="706">
        <f t="shared" si="3"/>
        <v>23857929.5</v>
      </c>
      <c r="H11" s="706">
        <f t="shared" si="4"/>
        <v>23857929.5</v>
      </c>
      <c r="I11" s="706">
        <f t="shared" si="5"/>
        <v>23857929.5</v>
      </c>
      <c r="J11" s="706">
        <f t="shared" si="6"/>
        <v>23857929.5</v>
      </c>
      <c r="K11" s="706">
        <f t="shared" si="7"/>
        <v>23857929.5</v>
      </c>
      <c r="L11" s="706">
        <f t="shared" si="8"/>
        <v>23857929.5</v>
      </c>
      <c r="M11" s="706">
        <f t="shared" si="9"/>
        <v>23857929.5</v>
      </c>
      <c r="N11" s="706">
        <f t="shared" si="10"/>
        <v>23857929.5</v>
      </c>
      <c r="O11" s="706">
        <f t="shared" si="11"/>
        <v>23857929.5</v>
      </c>
      <c r="P11" s="386">
        <f t="shared" si="12"/>
        <v>286295154</v>
      </c>
    </row>
    <row r="12" spans="1:16" x14ac:dyDescent="0.2">
      <c r="A12" s="380">
        <v>16</v>
      </c>
      <c r="B12" s="707" t="s">
        <v>331</v>
      </c>
      <c r="C12" s="708">
        <f>'[3]2d'!C32</f>
        <v>1110215507</v>
      </c>
      <c r="D12" s="706">
        <f t="shared" si="0"/>
        <v>92517958.916666672</v>
      </c>
      <c r="E12" s="706">
        <f t="shared" si="1"/>
        <v>92517958.916666672</v>
      </c>
      <c r="F12" s="706">
        <f t="shared" si="2"/>
        <v>92517958.916666672</v>
      </c>
      <c r="G12" s="706">
        <f t="shared" si="3"/>
        <v>92517958.916666672</v>
      </c>
      <c r="H12" s="706">
        <f t="shared" si="4"/>
        <v>92517958.916666672</v>
      </c>
      <c r="I12" s="706">
        <f t="shared" si="5"/>
        <v>92517958.916666672</v>
      </c>
      <c r="J12" s="706">
        <f t="shared" si="6"/>
        <v>92517958.916666672</v>
      </c>
      <c r="K12" s="706">
        <f t="shared" si="7"/>
        <v>92517958.916666672</v>
      </c>
      <c r="L12" s="706">
        <f t="shared" si="8"/>
        <v>92517958.916666672</v>
      </c>
      <c r="M12" s="706">
        <f t="shared" si="9"/>
        <v>92517958.916666672</v>
      </c>
      <c r="N12" s="706">
        <f t="shared" si="10"/>
        <v>92517958.916666672</v>
      </c>
      <c r="O12" s="706">
        <f t="shared" si="11"/>
        <v>92517958.916666672</v>
      </c>
      <c r="P12" s="386">
        <f t="shared" si="12"/>
        <v>1110215506.9999998</v>
      </c>
    </row>
    <row r="13" spans="1:16" x14ac:dyDescent="0.2">
      <c r="A13" s="380">
        <v>17</v>
      </c>
      <c r="B13" s="707" t="s">
        <v>189</v>
      </c>
      <c r="C13" s="708">
        <f>'[3]2d'!C37</f>
        <v>88459849</v>
      </c>
      <c r="D13" s="706">
        <f t="shared" si="0"/>
        <v>7371654.083333333</v>
      </c>
      <c r="E13" s="706">
        <f t="shared" si="1"/>
        <v>7371654.083333333</v>
      </c>
      <c r="F13" s="706">
        <f t="shared" si="2"/>
        <v>7371654.083333333</v>
      </c>
      <c r="G13" s="706">
        <f t="shared" si="3"/>
        <v>7371654.083333333</v>
      </c>
      <c r="H13" s="706">
        <f t="shared" si="4"/>
        <v>7371654.083333333</v>
      </c>
      <c r="I13" s="706">
        <f t="shared" si="5"/>
        <v>7371654.083333333</v>
      </c>
      <c r="J13" s="706">
        <f t="shared" si="6"/>
        <v>7371654.083333333</v>
      </c>
      <c r="K13" s="706">
        <f t="shared" si="7"/>
        <v>7371654.083333333</v>
      </c>
      <c r="L13" s="706">
        <f t="shared" si="8"/>
        <v>7371654.083333333</v>
      </c>
      <c r="M13" s="706">
        <f t="shared" si="9"/>
        <v>7371654.083333333</v>
      </c>
      <c r="N13" s="706">
        <f t="shared" si="10"/>
        <v>7371654.083333333</v>
      </c>
      <c r="O13" s="706">
        <f t="shared" si="11"/>
        <v>7371654.083333333</v>
      </c>
      <c r="P13" s="386">
        <f t="shared" si="12"/>
        <v>88459849</v>
      </c>
    </row>
    <row r="14" spans="1:16" x14ac:dyDescent="0.2">
      <c r="A14" s="380">
        <v>19</v>
      </c>
      <c r="B14" s="704" t="s">
        <v>332</v>
      </c>
      <c r="C14" s="705">
        <f>'[3]2d'!C43</f>
        <v>11803812</v>
      </c>
      <c r="D14" s="706">
        <v>25000</v>
      </c>
      <c r="E14" s="706">
        <v>25000</v>
      </c>
      <c r="F14" s="706">
        <v>25000</v>
      </c>
      <c r="G14" s="706">
        <v>25000</v>
      </c>
      <c r="H14" s="706">
        <v>25000</v>
      </c>
      <c r="I14" s="706">
        <v>25000</v>
      </c>
      <c r="J14" s="706">
        <v>25000</v>
      </c>
      <c r="K14" s="706">
        <v>25000</v>
      </c>
      <c r="L14" s="706">
        <v>25000</v>
      </c>
      <c r="M14" s="706">
        <v>25000</v>
      </c>
      <c r="N14" s="706">
        <v>4012317</v>
      </c>
      <c r="O14" s="706">
        <v>25000</v>
      </c>
      <c r="P14" s="386">
        <f t="shared" si="12"/>
        <v>4287317</v>
      </c>
    </row>
    <row r="15" spans="1:16" x14ac:dyDescent="0.2">
      <c r="A15" s="380">
        <v>20</v>
      </c>
      <c r="B15" s="709" t="s">
        <v>333</v>
      </c>
      <c r="C15" s="710">
        <f t="shared" ref="C15:O15" si="13">SUM(C7:C14)</f>
        <v>2449107914</v>
      </c>
      <c r="D15" s="711">
        <f t="shared" si="13"/>
        <v>203133675.16666666</v>
      </c>
      <c r="E15" s="711">
        <f t="shared" si="13"/>
        <v>203133675.16666666</v>
      </c>
      <c r="F15" s="711">
        <f t="shared" si="13"/>
        <v>203133675.16666666</v>
      </c>
      <c r="G15" s="711">
        <f t="shared" si="13"/>
        <v>203133675.16666666</v>
      </c>
      <c r="H15" s="711">
        <f t="shared" si="13"/>
        <v>203133675.16666666</v>
      </c>
      <c r="I15" s="711">
        <f t="shared" si="13"/>
        <v>203133675.16666666</v>
      </c>
      <c r="J15" s="711">
        <f t="shared" si="13"/>
        <v>203133675.16666666</v>
      </c>
      <c r="K15" s="711">
        <f t="shared" si="13"/>
        <v>203133675.16666666</v>
      </c>
      <c r="L15" s="711">
        <f t="shared" si="13"/>
        <v>203133675.16666666</v>
      </c>
      <c r="M15" s="711">
        <f t="shared" si="13"/>
        <v>203133675.16666666</v>
      </c>
      <c r="N15" s="711">
        <f t="shared" si="13"/>
        <v>207120992.16666666</v>
      </c>
      <c r="O15" s="711">
        <f t="shared" si="13"/>
        <v>203133675.16666666</v>
      </c>
      <c r="P15" s="386">
        <f t="shared" si="12"/>
        <v>2441591419</v>
      </c>
    </row>
    <row r="16" spans="1:16" x14ac:dyDescent="0.2">
      <c r="A16" s="381">
        <v>27</v>
      </c>
      <c r="B16" s="712" t="s">
        <v>334</v>
      </c>
      <c r="C16" s="713">
        <f>C17+C18</f>
        <v>535368689</v>
      </c>
      <c r="D16" s="714">
        <f t="shared" ref="D16:O16" si="14">D17+D18</f>
        <v>54514478.333333336</v>
      </c>
      <c r="E16" s="714">
        <f t="shared" si="14"/>
        <v>42329185.333333336</v>
      </c>
      <c r="F16" s="714">
        <f t="shared" si="14"/>
        <v>42329185.333333336</v>
      </c>
      <c r="G16" s="714">
        <f t="shared" si="14"/>
        <v>42329185.333333336</v>
      </c>
      <c r="H16" s="714">
        <f t="shared" si="14"/>
        <v>55489747.333333336</v>
      </c>
      <c r="I16" s="714">
        <f t="shared" si="14"/>
        <v>42329185.333333336</v>
      </c>
      <c r="J16" s="714">
        <f t="shared" si="14"/>
        <v>42329185.333333336</v>
      </c>
      <c r="K16" s="714">
        <f t="shared" si="14"/>
        <v>44401795.333333336</v>
      </c>
      <c r="L16" s="714">
        <f t="shared" si="14"/>
        <v>49845680.333333336</v>
      </c>
      <c r="M16" s="714">
        <f t="shared" si="14"/>
        <v>42329185.333333336</v>
      </c>
      <c r="N16" s="714">
        <f t="shared" si="14"/>
        <v>42329185.333333336</v>
      </c>
      <c r="O16" s="714">
        <f t="shared" si="14"/>
        <v>42329185.333333336</v>
      </c>
      <c r="P16" s="387">
        <f t="shared" si="12"/>
        <v>542885183.99999988</v>
      </c>
    </row>
    <row r="17" spans="1:16" s="223" customFormat="1" x14ac:dyDescent="0.2">
      <c r="A17" s="388"/>
      <c r="B17" s="715" t="s">
        <v>335</v>
      </c>
      <c r="C17" s="716">
        <f>'[3]2d'!C45</f>
        <v>27418465</v>
      </c>
      <c r="D17" s="717">
        <f>'[2]2'!D44</f>
        <v>12185293</v>
      </c>
      <c r="E17" s="717"/>
      <c r="F17" s="717"/>
      <c r="G17" s="717"/>
      <c r="H17" s="717">
        <v>13160562</v>
      </c>
      <c r="I17" s="717"/>
      <c r="J17" s="717"/>
      <c r="K17" s="717">
        <v>2072610</v>
      </c>
      <c r="L17" s="717">
        <v>7516495</v>
      </c>
      <c r="M17" s="717"/>
      <c r="N17" s="717"/>
      <c r="O17" s="717"/>
      <c r="P17" s="389"/>
    </row>
    <row r="18" spans="1:16" x14ac:dyDescent="0.2">
      <c r="A18" s="381">
        <v>29</v>
      </c>
      <c r="B18" s="718" t="s">
        <v>336</v>
      </c>
      <c r="C18" s="719">
        <f>'[3]2d'!C46</f>
        <v>507950224</v>
      </c>
      <c r="D18" s="706">
        <f>C18/12</f>
        <v>42329185.333333336</v>
      </c>
      <c r="E18" s="706">
        <f>C18/12</f>
        <v>42329185.333333336</v>
      </c>
      <c r="F18" s="706">
        <f>C18/12</f>
        <v>42329185.333333336</v>
      </c>
      <c r="G18" s="706">
        <f>C18/12</f>
        <v>42329185.333333336</v>
      </c>
      <c r="H18" s="706">
        <f>C18/12</f>
        <v>42329185.333333336</v>
      </c>
      <c r="I18" s="706">
        <f>C18/12</f>
        <v>42329185.333333336</v>
      </c>
      <c r="J18" s="706">
        <f>C18/12</f>
        <v>42329185.333333336</v>
      </c>
      <c r="K18" s="706">
        <f>C18/12</f>
        <v>42329185.333333336</v>
      </c>
      <c r="L18" s="706">
        <f>C18/12</f>
        <v>42329185.333333336</v>
      </c>
      <c r="M18" s="706">
        <f>C18/12</f>
        <v>42329185.333333336</v>
      </c>
      <c r="N18" s="706">
        <f>C18/12</f>
        <v>42329185.333333336</v>
      </c>
      <c r="O18" s="706">
        <f>C18/12</f>
        <v>42329185.333333336</v>
      </c>
      <c r="P18" s="387">
        <f t="shared" si="12"/>
        <v>507950223.99999994</v>
      </c>
    </row>
    <row r="19" spans="1:16" ht="21.75" customHeight="1" x14ac:dyDescent="0.2">
      <c r="A19" s="381">
        <v>30</v>
      </c>
      <c r="B19" s="720" t="s">
        <v>337</v>
      </c>
      <c r="C19" s="721">
        <f>C15+C16</f>
        <v>2984476603</v>
      </c>
      <c r="D19" s="722">
        <f t="shared" ref="D19:O19" si="15">D15+D16</f>
        <v>257648153.5</v>
      </c>
      <c r="E19" s="722">
        <f t="shared" si="15"/>
        <v>245462860.5</v>
      </c>
      <c r="F19" s="722">
        <f t="shared" si="15"/>
        <v>245462860.5</v>
      </c>
      <c r="G19" s="722">
        <f t="shared" si="15"/>
        <v>245462860.5</v>
      </c>
      <c r="H19" s="722">
        <f t="shared" si="15"/>
        <v>258623422.5</v>
      </c>
      <c r="I19" s="722">
        <f t="shared" si="15"/>
        <v>245462860.5</v>
      </c>
      <c r="J19" s="722">
        <f t="shared" si="15"/>
        <v>245462860.5</v>
      </c>
      <c r="K19" s="722">
        <f t="shared" si="15"/>
        <v>247535470.5</v>
      </c>
      <c r="L19" s="722">
        <f t="shared" si="15"/>
        <v>252979355.5</v>
      </c>
      <c r="M19" s="722">
        <f t="shared" si="15"/>
        <v>245462860.5</v>
      </c>
      <c r="N19" s="722">
        <f t="shared" si="15"/>
        <v>249450177.5</v>
      </c>
      <c r="O19" s="722">
        <f t="shared" si="15"/>
        <v>245462860.5</v>
      </c>
      <c r="P19" s="387">
        <f t="shared" si="12"/>
        <v>2984476603</v>
      </c>
    </row>
    <row r="20" spans="1:16" x14ac:dyDescent="0.2">
      <c r="A20" s="381">
        <v>33</v>
      </c>
      <c r="B20" s="718" t="s">
        <v>338</v>
      </c>
      <c r="C20" s="705">
        <f>'[3]1b'!C20</f>
        <v>681981845</v>
      </c>
      <c r="D20" s="706">
        <f t="shared" ref="D20:D26" si="16">C20/12</f>
        <v>56831820.416666664</v>
      </c>
      <c r="E20" s="706">
        <f t="shared" ref="E20:E26" si="17">C20/12</f>
        <v>56831820.416666664</v>
      </c>
      <c r="F20" s="706">
        <f t="shared" ref="F20:F26" si="18">C20/12</f>
        <v>56831820.416666664</v>
      </c>
      <c r="G20" s="706">
        <f t="shared" ref="G20:G26" si="19">C20/12</f>
        <v>56831820.416666664</v>
      </c>
      <c r="H20" s="706">
        <f t="shared" ref="H20:H26" si="20">C20/12</f>
        <v>56831820.416666664</v>
      </c>
      <c r="I20" s="706">
        <f t="shared" ref="I20:I26" si="21">C20/12</f>
        <v>56831820.416666664</v>
      </c>
      <c r="J20" s="706">
        <f t="shared" ref="J20:J26" si="22">C20/12</f>
        <v>56831820.416666664</v>
      </c>
      <c r="K20" s="706">
        <f t="shared" ref="K20:K26" si="23">C20/12</f>
        <v>56831820.416666664</v>
      </c>
      <c r="L20" s="706">
        <f t="shared" ref="L20:L26" si="24">C20/12</f>
        <v>56831820.416666664</v>
      </c>
      <c r="M20" s="706">
        <f t="shared" ref="M20:M26" si="25">C20/12</f>
        <v>56831820.416666664</v>
      </c>
      <c r="N20" s="706">
        <f t="shared" ref="N20:N26" si="26">C20/12</f>
        <v>56831820.416666664</v>
      </c>
      <c r="O20" s="706">
        <f t="shared" ref="O20:O26" si="27">C20/12</f>
        <v>56831820.416666664</v>
      </c>
      <c r="P20" s="387">
        <f t="shared" si="12"/>
        <v>681981845</v>
      </c>
    </row>
    <row r="21" spans="1:16" x14ac:dyDescent="0.2">
      <c r="A21" s="381">
        <v>34</v>
      </c>
      <c r="B21" s="718" t="s">
        <v>339</v>
      </c>
      <c r="C21" s="705">
        <f>'[3]1b'!C28</f>
        <v>1138312569</v>
      </c>
      <c r="D21" s="706">
        <f t="shared" si="16"/>
        <v>94859380.75</v>
      </c>
      <c r="E21" s="706">
        <f t="shared" si="17"/>
        <v>94859380.75</v>
      </c>
      <c r="F21" s="706">
        <f t="shared" si="18"/>
        <v>94859380.75</v>
      </c>
      <c r="G21" s="706">
        <f t="shared" si="19"/>
        <v>94859380.75</v>
      </c>
      <c r="H21" s="706">
        <f t="shared" si="20"/>
        <v>94859380.75</v>
      </c>
      <c r="I21" s="706">
        <f t="shared" si="21"/>
        <v>94859380.75</v>
      </c>
      <c r="J21" s="706">
        <f t="shared" si="22"/>
        <v>94859380.75</v>
      </c>
      <c r="K21" s="706">
        <f t="shared" si="23"/>
        <v>94859380.75</v>
      </c>
      <c r="L21" s="706">
        <f t="shared" si="24"/>
        <v>94859380.75</v>
      </c>
      <c r="M21" s="706">
        <f t="shared" si="25"/>
        <v>94859380.75</v>
      </c>
      <c r="N21" s="706">
        <f t="shared" si="26"/>
        <v>94859380.75</v>
      </c>
      <c r="O21" s="706">
        <f t="shared" si="27"/>
        <v>94859380.75</v>
      </c>
      <c r="P21" s="387">
        <f t="shared" si="12"/>
        <v>1138312569</v>
      </c>
    </row>
    <row r="22" spans="1:16" x14ac:dyDescent="0.2">
      <c r="A22" s="381">
        <v>35</v>
      </c>
      <c r="B22" s="723" t="s">
        <v>239</v>
      </c>
      <c r="C22" s="708">
        <f>'[3]1b'!C39</f>
        <v>303400000</v>
      </c>
      <c r="D22" s="706">
        <f t="shared" si="16"/>
        <v>25283333.333333332</v>
      </c>
      <c r="E22" s="706">
        <f t="shared" si="17"/>
        <v>25283333.333333332</v>
      </c>
      <c r="F22" s="706">
        <f t="shared" si="18"/>
        <v>25283333.333333332</v>
      </c>
      <c r="G22" s="706">
        <f t="shared" si="19"/>
        <v>25283333.333333332</v>
      </c>
      <c r="H22" s="706">
        <f t="shared" si="20"/>
        <v>25283333.333333332</v>
      </c>
      <c r="I22" s="706">
        <f t="shared" si="21"/>
        <v>25283333.333333332</v>
      </c>
      <c r="J22" s="706">
        <f t="shared" si="22"/>
        <v>25283333.333333332</v>
      </c>
      <c r="K22" s="706">
        <f t="shared" si="23"/>
        <v>25283333.333333332</v>
      </c>
      <c r="L22" s="706">
        <f t="shared" si="24"/>
        <v>25283333.333333332</v>
      </c>
      <c r="M22" s="706">
        <f t="shared" si="25"/>
        <v>25283333.333333332</v>
      </c>
      <c r="N22" s="706">
        <f t="shared" si="26"/>
        <v>25283333.333333332</v>
      </c>
      <c r="O22" s="706">
        <f t="shared" si="27"/>
        <v>25283333.333333332</v>
      </c>
      <c r="P22" s="387">
        <f t="shared" si="12"/>
        <v>303400000</v>
      </c>
    </row>
    <row r="23" spans="1:16" x14ac:dyDescent="0.2">
      <c r="A23" s="381">
        <v>36</v>
      </c>
      <c r="B23" s="724" t="s">
        <v>240</v>
      </c>
      <c r="C23" s="725">
        <f>'[3]1b'!C61</f>
        <v>39564766</v>
      </c>
      <c r="D23" s="706">
        <f t="shared" si="16"/>
        <v>3297063.8333333335</v>
      </c>
      <c r="E23" s="706">
        <f t="shared" si="17"/>
        <v>3297063.8333333335</v>
      </c>
      <c r="F23" s="706">
        <f t="shared" si="18"/>
        <v>3297063.8333333335</v>
      </c>
      <c r="G23" s="706">
        <f t="shared" si="19"/>
        <v>3297063.8333333335</v>
      </c>
      <c r="H23" s="706">
        <f t="shared" si="20"/>
        <v>3297063.8333333335</v>
      </c>
      <c r="I23" s="706">
        <f t="shared" si="21"/>
        <v>3297063.8333333335</v>
      </c>
      <c r="J23" s="706">
        <f t="shared" si="22"/>
        <v>3297063.8333333335</v>
      </c>
      <c r="K23" s="706">
        <f t="shared" si="23"/>
        <v>3297063.8333333335</v>
      </c>
      <c r="L23" s="706">
        <f t="shared" si="24"/>
        <v>3297063.8333333335</v>
      </c>
      <c r="M23" s="706">
        <f t="shared" si="25"/>
        <v>3297063.8333333335</v>
      </c>
      <c r="N23" s="706">
        <f t="shared" si="26"/>
        <v>3297063.8333333335</v>
      </c>
      <c r="O23" s="706">
        <f t="shared" si="27"/>
        <v>3297063.8333333335</v>
      </c>
      <c r="P23" s="387">
        <f t="shared" si="12"/>
        <v>39564766</v>
      </c>
    </row>
    <row r="24" spans="1:16" x14ac:dyDescent="0.2">
      <c r="A24" s="381">
        <v>37</v>
      </c>
      <c r="B24" s="724" t="s">
        <v>241</v>
      </c>
      <c r="C24" s="725">
        <f>'[3]1b'!C64</f>
        <v>12129420</v>
      </c>
      <c r="D24" s="706">
        <f t="shared" si="16"/>
        <v>1010785</v>
      </c>
      <c r="E24" s="706">
        <f t="shared" si="17"/>
        <v>1010785</v>
      </c>
      <c r="F24" s="706">
        <f t="shared" si="18"/>
        <v>1010785</v>
      </c>
      <c r="G24" s="706">
        <f t="shared" si="19"/>
        <v>1010785</v>
      </c>
      <c r="H24" s="706">
        <f t="shared" si="20"/>
        <v>1010785</v>
      </c>
      <c r="I24" s="706">
        <f t="shared" si="21"/>
        <v>1010785</v>
      </c>
      <c r="J24" s="706">
        <f t="shared" si="22"/>
        <v>1010785</v>
      </c>
      <c r="K24" s="706">
        <f t="shared" si="23"/>
        <v>1010785</v>
      </c>
      <c r="L24" s="706">
        <f t="shared" si="24"/>
        <v>1010785</v>
      </c>
      <c r="M24" s="706">
        <f t="shared" si="25"/>
        <v>1010785</v>
      </c>
      <c r="N24" s="706">
        <f t="shared" si="26"/>
        <v>1010785</v>
      </c>
      <c r="O24" s="706">
        <f t="shared" si="27"/>
        <v>1010785</v>
      </c>
      <c r="P24" s="387">
        <f t="shared" si="12"/>
        <v>12129420</v>
      </c>
    </row>
    <row r="25" spans="1:16" x14ac:dyDescent="0.2">
      <c r="A25" s="381"/>
      <c r="B25" s="724" t="s">
        <v>340</v>
      </c>
      <c r="C25" s="725">
        <f>'[3]1b'!C66</f>
        <v>2215000</v>
      </c>
      <c r="D25" s="706">
        <f t="shared" si="16"/>
        <v>184583.33333333334</v>
      </c>
      <c r="E25" s="706">
        <f t="shared" si="17"/>
        <v>184583.33333333334</v>
      </c>
      <c r="F25" s="706">
        <f t="shared" si="18"/>
        <v>184583.33333333334</v>
      </c>
      <c r="G25" s="706">
        <f t="shared" si="19"/>
        <v>184583.33333333334</v>
      </c>
      <c r="H25" s="706">
        <f t="shared" si="20"/>
        <v>184583.33333333334</v>
      </c>
      <c r="I25" s="706">
        <f t="shared" si="21"/>
        <v>184583.33333333334</v>
      </c>
      <c r="J25" s="706">
        <f t="shared" si="22"/>
        <v>184583.33333333334</v>
      </c>
      <c r="K25" s="706">
        <f t="shared" si="23"/>
        <v>184583.33333333334</v>
      </c>
      <c r="L25" s="706">
        <f t="shared" si="24"/>
        <v>184583.33333333334</v>
      </c>
      <c r="M25" s="706">
        <f t="shared" si="25"/>
        <v>184583.33333333334</v>
      </c>
      <c r="N25" s="706">
        <f t="shared" si="26"/>
        <v>184583.33333333334</v>
      </c>
      <c r="O25" s="706">
        <f t="shared" si="27"/>
        <v>184583.33333333334</v>
      </c>
      <c r="P25" s="387">
        <f t="shared" si="12"/>
        <v>2214999.9999999995</v>
      </c>
    </row>
    <row r="26" spans="1:16" x14ac:dyDescent="0.2">
      <c r="A26" s="381">
        <v>38</v>
      </c>
      <c r="B26" s="724" t="s">
        <v>341</v>
      </c>
      <c r="C26" s="725">
        <f>'[3]1b'!C70</f>
        <v>390000</v>
      </c>
      <c r="D26" s="706">
        <f t="shared" si="16"/>
        <v>32500</v>
      </c>
      <c r="E26" s="706">
        <f t="shared" si="17"/>
        <v>32500</v>
      </c>
      <c r="F26" s="706">
        <f t="shared" si="18"/>
        <v>32500</v>
      </c>
      <c r="G26" s="706">
        <f t="shared" si="19"/>
        <v>32500</v>
      </c>
      <c r="H26" s="706">
        <f t="shared" si="20"/>
        <v>32500</v>
      </c>
      <c r="I26" s="706">
        <f t="shared" si="21"/>
        <v>32500</v>
      </c>
      <c r="J26" s="706">
        <f t="shared" si="22"/>
        <v>32500</v>
      </c>
      <c r="K26" s="706">
        <f t="shared" si="23"/>
        <v>32500</v>
      </c>
      <c r="L26" s="706">
        <f t="shared" si="24"/>
        <v>32500</v>
      </c>
      <c r="M26" s="706">
        <f t="shared" si="25"/>
        <v>32500</v>
      </c>
      <c r="N26" s="706">
        <f t="shared" si="26"/>
        <v>32500</v>
      </c>
      <c r="O26" s="706">
        <f t="shared" si="27"/>
        <v>32500</v>
      </c>
      <c r="P26" s="387">
        <f t="shared" si="12"/>
        <v>390000</v>
      </c>
    </row>
    <row r="27" spans="1:16" s="383" customFormat="1" x14ac:dyDescent="0.2">
      <c r="A27" s="390">
        <v>39</v>
      </c>
      <c r="B27" s="726" t="s">
        <v>342</v>
      </c>
      <c r="C27" s="727">
        <f t="shared" ref="C27:O27" si="28">SUM(C20:C26)</f>
        <v>2177993600</v>
      </c>
      <c r="D27" s="728">
        <f t="shared" si="28"/>
        <v>181499466.66666669</v>
      </c>
      <c r="E27" s="728">
        <f t="shared" si="28"/>
        <v>181499466.66666669</v>
      </c>
      <c r="F27" s="728">
        <f t="shared" si="28"/>
        <v>181499466.66666669</v>
      </c>
      <c r="G27" s="728">
        <f t="shared" si="28"/>
        <v>181499466.66666669</v>
      </c>
      <c r="H27" s="728">
        <f t="shared" si="28"/>
        <v>181499466.66666669</v>
      </c>
      <c r="I27" s="728">
        <f t="shared" si="28"/>
        <v>181499466.66666669</v>
      </c>
      <c r="J27" s="728">
        <f t="shared" si="28"/>
        <v>181499466.66666669</v>
      </c>
      <c r="K27" s="728">
        <f t="shared" si="28"/>
        <v>181499466.66666669</v>
      </c>
      <c r="L27" s="728">
        <f t="shared" si="28"/>
        <v>181499466.66666669</v>
      </c>
      <c r="M27" s="728">
        <f t="shared" si="28"/>
        <v>181499466.66666669</v>
      </c>
      <c r="N27" s="728">
        <f t="shared" si="28"/>
        <v>181499466.66666669</v>
      </c>
      <c r="O27" s="728">
        <f t="shared" si="28"/>
        <v>181499466.66666669</v>
      </c>
      <c r="P27" s="391">
        <f t="shared" si="12"/>
        <v>2177993600.0000005</v>
      </c>
    </row>
    <row r="28" spans="1:16" ht="16.5" customHeight="1" x14ac:dyDescent="0.2">
      <c r="A28" s="381">
        <v>55</v>
      </c>
      <c r="B28" s="712" t="s">
        <v>343</v>
      </c>
      <c r="C28" s="713">
        <f>SUM(C29:C31)</f>
        <v>806483003</v>
      </c>
      <c r="D28" s="713">
        <f t="shared" ref="D28:O28" si="29">SUM(D29:D31)</f>
        <v>325628792.33333331</v>
      </c>
      <c r="E28" s="713">
        <f t="shared" si="29"/>
        <v>42329185.333333336</v>
      </c>
      <c r="F28" s="713">
        <f t="shared" si="29"/>
        <v>42329185.333333336</v>
      </c>
      <c r="G28" s="713">
        <f t="shared" si="29"/>
        <v>42329185.333333336</v>
      </c>
      <c r="H28" s="713">
        <f t="shared" si="29"/>
        <v>55489747.333333336</v>
      </c>
      <c r="I28" s="713">
        <f t="shared" si="29"/>
        <v>42329185.333333336</v>
      </c>
      <c r="J28" s="713">
        <f t="shared" si="29"/>
        <v>42329185.333333336</v>
      </c>
      <c r="K28" s="713">
        <f t="shared" si="29"/>
        <v>42329185.333333336</v>
      </c>
      <c r="L28" s="713">
        <f t="shared" si="29"/>
        <v>44401795.333333336</v>
      </c>
      <c r="M28" s="713">
        <f t="shared" si="29"/>
        <v>42329185.333333336</v>
      </c>
      <c r="N28" s="713">
        <f t="shared" si="29"/>
        <v>42329185.333333336</v>
      </c>
      <c r="O28" s="713">
        <f t="shared" si="29"/>
        <v>42329185.333333336</v>
      </c>
      <c r="P28" s="387">
        <f t="shared" si="12"/>
        <v>806483003.00000012</v>
      </c>
    </row>
    <row r="29" spans="1:16" s="479" customFormat="1" ht="16.5" customHeight="1" x14ac:dyDescent="0.2">
      <c r="A29" s="478"/>
      <c r="B29" s="729" t="s">
        <v>528</v>
      </c>
      <c r="C29" s="716">
        <f>'[3]1b'!C74</f>
        <v>15233172</v>
      </c>
      <c r="D29" s="730"/>
      <c r="E29" s="730"/>
      <c r="F29" s="730"/>
      <c r="G29" s="730"/>
      <c r="H29" s="730">
        <v>13160562</v>
      </c>
      <c r="I29" s="730"/>
      <c r="J29" s="730"/>
      <c r="K29" s="730"/>
      <c r="L29" s="730">
        <v>2072610</v>
      </c>
      <c r="M29" s="730"/>
      <c r="N29" s="730"/>
      <c r="O29" s="730"/>
      <c r="P29" s="387">
        <f t="shared" si="12"/>
        <v>15233172</v>
      </c>
    </row>
    <row r="30" spans="1:16" s="224" customFormat="1" x14ac:dyDescent="0.2">
      <c r="A30" s="392"/>
      <c r="B30" s="724" t="s">
        <v>344</v>
      </c>
      <c r="C30" s="716">
        <f>'[3]1b'!C73</f>
        <v>283299607</v>
      </c>
      <c r="D30" s="706">
        <v>283299607</v>
      </c>
      <c r="E30" s="706"/>
      <c r="F30" s="706"/>
      <c r="G30" s="706"/>
      <c r="H30" s="706"/>
      <c r="I30" s="706"/>
      <c r="J30" s="706"/>
      <c r="K30" s="706"/>
      <c r="L30" s="706"/>
      <c r="M30" s="706"/>
      <c r="N30" s="706"/>
      <c r="O30" s="706"/>
      <c r="P30" s="387">
        <f t="shared" si="12"/>
        <v>283299607</v>
      </c>
    </row>
    <row r="31" spans="1:16" ht="18" customHeight="1" x14ac:dyDescent="0.2">
      <c r="A31" s="381">
        <v>56</v>
      </c>
      <c r="B31" s="718" t="s">
        <v>336</v>
      </c>
      <c r="C31" s="731">
        <f>'[3]1b'!C75</f>
        <v>507950224</v>
      </c>
      <c r="D31" s="706">
        <f>C31/12</f>
        <v>42329185.333333336</v>
      </c>
      <c r="E31" s="706">
        <f>C31/12</f>
        <v>42329185.333333336</v>
      </c>
      <c r="F31" s="706">
        <f>C31/12</f>
        <v>42329185.333333336</v>
      </c>
      <c r="G31" s="706">
        <f>C31/12</f>
        <v>42329185.333333336</v>
      </c>
      <c r="H31" s="706">
        <f>C31/12</f>
        <v>42329185.333333336</v>
      </c>
      <c r="I31" s="706">
        <f>C31/12</f>
        <v>42329185.333333336</v>
      </c>
      <c r="J31" s="706">
        <f>C31/12</f>
        <v>42329185.333333336</v>
      </c>
      <c r="K31" s="706">
        <f>C31/12</f>
        <v>42329185.333333336</v>
      </c>
      <c r="L31" s="706">
        <f>C31/12</f>
        <v>42329185.333333336</v>
      </c>
      <c r="M31" s="706">
        <f>C31/12</f>
        <v>42329185.333333336</v>
      </c>
      <c r="N31" s="706">
        <f>C31/12</f>
        <v>42329185.333333336</v>
      </c>
      <c r="O31" s="706">
        <f>C31/12</f>
        <v>42329185.333333336</v>
      </c>
      <c r="P31" s="387">
        <f>SUM(D31:O31)</f>
        <v>507950223.99999994</v>
      </c>
    </row>
    <row r="32" spans="1:16" x14ac:dyDescent="0.2">
      <c r="A32" s="381">
        <v>58</v>
      </c>
      <c r="B32" s="732" t="s">
        <v>345</v>
      </c>
      <c r="C32" s="733">
        <f t="shared" ref="C32:O32" si="30">C27+C28</f>
        <v>2984476603</v>
      </c>
      <c r="D32" s="733">
        <f t="shared" si="30"/>
        <v>507128259</v>
      </c>
      <c r="E32" s="733">
        <f t="shared" si="30"/>
        <v>223828652.00000003</v>
      </c>
      <c r="F32" s="733">
        <f t="shared" si="30"/>
        <v>223828652.00000003</v>
      </c>
      <c r="G32" s="733">
        <f t="shared" si="30"/>
        <v>223828652.00000003</v>
      </c>
      <c r="H32" s="733">
        <f t="shared" si="30"/>
        <v>236989214.00000003</v>
      </c>
      <c r="I32" s="733">
        <f t="shared" si="30"/>
        <v>223828652.00000003</v>
      </c>
      <c r="J32" s="733">
        <f t="shared" si="30"/>
        <v>223828652.00000003</v>
      </c>
      <c r="K32" s="733">
        <f t="shared" si="30"/>
        <v>223828652.00000003</v>
      </c>
      <c r="L32" s="733">
        <f t="shared" si="30"/>
        <v>225901262.00000003</v>
      </c>
      <c r="M32" s="733">
        <f t="shared" si="30"/>
        <v>223828652.00000003</v>
      </c>
      <c r="N32" s="733">
        <f t="shared" si="30"/>
        <v>223828652.00000003</v>
      </c>
      <c r="O32" s="733">
        <f t="shared" si="30"/>
        <v>223828652.00000003</v>
      </c>
      <c r="P32" s="387">
        <f>SUM(D32:O32)</f>
        <v>2984476603</v>
      </c>
    </row>
    <row r="33" spans="2:15" x14ac:dyDescent="0.2">
      <c r="B33" s="382"/>
      <c r="C33" s="382"/>
      <c r="D33" s="475"/>
      <c r="E33" s="475"/>
      <c r="F33" s="475"/>
      <c r="G33" s="475"/>
      <c r="H33" s="475"/>
      <c r="I33" s="475"/>
      <c r="J33" s="475"/>
      <c r="K33" s="475"/>
      <c r="L33" s="475"/>
      <c r="M33" s="475"/>
      <c r="N33" s="475"/>
      <c r="O33" s="475"/>
    </row>
    <row r="34" spans="2:15" x14ac:dyDescent="0.2">
      <c r="B34" s="382"/>
      <c r="C34" s="382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</row>
  </sheetData>
  <phoneticPr fontId="49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F2" sqref="F2"/>
    </sheetView>
  </sheetViews>
  <sheetFormatPr defaultColWidth="9.140625" defaultRowHeight="12.75" x14ac:dyDescent="0.2"/>
  <cols>
    <col min="1" max="1" width="9.140625" style="75"/>
    <col min="2" max="2" width="45.28515625" style="75" customWidth="1"/>
    <col min="3" max="3" width="16.5703125" style="75" customWidth="1"/>
    <col min="4" max="4" width="13.7109375" style="75" customWidth="1"/>
    <col min="5" max="5" width="16.28515625" style="75" customWidth="1"/>
    <col min="6" max="6" width="15.85546875" style="75" customWidth="1"/>
    <col min="7" max="7" width="14" style="75" customWidth="1"/>
    <col min="8" max="8" width="13.7109375" style="75" bestFit="1" customWidth="1"/>
    <col min="9" max="9" width="14.7109375" style="75" bestFit="1" customWidth="1"/>
    <col min="10" max="10" width="17.42578125" style="75" customWidth="1"/>
    <col min="11" max="16384" width="9.140625" style="75"/>
  </cols>
  <sheetData>
    <row r="1" spans="1:10" x14ac:dyDescent="0.2">
      <c r="B1" s="89" t="s">
        <v>261</v>
      </c>
      <c r="F1" s="209" t="s">
        <v>346</v>
      </c>
    </row>
    <row r="2" spans="1:10" x14ac:dyDescent="0.2">
      <c r="A2" s="89"/>
      <c r="B2" s="89" t="s">
        <v>465</v>
      </c>
      <c r="D2" s="89"/>
      <c r="F2" s="66" t="s">
        <v>489</v>
      </c>
    </row>
    <row r="3" spans="1:10" x14ac:dyDescent="0.2">
      <c r="A3" s="89"/>
      <c r="B3" s="89"/>
      <c r="D3" s="89"/>
      <c r="F3" s="67" t="s">
        <v>202</v>
      </c>
    </row>
    <row r="4" spans="1:10" ht="36" customHeight="1" x14ac:dyDescent="0.25">
      <c r="A4" s="486" t="s">
        <v>347</v>
      </c>
      <c r="B4" s="486"/>
      <c r="C4" s="486"/>
      <c r="D4" s="486"/>
    </row>
    <row r="6" spans="1:10" x14ac:dyDescent="0.2">
      <c r="A6" s="75" t="s">
        <v>235</v>
      </c>
      <c r="B6" s="75" t="s">
        <v>208</v>
      </c>
      <c r="C6" s="75" t="s">
        <v>167</v>
      </c>
      <c r="D6" s="75" t="s">
        <v>168</v>
      </c>
      <c r="E6" s="61" t="s">
        <v>237</v>
      </c>
      <c r="F6" s="75" t="s">
        <v>300</v>
      </c>
    </row>
    <row r="7" spans="1:10" ht="24" x14ac:dyDescent="0.2">
      <c r="A7" s="212" t="s">
        <v>348</v>
      </c>
      <c r="B7" s="211" t="s">
        <v>349</v>
      </c>
      <c r="C7" s="225" t="s">
        <v>350</v>
      </c>
      <c r="D7" s="226" t="s">
        <v>351</v>
      </c>
      <c r="E7" s="311" t="s">
        <v>352</v>
      </c>
      <c r="F7" s="312" t="s">
        <v>473</v>
      </c>
      <c r="G7" s="313" t="s">
        <v>474</v>
      </c>
      <c r="H7" s="314" t="s">
        <v>234</v>
      </c>
      <c r="I7" s="314" t="s">
        <v>255</v>
      </c>
      <c r="J7" s="314" t="s">
        <v>475</v>
      </c>
    </row>
    <row r="8" spans="1:10" x14ac:dyDescent="0.2">
      <c r="A8" s="217">
        <v>1</v>
      </c>
      <c r="B8" s="227" t="s">
        <v>472</v>
      </c>
      <c r="C8" s="219">
        <v>259822948</v>
      </c>
      <c r="D8" s="219">
        <v>0</v>
      </c>
      <c r="E8" s="309">
        <f>C8+D8</f>
        <v>259822948</v>
      </c>
      <c r="F8" s="309">
        <f t="shared" ref="F8:F12" si="0">SUM(G8:J8)</f>
        <v>259822948</v>
      </c>
      <c r="G8" s="128">
        <v>2450209</v>
      </c>
      <c r="H8" s="128">
        <v>477791</v>
      </c>
      <c r="I8" s="128">
        <v>8590000</v>
      </c>
      <c r="J8" s="128">
        <v>248304948</v>
      </c>
    </row>
    <row r="9" spans="1:10" x14ac:dyDescent="0.2">
      <c r="A9" s="217">
        <v>2</v>
      </c>
      <c r="B9" s="218" t="s">
        <v>476</v>
      </c>
      <c r="C9" s="219">
        <v>992378339</v>
      </c>
      <c r="D9" s="219"/>
      <c r="E9" s="309">
        <f>C9+D9</f>
        <v>992378339</v>
      </c>
      <c r="F9" s="309">
        <f t="shared" si="0"/>
        <v>992378339</v>
      </c>
      <c r="G9" s="128"/>
      <c r="H9" s="128"/>
      <c r="I9" s="128">
        <v>215587784</v>
      </c>
      <c r="J9" s="128">
        <v>776790555</v>
      </c>
    </row>
    <row r="10" spans="1:10" x14ac:dyDescent="0.2">
      <c r="A10" s="217">
        <v>3</v>
      </c>
      <c r="B10" s="218" t="s">
        <v>477</v>
      </c>
      <c r="C10" s="219">
        <v>7000000</v>
      </c>
      <c r="D10" s="219">
        <v>3066750</v>
      </c>
      <c r="E10" s="309">
        <f>C10+D10</f>
        <v>10066750</v>
      </c>
      <c r="F10" s="309">
        <f t="shared" si="0"/>
        <v>10066570</v>
      </c>
      <c r="G10" s="128">
        <v>1246500</v>
      </c>
      <c r="H10" s="128">
        <v>243068</v>
      </c>
      <c r="I10" s="128">
        <v>3485721</v>
      </c>
      <c r="J10" s="128">
        <v>5091281</v>
      </c>
    </row>
    <row r="11" spans="1:10" x14ac:dyDescent="0.2">
      <c r="A11" s="217">
        <v>4</v>
      </c>
      <c r="B11" s="218"/>
      <c r="C11" s="219"/>
      <c r="D11" s="219"/>
      <c r="E11" s="309">
        <f>C11+D11</f>
        <v>0</v>
      </c>
      <c r="F11" s="309">
        <f t="shared" si="0"/>
        <v>0</v>
      </c>
      <c r="G11" s="128"/>
      <c r="H11" s="128"/>
      <c r="I11" s="128"/>
      <c r="J11" s="128"/>
    </row>
    <row r="12" spans="1:10" x14ac:dyDescent="0.2">
      <c r="A12" s="217">
        <v>5</v>
      </c>
      <c r="B12" s="221" t="s">
        <v>187</v>
      </c>
      <c r="C12" s="222">
        <f>SUM(C8:C11)</f>
        <v>1259201287</v>
      </c>
      <c r="D12" s="222">
        <f>SUM(D8:D11)</f>
        <v>3066750</v>
      </c>
      <c r="E12" s="310">
        <f>SUM(E8:E11)</f>
        <v>1262268037</v>
      </c>
      <c r="F12" s="309">
        <f t="shared" si="0"/>
        <v>1262267857</v>
      </c>
      <c r="G12" s="315">
        <f>SUM(G8:G11)</f>
        <v>3696709</v>
      </c>
      <c r="H12" s="315">
        <f>SUM(H8:H11)</f>
        <v>720859</v>
      </c>
      <c r="I12" s="315">
        <f>SUM(I8:I11)</f>
        <v>227663505</v>
      </c>
      <c r="J12" s="315">
        <f>SUM(J8:J11)</f>
        <v>1030186784</v>
      </c>
    </row>
  </sheetData>
  <mergeCells count="1">
    <mergeCell ref="A4:D4"/>
  </mergeCells>
  <phoneticPr fontId="49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24</vt:i4>
      </vt:variant>
      <vt:variant>
        <vt:lpstr>Névvel ellátott tartományok</vt:lpstr>
      </vt:variant>
      <vt:variant>
        <vt:i4>2</vt:i4>
      </vt:variant>
    </vt:vector>
  </HeadingPairs>
  <TitlesOfParts>
    <vt:vector size="26" baseType="lpstr">
      <vt:lpstr>1</vt:lpstr>
      <vt:lpstr>1a</vt:lpstr>
      <vt:lpstr>1b</vt:lpstr>
      <vt:lpstr>1.c</vt:lpstr>
      <vt:lpstr>2</vt:lpstr>
      <vt:lpstr>2a</vt:lpstr>
      <vt:lpstr>2b</vt:lpstr>
      <vt:lpstr>2-c</vt:lpstr>
      <vt:lpstr>2d</vt:lpstr>
      <vt:lpstr>2,e</vt:lpstr>
      <vt:lpstr>3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</vt:lpstr>
      <vt:lpstr>12</vt:lpstr>
      <vt:lpstr>13. mell</vt:lpstr>
      <vt:lpstr>14 mell</vt:lpstr>
      <vt:lpstr>'12'!Nyomtatási_terület</vt:lpstr>
      <vt:lpstr>'13. mell'!Nyomtatási_terület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2018-02-26T11:00:08Z</cp:lastPrinted>
  <dcterms:created xsi:type="dcterms:W3CDTF">2017-02-09T14:59:06Z</dcterms:created>
  <dcterms:modified xsi:type="dcterms:W3CDTF">2018-12-02T18:56:06Z</dcterms:modified>
</cp:coreProperties>
</file>