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NYV-BETTI\Documents\Költségvetés 2020\Önkormányzat\Sumony\Módosítás\2020.08\"/>
    </mc:Choice>
  </mc:AlternateContent>
  <xr:revisionPtr revIDLastSave="0" documentId="13_ncr:1_{6F258DE8-F539-41BF-99D0-69D3AEF5C937}" xr6:coauthVersionLast="45" xr6:coauthVersionMax="45" xr10:uidLastSave="{00000000-0000-0000-0000-000000000000}"/>
  <bookViews>
    <workbookView xWindow="-120" yWindow="-120" windowWidth="29040" windowHeight="15840" activeTab="15" xr2:uid="{00000000-000D-0000-FFFF-FFFF00000000}"/>
  </bookViews>
  <sheets>
    <sheet name="1" sheetId="15" r:id="rId1"/>
    <sheet name="2" sheetId="1" r:id="rId2"/>
    <sheet name="3-a" sheetId="14" r:id="rId3"/>
    <sheet name="3-b" sheetId="13" r:id="rId4"/>
    <sheet name="3-c" sheetId="12" r:id="rId5"/>
    <sheet name="4-a" sheetId="9" r:id="rId6"/>
    <sheet name="4-b" sheetId="10" r:id="rId7"/>
    <sheet name="5" sheetId="11" r:id="rId8"/>
    <sheet name="6" sheetId="16" r:id="rId9"/>
    <sheet name="7" sheetId="17" r:id="rId10"/>
    <sheet name="8-a" sheetId="18" r:id="rId11"/>
    <sheet name="8-b" sheetId="19" r:id="rId12"/>
    <sheet name="8-c" sheetId="20" r:id="rId13"/>
    <sheet name="8-d" sheetId="21" r:id="rId14"/>
    <sheet name="8-e" sheetId="22" r:id="rId15"/>
    <sheet name="8-f" sheetId="23" r:id="rId16"/>
  </sheets>
  <calcPr calcId="181029" calcMode="manual"/>
</workbook>
</file>

<file path=xl/calcChain.xml><?xml version="1.0" encoding="utf-8"?>
<calcChain xmlns="http://schemas.openxmlformats.org/spreadsheetml/2006/main">
  <c r="L16" i="20" l="1"/>
  <c r="L21" i="20" s="1"/>
  <c r="K21" i="20"/>
  <c r="F27" i="17"/>
  <c r="F25" i="16"/>
  <c r="E25" i="16"/>
  <c r="B25" i="16"/>
  <c r="E8" i="11"/>
  <c r="F8" i="11"/>
  <c r="D9" i="11"/>
  <c r="E9" i="11"/>
  <c r="E14" i="11" s="1"/>
  <c r="E15" i="11" s="1"/>
  <c r="E35" i="11" s="1"/>
  <c r="F9" i="11"/>
  <c r="G9" i="11"/>
  <c r="G14" i="11" s="1"/>
  <c r="G15" i="11" s="1"/>
  <c r="F14" i="11"/>
  <c r="F15" i="11"/>
  <c r="D16" i="11"/>
  <c r="E16" i="11"/>
  <c r="F16" i="11"/>
  <c r="G16" i="11"/>
  <c r="D25" i="11"/>
  <c r="E25" i="11"/>
  <c r="F25" i="11"/>
  <c r="G25" i="11"/>
  <c r="G34" i="11" s="1"/>
  <c r="D34" i="11"/>
  <c r="E34" i="11"/>
  <c r="F34" i="11"/>
  <c r="D16" i="10"/>
  <c r="D28" i="10" s="1"/>
  <c r="D29" i="10" s="1"/>
  <c r="G15" i="10"/>
  <c r="G29" i="10" s="1"/>
  <c r="D15" i="10"/>
  <c r="G28" i="10"/>
  <c r="D28" i="9"/>
  <c r="D18" i="9"/>
  <c r="G28" i="9"/>
  <c r="G17" i="9"/>
  <c r="G29" i="9" s="1"/>
  <c r="D17" i="9"/>
  <c r="D29" i="9" s="1"/>
  <c r="D25" i="14"/>
  <c r="D36" i="14"/>
  <c r="D33" i="14" s="1"/>
  <c r="D32" i="14" s="1"/>
  <c r="D96" i="14"/>
  <c r="D157" i="14"/>
  <c r="D149" i="14"/>
  <c r="D136" i="14"/>
  <c r="D132" i="14"/>
  <c r="D122" i="14"/>
  <c r="D117" i="14"/>
  <c r="D131" i="14" s="1"/>
  <c r="D158" i="14" s="1"/>
  <c r="D85" i="14"/>
  <c r="D81" i="14"/>
  <c r="D78" i="14"/>
  <c r="D73" i="14"/>
  <c r="D92" i="14" s="1"/>
  <c r="D69" i="14"/>
  <c r="D63" i="14"/>
  <c r="D58" i="14"/>
  <c r="D52" i="14"/>
  <c r="D40" i="14"/>
  <c r="D18" i="14"/>
  <c r="D11" i="14"/>
  <c r="D130" i="1"/>
  <c r="D116" i="1"/>
  <c r="D95" i="1"/>
  <c r="D77" i="1"/>
  <c r="D10" i="1"/>
  <c r="D57" i="1"/>
  <c r="D51" i="1"/>
  <c r="D39" i="1"/>
  <c r="D31" i="1"/>
  <c r="D32" i="1"/>
  <c r="D8" i="11" s="1"/>
  <c r="D14" i="11" s="1"/>
  <c r="D15" i="11" s="1"/>
  <c r="D35" i="11" s="1"/>
  <c r="D24" i="1"/>
  <c r="D17" i="1"/>
  <c r="D121" i="1"/>
  <c r="D131" i="1"/>
  <c r="D135" i="1"/>
  <c r="D148" i="1"/>
  <c r="D156" i="1"/>
  <c r="D157" i="1" s="1"/>
  <c r="D62" i="1"/>
  <c r="D68" i="1"/>
  <c r="D72" i="1"/>
  <c r="D80" i="1"/>
  <c r="D91" i="1" s="1"/>
  <c r="D163" i="1" s="1"/>
  <c r="D84" i="1"/>
  <c r="F96" i="15"/>
  <c r="F95" i="15" s="1"/>
  <c r="F107" i="15"/>
  <c r="F100" i="15" s="1"/>
  <c r="F98" i="15"/>
  <c r="F97" i="15"/>
  <c r="F119" i="15"/>
  <c r="F117" i="15"/>
  <c r="F116" i="15" s="1"/>
  <c r="D96" i="15"/>
  <c r="E96" i="15"/>
  <c r="D98" i="15"/>
  <c r="E98" i="15"/>
  <c r="D100" i="15"/>
  <c r="E100" i="15"/>
  <c r="D116" i="15"/>
  <c r="E116" i="15"/>
  <c r="D121" i="15"/>
  <c r="E121" i="15"/>
  <c r="F121" i="15"/>
  <c r="D131" i="15"/>
  <c r="D156" i="15" s="1"/>
  <c r="E131" i="15"/>
  <c r="F131" i="15"/>
  <c r="F156" i="15" s="1"/>
  <c r="D135" i="15"/>
  <c r="E135" i="15"/>
  <c r="E156" i="15" s="1"/>
  <c r="F135" i="15"/>
  <c r="D148" i="15"/>
  <c r="E148" i="15"/>
  <c r="F148" i="15"/>
  <c r="F37" i="15"/>
  <c r="C75" i="15"/>
  <c r="F22" i="15"/>
  <c r="F21" i="15"/>
  <c r="F20" i="15"/>
  <c r="F15" i="15" s="1"/>
  <c r="F76" i="15"/>
  <c r="F75" i="15" s="1"/>
  <c r="F55" i="15"/>
  <c r="F51" i="15"/>
  <c r="F49" i="15" s="1"/>
  <c r="F34" i="15"/>
  <c r="F33" i="15"/>
  <c r="F30" i="15" s="1"/>
  <c r="F29" i="15" s="1"/>
  <c r="F12" i="15"/>
  <c r="F11" i="15"/>
  <c r="F8" i="15" s="1"/>
  <c r="D8" i="15"/>
  <c r="E8" i="15"/>
  <c r="D15" i="15"/>
  <c r="E15" i="15"/>
  <c r="D22" i="15"/>
  <c r="E22" i="15"/>
  <c r="D30" i="15"/>
  <c r="D29" i="15" s="1"/>
  <c r="E30" i="15"/>
  <c r="E29" i="15" s="1"/>
  <c r="D37" i="15"/>
  <c r="E37" i="15"/>
  <c r="D49" i="15"/>
  <c r="E49" i="15"/>
  <c r="D55" i="15"/>
  <c r="E55" i="15"/>
  <c r="D60" i="15"/>
  <c r="E60" i="15"/>
  <c r="F60" i="15"/>
  <c r="D66" i="15"/>
  <c r="E66" i="15"/>
  <c r="F66" i="15"/>
  <c r="D70" i="15"/>
  <c r="E70" i="15"/>
  <c r="F70" i="15"/>
  <c r="D75" i="15"/>
  <c r="D89" i="15" s="1"/>
  <c r="E75" i="15"/>
  <c r="D78" i="15"/>
  <c r="E78" i="15"/>
  <c r="F78" i="15"/>
  <c r="D82" i="15"/>
  <c r="E82" i="15"/>
  <c r="F82" i="15"/>
  <c r="D67" i="1" l="1"/>
  <c r="F130" i="15"/>
  <c r="F157" i="15" s="1"/>
  <c r="E65" i="15"/>
  <c r="E95" i="15"/>
  <c r="E130" i="15" s="1"/>
  <c r="E157" i="15" s="1"/>
  <c r="D68" i="14"/>
  <c r="D93" i="14" s="1"/>
  <c r="F35" i="11"/>
  <c r="E89" i="15"/>
  <c r="D65" i="15"/>
  <c r="D90" i="15" s="1"/>
  <c r="D95" i="15"/>
  <c r="D130" i="15" s="1"/>
  <c r="D157" i="15" s="1"/>
  <c r="D162" i="1"/>
  <c r="D92" i="1"/>
  <c r="G35" i="11"/>
  <c r="F65" i="15"/>
  <c r="F89" i="15"/>
  <c r="I21" i="20"/>
  <c r="E27" i="17"/>
  <c r="B27" i="17"/>
  <c r="C9" i="11"/>
  <c r="C15" i="10"/>
  <c r="F15" i="10"/>
  <c r="C16" i="10"/>
  <c r="C18" i="9"/>
  <c r="F17" i="9"/>
  <c r="C17" i="9"/>
  <c r="C101" i="14"/>
  <c r="C149" i="14"/>
  <c r="C136" i="14"/>
  <c r="C132" i="14"/>
  <c r="C122" i="14"/>
  <c r="C117" i="14"/>
  <c r="C99" i="14"/>
  <c r="C97" i="14"/>
  <c r="C96" i="14" s="1"/>
  <c r="C40" i="14"/>
  <c r="C33" i="14"/>
  <c r="C32" i="14" s="1"/>
  <c r="C85" i="14"/>
  <c r="C81" i="14"/>
  <c r="C78" i="14"/>
  <c r="C73" i="14"/>
  <c r="C69" i="14"/>
  <c r="C63" i="14"/>
  <c r="C58" i="14"/>
  <c r="C52" i="14"/>
  <c r="C25" i="14"/>
  <c r="C18" i="14"/>
  <c r="C11" i="14"/>
  <c r="C148" i="15"/>
  <c r="C135" i="15"/>
  <c r="C131" i="15"/>
  <c r="C121" i="15"/>
  <c r="C116" i="15"/>
  <c r="C100" i="15"/>
  <c r="C98" i="15"/>
  <c r="C96" i="15"/>
  <c r="C82" i="15"/>
  <c r="C78" i="15"/>
  <c r="C70" i="15"/>
  <c r="C89" i="15" s="1"/>
  <c r="C66" i="15"/>
  <c r="C60" i="15"/>
  <c r="C55" i="15"/>
  <c r="C49" i="15"/>
  <c r="C37" i="15"/>
  <c r="C30" i="15"/>
  <c r="C29" i="15" s="1"/>
  <c r="C22" i="15"/>
  <c r="C15" i="15"/>
  <c r="C8" i="15"/>
  <c r="C116" i="1"/>
  <c r="C100" i="1"/>
  <c r="C98" i="1"/>
  <c r="C96" i="1"/>
  <c r="C95" i="1" s="1"/>
  <c r="C130" i="1" s="1"/>
  <c r="C51" i="1"/>
  <c r="C39" i="1"/>
  <c r="C32" i="1"/>
  <c r="C8" i="11" s="1"/>
  <c r="C24" i="1"/>
  <c r="C17" i="1"/>
  <c r="E90" i="15" l="1"/>
  <c r="C156" i="15"/>
  <c r="C157" i="14"/>
  <c r="C65" i="15"/>
  <c r="C90" i="15" s="1"/>
  <c r="C131" i="14"/>
  <c r="F90" i="15"/>
  <c r="C14" i="11"/>
  <c r="C15" i="11" s="1"/>
  <c r="C92" i="14"/>
  <c r="C95" i="15"/>
  <c r="C130" i="15" s="1"/>
  <c r="C157" i="15" s="1"/>
  <c r="C68" i="14"/>
  <c r="C31" i="1"/>
  <c r="K26" i="23"/>
  <c r="K30" i="23" s="1"/>
  <c r="G30" i="23"/>
  <c r="K16" i="23"/>
  <c r="K21" i="23" s="1"/>
  <c r="G21" i="23"/>
  <c r="K27" i="22"/>
  <c r="K26" i="22"/>
  <c r="G30" i="22"/>
  <c r="E21" i="22"/>
  <c r="G21" i="22"/>
  <c r="K16" i="22"/>
  <c r="K21" i="22" s="1"/>
  <c r="E30" i="21"/>
  <c r="G30" i="21"/>
  <c r="K26" i="21"/>
  <c r="K27" i="21"/>
  <c r="K16" i="21"/>
  <c r="K21" i="21" s="1"/>
  <c r="G21" i="21"/>
  <c r="L27" i="20"/>
  <c r="L30" i="20" s="1"/>
  <c r="L25" i="20"/>
  <c r="K30" i="20"/>
  <c r="L26" i="20"/>
  <c r="I30" i="20"/>
  <c r="G21" i="20"/>
  <c r="G30" i="20"/>
  <c r="E21" i="20"/>
  <c r="E30" i="20"/>
  <c r="L25" i="19"/>
  <c r="L30" i="19" s="1"/>
  <c r="L27" i="19"/>
  <c r="L26" i="19"/>
  <c r="E30" i="19"/>
  <c r="G30" i="19"/>
  <c r="I30" i="19"/>
  <c r="I21" i="19"/>
  <c r="L16" i="19"/>
  <c r="L21" i="19" s="1"/>
  <c r="G21" i="19"/>
  <c r="E21" i="19"/>
  <c r="L27" i="18"/>
  <c r="L26" i="18"/>
  <c r="L25" i="18"/>
  <c r="I30" i="18"/>
  <c r="G30" i="18"/>
  <c r="G21" i="18"/>
  <c r="E30" i="18"/>
  <c r="L16" i="18"/>
  <c r="L21" i="18" s="1"/>
  <c r="F28" i="9"/>
  <c r="F29" i="9" s="1"/>
  <c r="C77" i="1"/>
  <c r="C57" i="1"/>
  <c r="C10" i="1"/>
  <c r="C158" i="14" l="1"/>
  <c r="K30" i="21"/>
  <c r="K30" i="22"/>
  <c r="C93" i="14"/>
  <c r="L30" i="18"/>
  <c r="E21" i="21"/>
  <c r="F28" i="10" l="1"/>
  <c r="F29" i="10" s="1"/>
  <c r="C80" i="13"/>
  <c r="C77" i="13"/>
  <c r="C72" i="13"/>
  <c r="C68" i="13"/>
  <c r="C62" i="13"/>
  <c r="C57" i="13"/>
  <c r="E21" i="18"/>
  <c r="D27" i="17" l="1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D25" i="16"/>
  <c r="G24" i="16"/>
  <c r="G23" i="16"/>
  <c r="G22" i="16"/>
  <c r="G21" i="16"/>
  <c r="G20" i="16"/>
  <c r="G19" i="16"/>
  <c r="G18" i="16"/>
  <c r="G17" i="16"/>
  <c r="G16" i="16"/>
  <c r="G15" i="16"/>
  <c r="G14" i="16"/>
  <c r="G11" i="16"/>
  <c r="G10" i="16"/>
  <c r="G9" i="16"/>
  <c r="C62" i="1"/>
  <c r="C67" i="1" s="1"/>
  <c r="C162" i="1" l="1"/>
  <c r="G27" i="17"/>
  <c r="G25" i="16"/>
  <c r="C121" i="1"/>
  <c r="C22" i="10"/>
  <c r="C28" i="10" s="1"/>
  <c r="C29" i="10" s="1"/>
  <c r="C23" i="9"/>
  <c r="C28" i="9" s="1"/>
  <c r="C29" i="9" s="1"/>
  <c r="C148" i="1"/>
  <c r="C135" i="1"/>
  <c r="C131" i="1"/>
  <c r="C148" i="12"/>
  <c r="C142" i="12"/>
  <c r="C135" i="12"/>
  <c r="C131" i="12"/>
  <c r="C116" i="12"/>
  <c r="C95" i="12"/>
  <c r="C84" i="12"/>
  <c r="C80" i="12"/>
  <c r="C77" i="12"/>
  <c r="C72" i="12"/>
  <c r="C68" i="12"/>
  <c r="C62" i="12"/>
  <c r="C57" i="12"/>
  <c r="C51" i="12"/>
  <c r="C39" i="12"/>
  <c r="C32" i="12"/>
  <c r="C31" i="12" s="1"/>
  <c r="C24" i="12"/>
  <c r="C17" i="12"/>
  <c r="C10" i="12"/>
  <c r="C148" i="13"/>
  <c r="C142" i="13"/>
  <c r="C135" i="13"/>
  <c r="C131" i="13"/>
  <c r="C116" i="13"/>
  <c r="C84" i="13"/>
  <c r="C91" i="13" s="1"/>
  <c r="C51" i="13"/>
  <c r="C39" i="13"/>
  <c r="C24" i="13"/>
  <c r="C17" i="13"/>
  <c r="C10" i="13"/>
  <c r="C156" i="1" l="1"/>
  <c r="C157" i="1" s="1"/>
  <c r="C130" i="12"/>
  <c r="C67" i="12"/>
  <c r="C156" i="13"/>
  <c r="C156" i="12"/>
  <c r="C91" i="12"/>
  <c r="C157" i="12"/>
  <c r="C25" i="11"/>
  <c r="C16" i="11"/>
  <c r="C92" i="12" l="1"/>
  <c r="C34" i="11"/>
  <c r="C35" i="11" s="1"/>
  <c r="C84" i="1"/>
  <c r="C80" i="1"/>
  <c r="C72" i="1"/>
  <c r="C68" i="1"/>
  <c r="C91" i="1" l="1"/>
  <c r="C163" i="1" l="1"/>
  <c r="C92" i="1"/>
</calcChain>
</file>

<file path=xl/sharedStrings.xml><?xml version="1.0" encoding="utf-8"?>
<sst xmlns="http://schemas.openxmlformats.org/spreadsheetml/2006/main" count="2032" uniqueCount="474">
  <si>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</si>
  <si>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</si>
  <si>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</si>
  <si>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</si>
  <si>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</si>
  <si>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</si>
  <si>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</si>
  <si>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</si>
  <si>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</si>
  <si>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</si>
  <si>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</si>
  <si>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</si>
  <si>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</si>
  <si>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</si>
  <si>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</si>
  <si>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</si>
  <si>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</si>
  <si>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</si>
  <si>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</si>
  <si>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</si>
  <si>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</si>
  <si>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</si>
  <si>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</si>
  <si>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</si>
  <si>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</si>
  <si>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</si>
  <si>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</si>
  <si>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</si>
  <si>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</si>
  <si>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</si>
  <si>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</si>
  <si>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</si>
  <si>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</si>
  <si>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</si>
  <si>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</si>
  <si>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</si>
  <si>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</si>
  <si>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</si>
  <si>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</si>
  <si>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</si>
  <si>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</si>
  <si>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</si>
  <si>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</si>
  <si>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</si>
  <si>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</si>
  <si>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</si>
  <si>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</si>
  <si>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</si>
  <si>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</si>
  <si>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</si>
  <si>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</si>
  <si>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</si>
  <si>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</si>
  <si>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</si>
  <si>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</si>
  <si>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</si>
  <si>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</si>
  <si>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</si>
  <si>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</si>
  <si>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</si>
  <si>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</si>
  <si>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</si>
  <si>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</si>
  <si>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</si>
  <si>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</si>
  <si>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</si>
  <si>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</si>
  <si>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</si>
  <si>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</si>
  <si>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</si>
  <si>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</si>
  <si>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</si>
  <si>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</si>
  <si>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</si>
  <si>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</si>
  <si>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</si>
  <si>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</si>
  <si>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</si>
  <si>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</si>
  <si>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</si>
  <si>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</si>
  <si>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</si>
  <si>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</si>
  <si>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</si>
  <si>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</si>
  <si>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</si>
  <si>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</si>
  <si>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</si>
  <si>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</si>
  <si>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</si>
  <si>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</si>
  <si>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</si>
  <si>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</si>
  <si>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</si>
  <si>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</si>
  <si>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</si>
  <si>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</si>
  <si>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</si>
  <si>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</si>
  <si>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</si>
  <si>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</si>
  <si>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</si>
  <si>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</si>
  <si>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</si>
  <si>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</si>
  <si>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</si>
  <si>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</si>
  <si>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</si>
  <si>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</si>
  <si>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</si>
  <si>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</si>
  <si>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</si>
  <si>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</si>
  <si>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</si>
  <si>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</si>
  <si>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</si>
  <si>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</si>
  <si>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</si>
  <si>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</si>
  <si>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</si>
  <si>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</si>
  <si>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</si>
  <si>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</si>
  <si>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</si>
  <si>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</si>
  <si>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</si>
  <si>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</si>
  <si>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</si>
  <si>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</si>
  <si>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</si>
  <si>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</si>
  <si>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</si>
  <si>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</si>
  <si>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</si>
  <si>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</si>
  <si>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</si>
  <si>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</si>
  <si>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</si>
  <si>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</si>
  <si>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</si>
  <si>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</si>
  <si>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</si>
  <si>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</si>
  <si>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</si>
  <si>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</si>
  <si>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</si>
  <si>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</si>
  <si>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</si>
  <si>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</si>
  <si>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</si>
  <si>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</si>
  <si>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</si>
  <si>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</si>
  <si>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</si>
  <si>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</si>
  <si>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</si>
  <si>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</si>
  <si>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</si>
  <si>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</si>
  <si>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</si>
  <si>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</si>
  <si>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</si>
  <si>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</si>
  <si>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</si>
  <si>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</si>
  <si>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</si>
  <si>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</si>
  <si>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</si>
  <si>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</si>
  <si>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</si>
  <si>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</si>
  <si>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</si>
  <si>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</si>
  <si>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</si>
  <si>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</si>
  <si>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</si>
  <si>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</si>
  <si>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</si>
  <si>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</si>
  <si>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</si>
  <si>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</si>
  <si>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</si>
  <si>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</si>
  <si>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</si>
  <si>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</si>
  <si>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</si>
  <si>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</si>
  <si>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</si>
  <si>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</si>
  <si>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</si>
  <si>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</si>
  <si>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</si>
  <si>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</si>
  <si>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</si>
  <si>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</si>
  <si>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</si>
  <si>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</si>
  <si>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</si>
  <si>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</si>
  <si>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</si>
  <si>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</si>
  <si>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</si>
  <si>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</si>
  <si>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</si>
  <si>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</si>
  <si>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</si>
  <si>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</si>
  <si>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</si>
  <si>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</si>
  <si>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</si>
  <si>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</si>
  <si>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</si>
  <si>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</si>
  <si>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</si>
  <si>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</si>
  <si>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</si>
  <si>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</si>
  <si>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</si>
  <si>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</si>
  <si>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</si>
  <si>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</si>
  <si>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</si>
  <si>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</si>
  <si>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</si>
  <si>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</si>
  <si>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</si>
  <si>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</si>
  <si>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</si>
  <si>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</si>
  <si>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</si>
  <si>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</si>
  <si>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</si>
  <si>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</si>
  <si>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</si>
  <si>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</si>
  <si>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</si>
  <si>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</si>
  <si>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</si>
  <si>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</si>
  <si>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</si>
  <si>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</si>
  <si>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</si>
  <si>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</si>
  <si>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</si>
  <si>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</si>
  <si>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</si>
  <si>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</si>
  <si>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</si>
  <si>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</si>
  <si>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</si>
  <si>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</si>
  <si>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</si>
  <si>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</si>
  <si>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</si>
  <si>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</si>
  <si>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</si>
  <si>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</si>
  <si>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</si>
  <si>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</si>
  <si>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</si>
  <si>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</si>
  <si>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</si>
  <si>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</si>
  <si>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</si>
  <si>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</si>
  <si>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</si>
  <si>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</si>
  <si>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</si>
  <si>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</si>
  <si>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</si>
  <si>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</si>
  <si>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</si>
  <si>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</si>
  <si>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</si>
  <si>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</si>
  <si>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</si>
  <si>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</si>
  <si>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</si>
  <si>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</si>
  <si>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</si>
  <si>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</si>
  <si>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</si>
  <si>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</si>
  <si>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</si>
  <si>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</si>
  <si>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</si>
  <si>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</si>
  <si>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</si>
  <si>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</si>
  <si>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</si>
  <si>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</si>
  <si>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</si>
  <si>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</si>
  <si>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</si>
  <si>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</si>
  <si>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</si>
  <si>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</si>
  <si>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</si>
  <si>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</si>
  <si>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</si>
  <si>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</si>
  <si>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</si>
  <si>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</si>
  <si>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</si>
  <si>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</si>
  <si>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</si>
  <si>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</si>
  <si>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</si>
  <si>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</si>
  <si>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</si>
  <si>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</si>
  <si>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</si>
  <si>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</si>
  <si>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</si>
  <si>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</si>
  <si>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</si>
  <si>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</si>
  <si>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</si>
  <si>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</si>
  <si>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</si>
  <si>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</si>
  <si>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</si>
  <si>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</si>
  <si>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</si>
  <si>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</si>
  <si>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</si>
  <si>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</si>
  <si>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</si>
  <si>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</si>
  <si>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</si>
  <si>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</si>
  <si>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</si>
  <si>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</si>
  <si>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</si>
  <si>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</si>
  <si>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</si>
  <si>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</si>
  <si>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</si>
  <si>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</si>
  <si>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</si>
  <si>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</si>
  <si>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</si>
  <si>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</si>
  <si>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</si>
  <si>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</si>
  <si>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</si>
  <si>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</si>
  <si>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</si>
  <si>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</si>
  <si>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</si>
  <si>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</si>
  <si>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</si>
  <si>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</si>
  <si>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</si>
  <si>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</si>
  <si>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</si>
  <si>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</si>
  <si>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</si>
  <si>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</si>
  <si>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</si>
  <si>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</si>
  <si>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</si>
  <si>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</si>
  <si>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</si>
  <si>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</si>
  <si>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</si>
  <si>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</si>
  <si>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</si>
  <si>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</si>
  <si>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</si>
  <si>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</si>
  <si>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</si>
  <si>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</si>
  <si>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3/b. számú melléklet</t>
  </si>
  <si>
    <t>3/c. számú melléklet</t>
  </si>
  <si>
    <t>4/a. számú melléklet</t>
  </si>
  <si>
    <t>4/b. számú melléklet</t>
  </si>
  <si>
    <t>5. számú melléklet</t>
  </si>
  <si>
    <t>Adósságot keletkeztető ügyletekből fennálló kötelezettségek és saját bevételek</t>
  </si>
  <si>
    <t>Ft-ban</t>
  </si>
  <si>
    <t xml:space="preserve"> Ft-ban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</si>
  <si>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</si>
  <si>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</si>
  <si>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</si>
  <si>
    <t xml:space="preserve"> Ebből közfoglalkoztatottak létszáma (fő)</t>
  </si>
  <si>
    <t>Beruházási (felhalmozási) kiadások előirányzata beruházásonként</t>
  </si>
  <si>
    <t>forintban</t>
  </si>
  <si>
    <t>Beruházás  megnevezése</t>
  </si>
  <si>
    <t>Teljes költség</t>
  </si>
  <si>
    <t>Kivitelezés kezdési és befejezési éve</t>
  </si>
  <si>
    <t>ÖSSZESEN:</t>
  </si>
  <si>
    <t>6. számú melléklet</t>
  </si>
  <si>
    <t>Felújítási kiadások előirányzata felújításonként</t>
  </si>
  <si>
    <t>Felújítás  megnevezése</t>
  </si>
  <si>
    <t>Európai uniós támogatással megvalósuló projektek</t>
  </si>
  <si>
    <t>bevételi, kiadási, hozzájárulások</t>
  </si>
  <si>
    <t>EU-s projekt neve , azonosítója:</t>
  </si>
  <si>
    <t>Sumony Községi Önkormányzat</t>
  </si>
  <si>
    <t>Felhívás neve:</t>
  </si>
  <si>
    <t>Kulturális intézmények a köznevelés eredményességéért</t>
  </si>
  <si>
    <t>Projekt címe:</t>
  </si>
  <si>
    <t>Sumony Község a köznevelés eredményességéért és a szociokulturális esélyegyenlőségért</t>
  </si>
  <si>
    <t>Projekt azonosítója:</t>
  </si>
  <si>
    <t>EFOP-3.3.2-17-2016-00054</t>
  </si>
  <si>
    <t>Források</t>
  </si>
  <si>
    <t>Összesen</t>
  </si>
  <si>
    <t>Saját erő</t>
  </si>
  <si>
    <t xml:space="preserve">   -saját erőből központi támogatás</t>
  </si>
  <si>
    <t>EU-s forrás</t>
  </si>
  <si>
    <t>Társfinanszírozás</t>
  </si>
  <si>
    <t xml:space="preserve">Hitel 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</si>
  <si>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</si>
  <si>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</si>
  <si>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</si>
  <si>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</si>
  <si>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</si>
  <si>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</si>
  <si>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Támogatott neve</t>
  </si>
  <si>
    <t>Hozzájárulás (Ft)</t>
  </si>
  <si>
    <t>Összesen:</t>
  </si>
  <si>
    <t>Az egész életen át tartó tanuláshoz hozzáférés biztosítása</t>
  </si>
  <si>
    <t xml:space="preserve">Élményközpontú tanulási lehetőségek Sumony községben és térségben </t>
  </si>
  <si>
    <t>EFOP-3.7.3-17-2016-00056</t>
  </si>
  <si>
    <t>Sumony Községi Önkormányzat - konzorciumi partner - EFOP-1.5.3-17</t>
  </si>
  <si>
    <t>Humán szolgáltatások fejlesztése térségi szemléletben</t>
  </si>
  <si>
    <t>Humán szolgáltatások fejlesztése a Szentlőrinci járásban</t>
  </si>
  <si>
    <t>EFOP-1.5.3-17-2017-00085</t>
  </si>
  <si>
    <t>8/a. számú melléklet</t>
  </si>
  <si>
    <t>8/d. számú melléklet</t>
  </si>
  <si>
    <t>8/c. számú melléklet</t>
  </si>
  <si>
    <t>8/b. számú melléklet</t>
  </si>
  <si>
    <t>Sumony Községi Önkormányzat Képviselő-testületének</t>
  </si>
  <si>
    <t xml:space="preserve">Sumony Községi Önkormányzat Képviselő-testületének </t>
  </si>
  <si>
    <t>TOP-1.2.1-15-BA1-2016-00007 Kerékpáros turizmus fejlesztése</t>
  </si>
  <si>
    <t>EFOP-3.7.3-17-2016-00056 Eszközbeszerzés</t>
  </si>
  <si>
    <t>Könyvtár infrastrukturális fejlesztés</t>
  </si>
  <si>
    <t>EFOP-4.1.7-16-2016-00196 Klubhelység kialakítása</t>
  </si>
  <si>
    <t>7. számú melléklet</t>
  </si>
  <si>
    <t>Felhasználás 2019.XII.31-ig</t>
  </si>
  <si>
    <t>2020. utáni szükséglet</t>
  </si>
  <si>
    <t>2020. után</t>
  </si>
  <si>
    <t>Csobokapusztai kultúrház felújítása</t>
  </si>
  <si>
    <t>2020</t>
  </si>
  <si>
    <t>2019; 2020</t>
  </si>
  <si>
    <t>Csobokapusztai út kátyúzás</t>
  </si>
  <si>
    <t>Játszótér kerítés</t>
  </si>
  <si>
    <t>TOP-5.3.1.-16-BA1-2017-00003 Eszközbeszerzés</t>
  </si>
  <si>
    <t>Önkormányzaton kívüli EU-s projektekhez történő hozzájárulás 2020. évi előirányzat</t>
  </si>
  <si>
    <t>8/f. számú melléklet</t>
  </si>
  <si>
    <t>8/e. számú melléklet</t>
  </si>
  <si>
    <t>Klubhelyiség kialakítása Sumony Községben</t>
  </si>
  <si>
    <t>EFOP-4.1.7-16-2017-00196</t>
  </si>
  <si>
    <t>2020.után</t>
  </si>
  <si>
    <t>A közösségi művelődési intézmény- és szervezetrendszer tanulást segítő infrastrukturális fejlesztései</t>
  </si>
  <si>
    <t>Helyi identitás és kohézió erősítése</t>
  </si>
  <si>
    <t>Helyi identitás és kohézió erősítése Szabadszentkirály térségében</t>
  </si>
  <si>
    <t>TOP-5.3.1-BA1-2017-00003</t>
  </si>
  <si>
    <t>EU-s forrás (pénzmaradvány)</t>
  </si>
  <si>
    <t>Kerékpáros turizmus fejlesztése</t>
  </si>
  <si>
    <t>TOP-1.2.1-15-BA1-2016-00007</t>
  </si>
  <si>
    <t>Társadalmi és környezeti szempontból fenntartható turizmusfejlesztés</t>
  </si>
  <si>
    <t>Kisértékű tárgyi eszközök közfoglalkoztatás(pl: fűnyíró, kasza, macséta)</t>
  </si>
  <si>
    <t>Eredeti előirányzat</t>
  </si>
  <si>
    <t>Módosított előirányzat</t>
  </si>
  <si>
    <t>F</t>
  </si>
  <si>
    <t>G</t>
  </si>
  <si>
    <t>2020. évi eredeti előirányzat</t>
  </si>
  <si>
    <t>2020. évi módosított előirányzat</t>
  </si>
  <si>
    <t>Eredeti</t>
  </si>
  <si>
    <t>Módosított</t>
  </si>
  <si>
    <t>2020. évi eredeti előírányzat</t>
  </si>
  <si>
    <t>Infrapanel, termosztát</t>
  </si>
  <si>
    <t>G=(B-D-F)</t>
  </si>
  <si>
    <t>7/2020. (VIII.27.)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</si>
</sst>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\ &quot;Ft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23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6" fontId="4" fillId="0" borderId="2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5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5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5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5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5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5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5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5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5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5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5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5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5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5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5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Alignment="1" applyProtection="1">
      <alignment vertical="center" wrapText="1"/>
    </xf>
    <xf numFmtId="165" fontId="5" fillId="0" borderId="0" xfId="0" applyNumberFormat="1" applyFont="1" applyFill="1" applyAlignment="1" applyProtection="1">
      <alignment horizontal="center" vertical="center" wrapText="1"/>
    </xf>
    <xf numFmtId="165" fontId="7" fillId="0" borderId="10" xfId="0" applyNumberFormat="1" applyFont="1" applyFill="1" applyBorder="1" applyAlignment="1" applyProtection="1">
      <alignment horizontal="centerContinuous" vertical="center" wrapText="1"/>
    </xf>
    <xf numFmtId="165" fontId="7" fillId="0" borderId="11" xfId="0" applyNumberFormat="1" applyFont="1" applyFill="1" applyBorder="1" applyAlignment="1" applyProtection="1">
      <alignment horizontal="centerContinuous" vertical="center" wrapText="1"/>
    </xf>
    <xf numFmtId="165" fontId="7" fillId="0" borderId="12" xfId="0" applyNumberFormat="1" applyFont="1" applyFill="1" applyBorder="1" applyAlignment="1" applyProtection="1">
      <alignment horizontal="centerContinuous" vertical="center" wrapText="1"/>
    </xf>
    <xf numFmtId="165" fontId="7" fillId="0" borderId="10" xfId="0" applyNumberFormat="1" applyFont="1" applyFill="1" applyBorder="1" applyAlignment="1" applyProtection="1">
      <alignment horizontal="center" vertical="center" wrapText="1"/>
    </xf>
    <xf numFmtId="165" fontId="7" fillId="0" borderId="11" xfId="0" applyNumberFormat="1" applyFont="1" applyFill="1" applyBorder="1" applyAlignment="1" applyProtection="1">
      <alignment horizontal="center" vertical="center" wrapText="1"/>
    </xf>
    <xf numFmtId="165" fontId="7" fillId="0" borderId="12" xfId="0" applyNumberFormat="1" applyFont="1" applyFill="1" applyBorder="1" applyAlignment="1" applyProtection="1">
      <alignment horizontal="center" vertical="center" wrapText="1"/>
    </xf>
    <xf numFmtId="165" fontId="7" fillId="0" borderId="41" xfId="0" applyNumberFormat="1" applyFont="1" applyFill="1" applyBorder="1" applyAlignment="1" applyProtection="1">
      <alignment horizontal="center" vertical="center" wrapText="1"/>
    </xf>
    <xf numFmtId="165" fontId="8" fillId="0" borderId="16" xfId="0" applyNumberFormat="1" applyFont="1" applyFill="1" applyBorder="1" applyAlignment="1" applyProtection="1">
      <alignment horizontal="left" vertical="center" wrapText="1" indent="1"/>
    </xf>
    <xf numFmtId="165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9" xfId="0" applyNumberFormat="1" applyFont="1" applyFill="1" applyBorder="1" applyAlignment="1" applyProtection="1">
      <alignment horizontal="left" vertical="center" wrapText="1" indent="1"/>
    </xf>
    <xf numFmtId="165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4" xfId="0" applyNumberFormat="1" applyFont="1" applyFill="1" applyBorder="1" applyAlignment="1" applyProtection="1">
      <alignment horizontal="left" vertical="center" wrapText="1" indent="1"/>
    </xf>
    <xf numFmtId="165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5" fontId="7" fillId="0" borderId="10" xfId="0" applyNumberFormat="1" applyFont="1" applyFill="1" applyBorder="1" applyAlignment="1" applyProtection="1">
      <alignment horizontal="left" vertical="center" wrapText="1" indent="1"/>
    </xf>
    <xf numFmtId="165" fontId="7" fillId="0" borderId="11" xfId="0" applyNumberFormat="1" applyFont="1" applyFill="1" applyBorder="1" applyAlignment="1" applyProtection="1">
      <alignment horizontal="right" vertical="center" wrapText="1" indent="1"/>
    </xf>
    <xf numFmtId="165" fontId="7" fillId="0" borderId="12" xfId="0" applyNumberFormat="1" applyFont="1" applyFill="1" applyBorder="1" applyAlignment="1" applyProtection="1">
      <alignment horizontal="right" vertical="center" wrapText="1" indent="1"/>
    </xf>
    <xf numFmtId="165" fontId="8" fillId="0" borderId="32" xfId="0" applyNumberFormat="1" applyFont="1" applyFill="1" applyBorder="1" applyAlignment="1" applyProtection="1">
      <alignment horizontal="left" vertical="center" wrapText="1" indent="1"/>
    </xf>
    <xf numFmtId="165" fontId="9" fillId="0" borderId="36" xfId="0" applyNumberFormat="1" applyFont="1" applyFill="1" applyBorder="1" applyAlignment="1" applyProtection="1">
      <alignment horizontal="right" vertical="center" wrapText="1" indent="1"/>
    </xf>
    <xf numFmtId="165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20" xfId="0" applyNumberFormat="1" applyFont="1" applyFill="1" applyBorder="1" applyAlignment="1" applyProtection="1">
      <alignment horizontal="right" vertical="center" wrapText="1" indent="1"/>
    </xf>
    <xf numFmtId="165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5" fontId="9" fillId="0" borderId="32" xfId="0" applyNumberFormat="1" applyFont="1" applyFill="1" applyBorder="1" applyAlignment="1" applyProtection="1">
      <alignment horizontal="left" vertical="center" wrapText="1" indent="1"/>
    </xf>
    <xf numFmtId="165" fontId="9" fillId="0" borderId="17" xfId="0" applyNumberFormat="1" applyFont="1" applyFill="1" applyBorder="1" applyAlignment="1" applyProtection="1">
      <alignment horizontal="right" vertical="center" wrapText="1" indent="1"/>
    </xf>
    <xf numFmtId="165" fontId="8" fillId="0" borderId="19" xfId="0" applyNumberFormat="1" applyFont="1" applyFill="1" applyBorder="1" applyAlignment="1" applyProtection="1">
      <alignment horizontal="left" vertical="center" wrapText="1" indent="2"/>
    </xf>
    <xf numFmtId="165" fontId="8" fillId="0" borderId="20" xfId="0" applyNumberFormat="1" applyFont="1" applyFill="1" applyBorder="1" applyAlignment="1" applyProtection="1">
      <alignment horizontal="left" vertical="center" wrapText="1" indent="2"/>
    </xf>
    <xf numFmtId="165" fontId="9" fillId="0" borderId="20" xfId="0" applyNumberFormat="1" applyFont="1" applyFill="1" applyBorder="1" applyAlignment="1" applyProtection="1">
      <alignment horizontal="left" vertical="center" wrapText="1" indent="1"/>
    </xf>
    <xf numFmtId="165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5" fontId="8" fillId="0" borderId="16" xfId="0" applyNumberFormat="1" applyFont="1" applyFill="1" applyBorder="1" applyAlignment="1" applyProtection="1">
      <alignment horizontal="left" vertical="center" wrapText="1" indent="2"/>
    </xf>
    <xf numFmtId="165" fontId="8" fillId="0" borderId="22" xfId="0" applyNumberFormat="1" applyFont="1" applyFill="1" applyBorder="1" applyAlignment="1" applyProtection="1">
      <alignment horizontal="left" vertical="center" wrapText="1" indent="2"/>
    </xf>
    <xf numFmtId="165" fontId="5" fillId="0" borderId="42" xfId="0" applyNumberFormat="1" applyFont="1" applyFill="1" applyBorder="1" applyAlignment="1" applyProtection="1">
      <alignment horizontal="center" vertical="center" wrapText="1"/>
    </xf>
    <xf numFmtId="165" fontId="5" fillId="0" borderId="43" xfId="0" applyNumberFormat="1" applyFont="1" applyFill="1" applyBorder="1" applyAlignment="1" applyProtection="1">
      <alignment horizontal="center" vertical="center" wrapText="1"/>
    </xf>
    <xf numFmtId="165" fontId="8" fillId="0" borderId="46" xfId="0" applyNumberFormat="1" applyFont="1" applyFill="1" applyBorder="1" applyAlignment="1" applyProtection="1">
      <alignment horizontal="center" vertical="center" wrapText="1"/>
    </xf>
    <xf numFmtId="165" fontId="8" fillId="0" borderId="43" xfId="0" applyNumberFormat="1" applyFont="1" applyFill="1" applyBorder="1" applyAlignment="1" applyProtection="1">
      <alignment horizontal="center" vertical="center" wrapText="1"/>
    </xf>
    <xf numFmtId="165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3" fontId="5" fillId="0" borderId="20" xfId="0" applyNumberFormat="1" applyFont="1" applyBorder="1" applyAlignment="1">
      <alignment horizontal="right" vertical="top" wrapText="1"/>
    </xf>
    <xf numFmtId="3" fontId="4" fillId="0" borderId="20" xfId="0" applyNumberFormat="1" applyFont="1" applyBorder="1" applyAlignment="1">
      <alignment horizontal="right" vertical="top" wrapText="1"/>
    </xf>
    <xf numFmtId="3" fontId="4" fillId="0" borderId="20" xfId="1" applyNumberFormat="1" applyFont="1" applyBorder="1" applyAlignment="1">
      <alignment horizontal="right" vertical="top" wrapText="1"/>
    </xf>
    <xf numFmtId="0" fontId="13" fillId="0" borderId="49" xfId="0" applyFont="1" applyFill="1" applyBorder="1" applyAlignment="1" applyProtection="1">
      <alignment horizontal="right" vertical="center"/>
    </xf>
    <xf numFmtId="0" fontId="14" fillId="0" borderId="10" xfId="2" applyFont="1" applyFill="1" applyBorder="1" applyAlignment="1" applyProtection="1">
      <alignment horizontal="left" vertical="center" wrapText="1" indent="1"/>
    </xf>
    <xf numFmtId="0" fontId="14" fillId="0" borderId="11" xfId="2" applyFont="1" applyFill="1" applyBorder="1" applyAlignment="1" applyProtection="1">
      <alignment vertical="center" wrapText="1"/>
    </xf>
    <xf numFmtId="165" fontId="14" fillId="0" borderId="12" xfId="2" applyNumberFormat="1" applyFont="1" applyFill="1" applyBorder="1" applyAlignment="1" applyProtection="1">
      <alignment horizontal="right" vertical="center" wrapText="1" indent="1"/>
    </xf>
    <xf numFmtId="0" fontId="14" fillId="0" borderId="0" xfId="2" applyFont="1" applyFill="1" applyBorder="1" applyAlignment="1" applyProtection="1">
      <alignment horizontal="left" vertical="center" wrapText="1" indent="1"/>
    </xf>
    <xf numFmtId="0" fontId="14" fillId="0" borderId="0" xfId="2" applyFont="1" applyFill="1" applyBorder="1" applyAlignment="1" applyProtection="1">
      <alignment vertical="center" wrapText="1"/>
    </xf>
    <xf numFmtId="165" fontId="14" fillId="0" borderId="0" xfId="2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6" fillId="0" borderId="10" xfId="0" applyFont="1" applyFill="1" applyBorder="1" applyAlignment="1" applyProtection="1">
      <alignment horizontal="left" vertical="center"/>
    </xf>
    <xf numFmtId="0" fontId="16" fillId="0" borderId="37" xfId="0" applyFont="1" applyFill="1" applyBorder="1" applyAlignment="1" applyProtection="1">
      <alignment vertical="center" wrapText="1"/>
    </xf>
    <xf numFmtId="3" fontId="1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0" xfId="0" applyNumberFormat="1" applyFont="1" applyFill="1" applyAlignment="1">
      <alignment horizontal="center" vertical="center" wrapText="1"/>
    </xf>
    <xf numFmtId="165" fontId="17" fillId="0" borderId="0" xfId="0" applyNumberFormat="1" applyFont="1" applyFill="1" applyAlignment="1">
      <alignment vertical="center" wrapText="1"/>
    </xf>
    <xf numFmtId="165" fontId="17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horizontal="right" wrapText="1"/>
    </xf>
    <xf numFmtId="165" fontId="16" fillId="0" borderId="10" xfId="0" applyNumberFormat="1" applyFont="1" applyFill="1" applyBorder="1" applyAlignment="1" applyProtection="1">
      <alignment horizontal="center" vertical="center" wrapText="1"/>
    </xf>
    <xf numFmtId="165" fontId="16" fillId="0" borderId="11" xfId="0" applyNumberFormat="1" applyFont="1" applyFill="1" applyBorder="1" applyAlignment="1" applyProtection="1">
      <alignment horizontal="center" vertical="center" wrapText="1"/>
    </xf>
    <xf numFmtId="165" fontId="16" fillId="0" borderId="12" xfId="0" applyNumberFormat="1" applyFont="1" applyFill="1" applyBorder="1" applyAlignment="1" applyProtection="1">
      <alignment horizontal="center" vertical="center" wrapText="1"/>
    </xf>
    <xf numFmtId="165" fontId="16" fillId="0" borderId="25" xfId="0" applyNumberFormat="1" applyFont="1" applyFill="1" applyBorder="1" applyAlignment="1" applyProtection="1">
      <alignment horizontal="center" vertical="center" wrapText="1"/>
    </xf>
    <xf numFmtId="165" fontId="16" fillId="0" borderId="26" xfId="0" applyNumberFormat="1" applyFont="1" applyFill="1" applyBorder="1" applyAlignment="1" applyProtection="1">
      <alignment horizontal="center" vertical="center" wrapText="1"/>
    </xf>
    <xf numFmtId="165" fontId="16" fillId="0" borderId="50" xfId="0" applyNumberFormat="1" applyFont="1" applyFill="1" applyBorder="1" applyAlignment="1" applyProtection="1">
      <alignment horizontal="center" vertical="center" wrapText="1"/>
    </xf>
    <xf numFmtId="165" fontId="15" fillId="0" borderId="19" xfId="0" applyNumberFormat="1" applyFont="1" applyFill="1" applyBorder="1" applyAlignment="1" applyProtection="1">
      <alignment horizontal="left" vertical="center" wrapText="1"/>
      <protection locked="0"/>
    </xf>
    <xf numFmtId="165" fontId="15" fillId="0" borderId="20" xfId="0" applyNumberFormat="1" applyFont="1" applyFill="1" applyBorder="1" applyAlignment="1" applyProtection="1">
      <alignment vertical="center" wrapText="1"/>
      <protection locked="0"/>
    </xf>
    <xf numFmtId="49" fontId="15" fillId="0" borderId="20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21" xfId="0" applyNumberFormat="1" applyFont="1" applyFill="1" applyBorder="1" applyAlignment="1" applyProtection="1">
      <alignment vertical="center" wrapText="1"/>
    </xf>
    <xf numFmtId="165" fontId="17" fillId="0" borderId="32" xfId="0" applyNumberFormat="1" applyFont="1" applyFill="1" applyBorder="1" applyAlignment="1" applyProtection="1">
      <alignment horizontal="left" vertical="center" wrapText="1"/>
      <protection locked="0"/>
    </xf>
    <xf numFmtId="165" fontId="15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3" xfId="0" applyNumberFormat="1" applyFont="1" applyFill="1" applyBorder="1" applyAlignment="1" applyProtection="1">
      <alignment vertical="center" wrapText="1"/>
      <protection locked="0"/>
    </xf>
    <xf numFmtId="49" fontId="15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24" xfId="0" applyNumberFormat="1" applyFont="1" applyFill="1" applyBorder="1" applyAlignment="1" applyProtection="1">
      <alignment vertical="center" wrapText="1"/>
    </xf>
    <xf numFmtId="165" fontId="16" fillId="0" borderId="10" xfId="0" applyNumberFormat="1" applyFont="1" applyFill="1" applyBorder="1" applyAlignment="1" applyProtection="1">
      <alignment horizontal="left" vertical="center" wrapText="1"/>
    </xf>
    <xf numFmtId="165" fontId="16" fillId="0" borderId="11" xfId="0" applyNumberFormat="1" applyFont="1" applyFill="1" applyBorder="1" applyAlignment="1" applyProtection="1">
      <alignment vertical="center" wrapText="1"/>
    </xf>
    <xf numFmtId="165" fontId="16" fillId="2" borderId="11" xfId="0" applyNumberFormat="1" applyFont="1" applyFill="1" applyBorder="1" applyAlignment="1" applyProtection="1">
      <alignment vertical="center" wrapText="1"/>
    </xf>
    <xf numFmtId="165" fontId="16" fillId="0" borderId="12" xfId="0" applyNumberFormat="1" applyFont="1" applyFill="1" applyBorder="1" applyAlignment="1" applyProtection="1">
      <alignment vertical="center" wrapText="1"/>
    </xf>
    <xf numFmtId="165" fontId="15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Font="1" applyAlignment="1">
      <alignment horizontal="left"/>
    </xf>
    <xf numFmtId="0" fontId="19" fillId="3" borderId="0" xfId="0" applyFont="1" applyFill="1" applyAlignment="1">
      <alignment horizontal="left"/>
    </xf>
    <xf numFmtId="0" fontId="0" fillId="3" borderId="0" xfId="0" applyFill="1"/>
    <xf numFmtId="0" fontId="19" fillId="0" borderId="0" xfId="0" applyFont="1" applyAlignment="1">
      <alignment horizontal="left"/>
    </xf>
    <xf numFmtId="0" fontId="0" fillId="0" borderId="19" xfId="0" applyBorder="1" applyAlignment="1"/>
    <xf numFmtId="0" fontId="0" fillId="0" borderId="20" xfId="0" applyBorder="1" applyAlignment="1"/>
    <xf numFmtId="0" fontId="0" fillId="0" borderId="45" xfId="0" applyBorder="1"/>
    <xf numFmtId="0" fontId="0" fillId="0" borderId="0" xfId="0" applyBorder="1" applyAlignment="1"/>
    <xf numFmtId="0" fontId="0" fillId="0" borderId="0" xfId="0" applyBorder="1"/>
    <xf numFmtId="0" fontId="18" fillId="0" borderId="0" xfId="0" applyFont="1"/>
    <xf numFmtId="165" fontId="17" fillId="0" borderId="0" xfId="0" applyNumberFormat="1" applyFont="1" applyFill="1" applyAlignment="1">
      <alignment horizontal="center" vertical="center" wrapText="1"/>
    </xf>
    <xf numFmtId="0" fontId="0" fillId="0" borderId="27" xfId="0" applyBorder="1" applyAlignment="1">
      <alignment horizontal="center"/>
    </xf>
    <xf numFmtId="167" fontId="0" fillId="0" borderId="52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45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167" fontId="0" fillId="0" borderId="37" xfId="0" applyNumberFormat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165" fontId="17" fillId="0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0" fillId="0" borderId="27" xfId="0" applyBorder="1" applyAlignment="1">
      <alignment horizontal="center"/>
    </xf>
    <xf numFmtId="167" fontId="0" fillId="0" borderId="52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45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167" fontId="0" fillId="0" borderId="37" xfId="0" applyNumberFormat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49" fontId="0" fillId="3" borderId="0" xfId="0" applyNumberFormat="1" applyFill="1" applyBorder="1" applyAlignment="1">
      <alignment horizontal="center"/>
    </xf>
    <xf numFmtId="0" fontId="0" fillId="3" borderId="0" xfId="0" applyFill="1" applyAlignment="1"/>
    <xf numFmtId="165" fontId="7" fillId="0" borderId="37" xfId="0" applyNumberFormat="1" applyFont="1" applyFill="1" applyBorder="1" applyAlignment="1" applyProtection="1">
      <alignment horizontal="centerContinuous" vertical="center" wrapText="1"/>
    </xf>
    <xf numFmtId="165" fontId="7" fillId="0" borderId="37" xfId="0" applyNumberFormat="1" applyFont="1" applyFill="1" applyBorder="1" applyAlignment="1" applyProtection="1">
      <alignment horizontal="center" vertical="center" wrapText="1"/>
    </xf>
    <xf numFmtId="165" fontId="8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31" xfId="0" applyNumberFormat="1" applyFont="1" applyFill="1" applyBorder="1" applyAlignment="1" applyProtection="1">
      <alignment horizontal="right" vertical="center" wrapText="1" indent="1"/>
    </xf>
    <xf numFmtId="165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65" xfId="0" applyNumberFormat="1" applyFont="1" applyFill="1" applyBorder="1" applyAlignment="1" applyProtection="1">
      <alignment horizontal="right" vertical="center" wrapText="1" indent="1"/>
    </xf>
    <xf numFmtId="165" fontId="16" fillId="0" borderId="51" xfId="0" applyNumberFormat="1" applyFont="1" applyFill="1" applyBorder="1" applyAlignment="1" applyProtection="1">
      <alignment horizontal="center" vertical="center" wrapText="1"/>
    </xf>
    <xf numFmtId="165" fontId="16" fillId="0" borderId="67" xfId="0" applyNumberFormat="1" applyFont="1" applyFill="1" applyBorder="1" applyAlignment="1" applyProtection="1">
      <alignment horizontal="center" vertical="center" wrapText="1"/>
    </xf>
    <xf numFmtId="165" fontId="15" fillId="0" borderId="45" xfId="0" applyNumberFormat="1" applyFont="1" applyFill="1" applyBorder="1" applyAlignment="1" applyProtection="1">
      <alignment vertical="center" wrapText="1"/>
      <protection locked="0"/>
    </xf>
    <xf numFmtId="165" fontId="15" fillId="0" borderId="53" xfId="0" applyNumberFormat="1" applyFont="1" applyFill="1" applyBorder="1" applyAlignment="1" applyProtection="1">
      <alignment vertical="center" wrapText="1"/>
      <protection locked="0"/>
    </xf>
    <xf numFmtId="0" fontId="7" fillId="0" borderId="49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165" fontId="1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 applyProtection="1">
      <alignment horizontal="right"/>
    </xf>
    <xf numFmtId="165" fontId="12" fillId="0" borderId="49" xfId="2" applyNumberFormat="1" applyFont="1" applyFill="1" applyBorder="1" applyAlignment="1" applyProtection="1">
      <alignment horizontal="left" vertical="center"/>
    </xf>
    <xf numFmtId="0" fontId="11" fillId="0" borderId="0" xfId="2" applyFont="1" applyFill="1" applyAlignment="1" applyProtection="1">
      <alignment horizontal="center"/>
    </xf>
    <xf numFmtId="165" fontId="17" fillId="0" borderId="49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 applyProtection="1">
      <alignment horizontal="right"/>
    </xf>
    <xf numFmtId="0" fontId="8" fillId="0" borderId="64" xfId="0" applyFont="1" applyFill="1" applyBorder="1" applyAlignment="1" applyProtection="1">
      <alignment horizontal="right"/>
    </xf>
    <xf numFmtId="165" fontId="7" fillId="0" borderId="39" xfId="0" applyNumberFormat="1" applyFont="1" applyFill="1" applyBorder="1" applyAlignment="1" applyProtection="1">
      <alignment horizontal="center" vertical="center" wrapText="1"/>
    </xf>
    <xf numFmtId="165" fontId="7" fillId="0" borderId="4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165" fontId="7" fillId="0" borderId="0" xfId="0" applyNumberFormat="1" applyFont="1" applyFill="1" applyAlignment="1" applyProtection="1">
      <alignment horizontal="center" vertical="center" wrapText="1"/>
    </xf>
    <xf numFmtId="165" fontId="8" fillId="0" borderId="49" xfId="0" applyNumberFormat="1" applyFont="1" applyFill="1" applyBorder="1" applyAlignment="1" applyProtection="1">
      <alignment horizontal="right" vertical="center"/>
    </xf>
    <xf numFmtId="165" fontId="7" fillId="0" borderId="47" xfId="0" applyNumberFormat="1" applyFont="1" applyFill="1" applyBorder="1" applyAlignment="1" applyProtection="1">
      <alignment horizontal="center" vertical="center" wrapText="1"/>
    </xf>
    <xf numFmtId="165" fontId="7" fillId="0" borderId="48" xfId="0" applyNumberFormat="1" applyFont="1" applyFill="1" applyBorder="1" applyAlignment="1" applyProtection="1">
      <alignment horizontal="center" vertical="center" wrapText="1"/>
    </xf>
    <xf numFmtId="165" fontId="8" fillId="0" borderId="0" xfId="0" applyNumberFormat="1" applyFont="1" applyFill="1" applyAlignment="1" applyProtection="1">
      <alignment horizontal="right" vertical="center"/>
    </xf>
    <xf numFmtId="0" fontId="4" fillId="0" borderId="20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vertical="top" wrapText="1"/>
    </xf>
    <xf numFmtId="165" fontId="17" fillId="0" borderId="0" xfId="0" applyNumberFormat="1" applyFont="1" applyFill="1" applyAlignment="1">
      <alignment horizontal="right" vertical="center" wrapText="1"/>
    </xf>
    <xf numFmtId="0" fontId="17" fillId="0" borderId="0" xfId="0" applyNumberFormat="1" applyFont="1" applyFill="1" applyAlignment="1">
      <alignment horizontal="center" vertical="center" wrapText="1"/>
    </xf>
    <xf numFmtId="165" fontId="16" fillId="0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0" fillId="0" borderId="5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52" xfId="0" applyBorder="1" applyAlignment="1">
      <alignment horizontal="left"/>
    </xf>
    <xf numFmtId="167" fontId="0" fillId="0" borderId="17" xfId="0" applyNumberFormat="1" applyBorder="1" applyAlignment="1">
      <alignment horizontal="center"/>
    </xf>
    <xf numFmtId="167" fontId="0" fillId="0" borderId="52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45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3" xfId="0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167" fontId="0" fillId="0" borderId="24" xfId="0" applyNumberForma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51" xfId="0" applyFont="1" applyBorder="1" applyAlignment="1">
      <alignment horizontal="left"/>
    </xf>
    <xf numFmtId="167" fontId="0" fillId="0" borderId="51" xfId="0" applyNumberFormat="1" applyBorder="1" applyAlignment="1">
      <alignment horizontal="center"/>
    </xf>
    <xf numFmtId="167" fontId="0" fillId="0" borderId="37" xfId="0" applyNumberFormat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24" xfId="0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8" xfId="0" applyBorder="1" applyAlignment="1">
      <alignment horizontal="center"/>
    </xf>
    <xf numFmtId="167" fontId="0" fillId="0" borderId="56" xfId="0" applyNumberFormat="1" applyBorder="1" applyAlignment="1">
      <alignment horizontal="center"/>
    </xf>
    <xf numFmtId="167" fontId="0" fillId="0" borderId="58" xfId="0" applyNumberFormat="1" applyBorder="1" applyAlignment="1">
      <alignment horizontal="center"/>
    </xf>
    <xf numFmtId="167" fontId="0" fillId="0" borderId="35" xfId="0" applyNumberFormat="1" applyBorder="1" applyAlignment="1">
      <alignment horizontal="center"/>
    </xf>
    <xf numFmtId="0" fontId="0" fillId="0" borderId="54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31" xfId="0" applyBorder="1" applyAlignment="1">
      <alignment horizontal="left"/>
    </xf>
    <xf numFmtId="167" fontId="0" fillId="0" borderId="3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59" xfId="0" applyBorder="1" applyAlignment="1">
      <alignment horizontal="left"/>
    </xf>
    <xf numFmtId="167" fontId="0" fillId="0" borderId="5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2" xfId="0" applyBorder="1" applyAlignment="1">
      <alignment horizontal="center"/>
    </xf>
    <xf numFmtId="167" fontId="0" fillId="0" borderId="60" xfId="0" applyNumberFormat="1" applyBorder="1" applyAlignment="1">
      <alignment horizontal="center"/>
    </xf>
    <xf numFmtId="167" fontId="0" fillId="0" borderId="62" xfId="0" applyNumberFormat="1" applyBorder="1" applyAlignment="1">
      <alignment horizontal="center"/>
    </xf>
    <xf numFmtId="167" fontId="0" fillId="0" borderId="61" xfId="0" applyNumberFormat="1" applyBorder="1" applyAlignment="1">
      <alignment horizontal="center"/>
    </xf>
    <xf numFmtId="167" fontId="0" fillId="0" borderId="7" xfId="0" applyNumberFormat="1" applyBorder="1" applyAlignment="1">
      <alignment horizontal="center"/>
    </xf>
    <xf numFmtId="167" fontId="0" fillId="0" borderId="28" xfId="0" applyNumberForma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7" fontId="0" fillId="0" borderId="27" xfId="0" applyNumberFormat="1" applyBorder="1" applyAlignment="1">
      <alignment horizontal="center"/>
    </xf>
  </cellXfs>
  <cellStyles count="3">
    <cellStyle name="Ezres" xfId="1" builtinId="3"/>
    <cellStyle name="Normál" xfId="0" builtinId="0"/>
    <cellStyle name="Normál_KVRENMUNKA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F158"/>
  <sheetViews>
    <sheetView zoomScaleNormal="100" workbookViewId="0">
      <selection activeCell="A3" sqref="A3:F3"/>
    </sheetView>
  </sheetViews>
  <sheetFormatPr defaultRowHeight="15" x14ac:dyDescent="0.25"/>
  <cols>
    <col min="1" max="1" width="14.28515625" customWidth="1"/>
    <col min="2" max="2" width="63.5703125" customWidth="1"/>
    <col min="3" max="3" width="16.140625" customWidth="1"/>
    <col min="4" max="5" width="9.140625" hidden="1" customWidth="1"/>
    <col min="6" max="6" width="16.140625" customWidth="1"/>
  </cols>
  <sheetData>
    <row r="1" spans="1:6" ht="15.75" x14ac:dyDescent="0.25">
      <c r="A1" s="220" t="s">
        <v>346</v>
      </c>
      <c r="B1" s="220"/>
      <c r="C1" s="220"/>
      <c r="D1" s="220"/>
      <c r="E1" s="220"/>
      <c r="F1" s="220"/>
    </row>
    <row r="2" spans="1:6" ht="15" customHeight="1" x14ac:dyDescent="0.25">
      <c r="A2" s="221" t="s">
        <v>431</v>
      </c>
      <c r="B2" s="221"/>
      <c r="C2" s="221"/>
      <c r="D2" s="221"/>
      <c r="E2" s="221"/>
      <c r="F2" s="221"/>
    </row>
    <row r="3" spans="1:6" ht="15" customHeight="1" x14ac:dyDescent="0.25">
      <c r="A3" s="221" t="s">
        <v>473</v>
      </c>
      <c r="B3" s="221"/>
      <c r="C3" s="221"/>
      <c r="D3" s="221"/>
      <c r="E3" s="221"/>
      <c r="F3" s="221"/>
    </row>
    <row r="4" spans="1:6" ht="15.75" x14ac:dyDescent="0.25">
      <c r="A4" s="133"/>
      <c r="B4" s="13"/>
      <c r="C4" s="222" t="s">
        <v>380</v>
      </c>
      <c r="D4" s="222"/>
      <c r="E4" s="222"/>
      <c r="F4" s="222"/>
    </row>
    <row r="5" spans="1:6" ht="16.5" thickBot="1" x14ac:dyDescent="0.3">
      <c r="A5" s="219" t="s">
        <v>369</v>
      </c>
      <c r="B5" s="219"/>
      <c r="C5" s="219"/>
    </row>
    <row r="6" spans="1:6" ht="32.25" thickBot="1" x14ac:dyDescent="0.3">
      <c r="A6" s="14" t="s">
        <v>367</v>
      </c>
      <c r="B6" s="15" t="s">
        <v>368</v>
      </c>
      <c r="C6" s="91" t="s">
        <v>462</v>
      </c>
      <c r="D6" s="91" t="s">
        <v>6</v>
      </c>
      <c r="E6" s="91" t="s">
        <v>6</v>
      </c>
      <c r="F6" s="91" t="s">
        <v>463</v>
      </c>
    </row>
    <row r="7" spans="1:6" ht="16.5" thickBot="1" x14ac:dyDescent="0.3">
      <c r="A7" s="16" t="s">
        <v>7</v>
      </c>
      <c r="B7" s="17" t="s">
        <v>8</v>
      </c>
      <c r="C7" s="18" t="s">
        <v>9</v>
      </c>
      <c r="D7" s="18" t="s">
        <v>9</v>
      </c>
      <c r="E7" s="18" t="s">
        <v>9</v>
      </c>
      <c r="F7" s="18" t="s">
        <v>273</v>
      </c>
    </row>
    <row r="8" spans="1:6" ht="16.5" thickBot="1" x14ac:dyDescent="0.3">
      <c r="A8" s="22" t="s">
        <v>11</v>
      </c>
      <c r="B8" s="23" t="s">
        <v>12</v>
      </c>
      <c r="C8" s="24">
        <f>SUM(C9:C14)</f>
        <v>32052669</v>
      </c>
      <c r="D8" s="24">
        <f t="shared" ref="D8:E8" si="0">SUM(D9:D14)</f>
        <v>32052669</v>
      </c>
      <c r="E8" s="24">
        <f t="shared" si="0"/>
        <v>32052669</v>
      </c>
      <c r="F8" s="24">
        <f>SUM(F9:F14)</f>
        <v>32523849</v>
      </c>
    </row>
    <row r="9" spans="1:6" ht="15.75" x14ac:dyDescent="0.25">
      <c r="A9" s="25" t="s">
        <v>13</v>
      </c>
      <c r="B9" s="26" t="s">
        <v>14</v>
      </c>
      <c r="C9" s="27">
        <v>12799209</v>
      </c>
      <c r="D9" s="27">
        <v>12799209</v>
      </c>
      <c r="E9" s="27">
        <v>12799209</v>
      </c>
      <c r="F9" s="27">
        <v>12799209</v>
      </c>
    </row>
    <row r="10" spans="1:6" ht="15.75" x14ac:dyDescent="0.25">
      <c r="A10" s="28" t="s">
        <v>15</v>
      </c>
      <c r="B10" s="29" t="s">
        <v>16</v>
      </c>
      <c r="C10" s="30">
        <v>0</v>
      </c>
      <c r="D10" s="30">
        <v>0</v>
      </c>
      <c r="E10" s="30">
        <v>0</v>
      </c>
      <c r="F10" s="30">
        <v>0</v>
      </c>
    </row>
    <row r="11" spans="1:6" ht="15.75" x14ac:dyDescent="0.25">
      <c r="A11" s="28" t="s">
        <v>17</v>
      </c>
      <c r="B11" s="29" t="s">
        <v>18</v>
      </c>
      <c r="C11" s="30">
        <v>17453460</v>
      </c>
      <c r="D11" s="30">
        <v>17453460</v>
      </c>
      <c r="E11" s="30">
        <v>17453460</v>
      </c>
      <c r="F11" s="30">
        <f>231000+17453460</f>
        <v>17684460</v>
      </c>
    </row>
    <row r="12" spans="1:6" ht="15.75" x14ac:dyDescent="0.25">
      <c r="A12" s="28" t="s">
        <v>19</v>
      </c>
      <c r="B12" s="29" t="s">
        <v>20</v>
      </c>
      <c r="C12" s="30">
        <v>1800000</v>
      </c>
      <c r="D12" s="30">
        <v>1800000</v>
      </c>
      <c r="E12" s="30">
        <v>1800000</v>
      </c>
      <c r="F12" s="30">
        <f>207690+1800000</f>
        <v>2007690</v>
      </c>
    </row>
    <row r="13" spans="1:6" ht="15.75" x14ac:dyDescent="0.25">
      <c r="A13" s="28" t="s">
        <v>21</v>
      </c>
      <c r="B13" s="29" t="s">
        <v>22</v>
      </c>
      <c r="C13" s="30"/>
      <c r="D13" s="30"/>
      <c r="E13" s="30"/>
      <c r="F13" s="30"/>
    </row>
    <row r="14" spans="1:6" ht="16.5" thickBot="1" x14ac:dyDescent="0.3">
      <c r="A14" s="31" t="s">
        <v>23</v>
      </c>
      <c r="B14" s="32" t="s">
        <v>24</v>
      </c>
      <c r="C14" s="30"/>
      <c r="D14" s="30"/>
      <c r="E14" s="30"/>
      <c r="F14" s="30">
        <v>32490</v>
      </c>
    </row>
    <row r="15" spans="1:6" ht="32.25" thickBot="1" x14ac:dyDescent="0.3">
      <c r="A15" s="22" t="s">
        <v>25</v>
      </c>
      <c r="B15" s="33" t="s">
        <v>26</v>
      </c>
      <c r="C15" s="24">
        <f>SUM(C16:C20)</f>
        <v>33874412</v>
      </c>
      <c r="D15" s="24">
        <f t="shared" ref="D15:E15" si="1">SUM(D16:D20)</f>
        <v>33874412</v>
      </c>
      <c r="E15" s="24">
        <f t="shared" si="1"/>
        <v>33874412</v>
      </c>
      <c r="F15" s="24">
        <f>SUM(F16:F20)</f>
        <v>40889753</v>
      </c>
    </row>
    <row r="16" spans="1:6" ht="15.75" x14ac:dyDescent="0.25">
      <c r="A16" s="25" t="s">
        <v>27</v>
      </c>
      <c r="B16" s="26" t="s">
        <v>28</v>
      </c>
      <c r="C16" s="27"/>
      <c r="D16" s="27"/>
      <c r="E16" s="27"/>
      <c r="F16" s="27"/>
    </row>
    <row r="17" spans="1:6" ht="15.75" x14ac:dyDescent="0.25">
      <c r="A17" s="28" t="s">
        <v>29</v>
      </c>
      <c r="B17" s="29" t="s">
        <v>30</v>
      </c>
      <c r="C17" s="30"/>
      <c r="D17" s="30"/>
      <c r="E17" s="30"/>
      <c r="F17" s="30"/>
    </row>
    <row r="18" spans="1:6" ht="17.25" customHeight="1" x14ac:dyDescent="0.25">
      <c r="A18" s="28" t="s">
        <v>31</v>
      </c>
      <c r="B18" s="29" t="s">
        <v>32</v>
      </c>
      <c r="C18" s="30"/>
      <c r="D18" s="30"/>
      <c r="E18" s="30"/>
      <c r="F18" s="30"/>
    </row>
    <row r="19" spans="1:6" ht="16.5" customHeight="1" x14ac:dyDescent="0.25">
      <c r="A19" s="28" t="s">
        <v>33</v>
      </c>
      <c r="B19" s="29" t="s">
        <v>34</v>
      </c>
      <c r="C19" s="30"/>
      <c r="D19" s="30"/>
      <c r="E19" s="30"/>
      <c r="F19" s="30"/>
    </row>
    <row r="20" spans="1:6" ht="15.75" x14ac:dyDescent="0.25">
      <c r="A20" s="28" t="s">
        <v>35</v>
      </c>
      <c r="B20" s="29" t="s">
        <v>36</v>
      </c>
      <c r="C20" s="30">
        <v>33874412</v>
      </c>
      <c r="D20" s="30">
        <v>33874412</v>
      </c>
      <c r="E20" s="30">
        <v>33874412</v>
      </c>
      <c r="F20" s="30">
        <f>33874412+3196500+3818841</f>
        <v>40889753</v>
      </c>
    </row>
    <row r="21" spans="1:6" ht="16.5" thickBot="1" x14ac:dyDescent="0.3">
      <c r="A21" s="31" t="s">
        <v>37</v>
      </c>
      <c r="B21" s="32" t="s">
        <v>38</v>
      </c>
      <c r="C21" s="34">
        <v>18186299</v>
      </c>
      <c r="D21" s="34">
        <v>18186299</v>
      </c>
      <c r="E21" s="34">
        <v>18186299</v>
      </c>
      <c r="F21" s="34">
        <f>18186299+3196500</f>
        <v>21382799</v>
      </c>
    </row>
    <row r="22" spans="1:6" ht="32.25" thickBot="1" x14ac:dyDescent="0.3">
      <c r="A22" s="22" t="s">
        <v>39</v>
      </c>
      <c r="B22" s="23" t="s">
        <v>40</v>
      </c>
      <c r="C22" s="24">
        <f>SUM(C23:C27)</f>
        <v>9217532</v>
      </c>
      <c r="D22" s="24">
        <f t="shared" ref="D22:E22" si="2">SUM(D23:D27)</f>
        <v>9217532</v>
      </c>
      <c r="E22" s="24">
        <f t="shared" si="2"/>
        <v>9217532</v>
      </c>
      <c r="F22" s="24">
        <f>SUM(F23:F27)</f>
        <v>9217532</v>
      </c>
    </row>
    <row r="23" spans="1:6" ht="15.75" x14ac:dyDescent="0.25">
      <c r="A23" s="25" t="s">
        <v>41</v>
      </c>
      <c r="B23" s="26" t="s">
        <v>42</v>
      </c>
      <c r="C23" s="27"/>
      <c r="D23" s="27"/>
      <c r="E23" s="27"/>
      <c r="F23" s="27"/>
    </row>
    <row r="24" spans="1:6" ht="15.75" x14ac:dyDescent="0.25">
      <c r="A24" s="28" t="s">
        <v>43</v>
      </c>
      <c r="B24" s="29" t="s">
        <v>44</v>
      </c>
      <c r="C24" s="30"/>
      <c r="D24" s="30"/>
      <c r="E24" s="30"/>
      <c r="F24" s="30"/>
    </row>
    <row r="25" spans="1:6" ht="31.5" x14ac:dyDescent="0.25">
      <c r="A25" s="28" t="s">
        <v>45</v>
      </c>
      <c r="B25" s="29" t="s">
        <v>46</v>
      </c>
      <c r="C25" s="30"/>
      <c r="D25" s="30"/>
      <c r="E25" s="30"/>
      <c r="F25" s="30"/>
    </row>
    <row r="26" spans="1:6" ht="31.5" x14ac:dyDescent="0.25">
      <c r="A26" s="28" t="s">
        <v>47</v>
      </c>
      <c r="B26" s="29" t="s">
        <v>48</v>
      </c>
      <c r="C26" s="30"/>
      <c r="D26" s="30"/>
      <c r="E26" s="30"/>
      <c r="F26" s="30"/>
    </row>
    <row r="27" spans="1:6" ht="15.75" x14ac:dyDescent="0.25">
      <c r="A27" s="28" t="s">
        <v>49</v>
      </c>
      <c r="B27" s="29" t="s">
        <v>50</v>
      </c>
      <c r="C27" s="30">
        <v>9217532</v>
      </c>
      <c r="D27" s="30">
        <v>9217532</v>
      </c>
      <c r="E27" s="30">
        <v>9217532</v>
      </c>
      <c r="F27" s="30">
        <v>9217532</v>
      </c>
    </row>
    <row r="28" spans="1:6" ht="16.5" thickBot="1" x14ac:dyDescent="0.3">
      <c r="A28" s="31" t="s">
        <v>51</v>
      </c>
      <c r="B28" s="32" t="s">
        <v>52</v>
      </c>
      <c r="C28" s="34">
        <v>8815450</v>
      </c>
      <c r="D28" s="34">
        <v>8815450</v>
      </c>
      <c r="E28" s="34">
        <v>8815450</v>
      </c>
      <c r="F28" s="34">
        <v>8815450</v>
      </c>
    </row>
    <row r="29" spans="1:6" ht="16.5" thickBot="1" x14ac:dyDescent="0.3">
      <c r="A29" s="22" t="s">
        <v>53</v>
      </c>
      <c r="B29" s="23" t="s">
        <v>54</v>
      </c>
      <c r="C29" s="24">
        <f>C30+C34+C35+C36</f>
        <v>8065800</v>
      </c>
      <c r="D29" s="24">
        <f t="shared" ref="D29:E29" si="3">D30+D34+D35+D36</f>
        <v>8065800</v>
      </c>
      <c r="E29" s="24">
        <f t="shared" si="3"/>
        <v>8065800</v>
      </c>
      <c r="F29" s="24">
        <f>F30+F34+F35+F36</f>
        <v>4265000</v>
      </c>
    </row>
    <row r="30" spans="1:6" ht="15.75" x14ac:dyDescent="0.25">
      <c r="A30" s="25" t="s">
        <v>55</v>
      </c>
      <c r="B30" s="26" t="s">
        <v>56</v>
      </c>
      <c r="C30" s="35">
        <f>C31+C33+C32</f>
        <v>7650000</v>
      </c>
      <c r="D30" s="35">
        <f t="shared" ref="D30:E30" si="4">D31+D33+D32</f>
        <v>7650000</v>
      </c>
      <c r="E30" s="35">
        <f t="shared" si="4"/>
        <v>7650000</v>
      </c>
      <c r="F30" s="35">
        <f>F31+F33+F32</f>
        <v>4250000</v>
      </c>
    </row>
    <row r="31" spans="1:6" ht="15.75" x14ac:dyDescent="0.25">
      <c r="A31" s="28" t="s">
        <v>57</v>
      </c>
      <c r="B31" s="29" t="s">
        <v>58</v>
      </c>
      <c r="C31" s="30">
        <v>750000</v>
      </c>
      <c r="D31" s="30">
        <v>750000</v>
      </c>
      <c r="E31" s="30">
        <v>750000</v>
      </c>
      <c r="F31" s="30">
        <v>750000</v>
      </c>
    </row>
    <row r="32" spans="1:6" ht="15.75" x14ac:dyDescent="0.25">
      <c r="A32" s="28" t="s">
        <v>59</v>
      </c>
      <c r="B32" s="29" t="s">
        <v>60</v>
      </c>
      <c r="C32" s="30"/>
      <c r="D32" s="30"/>
      <c r="E32" s="30"/>
      <c r="F32" s="30"/>
    </row>
    <row r="33" spans="1:6" ht="15.75" x14ac:dyDescent="0.25">
      <c r="A33" s="28" t="s">
        <v>61</v>
      </c>
      <c r="B33" s="36" t="s">
        <v>62</v>
      </c>
      <c r="C33" s="30">
        <v>6900000</v>
      </c>
      <c r="D33" s="30">
        <v>6900000</v>
      </c>
      <c r="E33" s="30">
        <v>6900000</v>
      </c>
      <c r="F33" s="30">
        <f>6900000-3400000</f>
        <v>3500000</v>
      </c>
    </row>
    <row r="34" spans="1:6" ht="15.75" x14ac:dyDescent="0.25">
      <c r="A34" s="28" t="s">
        <v>63</v>
      </c>
      <c r="B34" s="29" t="s">
        <v>64</v>
      </c>
      <c r="C34" s="30">
        <v>400800</v>
      </c>
      <c r="D34" s="30">
        <v>400800</v>
      </c>
      <c r="E34" s="30">
        <v>400800</v>
      </c>
      <c r="F34" s="30">
        <f>400800-400800</f>
        <v>0</v>
      </c>
    </row>
    <row r="35" spans="1:6" ht="15.75" x14ac:dyDescent="0.25">
      <c r="A35" s="28" t="s">
        <v>65</v>
      </c>
      <c r="B35" s="29" t="s">
        <v>66</v>
      </c>
      <c r="C35" s="30"/>
      <c r="D35" s="30"/>
      <c r="E35" s="30"/>
      <c r="F35" s="30"/>
    </row>
    <row r="36" spans="1:6" ht="16.5" thickBot="1" x14ac:dyDescent="0.3">
      <c r="A36" s="31" t="s">
        <v>67</v>
      </c>
      <c r="B36" s="32" t="s">
        <v>68</v>
      </c>
      <c r="C36" s="34">
        <v>15000</v>
      </c>
      <c r="D36" s="34">
        <v>15000</v>
      </c>
      <c r="E36" s="34">
        <v>15000</v>
      </c>
      <c r="F36" s="34">
        <v>15000</v>
      </c>
    </row>
    <row r="37" spans="1:6" ht="16.5" thickBot="1" x14ac:dyDescent="0.3">
      <c r="A37" s="22" t="s">
        <v>69</v>
      </c>
      <c r="B37" s="23" t="s">
        <v>70</v>
      </c>
      <c r="C37" s="24">
        <f>SUM(C38:C48)</f>
        <v>781619</v>
      </c>
      <c r="D37" s="24">
        <f t="shared" ref="D37:E37" si="5">SUM(D38:D48)</f>
        <v>781619</v>
      </c>
      <c r="E37" s="24">
        <f t="shared" si="5"/>
        <v>781619</v>
      </c>
      <c r="F37" s="24">
        <f>SUM(F38:F48)</f>
        <v>780989</v>
      </c>
    </row>
    <row r="38" spans="1:6" ht="15.75" x14ac:dyDescent="0.25">
      <c r="A38" s="25" t="s">
        <v>71</v>
      </c>
      <c r="B38" s="26" t="s">
        <v>72</v>
      </c>
      <c r="C38" s="27"/>
      <c r="D38" s="27"/>
      <c r="E38" s="27"/>
      <c r="F38" s="27"/>
    </row>
    <row r="39" spans="1:6" ht="15.75" x14ac:dyDescent="0.25">
      <c r="A39" s="28" t="s">
        <v>73</v>
      </c>
      <c r="B39" s="29" t="s">
        <v>74</v>
      </c>
      <c r="C39" s="30">
        <v>25000</v>
      </c>
      <c r="D39" s="30">
        <v>25000</v>
      </c>
      <c r="E39" s="30">
        <v>25000</v>
      </c>
      <c r="F39" s="30">
        <v>25000</v>
      </c>
    </row>
    <row r="40" spans="1:6" ht="15.75" x14ac:dyDescent="0.25">
      <c r="A40" s="28" t="s">
        <v>75</v>
      </c>
      <c r="B40" s="29" t="s">
        <v>76</v>
      </c>
      <c r="C40" s="30"/>
      <c r="D40" s="30"/>
      <c r="E40" s="30"/>
      <c r="F40" s="30"/>
    </row>
    <row r="41" spans="1:6" ht="15.75" x14ac:dyDescent="0.25">
      <c r="A41" s="28" t="s">
        <v>77</v>
      </c>
      <c r="B41" s="29" t="s">
        <v>78</v>
      </c>
      <c r="C41" s="30">
        <v>510585</v>
      </c>
      <c r="D41" s="30">
        <v>510585</v>
      </c>
      <c r="E41" s="30">
        <v>510585</v>
      </c>
      <c r="F41" s="30">
        <v>510585</v>
      </c>
    </row>
    <row r="42" spans="1:6" ht="15.75" x14ac:dyDescent="0.25">
      <c r="A42" s="28" t="s">
        <v>79</v>
      </c>
      <c r="B42" s="29" t="s">
        <v>80</v>
      </c>
      <c r="C42" s="30">
        <v>235000</v>
      </c>
      <c r="D42" s="30">
        <v>235000</v>
      </c>
      <c r="E42" s="30">
        <v>235000</v>
      </c>
      <c r="F42" s="30">
        <v>235000</v>
      </c>
    </row>
    <row r="43" spans="1:6" ht="15.75" x14ac:dyDescent="0.25">
      <c r="A43" s="28" t="s">
        <v>81</v>
      </c>
      <c r="B43" s="29" t="s">
        <v>82</v>
      </c>
      <c r="C43" s="30"/>
      <c r="D43" s="30"/>
      <c r="E43" s="30"/>
      <c r="F43" s="30"/>
    </row>
    <row r="44" spans="1:6" ht="15.75" x14ac:dyDescent="0.25">
      <c r="A44" s="28" t="s">
        <v>83</v>
      </c>
      <c r="B44" s="29" t="s">
        <v>84</v>
      </c>
      <c r="C44" s="30"/>
      <c r="D44" s="30"/>
      <c r="E44" s="30"/>
      <c r="F44" s="30"/>
    </row>
    <row r="45" spans="1:6" ht="15.75" x14ac:dyDescent="0.25">
      <c r="A45" s="28" t="s">
        <v>85</v>
      </c>
      <c r="B45" s="29" t="s">
        <v>86</v>
      </c>
      <c r="C45" s="30">
        <v>1034</v>
      </c>
      <c r="D45" s="30">
        <v>1034</v>
      </c>
      <c r="E45" s="30">
        <v>1034</v>
      </c>
      <c r="F45" s="30">
        <v>404</v>
      </c>
    </row>
    <row r="46" spans="1:6" ht="15.75" x14ac:dyDescent="0.25">
      <c r="A46" s="28" t="s">
        <v>87</v>
      </c>
      <c r="B46" s="29" t="s">
        <v>88</v>
      </c>
      <c r="C46" s="30"/>
      <c r="D46" s="30"/>
      <c r="E46" s="30"/>
      <c r="F46" s="30"/>
    </row>
    <row r="47" spans="1:6" ht="15.75" x14ac:dyDescent="0.25">
      <c r="A47" s="31" t="s">
        <v>89</v>
      </c>
      <c r="B47" s="32" t="s">
        <v>90</v>
      </c>
      <c r="C47" s="34"/>
      <c r="D47" s="34"/>
      <c r="E47" s="34"/>
      <c r="F47" s="34"/>
    </row>
    <row r="48" spans="1:6" ht="16.5" thickBot="1" x14ac:dyDescent="0.3">
      <c r="A48" s="31" t="s">
        <v>91</v>
      </c>
      <c r="B48" s="32" t="s">
        <v>92</v>
      </c>
      <c r="C48" s="34">
        <v>10000</v>
      </c>
      <c r="D48" s="34">
        <v>10000</v>
      </c>
      <c r="E48" s="34">
        <v>10000</v>
      </c>
      <c r="F48" s="34">
        <v>10000</v>
      </c>
    </row>
    <row r="49" spans="1:6" ht="16.5" thickBot="1" x14ac:dyDescent="0.3">
      <c r="A49" s="22" t="s">
        <v>93</v>
      </c>
      <c r="B49" s="23" t="s">
        <v>94</v>
      </c>
      <c r="C49" s="24">
        <f>SUM(C50:C54)</f>
        <v>4110000</v>
      </c>
      <c r="D49" s="24">
        <f t="shared" ref="D49:E49" si="6">SUM(D50:D54)</f>
        <v>4110001</v>
      </c>
      <c r="E49" s="24">
        <f t="shared" si="6"/>
        <v>4110002</v>
      </c>
      <c r="F49" s="24">
        <f>SUM(F50:F54)</f>
        <v>9540000</v>
      </c>
    </row>
    <row r="50" spans="1:6" ht="15.75" x14ac:dyDescent="0.25">
      <c r="A50" s="25" t="s">
        <v>95</v>
      </c>
      <c r="B50" s="26" t="s">
        <v>96</v>
      </c>
      <c r="C50" s="27"/>
      <c r="D50" s="27"/>
      <c r="E50" s="27"/>
      <c r="F50" s="27"/>
    </row>
    <row r="51" spans="1:6" ht="15.75" x14ac:dyDescent="0.25">
      <c r="A51" s="28" t="s">
        <v>97</v>
      </c>
      <c r="B51" s="29" t="s">
        <v>98</v>
      </c>
      <c r="C51" s="30">
        <v>4110000</v>
      </c>
      <c r="D51" s="30">
        <v>4110001</v>
      </c>
      <c r="E51" s="30">
        <v>4110002</v>
      </c>
      <c r="F51" s="30">
        <f>4110000+5430000</f>
        <v>9540000</v>
      </c>
    </row>
    <row r="52" spans="1:6" ht="15.75" x14ac:dyDescent="0.25">
      <c r="A52" s="28" t="s">
        <v>99</v>
      </c>
      <c r="B52" s="29" t="s">
        <v>100</v>
      </c>
      <c r="C52" s="30"/>
      <c r="D52" s="30"/>
      <c r="E52" s="30"/>
      <c r="F52" s="30"/>
    </row>
    <row r="53" spans="1:6" ht="15.75" x14ac:dyDescent="0.25">
      <c r="A53" s="28" t="s">
        <v>101</v>
      </c>
      <c r="B53" s="29" t="s">
        <v>102</v>
      </c>
      <c r="C53" s="30"/>
      <c r="D53" s="30"/>
      <c r="E53" s="30"/>
      <c r="F53" s="30"/>
    </row>
    <row r="54" spans="1:6" ht="16.5" thickBot="1" x14ac:dyDescent="0.3">
      <c r="A54" s="31" t="s">
        <v>103</v>
      </c>
      <c r="B54" s="32" t="s">
        <v>104</v>
      </c>
      <c r="C54" s="34"/>
      <c r="D54" s="34"/>
      <c r="E54" s="34"/>
      <c r="F54" s="34"/>
    </row>
    <row r="55" spans="1:6" ht="16.5" thickBot="1" x14ac:dyDescent="0.3">
      <c r="A55" s="22" t="s">
        <v>105</v>
      </c>
      <c r="B55" s="23" t="s">
        <v>106</v>
      </c>
      <c r="C55" s="24">
        <f>SUM(C56:C58)</f>
        <v>275000</v>
      </c>
      <c r="D55" s="24">
        <f t="shared" ref="D55:E55" si="7">SUM(D56:D58)</f>
        <v>275001</v>
      </c>
      <c r="E55" s="24">
        <f t="shared" si="7"/>
        <v>275002</v>
      </c>
      <c r="F55" s="24">
        <f>SUM(F56:F58)</f>
        <v>275000</v>
      </c>
    </row>
    <row r="56" spans="1:6" ht="31.5" x14ac:dyDescent="0.25">
      <c r="A56" s="25" t="s">
        <v>107</v>
      </c>
      <c r="B56" s="26" t="s">
        <v>108</v>
      </c>
      <c r="C56" s="27"/>
      <c r="D56" s="27"/>
      <c r="E56" s="27"/>
      <c r="F56" s="27"/>
    </row>
    <row r="57" spans="1:6" ht="31.5" x14ac:dyDescent="0.25">
      <c r="A57" s="28" t="s">
        <v>109</v>
      </c>
      <c r="B57" s="29" t="s">
        <v>110</v>
      </c>
      <c r="C57" s="30">
        <v>275000</v>
      </c>
      <c r="D57" s="30">
        <v>275001</v>
      </c>
      <c r="E57" s="30">
        <v>275002</v>
      </c>
      <c r="F57" s="30">
        <v>275000</v>
      </c>
    </row>
    <row r="58" spans="1:6" ht="15.75" x14ac:dyDescent="0.25">
      <c r="A58" s="28" t="s">
        <v>111</v>
      </c>
      <c r="B58" s="29" t="s">
        <v>112</v>
      </c>
      <c r="C58" s="30"/>
      <c r="D58" s="30"/>
      <c r="E58" s="30"/>
      <c r="F58" s="30"/>
    </row>
    <row r="59" spans="1:6" ht="16.5" thickBot="1" x14ac:dyDescent="0.3">
      <c r="A59" s="31" t="s">
        <v>113</v>
      </c>
      <c r="B59" s="32" t="s">
        <v>114</v>
      </c>
      <c r="C59" s="34"/>
      <c r="D59" s="34"/>
      <c r="E59" s="34"/>
      <c r="F59" s="34"/>
    </row>
    <row r="60" spans="1:6" ht="16.5" thickBot="1" x14ac:dyDescent="0.3">
      <c r="A60" s="22" t="s">
        <v>115</v>
      </c>
      <c r="B60" s="33" t="s">
        <v>116</v>
      </c>
      <c r="C60" s="24">
        <f>SUM(C61:C63)</f>
        <v>0</v>
      </c>
      <c r="D60" s="24">
        <f t="shared" ref="D60:F60" si="8">SUM(D61:D63)</f>
        <v>0</v>
      </c>
      <c r="E60" s="24">
        <f t="shared" si="8"/>
        <v>0</v>
      </c>
      <c r="F60" s="24">
        <f t="shared" si="8"/>
        <v>0</v>
      </c>
    </row>
    <row r="61" spans="1:6" ht="31.5" x14ac:dyDescent="0.25">
      <c r="A61" s="25" t="s">
        <v>117</v>
      </c>
      <c r="B61" s="26" t="s">
        <v>118</v>
      </c>
      <c r="C61" s="30"/>
      <c r="D61" s="30"/>
      <c r="E61" s="30"/>
      <c r="F61" s="30"/>
    </row>
    <row r="62" spans="1:6" ht="31.5" x14ac:dyDescent="0.25">
      <c r="A62" s="28" t="s">
        <v>119</v>
      </c>
      <c r="B62" s="29" t="s">
        <v>120</v>
      </c>
      <c r="C62" s="30"/>
      <c r="D62" s="30"/>
      <c r="E62" s="30"/>
      <c r="F62" s="30"/>
    </row>
    <row r="63" spans="1:6" ht="15.75" x14ac:dyDescent="0.25">
      <c r="A63" s="28" t="s">
        <v>121</v>
      </c>
      <c r="B63" s="29" t="s">
        <v>122</v>
      </c>
      <c r="C63" s="30"/>
      <c r="D63" s="30"/>
      <c r="E63" s="30"/>
      <c r="F63" s="30"/>
    </row>
    <row r="64" spans="1:6" ht="16.5" thickBot="1" x14ac:dyDescent="0.3">
      <c r="A64" s="31" t="s">
        <v>123</v>
      </c>
      <c r="B64" s="32" t="s">
        <v>124</v>
      </c>
      <c r="C64" s="30"/>
      <c r="D64" s="30"/>
      <c r="E64" s="30"/>
      <c r="F64" s="30"/>
    </row>
    <row r="65" spans="1:6" ht="16.5" thickBot="1" x14ac:dyDescent="0.3">
      <c r="A65" s="22" t="s">
        <v>125</v>
      </c>
      <c r="B65" s="23" t="s">
        <v>126</v>
      </c>
      <c r="C65" s="24">
        <f>C8+C15+C22+C29+C37+C49+C55+C60</f>
        <v>88377032</v>
      </c>
      <c r="D65" s="24">
        <f t="shared" ref="D65:E65" si="9">D8+D15+D22+D29+D37+D49+D55+D60</f>
        <v>88377034</v>
      </c>
      <c r="E65" s="24">
        <f t="shared" si="9"/>
        <v>88377036</v>
      </c>
      <c r="F65" s="24">
        <f>F8+F15+F22+F29+F37+F49+F55+F60</f>
        <v>97492123</v>
      </c>
    </row>
    <row r="66" spans="1:6" ht="16.5" thickBot="1" x14ac:dyDescent="0.3">
      <c r="A66" s="37" t="s">
        <v>127</v>
      </c>
      <c r="B66" s="33" t="s">
        <v>128</v>
      </c>
      <c r="C66" s="24">
        <f>SUM(C67:C69)</f>
        <v>0</v>
      </c>
      <c r="D66" s="24">
        <f t="shared" ref="D66:F66" si="10">SUM(D67:D69)</f>
        <v>0</v>
      </c>
      <c r="E66" s="24">
        <f t="shared" si="10"/>
        <v>0</v>
      </c>
      <c r="F66" s="24">
        <f t="shared" si="10"/>
        <v>0</v>
      </c>
    </row>
    <row r="67" spans="1:6" ht="15.75" x14ac:dyDescent="0.25">
      <c r="A67" s="25" t="s">
        <v>129</v>
      </c>
      <c r="B67" s="26" t="s">
        <v>130</v>
      </c>
      <c r="C67" s="30"/>
      <c r="D67" s="30"/>
      <c r="E67" s="30"/>
      <c r="F67" s="30"/>
    </row>
    <row r="68" spans="1:6" ht="15.75" x14ac:dyDescent="0.25">
      <c r="A68" s="28" t="s">
        <v>131</v>
      </c>
      <c r="B68" s="29" t="s">
        <v>132</v>
      </c>
      <c r="C68" s="30"/>
      <c r="D68" s="30"/>
      <c r="E68" s="30"/>
      <c r="F68" s="30"/>
    </row>
    <row r="69" spans="1:6" ht="16.5" thickBot="1" x14ac:dyDescent="0.3">
      <c r="A69" s="31" t="s">
        <v>133</v>
      </c>
      <c r="B69" s="38" t="s">
        <v>366</v>
      </c>
      <c r="C69" s="30"/>
      <c r="D69" s="30"/>
      <c r="E69" s="30"/>
      <c r="F69" s="30"/>
    </row>
    <row r="70" spans="1:6" ht="16.5" thickBot="1" x14ac:dyDescent="0.3">
      <c r="A70" s="37" t="s">
        <v>135</v>
      </c>
      <c r="B70" s="33" t="s">
        <v>136</v>
      </c>
      <c r="C70" s="24">
        <f>SUM(C71:C74)</f>
        <v>0</v>
      </c>
      <c r="D70" s="24">
        <f t="shared" ref="D70:F70" si="11">SUM(D71:D74)</f>
        <v>0</v>
      </c>
      <c r="E70" s="24">
        <f t="shared" si="11"/>
        <v>0</v>
      </c>
      <c r="F70" s="24">
        <f t="shared" si="11"/>
        <v>0</v>
      </c>
    </row>
    <row r="71" spans="1:6" ht="15.75" x14ac:dyDescent="0.25">
      <c r="A71" s="25" t="s">
        <v>137</v>
      </c>
      <c r="B71" s="26" t="s">
        <v>138</v>
      </c>
      <c r="C71" s="30"/>
      <c r="D71" s="30"/>
      <c r="E71" s="30"/>
      <c r="F71" s="30"/>
    </row>
    <row r="72" spans="1:6" ht="15.75" x14ac:dyDescent="0.25">
      <c r="A72" s="28" t="s">
        <v>139</v>
      </c>
      <c r="B72" s="29" t="s">
        <v>140</v>
      </c>
      <c r="C72" s="30"/>
      <c r="D72" s="30"/>
      <c r="E72" s="30"/>
      <c r="F72" s="30"/>
    </row>
    <row r="73" spans="1:6" ht="15.75" x14ac:dyDescent="0.25">
      <c r="A73" s="28" t="s">
        <v>141</v>
      </c>
      <c r="B73" s="29" t="s">
        <v>142</v>
      </c>
      <c r="C73" s="30"/>
      <c r="D73" s="30"/>
      <c r="E73" s="30"/>
      <c r="F73" s="30"/>
    </row>
    <row r="74" spans="1:6" ht="16.5" thickBot="1" x14ac:dyDescent="0.3">
      <c r="A74" s="31" t="s">
        <v>143</v>
      </c>
      <c r="B74" s="32" t="s">
        <v>144</v>
      </c>
      <c r="C74" s="30"/>
      <c r="D74" s="30"/>
      <c r="E74" s="30"/>
      <c r="F74" s="30"/>
    </row>
    <row r="75" spans="1:6" ht="16.5" thickBot="1" x14ac:dyDescent="0.3">
      <c r="A75" s="37" t="s">
        <v>145</v>
      </c>
      <c r="B75" s="33" t="s">
        <v>146</v>
      </c>
      <c r="C75" s="24">
        <f>SUM(C76:C77)</f>
        <v>43731968</v>
      </c>
      <c r="D75" s="24">
        <f t="shared" ref="D75:E75" si="12">SUM(D76:D77)</f>
        <v>43731969</v>
      </c>
      <c r="E75" s="24">
        <f t="shared" si="12"/>
        <v>43731970</v>
      </c>
      <c r="F75" s="24">
        <f>SUM(F76:F77)</f>
        <v>39231877</v>
      </c>
    </row>
    <row r="76" spans="1:6" ht="15.75" x14ac:dyDescent="0.25">
      <c r="A76" s="25" t="s">
        <v>147</v>
      </c>
      <c r="B76" s="26" t="s">
        <v>148</v>
      </c>
      <c r="C76" s="30">
        <v>43731968</v>
      </c>
      <c r="D76" s="30">
        <v>43731969</v>
      </c>
      <c r="E76" s="30">
        <v>43731970</v>
      </c>
      <c r="F76" s="30">
        <f>43731971-4500094</f>
        <v>39231877</v>
      </c>
    </row>
    <row r="77" spans="1:6" ht="16.5" thickBot="1" x14ac:dyDescent="0.3">
      <c r="A77" s="31" t="s">
        <v>149</v>
      </c>
      <c r="B77" s="32" t="s">
        <v>150</v>
      </c>
      <c r="C77" s="30"/>
      <c r="D77" s="30"/>
      <c r="E77" s="30"/>
      <c r="F77" s="30"/>
    </row>
    <row r="78" spans="1:6" ht="16.5" thickBot="1" x14ac:dyDescent="0.3">
      <c r="A78" s="37" t="s">
        <v>151</v>
      </c>
      <c r="B78" s="33" t="s">
        <v>152</v>
      </c>
      <c r="C78" s="24">
        <f>SUM(C79:C81)</f>
        <v>0</v>
      </c>
      <c r="D78" s="24">
        <f t="shared" ref="D78:F78" si="13">SUM(D79:D81)</f>
        <v>0</v>
      </c>
      <c r="E78" s="24">
        <f t="shared" si="13"/>
        <v>0</v>
      </c>
      <c r="F78" s="24">
        <f t="shared" si="13"/>
        <v>0</v>
      </c>
    </row>
    <row r="79" spans="1:6" ht="15.75" x14ac:dyDescent="0.25">
      <c r="A79" s="25" t="s">
        <v>153</v>
      </c>
      <c r="B79" s="26" t="s">
        <v>154</v>
      </c>
      <c r="C79" s="30"/>
      <c r="D79" s="30"/>
      <c r="E79" s="30"/>
      <c r="F79" s="30"/>
    </row>
    <row r="80" spans="1:6" ht="15.75" x14ac:dyDescent="0.25">
      <c r="A80" s="28" t="s">
        <v>155</v>
      </c>
      <c r="B80" s="29" t="s">
        <v>156</v>
      </c>
      <c r="C80" s="30"/>
      <c r="D80" s="30"/>
      <c r="E80" s="30"/>
      <c r="F80" s="30"/>
    </row>
    <row r="81" spans="1:6" ht="16.5" thickBot="1" x14ac:dyDescent="0.3">
      <c r="A81" s="31" t="s">
        <v>157</v>
      </c>
      <c r="B81" s="32" t="s">
        <v>158</v>
      </c>
      <c r="C81" s="30"/>
      <c r="D81" s="30"/>
      <c r="E81" s="30"/>
      <c r="F81" s="30"/>
    </row>
    <row r="82" spans="1:6" ht="16.5" thickBot="1" x14ac:dyDescent="0.3">
      <c r="A82" s="37" t="s">
        <v>159</v>
      </c>
      <c r="B82" s="33" t="s">
        <v>160</v>
      </c>
      <c r="C82" s="24">
        <f>SUM(C83:C86)</f>
        <v>0</v>
      </c>
      <c r="D82" s="24">
        <f t="shared" ref="D82:F82" si="14">SUM(D83:D86)</f>
        <v>0</v>
      </c>
      <c r="E82" s="24">
        <f t="shared" si="14"/>
        <v>0</v>
      </c>
      <c r="F82" s="24">
        <f t="shared" si="14"/>
        <v>0</v>
      </c>
    </row>
    <row r="83" spans="1:6" ht="15.75" x14ac:dyDescent="0.25">
      <c r="A83" s="39" t="s">
        <v>161</v>
      </c>
      <c r="B83" s="26" t="s">
        <v>162</v>
      </c>
      <c r="C83" s="30"/>
      <c r="D83" s="30"/>
      <c r="E83" s="30"/>
      <c r="F83" s="30"/>
    </row>
    <row r="84" spans="1:6" ht="15.75" x14ac:dyDescent="0.25">
      <c r="A84" s="40" t="s">
        <v>163</v>
      </c>
      <c r="B84" s="29" t="s">
        <v>164</v>
      </c>
      <c r="C84" s="30"/>
      <c r="D84" s="30"/>
      <c r="E84" s="30"/>
      <c r="F84" s="30"/>
    </row>
    <row r="85" spans="1:6" ht="15.75" x14ac:dyDescent="0.25">
      <c r="A85" s="40" t="s">
        <v>165</v>
      </c>
      <c r="B85" s="29" t="s">
        <v>166</v>
      </c>
      <c r="C85" s="30"/>
      <c r="D85" s="30"/>
      <c r="E85" s="30"/>
      <c r="F85" s="30"/>
    </row>
    <row r="86" spans="1:6" ht="16.5" thickBot="1" x14ac:dyDescent="0.3">
      <c r="A86" s="41" t="s">
        <v>167</v>
      </c>
      <c r="B86" s="32" t="s">
        <v>168</v>
      </c>
      <c r="C86" s="30"/>
      <c r="D86" s="30"/>
      <c r="E86" s="30"/>
      <c r="F86" s="30"/>
    </row>
    <row r="87" spans="1:6" ht="16.5" thickBot="1" x14ac:dyDescent="0.3">
      <c r="A87" s="37" t="s">
        <v>169</v>
      </c>
      <c r="B87" s="33" t="s">
        <v>170</v>
      </c>
      <c r="C87" s="42"/>
      <c r="D87" s="42"/>
      <c r="E87" s="42"/>
      <c r="F87" s="42"/>
    </row>
    <row r="88" spans="1:6" ht="16.5" thickBot="1" x14ac:dyDescent="0.3">
      <c r="A88" s="37" t="s">
        <v>171</v>
      </c>
      <c r="B88" s="33" t="s">
        <v>172</v>
      </c>
      <c r="C88" s="42"/>
      <c r="D88" s="42"/>
      <c r="E88" s="42"/>
      <c r="F88" s="42"/>
    </row>
    <row r="89" spans="1:6" ht="16.5" thickBot="1" x14ac:dyDescent="0.3">
      <c r="A89" s="37" t="s">
        <v>173</v>
      </c>
      <c r="B89" s="43" t="s">
        <v>174</v>
      </c>
      <c r="C89" s="24">
        <f>SUM(C66+C70+C75+C78+C82+C87+C88)</f>
        <v>43731968</v>
      </c>
      <c r="D89" s="24">
        <f t="shared" ref="D89:E89" si="15">SUM(D66+D70+D75+D78+D82+D87+D88)</f>
        <v>43731969</v>
      </c>
      <c r="E89" s="24">
        <f t="shared" si="15"/>
        <v>43731970</v>
      </c>
      <c r="F89" s="24">
        <f>SUM(F66+F70+F75+F78+F82+F87+F88)</f>
        <v>39231877</v>
      </c>
    </row>
    <row r="90" spans="1:6" ht="16.5" thickBot="1" x14ac:dyDescent="0.3">
      <c r="A90" s="44" t="s">
        <v>175</v>
      </c>
      <c r="B90" s="45" t="s">
        <v>176</v>
      </c>
      <c r="C90" s="24">
        <f>C65+C89</f>
        <v>132109000</v>
      </c>
      <c r="D90" s="24">
        <f t="shared" ref="D90:E90" si="16">D65+D89</f>
        <v>132109003</v>
      </c>
      <c r="E90" s="24">
        <f t="shared" si="16"/>
        <v>132109006</v>
      </c>
      <c r="F90" s="24">
        <f>F65+F89</f>
        <v>136724000</v>
      </c>
    </row>
    <row r="91" spans="1:6" ht="15.75" x14ac:dyDescent="0.25">
      <c r="A91" s="46"/>
      <c r="B91" s="47"/>
      <c r="C91" s="48"/>
    </row>
    <row r="92" spans="1:6" ht="16.5" thickBot="1" x14ac:dyDescent="0.3">
      <c r="A92" s="219" t="s">
        <v>370</v>
      </c>
      <c r="B92" s="219"/>
      <c r="C92" s="219"/>
    </row>
    <row r="93" spans="1:6" ht="32.25" thickBot="1" x14ac:dyDescent="0.3">
      <c r="A93" s="14" t="s">
        <v>367</v>
      </c>
      <c r="B93" s="15" t="s">
        <v>371</v>
      </c>
      <c r="C93" s="91" t="s">
        <v>462</v>
      </c>
      <c r="D93" s="91" t="s">
        <v>6</v>
      </c>
      <c r="E93" s="91" t="s">
        <v>6</v>
      </c>
      <c r="F93" s="91" t="s">
        <v>463</v>
      </c>
    </row>
    <row r="94" spans="1:6" ht="16.5" thickBot="1" x14ac:dyDescent="0.3">
      <c r="A94" s="16" t="s">
        <v>7</v>
      </c>
      <c r="B94" s="17" t="s">
        <v>8</v>
      </c>
      <c r="C94" s="18" t="s">
        <v>9</v>
      </c>
      <c r="D94" s="18" t="s">
        <v>9</v>
      </c>
      <c r="E94" s="18" t="s">
        <v>9</v>
      </c>
      <c r="F94" s="18" t="s">
        <v>273</v>
      </c>
    </row>
    <row r="95" spans="1:6" ht="16.5" thickBot="1" x14ac:dyDescent="0.3">
      <c r="A95" s="51" t="s">
        <v>11</v>
      </c>
      <c r="B95" s="52" t="s">
        <v>344</v>
      </c>
      <c r="C95" s="53">
        <f>C96+C97+C98+C99+C100</f>
        <v>97703146</v>
      </c>
      <c r="D95" s="53">
        <f t="shared" ref="D95:E95" si="17">D96+D97+D98+D99+D100</f>
        <v>97703148</v>
      </c>
      <c r="E95" s="53">
        <f t="shared" si="17"/>
        <v>97703150</v>
      </c>
      <c r="F95" s="53">
        <f>F96+F97+F98+F99+F100</f>
        <v>104428011</v>
      </c>
    </row>
    <row r="96" spans="1:6" ht="15.75" x14ac:dyDescent="0.25">
      <c r="A96" s="54" t="s">
        <v>13</v>
      </c>
      <c r="B96" s="55" t="s">
        <v>178</v>
      </c>
      <c r="C96" s="56">
        <f>23757408+96000+6857923+2415210</f>
        <v>33126541</v>
      </c>
      <c r="D96" s="56">
        <f t="shared" ref="D96:E96" si="18">23757408+96000+6857923+2415210</f>
        <v>33126541</v>
      </c>
      <c r="E96" s="56">
        <f t="shared" si="18"/>
        <v>33126541</v>
      </c>
      <c r="F96" s="56">
        <f>23757408+96000+6857923+2415210+3937962</f>
        <v>37064503</v>
      </c>
    </row>
    <row r="97" spans="1:6" ht="15.75" x14ac:dyDescent="0.25">
      <c r="A97" s="28" t="s">
        <v>15</v>
      </c>
      <c r="B97" s="57" t="s">
        <v>179</v>
      </c>
      <c r="C97" s="30">
        <v>4615557</v>
      </c>
      <c r="D97" s="30">
        <v>4615558</v>
      </c>
      <c r="E97" s="30">
        <v>4615559</v>
      </c>
      <c r="F97" s="30">
        <f>4615560+305192</f>
        <v>4920752</v>
      </c>
    </row>
    <row r="98" spans="1:6" ht="15.75" x14ac:dyDescent="0.25">
      <c r="A98" s="28" t="s">
        <v>17</v>
      </c>
      <c r="B98" s="57" t="s">
        <v>180</v>
      </c>
      <c r="C98" s="34">
        <f>20000+4018500+217000+1416240+1305662+916000+969400+27366204+9580194+155000</f>
        <v>45964200</v>
      </c>
      <c r="D98" s="34">
        <f t="shared" ref="D98:E98" si="19">20000+4018500+217000+1416240+1305662+916000+969400+27366204+9580194+155000</f>
        <v>45964200</v>
      </c>
      <c r="E98" s="34">
        <f t="shared" si="19"/>
        <v>45964200</v>
      </c>
      <c r="F98" s="34">
        <f>20000+4018500+217000+1416240+1305662+916000+969400+27366204+9580194+155000+2828413</f>
        <v>48792613</v>
      </c>
    </row>
    <row r="99" spans="1:6" ht="15.75" x14ac:dyDescent="0.25">
      <c r="A99" s="28" t="s">
        <v>19</v>
      </c>
      <c r="B99" s="58" t="s">
        <v>181</v>
      </c>
      <c r="C99" s="34">
        <v>6991866</v>
      </c>
      <c r="D99" s="34">
        <v>6991867</v>
      </c>
      <c r="E99" s="34">
        <v>6991868</v>
      </c>
      <c r="F99" s="34">
        <v>6991866</v>
      </c>
    </row>
    <row r="100" spans="1:6" ht="15.75" x14ac:dyDescent="0.25">
      <c r="A100" s="28" t="s">
        <v>182</v>
      </c>
      <c r="B100" s="59" t="s">
        <v>183</v>
      </c>
      <c r="C100" s="34">
        <f>SUM(C107+C112)</f>
        <v>7004982</v>
      </c>
      <c r="D100" s="34">
        <f t="shared" ref="D100:E100" si="20">SUM(D107+D112)</f>
        <v>7004982</v>
      </c>
      <c r="E100" s="34">
        <f t="shared" si="20"/>
        <v>7004982</v>
      </c>
      <c r="F100" s="34">
        <f>SUM(F107+F112)</f>
        <v>6658277</v>
      </c>
    </row>
    <row r="101" spans="1:6" ht="15.75" x14ac:dyDescent="0.25">
      <c r="A101" s="28" t="s">
        <v>23</v>
      </c>
      <c r="B101" s="57" t="s">
        <v>184</v>
      </c>
      <c r="C101" s="34"/>
      <c r="D101" s="34"/>
      <c r="E101" s="34"/>
      <c r="F101" s="34"/>
    </row>
    <row r="102" spans="1:6" ht="15.75" x14ac:dyDescent="0.25">
      <c r="A102" s="28" t="s">
        <v>185</v>
      </c>
      <c r="B102" s="60" t="s">
        <v>186</v>
      </c>
      <c r="C102" s="34"/>
      <c r="D102" s="34"/>
      <c r="E102" s="34"/>
      <c r="F102" s="34"/>
    </row>
    <row r="103" spans="1:6" ht="15.75" x14ac:dyDescent="0.25">
      <c r="A103" s="28" t="s">
        <v>187</v>
      </c>
      <c r="B103" s="60" t="s">
        <v>188</v>
      </c>
      <c r="C103" s="34"/>
      <c r="D103" s="34"/>
      <c r="E103" s="34"/>
      <c r="F103" s="34"/>
    </row>
    <row r="104" spans="1:6" ht="15.75" x14ac:dyDescent="0.25">
      <c r="A104" s="28" t="s">
        <v>189</v>
      </c>
      <c r="B104" s="60" t="s">
        <v>190</v>
      </c>
      <c r="C104" s="34"/>
      <c r="D104" s="34"/>
      <c r="E104" s="34"/>
      <c r="F104" s="34"/>
    </row>
    <row r="105" spans="1:6" ht="31.5" x14ac:dyDescent="0.25">
      <c r="A105" s="28" t="s">
        <v>191</v>
      </c>
      <c r="B105" s="61" t="s">
        <v>192</v>
      </c>
      <c r="C105" s="34"/>
      <c r="D105" s="34"/>
      <c r="E105" s="34"/>
      <c r="F105" s="34"/>
    </row>
    <row r="106" spans="1:6" ht="31.5" x14ac:dyDescent="0.25">
      <c r="A106" s="28" t="s">
        <v>193</v>
      </c>
      <c r="B106" s="61" t="s">
        <v>194</v>
      </c>
      <c r="C106" s="34"/>
      <c r="D106" s="34"/>
      <c r="E106" s="34"/>
      <c r="F106" s="34"/>
    </row>
    <row r="107" spans="1:6" ht="15.75" x14ac:dyDescent="0.25">
      <c r="A107" s="28" t="s">
        <v>195</v>
      </c>
      <c r="B107" s="60" t="s">
        <v>196</v>
      </c>
      <c r="C107" s="34">
        <v>6134982</v>
      </c>
      <c r="D107" s="34">
        <v>6134982</v>
      </c>
      <c r="E107" s="34">
        <v>6134982</v>
      </c>
      <c r="F107" s="34">
        <f>6134982-346705</f>
        <v>5788277</v>
      </c>
    </row>
    <row r="108" spans="1:6" ht="15.75" x14ac:dyDescent="0.25">
      <c r="A108" s="28" t="s">
        <v>197</v>
      </c>
      <c r="B108" s="60" t="s">
        <v>198</v>
      </c>
      <c r="C108" s="34"/>
      <c r="D108" s="34"/>
      <c r="E108" s="34"/>
      <c r="F108" s="34"/>
    </row>
    <row r="109" spans="1:6" ht="31.5" x14ac:dyDescent="0.25">
      <c r="A109" s="28" t="s">
        <v>199</v>
      </c>
      <c r="B109" s="61" t="s">
        <v>200</v>
      </c>
      <c r="C109" s="34"/>
      <c r="D109" s="34"/>
      <c r="E109" s="34"/>
      <c r="F109" s="34"/>
    </row>
    <row r="110" spans="1:6" ht="15.75" x14ac:dyDescent="0.25">
      <c r="A110" s="62" t="s">
        <v>201</v>
      </c>
      <c r="B110" s="63" t="s">
        <v>202</v>
      </c>
      <c r="C110" s="34"/>
      <c r="D110" s="34"/>
      <c r="E110" s="34"/>
      <c r="F110" s="34"/>
    </row>
    <row r="111" spans="1:6" ht="15.75" x14ac:dyDescent="0.25">
      <c r="A111" s="28" t="s">
        <v>203</v>
      </c>
      <c r="B111" s="63" t="s">
        <v>204</v>
      </c>
      <c r="C111" s="34"/>
      <c r="D111" s="34"/>
      <c r="E111" s="34"/>
      <c r="F111" s="34"/>
    </row>
    <row r="112" spans="1:6" ht="31.5" x14ac:dyDescent="0.25">
      <c r="A112" s="28" t="s">
        <v>205</v>
      </c>
      <c r="B112" s="61" t="s">
        <v>206</v>
      </c>
      <c r="C112" s="30">
        <v>870000</v>
      </c>
      <c r="D112" s="30">
        <v>870000</v>
      </c>
      <c r="E112" s="30">
        <v>870000</v>
      </c>
      <c r="F112" s="30">
        <v>870000</v>
      </c>
    </row>
    <row r="113" spans="1:6" ht="15.75" x14ac:dyDescent="0.25">
      <c r="A113" s="28" t="s">
        <v>207</v>
      </c>
      <c r="B113" s="58" t="s">
        <v>208</v>
      </c>
      <c r="C113" s="30"/>
      <c r="D113" s="30"/>
      <c r="E113" s="30"/>
      <c r="F113" s="30"/>
    </row>
    <row r="114" spans="1:6" ht="15.75" x14ac:dyDescent="0.25">
      <c r="A114" s="31" t="s">
        <v>209</v>
      </c>
      <c r="B114" s="57" t="s">
        <v>210</v>
      </c>
      <c r="C114" s="34"/>
      <c r="D114" s="34"/>
      <c r="E114" s="34"/>
      <c r="F114" s="34"/>
    </row>
    <row r="115" spans="1:6" ht="16.5" thickBot="1" x14ac:dyDescent="0.3">
      <c r="A115" s="64" t="s">
        <v>211</v>
      </c>
      <c r="B115" s="65" t="s">
        <v>212</v>
      </c>
      <c r="C115" s="66"/>
      <c r="D115" s="66"/>
      <c r="E115" s="66"/>
      <c r="F115" s="66"/>
    </row>
    <row r="116" spans="1:6" ht="16.5" thickBot="1" x14ac:dyDescent="0.3">
      <c r="A116" s="22" t="s">
        <v>25</v>
      </c>
      <c r="B116" s="67" t="s">
        <v>345</v>
      </c>
      <c r="C116" s="24">
        <f>C117+C119</f>
        <v>33123748</v>
      </c>
      <c r="D116" s="24">
        <f t="shared" ref="D116:E116" si="21">D117+D119</f>
        <v>33123748</v>
      </c>
      <c r="E116" s="24">
        <f t="shared" si="21"/>
        <v>33123748</v>
      </c>
      <c r="F116" s="24">
        <f>F117+F119</f>
        <v>31013883</v>
      </c>
    </row>
    <row r="117" spans="1:6" ht="15.75" x14ac:dyDescent="0.25">
      <c r="A117" s="25" t="s">
        <v>27</v>
      </c>
      <c r="B117" s="57" t="s">
        <v>213</v>
      </c>
      <c r="C117" s="27">
        <v>8388422</v>
      </c>
      <c r="D117" s="27">
        <v>8388422</v>
      </c>
      <c r="E117" s="27">
        <v>8388422</v>
      </c>
      <c r="F117" s="27">
        <f>8388422-533220</f>
        <v>7855202</v>
      </c>
    </row>
    <row r="118" spans="1:6" ht="15.75" x14ac:dyDescent="0.25">
      <c r="A118" s="25" t="s">
        <v>29</v>
      </c>
      <c r="B118" s="68" t="s">
        <v>214</v>
      </c>
      <c r="C118" s="27">
        <v>4466340</v>
      </c>
      <c r="D118" s="27">
        <v>4466340</v>
      </c>
      <c r="E118" s="27">
        <v>4466340</v>
      </c>
      <c r="F118" s="27">
        <v>4466340</v>
      </c>
    </row>
    <row r="119" spans="1:6" ht="15.75" x14ac:dyDescent="0.25">
      <c r="A119" s="25" t="s">
        <v>31</v>
      </c>
      <c r="B119" s="68" t="s">
        <v>215</v>
      </c>
      <c r="C119" s="30">
        <v>24735326</v>
      </c>
      <c r="D119" s="30">
        <v>24735326</v>
      </c>
      <c r="E119" s="30">
        <v>24735326</v>
      </c>
      <c r="F119" s="30">
        <f>24735326-1576645</f>
        <v>23158681</v>
      </c>
    </row>
    <row r="120" spans="1:6" ht="15.75" x14ac:dyDescent="0.25">
      <c r="A120" s="25" t="s">
        <v>33</v>
      </c>
      <c r="B120" s="68" t="s">
        <v>216</v>
      </c>
      <c r="C120" s="69">
        <v>14722721</v>
      </c>
      <c r="D120" s="69">
        <v>14722721</v>
      </c>
      <c r="E120" s="69">
        <v>14722721</v>
      </c>
      <c r="F120" s="69">
        <v>14722721</v>
      </c>
    </row>
    <row r="121" spans="1:6" ht="15.75" x14ac:dyDescent="0.25">
      <c r="A121" s="25" t="s">
        <v>35</v>
      </c>
      <c r="B121" s="70" t="s">
        <v>217</v>
      </c>
      <c r="C121" s="69">
        <f>SUM(C122:C129)</f>
        <v>0</v>
      </c>
      <c r="D121" s="69">
        <f t="shared" ref="D121:F121" si="22">SUM(D122:D129)</f>
        <v>0</v>
      </c>
      <c r="E121" s="69">
        <f t="shared" si="22"/>
        <v>0</v>
      </c>
      <c r="F121" s="69">
        <f t="shared" si="22"/>
        <v>0</v>
      </c>
    </row>
    <row r="122" spans="1:6" ht="31.5" x14ac:dyDescent="0.25">
      <c r="A122" s="25" t="s">
        <v>37</v>
      </c>
      <c r="B122" s="71" t="s">
        <v>218</v>
      </c>
      <c r="C122" s="69"/>
      <c r="D122" s="69"/>
      <c r="E122" s="69"/>
      <c r="F122" s="69"/>
    </row>
    <row r="123" spans="1:6" ht="31.5" x14ac:dyDescent="0.25">
      <c r="A123" s="25" t="s">
        <v>219</v>
      </c>
      <c r="B123" s="72" t="s">
        <v>220</v>
      </c>
      <c r="C123" s="69"/>
      <c r="D123" s="69"/>
      <c r="E123" s="69"/>
      <c r="F123" s="69"/>
    </row>
    <row r="124" spans="1:6" ht="31.5" x14ac:dyDescent="0.25">
      <c r="A124" s="25" t="s">
        <v>221</v>
      </c>
      <c r="B124" s="61" t="s">
        <v>194</v>
      </c>
      <c r="C124" s="69"/>
      <c r="D124" s="69"/>
      <c r="E124" s="69"/>
      <c r="F124" s="69"/>
    </row>
    <row r="125" spans="1:6" ht="15.75" x14ac:dyDescent="0.25">
      <c r="A125" s="25" t="s">
        <v>222</v>
      </c>
      <c r="B125" s="61" t="s">
        <v>223</v>
      </c>
      <c r="C125" s="69"/>
      <c r="D125" s="69"/>
      <c r="E125" s="69"/>
      <c r="F125" s="69"/>
    </row>
    <row r="126" spans="1:6" ht="15.75" x14ac:dyDescent="0.25">
      <c r="A126" s="25" t="s">
        <v>224</v>
      </c>
      <c r="B126" s="61" t="s">
        <v>225</v>
      </c>
      <c r="C126" s="69"/>
      <c r="D126" s="69"/>
      <c r="E126" s="69"/>
      <c r="F126" s="69"/>
    </row>
    <row r="127" spans="1:6" ht="31.5" x14ac:dyDescent="0.25">
      <c r="A127" s="25" t="s">
        <v>226</v>
      </c>
      <c r="B127" s="61" t="s">
        <v>200</v>
      </c>
      <c r="C127" s="69"/>
      <c r="D127" s="69"/>
      <c r="E127" s="69"/>
      <c r="F127" s="69"/>
    </row>
    <row r="128" spans="1:6" ht="15.75" x14ac:dyDescent="0.25">
      <c r="A128" s="25" t="s">
        <v>227</v>
      </c>
      <c r="B128" s="61" t="s">
        <v>228</v>
      </c>
      <c r="C128" s="69"/>
      <c r="D128" s="69"/>
      <c r="E128" s="69"/>
      <c r="F128" s="69"/>
    </row>
    <row r="129" spans="1:6" ht="32.25" thickBot="1" x14ac:dyDescent="0.3">
      <c r="A129" s="62" t="s">
        <v>229</v>
      </c>
      <c r="B129" s="61" t="s">
        <v>230</v>
      </c>
      <c r="C129" s="73"/>
      <c r="D129" s="73"/>
      <c r="E129" s="73"/>
      <c r="F129" s="73"/>
    </row>
    <row r="130" spans="1:6" ht="16.5" thickBot="1" x14ac:dyDescent="0.3">
      <c r="A130" s="22" t="s">
        <v>39</v>
      </c>
      <c r="B130" s="23" t="s">
        <v>231</v>
      </c>
      <c r="C130" s="24">
        <f>C95+C116</f>
        <v>130826894</v>
      </c>
      <c r="D130" s="24">
        <f t="shared" ref="D130:E130" si="23">D95+D116</f>
        <v>130826896</v>
      </c>
      <c r="E130" s="24">
        <f t="shared" si="23"/>
        <v>130826898</v>
      </c>
      <c r="F130" s="24">
        <f>F95+F116</f>
        <v>135441894</v>
      </c>
    </row>
    <row r="131" spans="1:6" ht="32.25" thickBot="1" x14ac:dyDescent="0.3">
      <c r="A131" s="22" t="s">
        <v>232</v>
      </c>
      <c r="B131" s="23" t="s">
        <v>233</v>
      </c>
      <c r="C131" s="24">
        <f>C132+C133+C134</f>
        <v>0</v>
      </c>
      <c r="D131" s="24">
        <f t="shared" ref="D131:F131" si="24">D132+D133+D134</f>
        <v>0</v>
      </c>
      <c r="E131" s="24">
        <f t="shared" si="24"/>
        <v>0</v>
      </c>
      <c r="F131" s="24">
        <f t="shared" si="24"/>
        <v>0</v>
      </c>
    </row>
    <row r="132" spans="1:6" ht="15.75" x14ac:dyDescent="0.25">
      <c r="A132" s="25" t="s">
        <v>55</v>
      </c>
      <c r="B132" s="74" t="s">
        <v>234</v>
      </c>
      <c r="C132" s="69"/>
      <c r="D132" s="69"/>
      <c r="E132" s="69"/>
      <c r="F132" s="69"/>
    </row>
    <row r="133" spans="1:6" ht="15.75" x14ac:dyDescent="0.25">
      <c r="A133" s="25" t="s">
        <v>63</v>
      </c>
      <c r="B133" s="74" t="s">
        <v>235</v>
      </c>
      <c r="C133" s="69"/>
      <c r="D133" s="69"/>
      <c r="E133" s="69"/>
      <c r="F133" s="69"/>
    </row>
    <row r="134" spans="1:6" ht="16.5" thickBot="1" x14ac:dyDescent="0.3">
      <c r="A134" s="62" t="s">
        <v>65</v>
      </c>
      <c r="B134" s="75" t="s">
        <v>236</v>
      </c>
      <c r="C134" s="69"/>
      <c r="D134" s="69"/>
      <c r="E134" s="69"/>
      <c r="F134" s="69"/>
    </row>
    <row r="135" spans="1:6" ht="16.5" thickBot="1" x14ac:dyDescent="0.3">
      <c r="A135" s="22" t="s">
        <v>69</v>
      </c>
      <c r="B135" s="23" t="s">
        <v>237</v>
      </c>
      <c r="C135" s="24">
        <f>C136+C137+C138+C139+C140+C141</f>
        <v>0</v>
      </c>
      <c r="D135" s="24">
        <f t="shared" ref="D135:F135" si="25">D136+D137+D138+D139+D140+D141</f>
        <v>0</v>
      </c>
      <c r="E135" s="24">
        <f t="shared" si="25"/>
        <v>0</v>
      </c>
      <c r="F135" s="24">
        <f t="shared" si="25"/>
        <v>0</v>
      </c>
    </row>
    <row r="136" spans="1:6" ht="15.75" x14ac:dyDescent="0.25">
      <c r="A136" s="25" t="s">
        <v>71</v>
      </c>
      <c r="B136" s="74" t="s">
        <v>238</v>
      </c>
      <c r="C136" s="69"/>
      <c r="D136" s="69"/>
      <c r="E136" s="69"/>
      <c r="F136" s="69"/>
    </row>
    <row r="137" spans="1:6" ht="15.75" x14ac:dyDescent="0.25">
      <c r="A137" s="25" t="s">
        <v>73</v>
      </c>
      <c r="B137" s="74" t="s">
        <v>239</v>
      </c>
      <c r="C137" s="69"/>
      <c r="D137" s="69"/>
      <c r="E137" s="69"/>
      <c r="F137" s="69"/>
    </row>
    <row r="138" spans="1:6" ht="15.75" x14ac:dyDescent="0.25">
      <c r="A138" s="25" t="s">
        <v>75</v>
      </c>
      <c r="B138" s="74" t="s">
        <v>240</v>
      </c>
      <c r="C138" s="69"/>
      <c r="D138" s="69"/>
      <c r="E138" s="69"/>
      <c r="F138" s="69"/>
    </row>
    <row r="139" spans="1:6" ht="15.75" x14ac:dyDescent="0.25">
      <c r="A139" s="25" t="s">
        <v>77</v>
      </c>
      <c r="B139" s="74" t="s">
        <v>241</v>
      </c>
      <c r="C139" s="69"/>
      <c r="D139" s="69"/>
      <c r="E139" s="69"/>
      <c r="F139" s="69"/>
    </row>
    <row r="140" spans="1:6" ht="15.75" x14ac:dyDescent="0.25">
      <c r="A140" s="25" t="s">
        <v>79</v>
      </c>
      <c r="B140" s="74" t="s">
        <v>242</v>
      </c>
      <c r="C140" s="69"/>
      <c r="D140" s="69"/>
      <c r="E140" s="69"/>
      <c r="F140" s="69"/>
    </row>
    <row r="141" spans="1:6" ht="16.5" thickBot="1" x14ac:dyDescent="0.3">
      <c r="A141" s="62" t="s">
        <v>81</v>
      </c>
      <c r="B141" s="75" t="s">
        <v>243</v>
      </c>
      <c r="C141" s="69"/>
      <c r="D141" s="69"/>
      <c r="E141" s="69"/>
      <c r="F141" s="69"/>
    </row>
    <row r="142" spans="1:6" ht="16.5" thickBot="1" x14ac:dyDescent="0.3">
      <c r="A142" s="22" t="s">
        <v>93</v>
      </c>
      <c r="B142" s="23" t="s">
        <v>244</v>
      </c>
      <c r="C142" s="24">
        <v>1282106</v>
      </c>
      <c r="D142" s="24">
        <v>1282106</v>
      </c>
      <c r="E142" s="24">
        <v>1282106</v>
      </c>
      <c r="F142" s="24">
        <v>1282106</v>
      </c>
    </row>
    <row r="143" spans="1:6" ht="15.75" x14ac:dyDescent="0.25">
      <c r="A143" s="25" t="s">
        <v>95</v>
      </c>
      <c r="B143" s="74" t="s">
        <v>245</v>
      </c>
      <c r="C143" s="69"/>
      <c r="D143" s="69"/>
      <c r="E143" s="69"/>
      <c r="F143" s="69"/>
    </row>
    <row r="144" spans="1:6" ht="15.75" x14ac:dyDescent="0.25">
      <c r="A144" s="25" t="s">
        <v>97</v>
      </c>
      <c r="B144" s="74" t="s">
        <v>246</v>
      </c>
      <c r="C144" s="69">
        <v>1282106</v>
      </c>
      <c r="D144" s="69">
        <v>1282106</v>
      </c>
      <c r="E144" s="69">
        <v>1282106</v>
      </c>
      <c r="F144" s="69">
        <v>1282106</v>
      </c>
    </row>
    <row r="145" spans="1:6" ht="15.75" x14ac:dyDescent="0.25">
      <c r="A145" s="25" t="s">
        <v>99</v>
      </c>
      <c r="B145" s="74" t="s">
        <v>247</v>
      </c>
      <c r="C145" s="69"/>
      <c r="D145" s="69"/>
      <c r="E145" s="69"/>
      <c r="F145" s="69"/>
    </row>
    <row r="146" spans="1:6" ht="15.75" x14ac:dyDescent="0.25">
      <c r="A146" s="25" t="s">
        <v>101</v>
      </c>
      <c r="B146" s="74" t="s">
        <v>248</v>
      </c>
      <c r="C146" s="69"/>
      <c r="D146" s="69"/>
      <c r="E146" s="69"/>
      <c r="F146" s="69"/>
    </row>
    <row r="147" spans="1:6" ht="16.5" thickBot="1" x14ac:dyDescent="0.3">
      <c r="A147" s="62" t="s">
        <v>103</v>
      </c>
      <c r="B147" s="75" t="s">
        <v>249</v>
      </c>
      <c r="C147" s="69"/>
      <c r="D147" s="69"/>
      <c r="E147" s="69"/>
      <c r="F147" s="69"/>
    </row>
    <row r="148" spans="1:6" ht="16.5" thickBot="1" x14ac:dyDescent="0.3">
      <c r="A148" s="22" t="s">
        <v>250</v>
      </c>
      <c r="B148" s="23" t="s">
        <v>251</v>
      </c>
      <c r="C148" s="76">
        <f>C149+C150+C151+C152+C153</f>
        <v>0</v>
      </c>
      <c r="D148" s="76">
        <f t="shared" ref="D148:F148" si="26">D149+D150+D151+D152+D153</f>
        <v>0</v>
      </c>
      <c r="E148" s="76">
        <f t="shared" si="26"/>
        <v>0</v>
      </c>
      <c r="F148" s="76">
        <f t="shared" si="26"/>
        <v>0</v>
      </c>
    </row>
    <row r="149" spans="1:6" ht="15.75" x14ac:dyDescent="0.25">
      <c r="A149" s="25" t="s">
        <v>107</v>
      </c>
      <c r="B149" s="74" t="s">
        <v>252</v>
      </c>
      <c r="C149" s="69"/>
      <c r="D149" s="69"/>
      <c r="E149" s="69"/>
      <c r="F149" s="69"/>
    </row>
    <row r="150" spans="1:6" ht="15.75" x14ac:dyDescent="0.25">
      <c r="A150" s="25" t="s">
        <v>109</v>
      </c>
      <c r="B150" s="74" t="s">
        <v>253</v>
      </c>
      <c r="C150" s="69"/>
      <c r="D150" s="69"/>
      <c r="E150" s="69"/>
      <c r="F150" s="69"/>
    </row>
    <row r="151" spans="1:6" ht="15.75" x14ac:dyDescent="0.25">
      <c r="A151" s="25" t="s">
        <v>111</v>
      </c>
      <c r="B151" s="74" t="s">
        <v>254</v>
      </c>
      <c r="C151" s="69"/>
      <c r="D151" s="69"/>
      <c r="E151" s="69"/>
      <c r="F151" s="69"/>
    </row>
    <row r="152" spans="1:6" ht="31.5" x14ac:dyDescent="0.25">
      <c r="A152" s="25" t="s">
        <v>113</v>
      </c>
      <c r="B152" s="74" t="s">
        <v>255</v>
      </c>
      <c r="C152" s="69"/>
      <c r="D152" s="69"/>
      <c r="E152" s="69"/>
      <c r="F152" s="69"/>
    </row>
    <row r="153" spans="1:6" ht="16.5" thickBot="1" x14ac:dyDescent="0.3">
      <c r="A153" s="62" t="s">
        <v>256</v>
      </c>
      <c r="B153" s="75" t="s">
        <v>257</v>
      </c>
      <c r="C153" s="73"/>
      <c r="D153" s="73"/>
      <c r="E153" s="73"/>
      <c r="F153" s="73"/>
    </row>
    <row r="154" spans="1:6" ht="16.5" thickBot="1" x14ac:dyDescent="0.3">
      <c r="A154" s="77" t="s">
        <v>115</v>
      </c>
      <c r="B154" s="23" t="s">
        <v>258</v>
      </c>
      <c r="C154" s="76"/>
      <c r="D154" s="76"/>
      <c r="E154" s="76"/>
      <c r="F154" s="76"/>
    </row>
    <row r="155" spans="1:6" ht="16.5" thickBot="1" x14ac:dyDescent="0.3">
      <c r="A155" s="77" t="s">
        <v>125</v>
      </c>
      <c r="B155" s="23" t="s">
        <v>259</v>
      </c>
      <c r="C155" s="76"/>
      <c r="D155" s="76"/>
      <c r="E155" s="76"/>
      <c r="F155" s="76"/>
    </row>
    <row r="156" spans="1:6" ht="16.5" thickBot="1" x14ac:dyDescent="0.3">
      <c r="A156" s="22" t="s">
        <v>260</v>
      </c>
      <c r="B156" s="23" t="s">
        <v>261</v>
      </c>
      <c r="C156" s="78">
        <f>C131+C135+C142+C148+C154+C155</f>
        <v>1282106</v>
      </c>
      <c r="D156" s="78">
        <f t="shared" ref="D156:E156" si="27">D131+D135+D142+D148+D154+D155</f>
        <v>1282106</v>
      </c>
      <c r="E156" s="78">
        <f t="shared" si="27"/>
        <v>1282106</v>
      </c>
      <c r="F156" s="78">
        <f>F131+F135+F142+F148+F154+F155</f>
        <v>1282106</v>
      </c>
    </row>
    <row r="157" spans="1:6" ht="16.5" thickBot="1" x14ac:dyDescent="0.3">
      <c r="A157" s="79" t="s">
        <v>262</v>
      </c>
      <c r="B157" s="80" t="s">
        <v>263</v>
      </c>
      <c r="C157" s="78">
        <f>C130+C156</f>
        <v>132109000</v>
      </c>
      <c r="D157" s="78">
        <f t="shared" ref="D157:E157" si="28">D130+D156</f>
        <v>132109002</v>
      </c>
      <c r="E157" s="78">
        <f t="shared" si="28"/>
        <v>132109004</v>
      </c>
      <c r="F157" s="78">
        <f>SUM(F130+F156)</f>
        <v>136724000</v>
      </c>
    </row>
    <row r="158" spans="1:6" ht="15.75" x14ac:dyDescent="0.25">
      <c r="A158" s="81"/>
      <c r="B158" s="82"/>
      <c r="C158" s="83"/>
    </row>
  </sheetData>
  <mergeCells count="6">
    <mergeCell ref="A5:C5"/>
    <mergeCell ref="A92:C92"/>
    <mergeCell ref="A1:F1"/>
    <mergeCell ref="A2:F2"/>
    <mergeCell ref="A3:F3"/>
    <mergeCell ref="C4:F4"/>
  </mergeCells>
  <pageMargins left="0.31496062992125984" right="0.31496062992125984" top="0.35433070866141736" bottom="0.35433070866141736" header="0.31496062992125984" footer="0.31496062992125984"/>
  <pageSetup paperSize="9" scale="81" orientation="portrait" r:id="rId1"/>
  <rowBreaks count="3" manualBreakCount="3">
    <brk id="48" max="16383" man="1"/>
    <brk id="90" max="16383" man="1"/>
    <brk id="13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G27"/>
  <sheetViews>
    <sheetView view="pageBreakPreview" zoomScale="60" zoomScaleNormal="100" workbookViewId="0">
      <selection activeCell="A3" sqref="A3:G3"/>
    </sheetView>
  </sheetViews>
  <sheetFormatPr defaultRowHeight="15" x14ac:dyDescent="0.25"/>
  <cols>
    <col min="1" max="1" width="57.42578125" customWidth="1"/>
    <col min="2" max="2" width="14.42578125" customWidth="1"/>
    <col min="3" max="3" width="17.85546875" customWidth="1"/>
    <col min="4" max="4" width="15.140625" customWidth="1"/>
    <col min="5" max="6" width="15.85546875" customWidth="1"/>
    <col min="7" max="7" width="14.85546875" customWidth="1"/>
  </cols>
  <sheetData>
    <row r="1" spans="1:7" x14ac:dyDescent="0.25">
      <c r="A1" s="239" t="s">
        <v>437</v>
      </c>
      <c r="B1" s="239"/>
      <c r="C1" s="239"/>
      <c r="D1" s="239"/>
      <c r="E1" s="239"/>
      <c r="F1" s="239"/>
      <c r="G1" s="239"/>
    </row>
    <row r="2" spans="1:7" x14ac:dyDescent="0.25">
      <c r="A2" s="221" t="s">
        <v>431</v>
      </c>
      <c r="B2" s="221"/>
      <c r="C2" s="221"/>
      <c r="D2" s="221"/>
      <c r="E2" s="221"/>
      <c r="F2" s="221"/>
      <c r="G2" s="221"/>
    </row>
    <row r="3" spans="1:7" x14ac:dyDescent="0.25">
      <c r="A3" s="221" t="s">
        <v>473</v>
      </c>
      <c r="B3" s="221"/>
      <c r="C3" s="221"/>
      <c r="D3" s="221"/>
      <c r="E3" s="221"/>
      <c r="F3" s="221"/>
      <c r="G3" s="221"/>
    </row>
    <row r="4" spans="1:7" x14ac:dyDescent="0.25">
      <c r="A4" s="150"/>
      <c r="B4" s="151"/>
      <c r="C4" s="151"/>
      <c r="D4" s="151"/>
      <c r="E4" s="151"/>
      <c r="F4" s="151"/>
      <c r="G4" s="151"/>
    </row>
    <row r="5" spans="1:7" x14ac:dyDescent="0.25">
      <c r="A5" s="241" t="s">
        <v>392</v>
      </c>
      <c r="B5" s="241"/>
      <c r="C5" s="241"/>
      <c r="D5" s="241"/>
      <c r="E5" s="241"/>
      <c r="F5" s="241"/>
      <c r="G5" s="241"/>
    </row>
    <row r="6" spans="1:7" ht="15.75" thickBot="1" x14ac:dyDescent="0.3">
      <c r="A6" s="153"/>
      <c r="B6" s="152"/>
      <c r="C6" s="152"/>
      <c r="D6" s="152"/>
      <c r="E6" s="152"/>
      <c r="F6" s="152"/>
      <c r="G6" s="154" t="s">
        <v>386</v>
      </c>
    </row>
    <row r="7" spans="1:7" ht="43.5" thickBot="1" x14ac:dyDescent="0.3">
      <c r="A7" s="155" t="s">
        <v>393</v>
      </c>
      <c r="B7" s="156" t="s">
        <v>388</v>
      </c>
      <c r="C7" s="156" t="s">
        <v>389</v>
      </c>
      <c r="D7" s="156" t="s">
        <v>438</v>
      </c>
      <c r="E7" s="156" t="s">
        <v>470</v>
      </c>
      <c r="F7" s="215" t="s">
        <v>467</v>
      </c>
      <c r="G7" s="157" t="s">
        <v>439</v>
      </c>
    </row>
    <row r="8" spans="1:7" ht="15.75" thickBot="1" x14ac:dyDescent="0.3">
      <c r="A8" s="158" t="s">
        <v>7</v>
      </c>
      <c r="B8" s="159" t="s">
        <v>8</v>
      </c>
      <c r="C8" s="159" t="s">
        <v>9</v>
      </c>
      <c r="D8" s="159" t="s">
        <v>273</v>
      </c>
      <c r="E8" s="159" t="s">
        <v>274</v>
      </c>
      <c r="F8" s="216" t="s">
        <v>464</v>
      </c>
      <c r="G8" s="160" t="s">
        <v>472</v>
      </c>
    </row>
    <row r="9" spans="1:7" x14ac:dyDescent="0.25">
      <c r="A9" s="174" t="s">
        <v>436</v>
      </c>
      <c r="B9" s="162">
        <v>14722721</v>
      </c>
      <c r="C9" s="163" t="s">
        <v>443</v>
      </c>
      <c r="D9" s="162"/>
      <c r="E9" s="162">
        <v>14722721</v>
      </c>
      <c r="F9" s="217">
        <v>14722721</v>
      </c>
      <c r="G9" s="164">
        <f t="shared" ref="G9:G26" si="0">B9-D9-E9</f>
        <v>0</v>
      </c>
    </row>
    <row r="10" spans="1:7" x14ac:dyDescent="0.25">
      <c r="A10" s="174" t="s">
        <v>441</v>
      </c>
      <c r="B10" s="162">
        <v>1576645</v>
      </c>
      <c r="C10" s="163" t="s">
        <v>442</v>
      </c>
      <c r="D10" s="162"/>
      <c r="E10" s="162">
        <v>1576645</v>
      </c>
      <c r="F10" s="217">
        <v>0</v>
      </c>
      <c r="G10" s="164">
        <f t="shared" si="0"/>
        <v>0</v>
      </c>
    </row>
    <row r="11" spans="1:7" x14ac:dyDescent="0.25">
      <c r="A11" s="174" t="s">
        <v>444</v>
      </c>
      <c r="B11" s="162">
        <v>8435960</v>
      </c>
      <c r="C11" s="163" t="s">
        <v>442</v>
      </c>
      <c r="D11" s="162"/>
      <c r="E11" s="162">
        <v>8435960</v>
      </c>
      <c r="F11" s="217">
        <v>8435960</v>
      </c>
      <c r="G11" s="164">
        <f t="shared" si="0"/>
        <v>0</v>
      </c>
    </row>
    <row r="12" spans="1:7" x14ac:dyDescent="0.25">
      <c r="A12" s="174"/>
      <c r="B12" s="162"/>
      <c r="C12" s="163"/>
      <c r="D12" s="162"/>
      <c r="E12" s="162"/>
      <c r="F12" s="217"/>
      <c r="G12" s="164">
        <f t="shared" si="0"/>
        <v>0</v>
      </c>
    </row>
    <row r="13" spans="1:7" x14ac:dyDescent="0.25">
      <c r="A13" s="174"/>
      <c r="B13" s="162"/>
      <c r="C13" s="163"/>
      <c r="D13" s="162"/>
      <c r="E13" s="162"/>
      <c r="F13" s="217"/>
      <c r="G13" s="164">
        <f t="shared" si="0"/>
        <v>0</v>
      </c>
    </row>
    <row r="14" spans="1:7" x14ac:dyDescent="0.25">
      <c r="A14" s="174"/>
      <c r="B14" s="162"/>
      <c r="C14" s="163"/>
      <c r="D14" s="162"/>
      <c r="E14" s="162"/>
      <c r="F14" s="217"/>
      <c r="G14" s="164">
        <f t="shared" si="0"/>
        <v>0</v>
      </c>
    </row>
    <row r="15" spans="1:7" x14ac:dyDescent="0.25">
      <c r="A15" s="174"/>
      <c r="B15" s="162"/>
      <c r="C15" s="163"/>
      <c r="D15" s="162"/>
      <c r="E15" s="162"/>
      <c r="F15" s="217"/>
      <c r="G15" s="164">
        <f t="shared" si="0"/>
        <v>0</v>
      </c>
    </row>
    <row r="16" spans="1:7" x14ac:dyDescent="0.25">
      <c r="A16" s="174"/>
      <c r="B16" s="162"/>
      <c r="C16" s="163"/>
      <c r="D16" s="162"/>
      <c r="E16" s="162"/>
      <c r="F16" s="217"/>
      <c r="G16" s="164">
        <f t="shared" si="0"/>
        <v>0</v>
      </c>
    </row>
    <row r="17" spans="1:7" x14ac:dyDescent="0.25">
      <c r="A17" s="174"/>
      <c r="B17" s="162"/>
      <c r="C17" s="163"/>
      <c r="D17" s="162"/>
      <c r="E17" s="162"/>
      <c r="F17" s="217"/>
      <c r="G17" s="164">
        <f t="shared" si="0"/>
        <v>0</v>
      </c>
    </row>
    <row r="18" spans="1:7" x14ac:dyDescent="0.25">
      <c r="A18" s="174"/>
      <c r="B18" s="162"/>
      <c r="C18" s="163"/>
      <c r="D18" s="162"/>
      <c r="E18" s="162"/>
      <c r="F18" s="217"/>
      <c r="G18" s="164">
        <f t="shared" si="0"/>
        <v>0</v>
      </c>
    </row>
    <row r="19" spans="1:7" x14ac:dyDescent="0.25">
      <c r="A19" s="174"/>
      <c r="B19" s="162"/>
      <c r="C19" s="163"/>
      <c r="D19" s="162"/>
      <c r="E19" s="162"/>
      <c r="F19" s="217"/>
      <c r="G19" s="164">
        <f t="shared" si="0"/>
        <v>0</v>
      </c>
    </row>
    <row r="20" spans="1:7" x14ac:dyDescent="0.25">
      <c r="A20" s="174"/>
      <c r="B20" s="162"/>
      <c r="C20" s="163"/>
      <c r="D20" s="162"/>
      <c r="E20" s="162"/>
      <c r="F20" s="217"/>
      <c r="G20" s="164">
        <f t="shared" si="0"/>
        <v>0</v>
      </c>
    </row>
    <row r="21" spans="1:7" x14ac:dyDescent="0.25">
      <c r="A21" s="174"/>
      <c r="B21" s="162"/>
      <c r="C21" s="163"/>
      <c r="D21" s="162"/>
      <c r="E21" s="162"/>
      <c r="F21" s="217"/>
      <c r="G21" s="164">
        <f t="shared" si="0"/>
        <v>0</v>
      </c>
    </row>
    <row r="22" spans="1:7" x14ac:dyDescent="0.25">
      <c r="A22" s="174"/>
      <c r="B22" s="162"/>
      <c r="C22" s="163"/>
      <c r="D22" s="162"/>
      <c r="E22" s="162"/>
      <c r="F22" s="217"/>
      <c r="G22" s="164">
        <f t="shared" si="0"/>
        <v>0</v>
      </c>
    </row>
    <row r="23" spans="1:7" x14ac:dyDescent="0.25">
      <c r="A23" s="174"/>
      <c r="B23" s="162"/>
      <c r="C23" s="163"/>
      <c r="D23" s="162"/>
      <c r="E23" s="162"/>
      <c r="F23" s="217"/>
      <c r="G23" s="164">
        <f t="shared" si="0"/>
        <v>0</v>
      </c>
    </row>
    <row r="24" spans="1:7" x14ac:dyDescent="0.25">
      <c r="A24" s="174"/>
      <c r="B24" s="162"/>
      <c r="C24" s="163"/>
      <c r="D24" s="162"/>
      <c r="E24" s="162"/>
      <c r="F24" s="217"/>
      <c r="G24" s="164">
        <f t="shared" si="0"/>
        <v>0</v>
      </c>
    </row>
    <row r="25" spans="1:7" x14ac:dyDescent="0.25">
      <c r="A25" s="174"/>
      <c r="B25" s="162"/>
      <c r="C25" s="163"/>
      <c r="D25" s="162"/>
      <c r="E25" s="162"/>
      <c r="F25" s="217"/>
      <c r="G25" s="164">
        <f t="shared" si="0"/>
        <v>0</v>
      </c>
    </row>
    <row r="26" spans="1:7" ht="15.75" thickBot="1" x14ac:dyDescent="0.3">
      <c r="A26" s="166"/>
      <c r="B26" s="167"/>
      <c r="C26" s="168"/>
      <c r="D26" s="167"/>
      <c r="E26" s="167"/>
      <c r="F26" s="218"/>
      <c r="G26" s="169">
        <f t="shared" si="0"/>
        <v>0</v>
      </c>
    </row>
    <row r="27" spans="1:7" ht="15.75" thickBot="1" x14ac:dyDescent="0.3">
      <c r="A27" s="170" t="s">
        <v>390</v>
      </c>
      <c r="B27" s="171">
        <f>SUM(B9:B26)</f>
        <v>24735326</v>
      </c>
      <c r="C27" s="172"/>
      <c r="D27" s="171">
        <f>SUM(D9:D26)</f>
        <v>0</v>
      </c>
      <c r="E27" s="171">
        <f>SUM(E9:E26)</f>
        <v>24735326</v>
      </c>
      <c r="F27" s="171">
        <f>SUM(F9:F26)</f>
        <v>23158681</v>
      </c>
      <c r="G27" s="173">
        <f>SUM(G9:G26)</f>
        <v>0</v>
      </c>
    </row>
  </sheetData>
  <mergeCells count="4">
    <mergeCell ref="A1:G1"/>
    <mergeCell ref="A2:G2"/>
    <mergeCell ref="A3:G3"/>
    <mergeCell ref="A5:G5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M39"/>
  <sheetViews>
    <sheetView workbookViewId="0">
      <selection activeCell="A3" sqref="A3:M3"/>
    </sheetView>
  </sheetViews>
  <sheetFormatPr defaultRowHeight="15" x14ac:dyDescent="0.25"/>
  <cols>
    <col min="11" max="11" width="18.28515625" customWidth="1"/>
  </cols>
  <sheetData>
    <row r="1" spans="1:13" ht="15.75" x14ac:dyDescent="0.25">
      <c r="A1" s="220" t="s">
        <v>427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pans="1:13" ht="15" customHeight="1" x14ac:dyDescent="0.25">
      <c r="A2" s="221" t="s">
        <v>431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</row>
    <row r="3" spans="1:13" ht="15" customHeight="1" x14ac:dyDescent="0.25">
      <c r="A3" s="221" t="s">
        <v>473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</row>
    <row r="4" spans="1:13" ht="15" customHeight="1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85"/>
      <c r="L4" s="150"/>
      <c r="M4" s="150"/>
    </row>
    <row r="5" spans="1:13" ht="15.75" x14ac:dyDescent="0.25">
      <c r="C5" s="242" t="s">
        <v>394</v>
      </c>
      <c r="D5" s="242"/>
      <c r="E5" s="242"/>
      <c r="F5" s="242"/>
      <c r="G5" s="242"/>
      <c r="H5" s="242"/>
      <c r="I5" s="242"/>
    </row>
    <row r="6" spans="1:13" ht="15.75" x14ac:dyDescent="0.25">
      <c r="C6" s="242" t="s">
        <v>395</v>
      </c>
      <c r="D6" s="242"/>
      <c r="E6" s="242"/>
      <c r="F6" s="242"/>
      <c r="G6" s="242"/>
      <c r="H6" s="242"/>
      <c r="I6" s="242"/>
    </row>
    <row r="8" spans="1:13" ht="15.75" x14ac:dyDescent="0.25">
      <c r="A8" s="243" t="s">
        <v>396</v>
      </c>
      <c r="B8" s="243"/>
      <c r="C8" s="243"/>
      <c r="D8" s="243"/>
      <c r="E8" t="s">
        <v>397</v>
      </c>
    </row>
    <row r="9" spans="1:13" ht="15.75" x14ac:dyDescent="0.25">
      <c r="A9" s="175" t="s">
        <v>398</v>
      </c>
      <c r="B9" s="175"/>
      <c r="C9" s="176" t="s">
        <v>399</v>
      </c>
      <c r="D9" s="177"/>
      <c r="E9" s="177"/>
      <c r="F9" s="177"/>
      <c r="G9" s="177"/>
      <c r="H9" s="177"/>
    </row>
    <row r="10" spans="1:13" ht="15.75" x14ac:dyDescent="0.25">
      <c r="A10" s="175" t="s">
        <v>400</v>
      </c>
      <c r="B10" s="175"/>
      <c r="C10" s="176" t="s">
        <v>401</v>
      </c>
      <c r="D10" s="175"/>
    </row>
    <row r="11" spans="1:13" ht="15.75" x14ac:dyDescent="0.25">
      <c r="A11" s="175" t="s">
        <v>402</v>
      </c>
      <c r="B11" s="175"/>
      <c r="C11" s="175"/>
      <c r="D11" s="178" t="s">
        <v>403</v>
      </c>
    </row>
    <row r="12" spans="1:13" ht="15.75" thickBot="1" x14ac:dyDescent="0.3"/>
    <row r="13" spans="1:13" ht="15.75" thickBot="1" x14ac:dyDescent="0.3">
      <c r="A13" s="244" t="s">
        <v>404</v>
      </c>
      <c r="B13" s="245"/>
      <c r="C13" s="245"/>
      <c r="D13" s="246"/>
      <c r="E13" s="247">
        <v>2018</v>
      </c>
      <c r="F13" s="248"/>
      <c r="G13" s="247">
        <v>2019</v>
      </c>
      <c r="H13" s="248"/>
      <c r="I13" s="249">
        <v>2020</v>
      </c>
      <c r="J13" s="249"/>
      <c r="K13" s="186" t="s">
        <v>440</v>
      </c>
      <c r="L13" s="250" t="s">
        <v>405</v>
      </c>
      <c r="M13" s="251"/>
    </row>
    <row r="14" spans="1:13" x14ac:dyDescent="0.25">
      <c r="A14" s="252" t="s">
        <v>406</v>
      </c>
      <c r="B14" s="253"/>
      <c r="C14" s="253"/>
      <c r="D14" s="254"/>
      <c r="E14" s="255"/>
      <c r="F14" s="255"/>
      <c r="G14" s="255"/>
      <c r="H14" s="255"/>
      <c r="I14" s="255"/>
      <c r="J14" s="256"/>
      <c r="K14" s="187"/>
      <c r="L14" s="255"/>
      <c r="M14" s="257"/>
    </row>
    <row r="15" spans="1:13" x14ac:dyDescent="0.25">
      <c r="A15" s="179" t="s">
        <v>407</v>
      </c>
      <c r="B15" s="180"/>
      <c r="C15" s="180"/>
      <c r="D15" s="181"/>
      <c r="E15" s="258"/>
      <c r="F15" s="258"/>
      <c r="G15" s="258"/>
      <c r="H15" s="258"/>
      <c r="I15" s="258"/>
      <c r="J15" s="259"/>
      <c r="K15" s="189"/>
      <c r="L15" s="258"/>
      <c r="M15" s="260"/>
    </row>
    <row r="16" spans="1:13" x14ac:dyDescent="0.25">
      <c r="A16" s="261" t="s">
        <v>408</v>
      </c>
      <c r="B16" s="262"/>
      <c r="C16" s="262"/>
      <c r="D16" s="263"/>
      <c r="E16" s="258">
        <v>12911439</v>
      </c>
      <c r="F16" s="258"/>
      <c r="G16" s="258">
        <v>9199291</v>
      </c>
      <c r="H16" s="258"/>
      <c r="I16" s="258"/>
      <c r="J16" s="259"/>
      <c r="K16" s="189"/>
      <c r="L16" s="258">
        <f>SUM(E16:J16)</f>
        <v>22110730</v>
      </c>
      <c r="M16" s="260"/>
    </row>
    <row r="17" spans="1:13" x14ac:dyDescent="0.25">
      <c r="A17" s="261" t="s">
        <v>409</v>
      </c>
      <c r="B17" s="262"/>
      <c r="C17" s="262"/>
      <c r="D17" s="263"/>
      <c r="E17" s="258"/>
      <c r="F17" s="258"/>
      <c r="G17" s="258"/>
      <c r="H17" s="258"/>
      <c r="I17" s="258"/>
      <c r="J17" s="259"/>
      <c r="K17" s="189"/>
      <c r="L17" s="258"/>
      <c r="M17" s="260"/>
    </row>
    <row r="18" spans="1:13" x14ac:dyDescent="0.25">
      <c r="A18" s="261" t="s">
        <v>410</v>
      </c>
      <c r="B18" s="262"/>
      <c r="C18" s="262"/>
      <c r="D18" s="263"/>
      <c r="E18" s="258"/>
      <c r="F18" s="258"/>
      <c r="G18" s="258"/>
      <c r="H18" s="258"/>
      <c r="I18" s="258"/>
      <c r="J18" s="259"/>
      <c r="K18" s="189"/>
      <c r="L18" s="258"/>
      <c r="M18" s="260"/>
    </row>
    <row r="19" spans="1:13" x14ac:dyDescent="0.25">
      <c r="A19" s="261" t="s">
        <v>411</v>
      </c>
      <c r="B19" s="262"/>
      <c r="C19" s="262"/>
      <c r="D19" s="263"/>
      <c r="E19" s="258"/>
      <c r="F19" s="258"/>
      <c r="G19" s="258"/>
      <c r="H19" s="258"/>
      <c r="I19" s="258"/>
      <c r="J19" s="259"/>
      <c r="K19" s="189"/>
      <c r="L19" s="258"/>
      <c r="M19" s="260"/>
    </row>
    <row r="20" spans="1:13" ht="15.75" thickBot="1" x14ac:dyDescent="0.3">
      <c r="A20" s="264"/>
      <c r="B20" s="265"/>
      <c r="C20" s="265"/>
      <c r="D20" s="266"/>
      <c r="E20" s="267"/>
      <c r="F20" s="267"/>
      <c r="G20" s="267"/>
      <c r="H20" s="267"/>
      <c r="I20" s="267"/>
      <c r="J20" s="268"/>
      <c r="K20" s="191"/>
      <c r="L20" s="267"/>
      <c r="M20" s="269"/>
    </row>
    <row r="21" spans="1:13" ht="15.75" thickBot="1" x14ac:dyDescent="0.3">
      <c r="A21" s="270" t="s">
        <v>412</v>
      </c>
      <c r="B21" s="271"/>
      <c r="C21" s="271"/>
      <c r="D21" s="272"/>
      <c r="E21" s="273">
        <f>SUM(E16:F20)</f>
        <v>12911439</v>
      </c>
      <c r="F21" s="274"/>
      <c r="G21" s="273">
        <f>SUM(G16:H20)</f>
        <v>9199291</v>
      </c>
      <c r="H21" s="274"/>
      <c r="I21" s="273"/>
      <c r="J21" s="274"/>
      <c r="K21" s="192"/>
      <c r="L21" s="275">
        <f>SUM(L14:M20)</f>
        <v>22110730</v>
      </c>
      <c r="M21" s="276"/>
    </row>
    <row r="22" spans="1:13" x14ac:dyDescent="0.25">
      <c r="A22" s="182"/>
      <c r="B22" s="182"/>
      <c r="C22" s="182"/>
      <c r="D22" s="183"/>
      <c r="E22" s="183"/>
      <c r="F22" s="183"/>
      <c r="G22" s="183"/>
      <c r="H22" s="183"/>
      <c r="I22" s="183"/>
      <c r="J22" s="183"/>
      <c r="K22" s="183"/>
    </row>
    <row r="23" spans="1:13" ht="15.75" thickBot="1" x14ac:dyDescent="0.3">
      <c r="A23" s="182"/>
      <c r="B23" s="182"/>
      <c r="C23" s="182"/>
      <c r="D23" s="183"/>
      <c r="E23" s="183"/>
      <c r="F23" s="183"/>
      <c r="G23" s="183"/>
      <c r="H23" s="183"/>
      <c r="I23" s="183"/>
      <c r="J23" s="183"/>
      <c r="K23" s="183"/>
    </row>
    <row r="24" spans="1:13" ht="15.75" thickBot="1" x14ac:dyDescent="0.3">
      <c r="A24" s="270" t="s">
        <v>413</v>
      </c>
      <c r="B24" s="271"/>
      <c r="C24" s="271"/>
      <c r="D24" s="271"/>
      <c r="E24" s="247">
        <v>2018</v>
      </c>
      <c r="F24" s="248"/>
      <c r="G24" s="247">
        <v>2019</v>
      </c>
      <c r="H24" s="248"/>
      <c r="I24" s="249">
        <v>2020</v>
      </c>
      <c r="J24" s="249"/>
      <c r="K24" s="186" t="s">
        <v>440</v>
      </c>
      <c r="L24" s="250" t="s">
        <v>405</v>
      </c>
      <c r="M24" s="251"/>
    </row>
    <row r="25" spans="1:13" x14ac:dyDescent="0.25">
      <c r="A25" s="252" t="s">
        <v>414</v>
      </c>
      <c r="B25" s="253"/>
      <c r="C25" s="253"/>
      <c r="D25" s="253"/>
      <c r="E25" s="258">
        <v>1823222</v>
      </c>
      <c r="F25" s="258"/>
      <c r="G25" s="258">
        <v>2869929</v>
      </c>
      <c r="H25" s="258"/>
      <c r="I25" s="258">
        <v>1198477</v>
      </c>
      <c r="J25" s="258"/>
      <c r="K25" s="188"/>
      <c r="L25" s="258">
        <f>SUM(E25:J25)</f>
        <v>5891628</v>
      </c>
      <c r="M25" s="258"/>
    </row>
    <row r="26" spans="1:13" x14ac:dyDescent="0.25">
      <c r="A26" s="261" t="s">
        <v>415</v>
      </c>
      <c r="B26" s="262"/>
      <c r="C26" s="262"/>
      <c r="D26" s="262"/>
      <c r="E26" s="258"/>
      <c r="F26" s="258"/>
      <c r="G26" s="258">
        <v>2211073</v>
      </c>
      <c r="H26" s="258"/>
      <c r="I26" s="258"/>
      <c r="J26" s="258"/>
      <c r="K26" s="188"/>
      <c r="L26" s="258">
        <f>SUM(E26:J26)</f>
        <v>2211073</v>
      </c>
      <c r="M26" s="258"/>
    </row>
    <row r="27" spans="1:13" x14ac:dyDescent="0.25">
      <c r="A27" s="261" t="s">
        <v>416</v>
      </c>
      <c r="B27" s="262"/>
      <c r="C27" s="262"/>
      <c r="D27" s="262"/>
      <c r="E27" s="258">
        <v>3080004</v>
      </c>
      <c r="F27" s="258"/>
      <c r="G27" s="258">
        <v>5390388</v>
      </c>
      <c r="H27" s="258"/>
      <c r="I27" s="258">
        <v>5537637</v>
      </c>
      <c r="J27" s="258"/>
      <c r="K27" s="188"/>
      <c r="L27" s="258">
        <f>SUM(E27:J27)</f>
        <v>14008029</v>
      </c>
      <c r="M27" s="258"/>
    </row>
    <row r="28" spans="1:13" x14ac:dyDescent="0.25">
      <c r="A28" s="287"/>
      <c r="B28" s="288"/>
      <c r="C28" s="288"/>
      <c r="D28" s="288"/>
      <c r="E28" s="258"/>
      <c r="F28" s="258"/>
      <c r="G28" s="258"/>
      <c r="H28" s="258"/>
      <c r="I28" s="258"/>
      <c r="J28" s="258"/>
      <c r="K28" s="188"/>
      <c r="L28" s="258"/>
      <c r="M28" s="260"/>
    </row>
    <row r="29" spans="1:13" ht="15.75" thickBot="1" x14ac:dyDescent="0.3">
      <c r="A29" s="264"/>
      <c r="B29" s="265"/>
      <c r="C29" s="265"/>
      <c r="D29" s="265"/>
      <c r="E29" s="267"/>
      <c r="F29" s="267"/>
      <c r="G29" s="267"/>
      <c r="H29" s="267"/>
      <c r="I29" s="267"/>
      <c r="J29" s="267"/>
      <c r="K29" s="190"/>
      <c r="L29" s="267"/>
      <c r="M29" s="269"/>
    </row>
    <row r="30" spans="1:13" ht="15.75" thickBot="1" x14ac:dyDescent="0.3">
      <c r="A30" s="270" t="s">
        <v>405</v>
      </c>
      <c r="B30" s="271"/>
      <c r="C30" s="271"/>
      <c r="D30" s="271"/>
      <c r="E30" s="278">
        <f>SUM(E25:F29)</f>
        <v>4903226</v>
      </c>
      <c r="F30" s="278"/>
      <c r="G30" s="278">
        <f>SUM(G25:H29)</f>
        <v>10471390</v>
      </c>
      <c r="H30" s="278"/>
      <c r="I30" s="278">
        <f>SUM(I25:J29)</f>
        <v>6736114</v>
      </c>
      <c r="J30" s="278"/>
      <c r="K30" s="193"/>
      <c r="L30" s="278">
        <f>SUM(L25:M27)</f>
        <v>22110730</v>
      </c>
      <c r="M30" s="276"/>
    </row>
    <row r="33" spans="1:13" ht="15.75" x14ac:dyDescent="0.25">
      <c r="A33" s="184" t="s">
        <v>447</v>
      </c>
      <c r="B33" s="184"/>
      <c r="C33" s="184"/>
      <c r="D33" s="184"/>
      <c r="E33" s="184"/>
      <c r="F33" s="184"/>
      <c r="G33" s="184"/>
      <c r="H33" s="184"/>
      <c r="I33" s="184"/>
    </row>
    <row r="35" spans="1:13" ht="15.75" thickBot="1" x14ac:dyDescent="0.3"/>
    <row r="36" spans="1:13" ht="15.75" thickBot="1" x14ac:dyDescent="0.3">
      <c r="A36" s="285" t="s">
        <v>417</v>
      </c>
      <c r="B36" s="286"/>
      <c r="C36" s="286"/>
      <c r="D36" s="286"/>
      <c r="E36" s="286"/>
      <c r="F36" s="286"/>
      <c r="G36" s="286"/>
      <c r="H36" s="286"/>
      <c r="I36" s="286"/>
      <c r="J36" s="277" t="s">
        <v>418</v>
      </c>
      <c r="K36" s="277"/>
      <c r="L36" s="277"/>
      <c r="M36" s="251"/>
    </row>
    <row r="37" spans="1:13" x14ac:dyDescent="0.25">
      <c r="A37" s="279"/>
      <c r="B37" s="280"/>
      <c r="C37" s="280"/>
      <c r="D37" s="280"/>
      <c r="E37" s="280"/>
      <c r="F37" s="280"/>
      <c r="G37" s="280"/>
      <c r="H37" s="280"/>
      <c r="I37" s="280"/>
      <c r="J37" s="281"/>
      <c r="K37" s="282"/>
      <c r="L37" s="282"/>
      <c r="M37" s="283"/>
    </row>
    <row r="38" spans="1:13" ht="15.75" thickBot="1" x14ac:dyDescent="0.3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84"/>
    </row>
    <row r="39" spans="1:13" ht="15.75" thickBot="1" x14ac:dyDescent="0.3">
      <c r="A39" s="244" t="s">
        <v>419</v>
      </c>
      <c r="B39" s="245"/>
      <c r="C39" s="245"/>
      <c r="D39" s="245"/>
      <c r="E39" s="245"/>
      <c r="F39" s="245"/>
      <c r="G39" s="245"/>
      <c r="H39" s="245"/>
      <c r="I39" s="246"/>
      <c r="J39" s="277"/>
      <c r="K39" s="277"/>
      <c r="L39" s="277"/>
      <c r="M39" s="251"/>
    </row>
  </sheetData>
  <mergeCells count="93">
    <mergeCell ref="A30:D30"/>
    <mergeCell ref="E30:F30"/>
    <mergeCell ref="G30:H30"/>
    <mergeCell ref="I30:J30"/>
    <mergeCell ref="G28:H28"/>
    <mergeCell ref="I28:J28"/>
    <mergeCell ref="L28:M28"/>
    <mergeCell ref="A29:D29"/>
    <mergeCell ref="E29:F29"/>
    <mergeCell ref="G29:H29"/>
    <mergeCell ref="I29:J29"/>
    <mergeCell ref="L29:M29"/>
    <mergeCell ref="A39:I39"/>
    <mergeCell ref="J39:M39"/>
    <mergeCell ref="A27:D27"/>
    <mergeCell ref="E27:F27"/>
    <mergeCell ref="G27:H27"/>
    <mergeCell ref="I27:J27"/>
    <mergeCell ref="L27:M27"/>
    <mergeCell ref="L30:M30"/>
    <mergeCell ref="A37:I37"/>
    <mergeCell ref="J37:M37"/>
    <mergeCell ref="A38:I38"/>
    <mergeCell ref="J38:M38"/>
    <mergeCell ref="A36:I36"/>
    <mergeCell ref="J36:M36"/>
    <mergeCell ref="A28:D28"/>
    <mergeCell ref="E28:F28"/>
    <mergeCell ref="A26:D26"/>
    <mergeCell ref="E26:F26"/>
    <mergeCell ref="G26:H26"/>
    <mergeCell ref="I26:J26"/>
    <mergeCell ref="L26:M26"/>
    <mergeCell ref="A25:D25"/>
    <mergeCell ref="E25:F25"/>
    <mergeCell ref="G25:H25"/>
    <mergeCell ref="I25:J25"/>
    <mergeCell ref="L25:M25"/>
    <mergeCell ref="A24:D24"/>
    <mergeCell ref="E24:F24"/>
    <mergeCell ref="G24:H24"/>
    <mergeCell ref="I24:J24"/>
    <mergeCell ref="L24:M24"/>
    <mergeCell ref="A21:D21"/>
    <mergeCell ref="E21:F21"/>
    <mergeCell ref="G21:H21"/>
    <mergeCell ref="I21:J21"/>
    <mergeCell ref="L21:M21"/>
    <mergeCell ref="A20:D20"/>
    <mergeCell ref="E20:F20"/>
    <mergeCell ref="G20:H20"/>
    <mergeCell ref="I20:J20"/>
    <mergeCell ref="L20:M20"/>
    <mergeCell ref="A19:D19"/>
    <mergeCell ref="E19:F19"/>
    <mergeCell ref="G19:H19"/>
    <mergeCell ref="I19:J19"/>
    <mergeCell ref="L19:M19"/>
    <mergeCell ref="A18:D18"/>
    <mergeCell ref="E18:F18"/>
    <mergeCell ref="G18:H18"/>
    <mergeCell ref="I18:J18"/>
    <mergeCell ref="L18:M18"/>
    <mergeCell ref="A17:D17"/>
    <mergeCell ref="E17:F17"/>
    <mergeCell ref="G17:H17"/>
    <mergeCell ref="I17:J17"/>
    <mergeCell ref="L17:M17"/>
    <mergeCell ref="E15:F15"/>
    <mergeCell ref="G15:H15"/>
    <mergeCell ref="I15:J15"/>
    <mergeCell ref="L15:M15"/>
    <mergeCell ref="A16:D16"/>
    <mergeCell ref="E16:F16"/>
    <mergeCell ref="G16:H16"/>
    <mergeCell ref="I16:J16"/>
    <mergeCell ref="L16:M16"/>
    <mergeCell ref="A14:D14"/>
    <mergeCell ref="E14:F14"/>
    <mergeCell ref="G14:H14"/>
    <mergeCell ref="I14:J14"/>
    <mergeCell ref="L14:M14"/>
    <mergeCell ref="A13:D13"/>
    <mergeCell ref="E13:F13"/>
    <mergeCell ref="G13:H13"/>
    <mergeCell ref="I13:J13"/>
    <mergeCell ref="L13:M13"/>
    <mergeCell ref="A1:M1"/>
    <mergeCell ref="A2:M2"/>
    <mergeCell ref="C5:I5"/>
    <mergeCell ref="C6:I6"/>
    <mergeCell ref="A8:D8"/>
    <mergeCell ref="A3:M3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M39"/>
  <sheetViews>
    <sheetView workbookViewId="0">
      <selection activeCell="A3" sqref="A3:L3"/>
    </sheetView>
  </sheetViews>
  <sheetFormatPr defaultRowHeight="15" x14ac:dyDescent="0.25"/>
  <cols>
    <col min="11" max="11" width="19.140625" customWidth="1"/>
  </cols>
  <sheetData>
    <row r="1" spans="1:13" ht="15.75" x14ac:dyDescent="0.25">
      <c r="A1" s="220" t="s">
        <v>430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3" x14ac:dyDescent="0.25">
      <c r="A2" s="221" t="s">
        <v>431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3" spans="1:13" x14ac:dyDescent="0.25">
      <c r="A3" s="221" t="s">
        <v>473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</row>
    <row r="4" spans="1:13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3" ht="15.75" x14ac:dyDescent="0.25">
      <c r="C5" s="242" t="s">
        <v>394</v>
      </c>
      <c r="D5" s="242"/>
      <c r="E5" s="242"/>
      <c r="F5" s="242"/>
      <c r="G5" s="242"/>
      <c r="H5" s="242"/>
      <c r="I5" s="242"/>
    </row>
    <row r="6" spans="1:13" ht="15.75" x14ac:dyDescent="0.25">
      <c r="C6" s="242" t="s">
        <v>395</v>
      </c>
      <c r="D6" s="242"/>
      <c r="E6" s="242"/>
      <c r="F6" s="242"/>
      <c r="G6" s="242"/>
      <c r="H6" s="242"/>
      <c r="I6" s="242"/>
    </row>
    <row r="8" spans="1:13" ht="15.75" x14ac:dyDescent="0.25">
      <c r="A8" s="243" t="s">
        <v>396</v>
      </c>
      <c r="B8" s="243"/>
      <c r="C8" s="243"/>
      <c r="D8" s="243"/>
      <c r="E8" t="s">
        <v>397</v>
      </c>
    </row>
    <row r="9" spans="1:13" ht="15.75" x14ac:dyDescent="0.25">
      <c r="A9" s="175" t="s">
        <v>398</v>
      </c>
      <c r="B9" s="175"/>
      <c r="C9" t="s">
        <v>420</v>
      </c>
      <c r="D9" s="177"/>
      <c r="E9" s="177"/>
      <c r="F9" s="177"/>
      <c r="G9" s="177"/>
      <c r="H9" s="177"/>
    </row>
    <row r="10" spans="1:13" ht="15.75" x14ac:dyDescent="0.25">
      <c r="A10" s="175" t="s">
        <v>400</v>
      </c>
      <c r="B10" s="175"/>
      <c r="C10" t="s">
        <v>421</v>
      </c>
      <c r="D10" s="175"/>
    </row>
    <row r="11" spans="1:13" ht="15.75" x14ac:dyDescent="0.25">
      <c r="A11" s="175" t="s">
        <v>402</v>
      </c>
      <c r="B11" s="175"/>
      <c r="C11" s="175"/>
      <c r="D11" s="178" t="s">
        <v>422</v>
      </c>
    </row>
    <row r="12" spans="1:13" ht="15.75" thickBot="1" x14ac:dyDescent="0.3"/>
    <row r="13" spans="1:13" ht="15.75" thickBot="1" x14ac:dyDescent="0.3">
      <c r="A13" s="244" t="s">
        <v>404</v>
      </c>
      <c r="B13" s="245"/>
      <c r="C13" s="245"/>
      <c r="D13" s="246"/>
      <c r="E13" s="247">
        <v>2018</v>
      </c>
      <c r="F13" s="248"/>
      <c r="G13" s="247">
        <v>2019</v>
      </c>
      <c r="H13" s="248"/>
      <c r="I13" s="249">
        <v>2020</v>
      </c>
      <c r="J13" s="249"/>
      <c r="K13" s="196" t="s">
        <v>440</v>
      </c>
      <c r="L13" s="250" t="s">
        <v>405</v>
      </c>
      <c r="M13" s="251"/>
    </row>
    <row r="14" spans="1:13" x14ac:dyDescent="0.25">
      <c r="A14" s="252" t="s">
        <v>406</v>
      </c>
      <c r="B14" s="253"/>
      <c r="C14" s="253"/>
      <c r="D14" s="254"/>
      <c r="E14" s="255"/>
      <c r="F14" s="255"/>
      <c r="G14" s="255"/>
      <c r="H14" s="255"/>
      <c r="I14" s="255"/>
      <c r="J14" s="256"/>
      <c r="K14" s="197"/>
      <c r="L14" s="255"/>
      <c r="M14" s="257"/>
    </row>
    <row r="15" spans="1:13" x14ac:dyDescent="0.25">
      <c r="A15" s="179" t="s">
        <v>407</v>
      </c>
      <c r="B15" s="180"/>
      <c r="C15" s="180"/>
      <c r="D15" s="181"/>
      <c r="E15" s="258"/>
      <c r="F15" s="258"/>
      <c r="G15" s="258"/>
      <c r="H15" s="258"/>
      <c r="I15" s="258"/>
      <c r="J15" s="259"/>
      <c r="K15" s="199"/>
      <c r="L15" s="258"/>
      <c r="M15" s="260"/>
    </row>
    <row r="16" spans="1:13" x14ac:dyDescent="0.25">
      <c r="A16" s="261" t="s">
        <v>408</v>
      </c>
      <c r="B16" s="262"/>
      <c r="C16" s="262"/>
      <c r="D16" s="263"/>
      <c r="E16" s="258">
        <v>25613972</v>
      </c>
      <c r="F16" s="258"/>
      <c r="G16" s="258">
        <v>29985310</v>
      </c>
      <c r="H16" s="258"/>
      <c r="I16" s="258">
        <v>15445437</v>
      </c>
      <c r="J16" s="259"/>
      <c r="K16" s="199"/>
      <c r="L16" s="258">
        <f>SUM(E16:J16)</f>
        <v>71044719</v>
      </c>
      <c r="M16" s="260"/>
    </row>
    <row r="17" spans="1:13" x14ac:dyDescent="0.25">
      <c r="A17" s="261" t="s">
        <v>409</v>
      </c>
      <c r="B17" s="262"/>
      <c r="C17" s="262"/>
      <c r="D17" s="263"/>
      <c r="E17" s="258"/>
      <c r="F17" s="258"/>
      <c r="G17" s="258"/>
      <c r="H17" s="258"/>
      <c r="I17" s="258"/>
      <c r="J17" s="259"/>
      <c r="K17" s="199"/>
      <c r="L17" s="258"/>
      <c r="M17" s="260"/>
    </row>
    <row r="18" spans="1:13" x14ac:dyDescent="0.25">
      <c r="A18" s="261" t="s">
        <v>410</v>
      </c>
      <c r="B18" s="262"/>
      <c r="C18" s="262"/>
      <c r="D18" s="263"/>
      <c r="E18" s="258"/>
      <c r="F18" s="258"/>
      <c r="G18" s="258"/>
      <c r="H18" s="258"/>
      <c r="I18" s="258"/>
      <c r="J18" s="259"/>
      <c r="K18" s="199"/>
      <c r="L18" s="258"/>
      <c r="M18" s="260"/>
    </row>
    <row r="19" spans="1:13" x14ac:dyDescent="0.25">
      <c r="A19" s="261" t="s">
        <v>411</v>
      </c>
      <c r="B19" s="262"/>
      <c r="C19" s="262"/>
      <c r="D19" s="263"/>
      <c r="E19" s="258"/>
      <c r="F19" s="258"/>
      <c r="G19" s="258"/>
      <c r="H19" s="258"/>
      <c r="I19" s="258"/>
      <c r="J19" s="259"/>
      <c r="K19" s="199"/>
      <c r="L19" s="258"/>
      <c r="M19" s="260"/>
    </row>
    <row r="20" spans="1:13" ht="15.75" thickBot="1" x14ac:dyDescent="0.3">
      <c r="A20" s="264"/>
      <c r="B20" s="265"/>
      <c r="C20" s="265"/>
      <c r="D20" s="266"/>
      <c r="E20" s="267"/>
      <c r="F20" s="267"/>
      <c r="G20" s="267"/>
      <c r="H20" s="267"/>
      <c r="I20" s="267"/>
      <c r="J20" s="268"/>
      <c r="K20" s="201"/>
      <c r="L20" s="267"/>
      <c r="M20" s="269"/>
    </row>
    <row r="21" spans="1:13" ht="15.75" thickBot="1" x14ac:dyDescent="0.3">
      <c r="A21" s="270" t="s">
        <v>412</v>
      </c>
      <c r="B21" s="271"/>
      <c r="C21" s="271"/>
      <c r="D21" s="272"/>
      <c r="E21" s="273">
        <f>SUM(E16:F20)</f>
        <v>25613972</v>
      </c>
      <c r="F21" s="274"/>
      <c r="G21" s="273">
        <f>SUM(G16:H20)</f>
        <v>29985310</v>
      </c>
      <c r="H21" s="274"/>
      <c r="I21" s="273">
        <f>SUM(I16:J20)</f>
        <v>15445437</v>
      </c>
      <c r="J21" s="274"/>
      <c r="K21" s="202"/>
      <c r="L21" s="275">
        <f>SUM(L14:M20)</f>
        <v>71044719</v>
      </c>
      <c r="M21" s="276"/>
    </row>
    <row r="22" spans="1:13" x14ac:dyDescent="0.25">
      <c r="A22" s="182"/>
      <c r="B22" s="182"/>
      <c r="C22" s="182"/>
      <c r="D22" s="183"/>
      <c r="E22" s="183"/>
      <c r="F22" s="183"/>
      <c r="G22" s="183"/>
      <c r="H22" s="183"/>
      <c r="I22" s="183"/>
      <c r="J22" s="183"/>
      <c r="K22" s="183"/>
    </row>
    <row r="23" spans="1:13" ht="15.75" thickBot="1" x14ac:dyDescent="0.3">
      <c r="A23" s="182"/>
      <c r="B23" s="182"/>
      <c r="C23" s="182"/>
      <c r="D23" s="183"/>
      <c r="E23" s="183"/>
      <c r="F23" s="183"/>
      <c r="G23" s="183"/>
      <c r="H23" s="183"/>
      <c r="I23" s="183"/>
      <c r="J23" s="183"/>
      <c r="K23" s="183"/>
    </row>
    <row r="24" spans="1:13" ht="15.75" thickBot="1" x14ac:dyDescent="0.3">
      <c r="A24" s="270" t="s">
        <v>413</v>
      </c>
      <c r="B24" s="271"/>
      <c r="C24" s="271"/>
      <c r="D24" s="271"/>
      <c r="E24" s="247">
        <v>2018</v>
      </c>
      <c r="F24" s="248"/>
      <c r="G24" s="247">
        <v>2019</v>
      </c>
      <c r="H24" s="248"/>
      <c r="I24" s="249">
        <v>2020</v>
      </c>
      <c r="J24" s="249"/>
      <c r="K24" s="196" t="s">
        <v>440</v>
      </c>
      <c r="L24" s="250" t="s">
        <v>405</v>
      </c>
      <c r="M24" s="251"/>
    </row>
    <row r="25" spans="1:13" x14ac:dyDescent="0.25">
      <c r="A25" s="252" t="s">
        <v>414</v>
      </c>
      <c r="B25" s="253"/>
      <c r="C25" s="253"/>
      <c r="D25" s="253"/>
      <c r="E25" s="258">
        <v>3585000</v>
      </c>
      <c r="F25" s="258"/>
      <c r="G25" s="258">
        <v>9814996</v>
      </c>
      <c r="H25" s="258"/>
      <c r="I25" s="258">
        <v>6182415</v>
      </c>
      <c r="J25" s="258"/>
      <c r="K25" s="198"/>
      <c r="L25" s="258">
        <f>SUM(E25:J25)</f>
        <v>19582411</v>
      </c>
      <c r="M25" s="258"/>
    </row>
    <row r="26" spans="1:13" x14ac:dyDescent="0.25">
      <c r="A26" s="261" t="s">
        <v>415</v>
      </c>
      <c r="B26" s="262"/>
      <c r="C26" s="262"/>
      <c r="D26" s="262"/>
      <c r="E26" s="258"/>
      <c r="F26" s="258"/>
      <c r="G26" s="258">
        <v>2997200</v>
      </c>
      <c r="H26" s="258"/>
      <c r="I26" s="258">
        <v>1016000</v>
      </c>
      <c r="J26" s="258"/>
      <c r="K26" s="198"/>
      <c r="L26" s="258">
        <f>SUM(E26:J26)</f>
        <v>4013200</v>
      </c>
      <c r="M26" s="258"/>
    </row>
    <row r="27" spans="1:13" x14ac:dyDescent="0.25">
      <c r="A27" s="261" t="s">
        <v>416</v>
      </c>
      <c r="B27" s="262"/>
      <c r="C27" s="262"/>
      <c r="D27" s="262"/>
      <c r="E27" s="258">
        <v>10782300</v>
      </c>
      <c r="F27" s="258"/>
      <c r="G27" s="258">
        <v>16981463</v>
      </c>
      <c r="H27" s="258"/>
      <c r="I27" s="258">
        <v>19685345</v>
      </c>
      <c r="J27" s="258"/>
      <c r="K27" s="198"/>
      <c r="L27" s="258">
        <f>SUM(E27:J27)</f>
        <v>47449108</v>
      </c>
      <c r="M27" s="258"/>
    </row>
    <row r="28" spans="1:13" x14ac:dyDescent="0.25">
      <c r="A28" s="287"/>
      <c r="B28" s="288"/>
      <c r="C28" s="288"/>
      <c r="D28" s="288"/>
      <c r="E28" s="258"/>
      <c r="F28" s="258"/>
      <c r="G28" s="258"/>
      <c r="H28" s="258"/>
      <c r="I28" s="258"/>
      <c r="J28" s="258"/>
      <c r="K28" s="198"/>
      <c r="L28" s="258"/>
      <c r="M28" s="260"/>
    </row>
    <row r="29" spans="1:13" ht="15.75" thickBot="1" x14ac:dyDescent="0.3">
      <c r="A29" s="264"/>
      <c r="B29" s="265"/>
      <c r="C29" s="265"/>
      <c r="D29" s="265"/>
      <c r="E29" s="267"/>
      <c r="F29" s="267"/>
      <c r="G29" s="267"/>
      <c r="H29" s="267"/>
      <c r="I29" s="267"/>
      <c r="J29" s="267"/>
      <c r="K29" s="200"/>
      <c r="L29" s="267"/>
      <c r="M29" s="269"/>
    </row>
    <row r="30" spans="1:13" ht="15.75" thickBot="1" x14ac:dyDescent="0.3">
      <c r="A30" s="270" t="s">
        <v>405</v>
      </c>
      <c r="B30" s="271"/>
      <c r="C30" s="271"/>
      <c r="D30" s="271"/>
      <c r="E30" s="278">
        <f>SUM(E25:F29)</f>
        <v>14367300</v>
      </c>
      <c r="F30" s="278"/>
      <c r="G30" s="278">
        <f>SUM(G25:H29)</f>
        <v>29793659</v>
      </c>
      <c r="H30" s="278"/>
      <c r="I30" s="278">
        <f>SUM(I25:J29)</f>
        <v>26883760</v>
      </c>
      <c r="J30" s="278"/>
      <c r="K30" s="203"/>
      <c r="L30" s="278">
        <f>SUM(L25:M27)</f>
        <v>71044719</v>
      </c>
      <c r="M30" s="276"/>
    </row>
    <row r="33" spans="1:13" ht="15.75" x14ac:dyDescent="0.25">
      <c r="A33" s="184" t="s">
        <v>447</v>
      </c>
      <c r="B33" s="184"/>
      <c r="C33" s="184"/>
      <c r="D33" s="184"/>
      <c r="E33" s="184"/>
      <c r="F33" s="184"/>
      <c r="G33" s="184"/>
      <c r="H33" s="184"/>
      <c r="I33" s="184"/>
    </row>
    <row r="35" spans="1:13" ht="15.75" thickBot="1" x14ac:dyDescent="0.3"/>
    <row r="36" spans="1:13" ht="15.75" thickBot="1" x14ac:dyDescent="0.3">
      <c r="A36" s="285" t="s">
        <v>417</v>
      </c>
      <c r="B36" s="286"/>
      <c r="C36" s="286"/>
      <c r="D36" s="286"/>
      <c r="E36" s="286"/>
      <c r="F36" s="286"/>
      <c r="G36" s="286"/>
      <c r="H36" s="286"/>
      <c r="I36" s="286"/>
      <c r="J36" s="277" t="s">
        <v>418</v>
      </c>
      <c r="K36" s="277"/>
      <c r="L36" s="277"/>
      <c r="M36" s="251"/>
    </row>
    <row r="37" spans="1:13" x14ac:dyDescent="0.25">
      <c r="A37" s="279"/>
      <c r="B37" s="280"/>
      <c r="C37" s="280"/>
      <c r="D37" s="280"/>
      <c r="E37" s="280"/>
      <c r="F37" s="280"/>
      <c r="G37" s="280"/>
      <c r="H37" s="280"/>
      <c r="I37" s="280"/>
      <c r="J37" s="281"/>
      <c r="K37" s="282"/>
      <c r="L37" s="282"/>
      <c r="M37" s="283"/>
    </row>
    <row r="38" spans="1:13" ht="15.75" thickBot="1" x14ac:dyDescent="0.3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84"/>
    </row>
    <row r="39" spans="1:13" ht="15.75" thickBot="1" x14ac:dyDescent="0.3">
      <c r="A39" s="244" t="s">
        <v>419</v>
      </c>
      <c r="B39" s="245"/>
      <c r="C39" s="245"/>
      <c r="D39" s="245"/>
      <c r="E39" s="245"/>
      <c r="F39" s="245"/>
      <c r="G39" s="245"/>
      <c r="H39" s="245"/>
      <c r="I39" s="246"/>
      <c r="J39" s="277"/>
      <c r="K39" s="277"/>
      <c r="L39" s="277"/>
      <c r="M39" s="251"/>
    </row>
  </sheetData>
  <mergeCells count="93">
    <mergeCell ref="L28:M28"/>
    <mergeCell ref="L29:M29"/>
    <mergeCell ref="A39:I39"/>
    <mergeCell ref="A38:I38"/>
    <mergeCell ref="A36:I36"/>
    <mergeCell ref="J36:M36"/>
    <mergeCell ref="A37:I37"/>
    <mergeCell ref="J37:M37"/>
    <mergeCell ref="J38:M38"/>
    <mergeCell ref="J39:M39"/>
    <mergeCell ref="A30:D30"/>
    <mergeCell ref="E30:F30"/>
    <mergeCell ref="G30:H30"/>
    <mergeCell ref="I30:J30"/>
    <mergeCell ref="L30:M30"/>
    <mergeCell ref="A28:D28"/>
    <mergeCell ref="E28:F28"/>
    <mergeCell ref="G28:H28"/>
    <mergeCell ref="I28:J28"/>
    <mergeCell ref="A29:D29"/>
    <mergeCell ref="E29:F29"/>
    <mergeCell ref="G29:H29"/>
    <mergeCell ref="I29:J29"/>
    <mergeCell ref="A27:D27"/>
    <mergeCell ref="E27:F27"/>
    <mergeCell ref="G27:H27"/>
    <mergeCell ref="I27:J27"/>
    <mergeCell ref="L26:M26"/>
    <mergeCell ref="L27:M27"/>
    <mergeCell ref="L24:M24"/>
    <mergeCell ref="L25:M25"/>
    <mergeCell ref="A26:D26"/>
    <mergeCell ref="E26:F26"/>
    <mergeCell ref="G26:H26"/>
    <mergeCell ref="I26:J26"/>
    <mergeCell ref="A24:D24"/>
    <mergeCell ref="E24:F24"/>
    <mergeCell ref="G24:H24"/>
    <mergeCell ref="I24:J24"/>
    <mergeCell ref="A25:D25"/>
    <mergeCell ref="E25:F25"/>
    <mergeCell ref="G25:H25"/>
    <mergeCell ref="I25:J25"/>
    <mergeCell ref="A21:D21"/>
    <mergeCell ref="E21:F21"/>
    <mergeCell ref="G21:H21"/>
    <mergeCell ref="I21:J21"/>
    <mergeCell ref="L20:M20"/>
    <mergeCell ref="L21:M21"/>
    <mergeCell ref="L18:M18"/>
    <mergeCell ref="L19:M19"/>
    <mergeCell ref="A20:D20"/>
    <mergeCell ref="E20:F20"/>
    <mergeCell ref="G20:H20"/>
    <mergeCell ref="I20:J20"/>
    <mergeCell ref="A18:D18"/>
    <mergeCell ref="E18:F18"/>
    <mergeCell ref="G18:H18"/>
    <mergeCell ref="I18:J18"/>
    <mergeCell ref="A19:D19"/>
    <mergeCell ref="E19:F19"/>
    <mergeCell ref="G19:H19"/>
    <mergeCell ref="I19:J19"/>
    <mergeCell ref="A17:D17"/>
    <mergeCell ref="E17:F17"/>
    <mergeCell ref="G17:H17"/>
    <mergeCell ref="I17:J17"/>
    <mergeCell ref="L16:M16"/>
    <mergeCell ref="L17:M17"/>
    <mergeCell ref="L14:M14"/>
    <mergeCell ref="L15:M15"/>
    <mergeCell ref="A16:D16"/>
    <mergeCell ref="E16:F16"/>
    <mergeCell ref="G16:H16"/>
    <mergeCell ref="I16:J16"/>
    <mergeCell ref="A14:D14"/>
    <mergeCell ref="E14:F14"/>
    <mergeCell ref="G14:H14"/>
    <mergeCell ref="I14:J14"/>
    <mergeCell ref="E15:F15"/>
    <mergeCell ref="G15:H15"/>
    <mergeCell ref="I15:J15"/>
    <mergeCell ref="A13:D13"/>
    <mergeCell ref="E13:F13"/>
    <mergeCell ref="G13:H13"/>
    <mergeCell ref="I13:J13"/>
    <mergeCell ref="A3:L3"/>
    <mergeCell ref="L13:M13"/>
    <mergeCell ref="A1:L1"/>
    <mergeCell ref="A2:L2"/>
    <mergeCell ref="C5:I5"/>
    <mergeCell ref="C6:I6"/>
    <mergeCell ref="A8:D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M39"/>
  <sheetViews>
    <sheetView workbookViewId="0">
      <selection activeCell="A3" sqref="A3:L3"/>
    </sheetView>
  </sheetViews>
  <sheetFormatPr defaultRowHeight="15" x14ac:dyDescent="0.25"/>
  <cols>
    <col min="11" max="11" width="18.140625" customWidth="1"/>
  </cols>
  <sheetData>
    <row r="1" spans="1:13" ht="15.75" x14ac:dyDescent="0.25">
      <c r="A1" s="220" t="s">
        <v>429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3" x14ac:dyDescent="0.25">
      <c r="A2" s="221" t="s">
        <v>431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3" spans="1:13" x14ac:dyDescent="0.25">
      <c r="A3" s="221" t="s">
        <v>473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</row>
    <row r="5" spans="1:13" ht="15.75" x14ac:dyDescent="0.25">
      <c r="C5" s="242" t="s">
        <v>394</v>
      </c>
      <c r="D5" s="242"/>
      <c r="E5" s="242"/>
      <c r="F5" s="242"/>
      <c r="G5" s="242"/>
      <c r="H5" s="242"/>
      <c r="I5" s="242"/>
    </row>
    <row r="6" spans="1:13" ht="15.75" x14ac:dyDescent="0.25">
      <c r="C6" s="242" t="s">
        <v>395</v>
      </c>
      <c r="D6" s="242"/>
      <c r="E6" s="242"/>
      <c r="F6" s="242"/>
      <c r="G6" s="242"/>
      <c r="H6" s="242"/>
      <c r="I6" s="242"/>
    </row>
    <row r="8" spans="1:13" ht="15.75" x14ac:dyDescent="0.25">
      <c r="A8" s="243" t="s">
        <v>396</v>
      </c>
      <c r="B8" s="243"/>
      <c r="C8" s="243"/>
      <c r="D8" s="243"/>
      <c r="E8" s="177" t="s">
        <v>423</v>
      </c>
      <c r="F8" s="177"/>
      <c r="G8" s="177"/>
      <c r="H8" s="177"/>
      <c r="I8" s="177"/>
      <c r="J8" s="177"/>
      <c r="K8" s="177"/>
    </row>
    <row r="9" spans="1:13" ht="15.75" x14ac:dyDescent="0.25">
      <c r="A9" s="175" t="s">
        <v>398</v>
      </c>
      <c r="B9" s="175"/>
      <c r="C9" s="178" t="s">
        <v>424</v>
      </c>
      <c r="D9" s="175"/>
    </row>
    <row r="10" spans="1:13" ht="15.75" x14ac:dyDescent="0.25">
      <c r="A10" s="175" t="s">
        <v>400</v>
      </c>
      <c r="B10" s="175"/>
      <c r="C10" s="178" t="s">
        <v>425</v>
      </c>
      <c r="D10" s="178"/>
      <c r="E10" s="178"/>
      <c r="F10" s="178"/>
      <c r="G10" s="178"/>
      <c r="H10" s="178"/>
    </row>
    <row r="11" spans="1:13" ht="15.75" x14ac:dyDescent="0.25">
      <c r="A11" s="175" t="s">
        <v>402</v>
      </c>
      <c r="B11" s="175"/>
      <c r="C11" s="175"/>
      <c r="D11" s="178" t="s">
        <v>426</v>
      </c>
    </row>
    <row r="12" spans="1:13" ht="15.75" thickBot="1" x14ac:dyDescent="0.3"/>
    <row r="13" spans="1:13" ht="15.75" thickBot="1" x14ac:dyDescent="0.3">
      <c r="A13" s="244" t="s">
        <v>404</v>
      </c>
      <c r="B13" s="245"/>
      <c r="C13" s="245"/>
      <c r="D13" s="246"/>
      <c r="E13" s="247">
        <v>2018</v>
      </c>
      <c r="F13" s="248"/>
      <c r="G13" s="247">
        <v>2019</v>
      </c>
      <c r="H13" s="248"/>
      <c r="I13" s="247">
        <v>2020</v>
      </c>
      <c r="J13" s="249"/>
      <c r="K13" s="196" t="s">
        <v>440</v>
      </c>
      <c r="L13" s="289" t="s">
        <v>405</v>
      </c>
      <c r="M13" s="290"/>
    </row>
    <row r="14" spans="1:13" x14ac:dyDescent="0.25">
      <c r="A14" s="298" t="s">
        <v>406</v>
      </c>
      <c r="B14" s="299"/>
      <c r="C14" s="299"/>
      <c r="D14" s="300"/>
      <c r="E14" s="291"/>
      <c r="F14" s="301"/>
      <c r="G14" s="291"/>
      <c r="H14" s="301"/>
      <c r="I14" s="291"/>
      <c r="J14" s="301"/>
      <c r="K14" s="197"/>
      <c r="L14" s="291"/>
      <c r="M14" s="292"/>
    </row>
    <row r="15" spans="1:13" x14ac:dyDescent="0.25">
      <c r="A15" s="179" t="s">
        <v>407</v>
      </c>
      <c r="B15" s="180"/>
      <c r="C15" s="180"/>
      <c r="D15" s="181"/>
      <c r="E15" s="259"/>
      <c r="F15" s="297"/>
      <c r="G15" s="259"/>
      <c r="H15" s="297"/>
      <c r="I15" s="259"/>
      <c r="J15" s="297"/>
      <c r="K15" s="199"/>
      <c r="L15" s="259"/>
      <c r="M15" s="293"/>
    </row>
    <row r="16" spans="1:13" x14ac:dyDescent="0.25">
      <c r="A16" s="294" t="s">
        <v>408</v>
      </c>
      <c r="B16" s="295"/>
      <c r="C16" s="295"/>
      <c r="D16" s="296"/>
      <c r="E16" s="259">
        <v>3403389</v>
      </c>
      <c r="F16" s="297"/>
      <c r="G16" s="259">
        <v>2817000</v>
      </c>
      <c r="H16" s="297"/>
      <c r="I16" s="259">
        <v>5830811</v>
      </c>
      <c r="J16" s="297"/>
      <c r="K16" s="199"/>
      <c r="L16" s="259">
        <f>SUM(E16:K16)</f>
        <v>12051200</v>
      </c>
      <c r="M16" s="293"/>
    </row>
    <row r="17" spans="1:13" x14ac:dyDescent="0.25">
      <c r="A17" s="294" t="s">
        <v>409</v>
      </c>
      <c r="B17" s="295"/>
      <c r="C17" s="295"/>
      <c r="D17" s="296"/>
      <c r="E17" s="259"/>
      <c r="F17" s="297"/>
      <c r="G17" s="259"/>
      <c r="H17" s="297"/>
      <c r="I17" s="259"/>
      <c r="J17" s="297"/>
      <c r="K17" s="199"/>
      <c r="L17" s="259"/>
      <c r="M17" s="293"/>
    </row>
    <row r="18" spans="1:13" x14ac:dyDescent="0.25">
      <c r="A18" s="294" t="s">
        <v>410</v>
      </c>
      <c r="B18" s="295"/>
      <c r="C18" s="295"/>
      <c r="D18" s="296"/>
      <c r="E18" s="259"/>
      <c r="F18" s="297"/>
      <c r="G18" s="259"/>
      <c r="H18" s="297"/>
      <c r="I18" s="259"/>
      <c r="J18" s="297"/>
      <c r="K18" s="199"/>
      <c r="L18" s="259"/>
      <c r="M18" s="293"/>
    </row>
    <row r="19" spans="1:13" x14ac:dyDescent="0.25">
      <c r="A19" s="294" t="s">
        <v>411</v>
      </c>
      <c r="B19" s="295"/>
      <c r="C19" s="295"/>
      <c r="D19" s="296"/>
      <c r="E19" s="259"/>
      <c r="F19" s="297"/>
      <c r="G19" s="259"/>
      <c r="H19" s="297"/>
      <c r="I19" s="259"/>
      <c r="J19" s="297"/>
      <c r="K19" s="199"/>
      <c r="L19" s="259"/>
      <c r="M19" s="293"/>
    </row>
    <row r="20" spans="1:13" ht="15.75" thickBot="1" x14ac:dyDescent="0.3">
      <c r="A20" s="302"/>
      <c r="B20" s="303"/>
      <c r="C20" s="303"/>
      <c r="D20" s="304"/>
      <c r="E20" s="305"/>
      <c r="F20" s="306"/>
      <c r="G20" s="305"/>
      <c r="H20" s="306"/>
      <c r="I20" s="305"/>
      <c r="J20" s="306"/>
      <c r="K20" s="201"/>
      <c r="L20" s="305"/>
      <c r="M20" s="307"/>
    </row>
    <row r="21" spans="1:13" ht="15.75" thickBot="1" x14ac:dyDescent="0.3">
      <c r="A21" s="244" t="s">
        <v>412</v>
      </c>
      <c r="B21" s="245"/>
      <c r="C21" s="245"/>
      <c r="D21" s="246"/>
      <c r="E21" s="273">
        <f>SUM(E16:F20)</f>
        <v>3403389</v>
      </c>
      <c r="F21" s="274"/>
      <c r="G21" s="273">
        <f>SUM(G16:H20)</f>
        <v>2817000</v>
      </c>
      <c r="H21" s="274"/>
      <c r="I21" s="273">
        <f>SUM(I16:J20)</f>
        <v>5830811</v>
      </c>
      <c r="J21" s="274"/>
      <c r="K21" s="202">
        <f>SUM(K16:K20)</f>
        <v>0</v>
      </c>
      <c r="L21" s="308">
        <f>SUM(L14:M20)</f>
        <v>12051200</v>
      </c>
      <c r="M21" s="309"/>
    </row>
    <row r="22" spans="1:13" x14ac:dyDescent="0.25">
      <c r="A22" s="182"/>
      <c r="B22" s="182"/>
      <c r="C22" s="182"/>
      <c r="D22" s="183"/>
      <c r="E22" s="183"/>
      <c r="F22" s="183"/>
      <c r="G22" s="183"/>
      <c r="H22" s="183"/>
      <c r="I22" s="183"/>
      <c r="J22" s="183"/>
      <c r="K22" s="183"/>
    </row>
    <row r="23" spans="1:13" ht="15.75" thickBot="1" x14ac:dyDescent="0.3">
      <c r="A23" s="182"/>
      <c r="B23" s="182"/>
      <c r="C23" s="182"/>
      <c r="D23" s="183"/>
      <c r="E23" s="183"/>
      <c r="F23" s="183"/>
      <c r="G23" s="183"/>
      <c r="H23" s="183"/>
      <c r="I23" s="183"/>
      <c r="J23" s="183"/>
      <c r="K23" s="183"/>
    </row>
    <row r="24" spans="1:13" ht="15.75" thickBot="1" x14ac:dyDescent="0.3">
      <c r="A24" s="244" t="s">
        <v>413</v>
      </c>
      <c r="B24" s="245"/>
      <c r="C24" s="245"/>
      <c r="D24" s="246"/>
      <c r="E24" s="247">
        <v>2018</v>
      </c>
      <c r="F24" s="248"/>
      <c r="G24" s="247">
        <v>2019</v>
      </c>
      <c r="H24" s="248"/>
      <c r="I24" s="247">
        <v>2020</v>
      </c>
      <c r="J24" s="249"/>
      <c r="K24" s="196" t="s">
        <v>440</v>
      </c>
      <c r="L24" s="289" t="s">
        <v>405</v>
      </c>
      <c r="M24" s="290"/>
    </row>
    <row r="25" spans="1:13" x14ac:dyDescent="0.25">
      <c r="A25" s="298" t="s">
        <v>414</v>
      </c>
      <c r="B25" s="299"/>
      <c r="C25" s="299"/>
      <c r="D25" s="300"/>
      <c r="E25" s="291">
        <v>1254750</v>
      </c>
      <c r="F25" s="301"/>
      <c r="G25" s="291">
        <v>2136000</v>
      </c>
      <c r="H25" s="301"/>
      <c r="I25" s="291">
        <v>2115000</v>
      </c>
      <c r="J25" s="301"/>
      <c r="K25" s="198">
        <v>881250</v>
      </c>
      <c r="L25" s="291">
        <f>SUM(E25:K25)</f>
        <v>6387000</v>
      </c>
      <c r="M25" s="301"/>
    </row>
    <row r="26" spans="1:13" x14ac:dyDescent="0.25">
      <c r="A26" s="294" t="s">
        <v>415</v>
      </c>
      <c r="B26" s="295"/>
      <c r="C26" s="295"/>
      <c r="D26" s="296"/>
      <c r="E26" s="259"/>
      <c r="F26" s="297"/>
      <c r="G26" s="259"/>
      <c r="H26" s="297"/>
      <c r="I26" s="259"/>
      <c r="J26" s="297"/>
      <c r="K26" s="198"/>
      <c r="L26" s="259">
        <f>SUM(E26:J26)</f>
        <v>0</v>
      </c>
      <c r="M26" s="297"/>
    </row>
    <row r="27" spans="1:13" x14ac:dyDescent="0.25">
      <c r="A27" s="294" t="s">
        <v>416</v>
      </c>
      <c r="B27" s="295"/>
      <c r="C27" s="295"/>
      <c r="D27" s="296"/>
      <c r="E27" s="259">
        <v>2286000</v>
      </c>
      <c r="F27" s="297"/>
      <c r="G27" s="259">
        <v>1778000</v>
      </c>
      <c r="H27" s="297"/>
      <c r="I27" s="259">
        <v>1600200</v>
      </c>
      <c r="J27" s="297"/>
      <c r="K27" s="198"/>
      <c r="L27" s="259">
        <f>SUM(E27:K27)</f>
        <v>5664200</v>
      </c>
      <c r="M27" s="297"/>
    </row>
    <row r="28" spans="1:13" x14ac:dyDescent="0.25">
      <c r="A28" s="317"/>
      <c r="B28" s="318"/>
      <c r="C28" s="318"/>
      <c r="D28" s="319"/>
      <c r="E28" s="259"/>
      <c r="F28" s="297"/>
      <c r="G28" s="259"/>
      <c r="H28" s="297"/>
      <c r="I28" s="259"/>
      <c r="J28" s="297"/>
      <c r="K28" s="198"/>
      <c r="L28" s="259"/>
      <c r="M28" s="293"/>
    </row>
    <row r="29" spans="1:13" ht="15.75" thickBot="1" x14ac:dyDescent="0.3">
      <c r="A29" s="302"/>
      <c r="B29" s="303"/>
      <c r="C29" s="303"/>
      <c r="D29" s="304"/>
      <c r="E29" s="305"/>
      <c r="F29" s="306"/>
      <c r="G29" s="305"/>
      <c r="H29" s="306"/>
      <c r="I29" s="305"/>
      <c r="J29" s="306"/>
      <c r="K29" s="200"/>
      <c r="L29" s="305"/>
      <c r="M29" s="307"/>
    </row>
    <row r="30" spans="1:13" ht="15.75" thickBot="1" x14ac:dyDescent="0.3">
      <c r="A30" s="244" t="s">
        <v>405</v>
      </c>
      <c r="B30" s="245"/>
      <c r="C30" s="245"/>
      <c r="D30" s="246"/>
      <c r="E30" s="273">
        <f>SUM(E25:F29)</f>
        <v>3540750</v>
      </c>
      <c r="F30" s="274"/>
      <c r="G30" s="273">
        <f>SUM(G25:H29)</f>
        <v>3914000</v>
      </c>
      <c r="H30" s="274"/>
      <c r="I30" s="273">
        <f>SUM(I25:J29)</f>
        <v>3715200</v>
      </c>
      <c r="J30" s="274"/>
      <c r="K30" s="203">
        <f>SUM(K25:K29)</f>
        <v>881250</v>
      </c>
      <c r="L30" s="273">
        <f>SUM(L25:M27)</f>
        <v>12051200</v>
      </c>
      <c r="M30" s="309"/>
    </row>
    <row r="33" spans="1:13" ht="15.75" x14ac:dyDescent="0.25">
      <c r="A33" s="184" t="s">
        <v>447</v>
      </c>
      <c r="B33" s="184"/>
      <c r="C33" s="184"/>
      <c r="D33" s="184"/>
      <c r="E33" s="184"/>
      <c r="F33" s="184"/>
      <c r="G33" s="184"/>
      <c r="H33" s="184"/>
      <c r="I33" s="184"/>
    </row>
    <row r="35" spans="1:13" ht="15.75" thickBot="1" x14ac:dyDescent="0.3"/>
    <row r="36" spans="1:13" ht="15.75" thickBot="1" x14ac:dyDescent="0.3">
      <c r="A36" s="310" t="s">
        <v>417</v>
      </c>
      <c r="B36" s="311"/>
      <c r="C36" s="311"/>
      <c r="D36" s="311"/>
      <c r="E36" s="311"/>
      <c r="F36" s="311"/>
      <c r="G36" s="311"/>
      <c r="H36" s="311"/>
      <c r="I36" s="312"/>
      <c r="J36" s="247" t="s">
        <v>418</v>
      </c>
      <c r="K36" s="249"/>
      <c r="L36" s="249"/>
      <c r="M36" s="290"/>
    </row>
    <row r="37" spans="1:13" x14ac:dyDescent="0.25">
      <c r="A37" s="313"/>
      <c r="B37" s="282"/>
      <c r="C37" s="282"/>
      <c r="D37" s="282"/>
      <c r="E37" s="282"/>
      <c r="F37" s="282"/>
      <c r="G37" s="282"/>
      <c r="H37" s="282"/>
      <c r="I37" s="314"/>
      <c r="J37" s="281"/>
      <c r="K37" s="282"/>
      <c r="L37" s="282"/>
      <c r="M37" s="283"/>
    </row>
    <row r="38" spans="1:13" ht="15.75" thickBot="1" x14ac:dyDescent="0.3">
      <c r="A38" s="302"/>
      <c r="B38" s="303"/>
      <c r="C38" s="303"/>
      <c r="D38" s="303"/>
      <c r="E38" s="303"/>
      <c r="F38" s="303"/>
      <c r="G38" s="303"/>
      <c r="H38" s="303"/>
      <c r="I38" s="304"/>
      <c r="J38" s="315"/>
      <c r="K38" s="303"/>
      <c r="L38" s="303"/>
      <c r="M38" s="316"/>
    </row>
    <row r="39" spans="1:13" ht="15.75" thickBot="1" x14ac:dyDescent="0.3">
      <c r="A39" s="244" t="s">
        <v>419</v>
      </c>
      <c r="B39" s="245"/>
      <c r="C39" s="245"/>
      <c r="D39" s="245"/>
      <c r="E39" s="245"/>
      <c r="F39" s="245"/>
      <c r="G39" s="245"/>
      <c r="H39" s="245"/>
      <c r="I39" s="246"/>
      <c r="J39" s="247"/>
      <c r="K39" s="249"/>
      <c r="L39" s="249"/>
      <c r="M39" s="290"/>
    </row>
  </sheetData>
  <mergeCells count="93">
    <mergeCell ref="L28:M28"/>
    <mergeCell ref="L29:M29"/>
    <mergeCell ref="A39:I39"/>
    <mergeCell ref="A38:I38"/>
    <mergeCell ref="A36:I36"/>
    <mergeCell ref="J36:M36"/>
    <mergeCell ref="A37:I37"/>
    <mergeCell ref="J37:M37"/>
    <mergeCell ref="J38:M38"/>
    <mergeCell ref="J39:M39"/>
    <mergeCell ref="A30:D30"/>
    <mergeCell ref="E30:F30"/>
    <mergeCell ref="G30:H30"/>
    <mergeCell ref="I30:J30"/>
    <mergeCell ref="L30:M30"/>
    <mergeCell ref="A28:D28"/>
    <mergeCell ref="E28:F28"/>
    <mergeCell ref="G28:H28"/>
    <mergeCell ref="I28:J28"/>
    <mergeCell ref="A29:D29"/>
    <mergeCell ref="E29:F29"/>
    <mergeCell ref="G29:H29"/>
    <mergeCell ref="I29:J29"/>
    <mergeCell ref="A27:D27"/>
    <mergeCell ref="E27:F27"/>
    <mergeCell ref="G27:H27"/>
    <mergeCell ref="I27:J27"/>
    <mergeCell ref="L26:M26"/>
    <mergeCell ref="L27:M27"/>
    <mergeCell ref="L24:M24"/>
    <mergeCell ref="L25:M25"/>
    <mergeCell ref="A26:D26"/>
    <mergeCell ref="E26:F26"/>
    <mergeCell ref="G26:H26"/>
    <mergeCell ref="I26:J26"/>
    <mergeCell ref="A24:D24"/>
    <mergeCell ref="E24:F24"/>
    <mergeCell ref="G24:H24"/>
    <mergeCell ref="I24:J24"/>
    <mergeCell ref="A25:D25"/>
    <mergeCell ref="E25:F25"/>
    <mergeCell ref="G25:H25"/>
    <mergeCell ref="I25:J25"/>
    <mergeCell ref="A21:D21"/>
    <mergeCell ref="E21:F21"/>
    <mergeCell ref="G21:H21"/>
    <mergeCell ref="I21:J21"/>
    <mergeCell ref="L20:M20"/>
    <mergeCell ref="L21:M21"/>
    <mergeCell ref="L18:M18"/>
    <mergeCell ref="L19:M19"/>
    <mergeCell ref="A20:D20"/>
    <mergeCell ref="E20:F20"/>
    <mergeCell ref="G20:H20"/>
    <mergeCell ref="I20:J20"/>
    <mergeCell ref="A18:D18"/>
    <mergeCell ref="E18:F18"/>
    <mergeCell ref="G18:H18"/>
    <mergeCell ref="I18:J18"/>
    <mergeCell ref="A19:D19"/>
    <mergeCell ref="E19:F19"/>
    <mergeCell ref="G19:H19"/>
    <mergeCell ref="I19:J19"/>
    <mergeCell ref="A17:D17"/>
    <mergeCell ref="E17:F17"/>
    <mergeCell ref="G17:H17"/>
    <mergeCell ref="I17:J17"/>
    <mergeCell ref="L16:M16"/>
    <mergeCell ref="L17:M17"/>
    <mergeCell ref="L14:M14"/>
    <mergeCell ref="L15:M15"/>
    <mergeCell ref="A16:D16"/>
    <mergeCell ref="E16:F16"/>
    <mergeCell ref="G16:H16"/>
    <mergeCell ref="I16:J16"/>
    <mergeCell ref="A14:D14"/>
    <mergeCell ref="E14:F14"/>
    <mergeCell ref="G14:H14"/>
    <mergeCell ref="I14:J14"/>
    <mergeCell ref="E15:F15"/>
    <mergeCell ref="G15:H15"/>
    <mergeCell ref="I15:J15"/>
    <mergeCell ref="A13:D13"/>
    <mergeCell ref="E13:F13"/>
    <mergeCell ref="G13:H13"/>
    <mergeCell ref="I13:J13"/>
    <mergeCell ref="A3:L3"/>
    <mergeCell ref="L13:M13"/>
    <mergeCell ref="A1:L1"/>
    <mergeCell ref="A2:L2"/>
    <mergeCell ref="C5:I5"/>
    <mergeCell ref="C6:I6"/>
    <mergeCell ref="A8:D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</sheetPr>
  <dimension ref="A1:L39"/>
  <sheetViews>
    <sheetView workbookViewId="0">
      <selection activeCell="A3" sqref="A3:L3"/>
    </sheetView>
  </sheetViews>
  <sheetFormatPr defaultRowHeight="15" x14ac:dyDescent="0.25"/>
  <sheetData>
    <row r="1" spans="1:12" ht="15.75" x14ac:dyDescent="0.25">
      <c r="A1" s="220" t="s">
        <v>428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2" x14ac:dyDescent="0.25">
      <c r="A2" s="221" t="s">
        <v>431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3" spans="1:12" x14ac:dyDescent="0.25">
      <c r="A3" s="221" t="s">
        <v>473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</row>
    <row r="4" spans="1:12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2" ht="15.75" x14ac:dyDescent="0.25">
      <c r="C5" s="242" t="s">
        <v>394</v>
      </c>
      <c r="D5" s="242"/>
      <c r="E5" s="242"/>
      <c r="F5" s="242"/>
      <c r="G5" s="242"/>
      <c r="H5" s="242"/>
      <c r="I5" s="242"/>
    </row>
    <row r="6" spans="1:12" ht="15.75" x14ac:dyDescent="0.25">
      <c r="C6" s="242" t="s">
        <v>395</v>
      </c>
      <c r="D6" s="242"/>
      <c r="E6" s="242"/>
      <c r="F6" s="242"/>
      <c r="G6" s="242"/>
      <c r="H6" s="242"/>
      <c r="I6" s="242"/>
    </row>
    <row r="8" spans="1:12" ht="15.75" x14ac:dyDescent="0.25">
      <c r="A8" s="243" t="s">
        <v>396</v>
      </c>
      <c r="B8" s="243"/>
      <c r="C8" s="243"/>
      <c r="D8" s="243"/>
      <c r="E8" t="s">
        <v>397</v>
      </c>
    </row>
    <row r="9" spans="1:12" ht="15.75" x14ac:dyDescent="0.25">
      <c r="A9" s="175" t="s">
        <v>398</v>
      </c>
      <c r="B9" s="175"/>
      <c r="C9" s="320" t="s">
        <v>453</v>
      </c>
      <c r="D9" s="320"/>
      <c r="E9" s="320"/>
      <c r="F9" s="320"/>
      <c r="G9" s="320"/>
      <c r="H9" s="320"/>
      <c r="I9" s="320"/>
      <c r="J9" s="320"/>
      <c r="K9" s="320"/>
      <c r="L9" s="320"/>
    </row>
    <row r="10" spans="1:12" ht="15.75" x14ac:dyDescent="0.25">
      <c r="A10" s="175" t="s">
        <v>400</v>
      </c>
      <c r="B10" s="175"/>
      <c r="C10" s="321" t="s">
        <v>450</v>
      </c>
      <c r="D10" s="321"/>
      <c r="E10" s="321"/>
      <c r="F10" s="321"/>
      <c r="G10" s="321"/>
      <c r="H10" s="321"/>
      <c r="I10" s="321"/>
      <c r="J10" s="321"/>
      <c r="K10" s="321"/>
      <c r="L10" s="321"/>
    </row>
    <row r="11" spans="1:12" ht="15.75" x14ac:dyDescent="0.25">
      <c r="A11" s="175" t="s">
        <v>402</v>
      </c>
      <c r="B11" s="175"/>
      <c r="C11" s="175"/>
      <c r="D11" s="204" t="s">
        <v>451</v>
      </c>
    </row>
    <row r="12" spans="1:12" ht="15.75" thickBot="1" x14ac:dyDescent="0.3"/>
    <row r="13" spans="1:12" ht="15.75" thickBot="1" x14ac:dyDescent="0.3">
      <c r="A13" s="244" t="s">
        <v>404</v>
      </c>
      <c r="B13" s="245"/>
      <c r="C13" s="245"/>
      <c r="D13" s="246"/>
      <c r="E13" s="247">
        <v>2019</v>
      </c>
      <c r="F13" s="248"/>
      <c r="G13" s="247">
        <v>2020</v>
      </c>
      <c r="H13" s="248"/>
      <c r="I13" s="249" t="s">
        <v>452</v>
      </c>
      <c r="J13" s="249"/>
      <c r="K13" s="250" t="s">
        <v>405</v>
      </c>
      <c r="L13" s="251"/>
    </row>
    <row r="14" spans="1:12" x14ac:dyDescent="0.25">
      <c r="A14" s="252" t="s">
        <v>406</v>
      </c>
      <c r="B14" s="253"/>
      <c r="C14" s="253"/>
      <c r="D14" s="254"/>
      <c r="E14" s="255"/>
      <c r="F14" s="255"/>
      <c r="G14" s="255"/>
      <c r="H14" s="255"/>
      <c r="I14" s="255"/>
      <c r="J14" s="256"/>
      <c r="K14" s="255"/>
      <c r="L14" s="257"/>
    </row>
    <row r="15" spans="1:12" x14ac:dyDescent="0.25">
      <c r="A15" s="179" t="s">
        <v>407</v>
      </c>
      <c r="B15" s="180"/>
      <c r="C15" s="180"/>
      <c r="D15" s="181"/>
      <c r="E15" s="258"/>
      <c r="F15" s="258"/>
      <c r="G15" s="258"/>
      <c r="H15" s="258"/>
      <c r="I15" s="258"/>
      <c r="J15" s="259"/>
      <c r="K15" s="255"/>
      <c r="L15" s="257"/>
    </row>
    <row r="16" spans="1:12" x14ac:dyDescent="0.25">
      <c r="A16" s="261" t="s">
        <v>408</v>
      </c>
      <c r="B16" s="262"/>
      <c r="C16" s="262"/>
      <c r="D16" s="263"/>
      <c r="E16" s="258">
        <v>11510601</v>
      </c>
      <c r="F16" s="258"/>
      <c r="G16" s="258">
        <v>8489399</v>
      </c>
      <c r="H16" s="258"/>
      <c r="I16" s="258"/>
      <c r="J16" s="259"/>
      <c r="K16" s="255">
        <f>SUM(E16:J16)</f>
        <v>20000000</v>
      </c>
      <c r="L16" s="257"/>
    </row>
    <row r="17" spans="1:12" x14ac:dyDescent="0.25">
      <c r="A17" s="261" t="s">
        <v>409</v>
      </c>
      <c r="B17" s="262"/>
      <c r="C17" s="262"/>
      <c r="D17" s="263"/>
      <c r="E17" s="258"/>
      <c r="F17" s="258"/>
      <c r="G17" s="258"/>
      <c r="H17" s="258"/>
      <c r="I17" s="258"/>
      <c r="J17" s="259"/>
      <c r="K17" s="255"/>
      <c r="L17" s="257"/>
    </row>
    <row r="18" spans="1:12" x14ac:dyDescent="0.25">
      <c r="A18" s="261" t="s">
        <v>410</v>
      </c>
      <c r="B18" s="262"/>
      <c r="C18" s="262"/>
      <c r="D18" s="263"/>
      <c r="E18" s="258"/>
      <c r="F18" s="258"/>
      <c r="G18" s="258"/>
      <c r="H18" s="258"/>
      <c r="I18" s="258"/>
      <c r="J18" s="259"/>
      <c r="K18" s="255"/>
      <c r="L18" s="257"/>
    </row>
    <row r="19" spans="1:12" x14ac:dyDescent="0.25">
      <c r="A19" s="261" t="s">
        <v>411</v>
      </c>
      <c r="B19" s="262"/>
      <c r="C19" s="262"/>
      <c r="D19" s="263"/>
      <c r="E19" s="258"/>
      <c r="F19" s="258"/>
      <c r="G19" s="258"/>
      <c r="H19" s="258"/>
      <c r="I19" s="258"/>
      <c r="J19" s="259"/>
      <c r="K19" s="255"/>
      <c r="L19" s="257"/>
    </row>
    <row r="20" spans="1:12" ht="15.75" thickBot="1" x14ac:dyDescent="0.3">
      <c r="A20" s="264"/>
      <c r="B20" s="265"/>
      <c r="C20" s="265"/>
      <c r="D20" s="266"/>
      <c r="E20" s="267"/>
      <c r="F20" s="267"/>
      <c r="G20" s="267"/>
      <c r="H20" s="267"/>
      <c r="I20" s="267"/>
      <c r="J20" s="268"/>
      <c r="K20" s="255"/>
      <c r="L20" s="257"/>
    </row>
    <row r="21" spans="1:12" ht="15.75" thickBot="1" x14ac:dyDescent="0.3">
      <c r="A21" s="270" t="s">
        <v>412</v>
      </c>
      <c r="B21" s="271"/>
      <c r="C21" s="271"/>
      <c r="D21" s="272"/>
      <c r="E21" s="273">
        <f>E14+E16</f>
        <v>11510601</v>
      </c>
      <c r="F21" s="274"/>
      <c r="G21" s="273">
        <f>G14+G16</f>
        <v>8489399</v>
      </c>
      <c r="H21" s="274"/>
      <c r="I21" s="273"/>
      <c r="J21" s="322"/>
      <c r="K21" s="275">
        <f>SUM(K14:L20)</f>
        <v>20000000</v>
      </c>
      <c r="L21" s="276"/>
    </row>
    <row r="22" spans="1:12" x14ac:dyDescent="0.25">
      <c r="A22" s="182"/>
      <c r="B22" s="182"/>
      <c r="C22" s="182"/>
      <c r="D22" s="183"/>
      <c r="E22" s="183"/>
      <c r="F22" s="183"/>
      <c r="G22" s="183"/>
      <c r="H22" s="183"/>
      <c r="I22" s="183"/>
      <c r="J22" s="183"/>
    </row>
    <row r="23" spans="1:12" ht="15.75" thickBot="1" x14ac:dyDescent="0.3">
      <c r="A23" s="182"/>
      <c r="B23" s="182"/>
      <c r="C23" s="182"/>
      <c r="D23" s="183"/>
      <c r="E23" s="183"/>
      <c r="F23" s="183"/>
      <c r="G23" s="183"/>
      <c r="H23" s="183"/>
      <c r="I23" s="183"/>
      <c r="J23" s="183"/>
    </row>
    <row r="24" spans="1:12" ht="15.75" thickBot="1" x14ac:dyDescent="0.3">
      <c r="A24" s="270" t="s">
        <v>413</v>
      </c>
      <c r="B24" s="271"/>
      <c r="C24" s="271"/>
      <c r="D24" s="271"/>
      <c r="E24" s="247">
        <v>2019</v>
      </c>
      <c r="F24" s="248"/>
      <c r="G24" s="247">
        <v>2020</v>
      </c>
      <c r="H24" s="248"/>
      <c r="I24" s="249" t="s">
        <v>452</v>
      </c>
      <c r="J24" s="249"/>
      <c r="K24" s="250" t="s">
        <v>405</v>
      </c>
      <c r="L24" s="251"/>
    </row>
    <row r="25" spans="1:12" x14ac:dyDescent="0.25">
      <c r="A25" s="252" t="s">
        <v>414</v>
      </c>
      <c r="B25" s="253"/>
      <c r="C25" s="253"/>
      <c r="D25" s="253"/>
      <c r="E25" s="258"/>
      <c r="F25" s="258"/>
      <c r="G25" s="258"/>
      <c r="H25" s="258"/>
      <c r="I25" s="258"/>
      <c r="J25" s="258"/>
      <c r="K25" s="258"/>
      <c r="L25" s="258"/>
    </row>
    <row r="26" spans="1:12" x14ac:dyDescent="0.25">
      <c r="A26" s="261" t="s">
        <v>415</v>
      </c>
      <c r="B26" s="262"/>
      <c r="C26" s="262"/>
      <c r="D26" s="262"/>
      <c r="E26" s="258">
        <v>2613220</v>
      </c>
      <c r="F26" s="258"/>
      <c r="G26" s="258">
        <v>14722720</v>
      </c>
      <c r="H26" s="258"/>
      <c r="I26" s="258"/>
      <c r="J26" s="258"/>
      <c r="K26" s="258">
        <f>SUM(E26:J26)</f>
        <v>17335940</v>
      </c>
      <c r="L26" s="258"/>
    </row>
    <row r="27" spans="1:12" x14ac:dyDescent="0.25">
      <c r="A27" s="261" t="s">
        <v>416</v>
      </c>
      <c r="B27" s="262"/>
      <c r="C27" s="262"/>
      <c r="D27" s="262"/>
      <c r="E27" s="258">
        <v>298450</v>
      </c>
      <c r="F27" s="258"/>
      <c r="G27" s="258">
        <v>2365610</v>
      </c>
      <c r="H27" s="258"/>
      <c r="I27" s="258"/>
      <c r="J27" s="258"/>
      <c r="K27" s="258">
        <f>SUM(E27:J27)</f>
        <v>2664060</v>
      </c>
      <c r="L27" s="258"/>
    </row>
    <row r="28" spans="1:12" x14ac:dyDescent="0.25">
      <c r="A28" s="287"/>
      <c r="B28" s="288"/>
      <c r="C28" s="288"/>
      <c r="D28" s="288"/>
      <c r="E28" s="258"/>
      <c r="F28" s="258"/>
      <c r="G28" s="258"/>
      <c r="H28" s="258"/>
      <c r="I28" s="258"/>
      <c r="J28" s="258"/>
      <c r="K28" s="258"/>
      <c r="L28" s="258"/>
    </row>
    <row r="29" spans="1:12" ht="15.75" thickBot="1" x14ac:dyDescent="0.3">
      <c r="A29" s="264"/>
      <c r="B29" s="265"/>
      <c r="C29" s="265"/>
      <c r="D29" s="265"/>
      <c r="E29" s="267"/>
      <c r="F29" s="267"/>
      <c r="G29" s="267"/>
      <c r="H29" s="267"/>
      <c r="I29" s="267"/>
      <c r="J29" s="267"/>
      <c r="K29" s="258"/>
      <c r="L29" s="258"/>
    </row>
    <row r="30" spans="1:12" ht="15.75" thickBot="1" x14ac:dyDescent="0.3">
      <c r="A30" s="270" t="s">
        <v>405</v>
      </c>
      <c r="B30" s="271"/>
      <c r="C30" s="271"/>
      <c r="D30" s="271"/>
      <c r="E30" s="278">
        <f>E26+E27</f>
        <v>2911670</v>
      </c>
      <c r="F30" s="278"/>
      <c r="G30" s="278">
        <f>G26+G27</f>
        <v>17088330</v>
      </c>
      <c r="H30" s="278"/>
      <c r="I30" s="278"/>
      <c r="J30" s="278"/>
      <c r="K30" s="278">
        <f>SUM(K25:L27)</f>
        <v>20000000</v>
      </c>
      <c r="L30" s="276"/>
    </row>
    <row r="33" spans="1:12" ht="15.75" x14ac:dyDescent="0.25">
      <c r="A33" s="184" t="s">
        <v>447</v>
      </c>
      <c r="B33" s="184"/>
      <c r="C33" s="184"/>
      <c r="D33" s="184"/>
      <c r="E33" s="184"/>
      <c r="F33" s="184"/>
      <c r="G33" s="184"/>
      <c r="H33" s="184"/>
      <c r="I33" s="184"/>
    </row>
    <row r="35" spans="1:12" ht="15.75" thickBot="1" x14ac:dyDescent="0.3"/>
    <row r="36" spans="1:12" ht="15.75" thickBot="1" x14ac:dyDescent="0.3">
      <c r="A36" s="285" t="s">
        <v>417</v>
      </c>
      <c r="B36" s="286"/>
      <c r="C36" s="286"/>
      <c r="D36" s="286"/>
      <c r="E36" s="286"/>
      <c r="F36" s="286"/>
      <c r="G36" s="286"/>
      <c r="H36" s="286"/>
      <c r="I36" s="286"/>
      <c r="J36" s="277" t="s">
        <v>418</v>
      </c>
      <c r="K36" s="277"/>
      <c r="L36" s="251"/>
    </row>
    <row r="37" spans="1:12" x14ac:dyDescent="0.25">
      <c r="A37" s="279"/>
      <c r="B37" s="280"/>
      <c r="C37" s="280"/>
      <c r="D37" s="280"/>
      <c r="E37" s="280"/>
      <c r="F37" s="280"/>
      <c r="G37" s="280"/>
      <c r="H37" s="280"/>
      <c r="I37" s="280"/>
      <c r="J37" s="281"/>
      <c r="K37" s="282"/>
      <c r="L37" s="283"/>
    </row>
    <row r="38" spans="1:12" ht="15.75" thickBot="1" x14ac:dyDescent="0.3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65"/>
      <c r="L38" s="284"/>
    </row>
    <row r="39" spans="1:12" ht="15.75" thickBot="1" x14ac:dyDescent="0.3">
      <c r="A39" s="244" t="s">
        <v>419</v>
      </c>
      <c r="B39" s="245"/>
      <c r="C39" s="245"/>
      <c r="D39" s="245"/>
      <c r="E39" s="245"/>
      <c r="F39" s="245"/>
      <c r="G39" s="245"/>
      <c r="H39" s="245"/>
      <c r="I39" s="246"/>
      <c r="J39" s="277"/>
      <c r="K39" s="277"/>
      <c r="L39" s="251"/>
    </row>
  </sheetData>
  <mergeCells count="95">
    <mergeCell ref="A36:I36"/>
    <mergeCell ref="J36:L36"/>
    <mergeCell ref="A30:D30"/>
    <mergeCell ref="E30:F30"/>
    <mergeCell ref="G30:H30"/>
    <mergeCell ref="I30:J30"/>
    <mergeCell ref="K30:L30"/>
    <mergeCell ref="A37:I37"/>
    <mergeCell ref="J37:L37"/>
    <mergeCell ref="A38:I38"/>
    <mergeCell ref="J38:L38"/>
    <mergeCell ref="A39:I39"/>
    <mergeCell ref="J39:L39"/>
    <mergeCell ref="A29:D29"/>
    <mergeCell ref="E29:F29"/>
    <mergeCell ref="G29:H29"/>
    <mergeCell ref="I29:J29"/>
    <mergeCell ref="K29:L29"/>
    <mergeCell ref="A28:D28"/>
    <mergeCell ref="E28:F28"/>
    <mergeCell ref="G28:H28"/>
    <mergeCell ref="I28:J28"/>
    <mergeCell ref="K28:L28"/>
    <mergeCell ref="A27:D27"/>
    <mergeCell ref="E27:F27"/>
    <mergeCell ref="G27:H27"/>
    <mergeCell ref="I27:J27"/>
    <mergeCell ref="K27:L27"/>
    <mergeCell ref="A26:D26"/>
    <mergeCell ref="E26:F26"/>
    <mergeCell ref="G26:H26"/>
    <mergeCell ref="I26:J26"/>
    <mergeCell ref="K26:L26"/>
    <mergeCell ref="A25:D25"/>
    <mergeCell ref="E25:F25"/>
    <mergeCell ref="G25:H25"/>
    <mergeCell ref="I25:J25"/>
    <mergeCell ref="K25:L25"/>
    <mergeCell ref="A24:D24"/>
    <mergeCell ref="E24:F24"/>
    <mergeCell ref="G24:H24"/>
    <mergeCell ref="I24:J24"/>
    <mergeCell ref="K24:L24"/>
    <mergeCell ref="A21:D21"/>
    <mergeCell ref="E21:F21"/>
    <mergeCell ref="G21:H21"/>
    <mergeCell ref="I21:J21"/>
    <mergeCell ref="K21:L21"/>
    <mergeCell ref="A20:D20"/>
    <mergeCell ref="E20:F20"/>
    <mergeCell ref="G20:H20"/>
    <mergeCell ref="I20:J20"/>
    <mergeCell ref="K20:L20"/>
    <mergeCell ref="A19:D19"/>
    <mergeCell ref="E19:F19"/>
    <mergeCell ref="G19:H19"/>
    <mergeCell ref="I19:J19"/>
    <mergeCell ref="K19:L19"/>
    <mergeCell ref="A18:D18"/>
    <mergeCell ref="E18:F18"/>
    <mergeCell ref="G18:H18"/>
    <mergeCell ref="I18:J18"/>
    <mergeCell ref="K18:L18"/>
    <mergeCell ref="A17:D17"/>
    <mergeCell ref="E17:F17"/>
    <mergeCell ref="G17:H17"/>
    <mergeCell ref="I17:J17"/>
    <mergeCell ref="K17:L17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C9:L9"/>
    <mergeCell ref="A3:L3"/>
    <mergeCell ref="A14:D14"/>
    <mergeCell ref="E14:F14"/>
    <mergeCell ref="G14:H14"/>
    <mergeCell ref="I14:J14"/>
    <mergeCell ref="K14:L14"/>
    <mergeCell ref="C10:L10"/>
    <mergeCell ref="A13:D13"/>
    <mergeCell ref="E13:F13"/>
    <mergeCell ref="G13:H13"/>
    <mergeCell ref="I13:J13"/>
    <mergeCell ref="K13:L13"/>
    <mergeCell ref="A1:L1"/>
    <mergeCell ref="A2:L2"/>
    <mergeCell ref="C5:I5"/>
    <mergeCell ref="C6:I6"/>
    <mergeCell ref="A8:D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39997558519241921"/>
  </sheetPr>
  <dimension ref="A1:L39"/>
  <sheetViews>
    <sheetView zoomScaleNormal="100" workbookViewId="0">
      <selection activeCell="A3" sqref="A3:L3"/>
    </sheetView>
  </sheetViews>
  <sheetFormatPr defaultRowHeight="15" x14ac:dyDescent="0.25"/>
  <sheetData>
    <row r="1" spans="1:12" ht="15.75" x14ac:dyDescent="0.25">
      <c r="A1" s="220" t="s">
        <v>449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2" x14ac:dyDescent="0.25">
      <c r="A2" s="221" t="s">
        <v>431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3" spans="1:12" x14ac:dyDescent="0.25">
      <c r="A3" s="221" t="s">
        <v>473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</row>
    <row r="4" spans="1:12" x14ac:dyDescent="0.25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</row>
    <row r="5" spans="1:12" ht="15.75" x14ac:dyDescent="0.25">
      <c r="C5" s="242" t="s">
        <v>394</v>
      </c>
      <c r="D5" s="242"/>
      <c r="E5" s="242"/>
      <c r="F5" s="242"/>
      <c r="G5" s="242"/>
      <c r="H5" s="242"/>
      <c r="I5" s="242"/>
    </row>
    <row r="6" spans="1:12" ht="15.75" x14ac:dyDescent="0.25">
      <c r="C6" s="242" t="s">
        <v>395</v>
      </c>
      <c r="D6" s="242"/>
      <c r="E6" s="242"/>
      <c r="F6" s="242"/>
      <c r="G6" s="242"/>
      <c r="H6" s="242"/>
      <c r="I6" s="242"/>
    </row>
    <row r="8" spans="1:12" ht="15.75" x14ac:dyDescent="0.25">
      <c r="A8" s="243" t="s">
        <v>396</v>
      </c>
      <c r="B8" s="243"/>
      <c r="C8" s="243"/>
      <c r="D8" s="243"/>
      <c r="E8" t="s">
        <v>397</v>
      </c>
    </row>
    <row r="9" spans="1:12" ht="15.75" x14ac:dyDescent="0.25">
      <c r="A9" s="195" t="s">
        <v>398</v>
      </c>
      <c r="B9" s="195"/>
      <c r="C9" s="176" t="s">
        <v>454</v>
      </c>
      <c r="D9" s="177"/>
      <c r="E9" s="177"/>
      <c r="F9" s="177"/>
      <c r="G9" s="177"/>
      <c r="H9" s="177"/>
    </row>
    <row r="10" spans="1:12" ht="15.75" x14ac:dyDescent="0.25">
      <c r="A10" s="195" t="s">
        <v>400</v>
      </c>
      <c r="B10" s="195"/>
      <c r="C10" s="176" t="s">
        <v>455</v>
      </c>
      <c r="D10" s="195"/>
    </row>
    <row r="11" spans="1:12" ht="15.75" x14ac:dyDescent="0.25">
      <c r="A11" s="195" t="s">
        <v>402</v>
      </c>
      <c r="B11" s="195"/>
      <c r="C11" s="195"/>
      <c r="D11" s="178" t="s">
        <v>456</v>
      </c>
    </row>
    <row r="12" spans="1:12" ht="15.75" thickBot="1" x14ac:dyDescent="0.3"/>
    <row r="13" spans="1:12" ht="15.75" thickBot="1" x14ac:dyDescent="0.3">
      <c r="A13" s="244" t="s">
        <v>404</v>
      </c>
      <c r="B13" s="245"/>
      <c r="C13" s="245"/>
      <c r="D13" s="246"/>
      <c r="E13" s="247">
        <v>2019</v>
      </c>
      <c r="F13" s="248"/>
      <c r="G13" s="247">
        <v>2020</v>
      </c>
      <c r="H13" s="248"/>
      <c r="I13" s="249" t="s">
        <v>440</v>
      </c>
      <c r="J13" s="249"/>
      <c r="K13" s="250" t="s">
        <v>405</v>
      </c>
      <c r="L13" s="251"/>
    </row>
    <row r="14" spans="1:12" x14ac:dyDescent="0.25">
      <c r="A14" s="252" t="s">
        <v>406</v>
      </c>
      <c r="B14" s="253"/>
      <c r="C14" s="253"/>
      <c r="D14" s="254"/>
      <c r="E14" s="255"/>
      <c r="F14" s="255"/>
      <c r="G14" s="255"/>
      <c r="H14" s="255"/>
      <c r="I14" s="255"/>
      <c r="J14" s="256"/>
      <c r="K14" s="255"/>
      <c r="L14" s="257"/>
    </row>
    <row r="15" spans="1:12" x14ac:dyDescent="0.25">
      <c r="A15" s="179" t="s">
        <v>407</v>
      </c>
      <c r="B15" s="180"/>
      <c r="C15" s="180"/>
      <c r="D15" s="181"/>
      <c r="E15" s="258"/>
      <c r="F15" s="258"/>
      <c r="G15" s="258"/>
      <c r="H15" s="258"/>
      <c r="I15" s="258"/>
      <c r="J15" s="259"/>
      <c r="K15" s="258"/>
      <c r="L15" s="260"/>
    </row>
    <row r="16" spans="1:12" x14ac:dyDescent="0.25">
      <c r="A16" s="261" t="s">
        <v>408</v>
      </c>
      <c r="B16" s="262"/>
      <c r="C16" s="262"/>
      <c r="D16" s="263"/>
      <c r="E16" s="258">
        <v>1907673</v>
      </c>
      <c r="F16" s="258"/>
      <c r="G16" s="258">
        <v>106551</v>
      </c>
      <c r="H16" s="258"/>
      <c r="I16" s="258"/>
      <c r="J16" s="259"/>
      <c r="K16" s="258">
        <f>SUM(E16:J16)</f>
        <v>2014224</v>
      </c>
      <c r="L16" s="260"/>
    </row>
    <row r="17" spans="1:12" x14ac:dyDescent="0.25">
      <c r="A17" s="261" t="s">
        <v>409</v>
      </c>
      <c r="B17" s="262"/>
      <c r="C17" s="262"/>
      <c r="D17" s="263"/>
      <c r="E17" s="258"/>
      <c r="F17" s="258"/>
      <c r="G17" s="258"/>
      <c r="H17" s="258"/>
      <c r="I17" s="258"/>
      <c r="J17" s="259"/>
      <c r="K17" s="258"/>
      <c r="L17" s="260"/>
    </row>
    <row r="18" spans="1:12" x14ac:dyDescent="0.25">
      <c r="A18" s="261" t="s">
        <v>410</v>
      </c>
      <c r="B18" s="262"/>
      <c r="C18" s="262"/>
      <c r="D18" s="263"/>
      <c r="E18" s="258"/>
      <c r="F18" s="258"/>
      <c r="G18" s="258"/>
      <c r="H18" s="258"/>
      <c r="I18" s="258"/>
      <c r="J18" s="259"/>
      <c r="K18" s="258"/>
      <c r="L18" s="260"/>
    </row>
    <row r="19" spans="1:12" x14ac:dyDescent="0.25">
      <c r="A19" s="261" t="s">
        <v>411</v>
      </c>
      <c r="B19" s="262"/>
      <c r="C19" s="262"/>
      <c r="D19" s="263"/>
      <c r="E19" s="258"/>
      <c r="F19" s="258"/>
      <c r="G19" s="258"/>
      <c r="H19" s="258"/>
      <c r="I19" s="258"/>
      <c r="J19" s="259"/>
      <c r="K19" s="258"/>
      <c r="L19" s="260"/>
    </row>
    <row r="20" spans="1:12" ht="15.75" thickBot="1" x14ac:dyDescent="0.3">
      <c r="A20" s="264"/>
      <c r="B20" s="265"/>
      <c r="C20" s="265"/>
      <c r="D20" s="266"/>
      <c r="E20" s="267"/>
      <c r="F20" s="267"/>
      <c r="G20" s="267"/>
      <c r="H20" s="267"/>
      <c r="I20" s="267"/>
      <c r="J20" s="268"/>
      <c r="K20" s="267"/>
      <c r="L20" s="269"/>
    </row>
    <row r="21" spans="1:12" ht="15.75" thickBot="1" x14ac:dyDescent="0.3">
      <c r="A21" s="270" t="s">
        <v>412</v>
      </c>
      <c r="B21" s="271"/>
      <c r="C21" s="271"/>
      <c r="D21" s="272"/>
      <c r="E21" s="273">
        <f>SUM(E16:F20)</f>
        <v>1907673</v>
      </c>
      <c r="F21" s="274"/>
      <c r="G21" s="273">
        <f>SUM(G16:H20)</f>
        <v>106551</v>
      </c>
      <c r="H21" s="274"/>
      <c r="I21" s="273"/>
      <c r="J21" s="274"/>
      <c r="K21" s="275">
        <f>SUM(K14:L20)</f>
        <v>2014224</v>
      </c>
      <c r="L21" s="276"/>
    </row>
    <row r="22" spans="1:12" x14ac:dyDescent="0.25">
      <c r="A22" s="182"/>
      <c r="B22" s="182"/>
      <c r="C22" s="182"/>
      <c r="D22" s="183"/>
      <c r="E22" s="183"/>
      <c r="F22" s="183"/>
      <c r="G22" s="183"/>
      <c r="H22" s="183"/>
      <c r="I22" s="183"/>
      <c r="J22" s="183"/>
    </row>
    <row r="23" spans="1:12" ht="15.75" thickBot="1" x14ac:dyDescent="0.3">
      <c r="A23" s="182"/>
      <c r="B23" s="182"/>
      <c r="C23" s="182"/>
      <c r="D23" s="183"/>
      <c r="E23" s="183"/>
      <c r="F23" s="183"/>
      <c r="G23" s="183"/>
      <c r="H23" s="183"/>
      <c r="I23" s="183"/>
      <c r="J23" s="183"/>
    </row>
    <row r="24" spans="1:12" ht="15.75" thickBot="1" x14ac:dyDescent="0.3">
      <c r="A24" s="270" t="s">
        <v>413</v>
      </c>
      <c r="B24" s="271"/>
      <c r="C24" s="271"/>
      <c r="D24" s="271"/>
      <c r="E24" s="247">
        <v>2019</v>
      </c>
      <c r="F24" s="248"/>
      <c r="G24" s="247">
        <v>2020</v>
      </c>
      <c r="H24" s="248"/>
      <c r="I24" s="249" t="s">
        <v>440</v>
      </c>
      <c r="J24" s="249"/>
      <c r="K24" s="250" t="s">
        <v>405</v>
      </c>
      <c r="L24" s="251"/>
    </row>
    <row r="25" spans="1:12" x14ac:dyDescent="0.25">
      <c r="A25" s="252" t="s">
        <v>414</v>
      </c>
      <c r="B25" s="253"/>
      <c r="C25" s="253"/>
      <c r="D25" s="253"/>
      <c r="E25" s="258"/>
      <c r="F25" s="258"/>
      <c r="G25" s="258"/>
      <c r="H25" s="258"/>
      <c r="I25" s="258"/>
      <c r="J25" s="258"/>
      <c r="K25" s="258"/>
      <c r="L25" s="258"/>
    </row>
    <row r="26" spans="1:12" x14ac:dyDescent="0.25">
      <c r="A26" s="261" t="s">
        <v>415</v>
      </c>
      <c r="B26" s="262"/>
      <c r="C26" s="262"/>
      <c r="D26" s="262"/>
      <c r="E26" s="258"/>
      <c r="F26" s="258"/>
      <c r="G26" s="258">
        <v>529340</v>
      </c>
      <c r="H26" s="258"/>
      <c r="I26" s="258"/>
      <c r="J26" s="258"/>
      <c r="K26" s="258">
        <f>SUM(E26:J26)</f>
        <v>529340</v>
      </c>
      <c r="L26" s="258"/>
    </row>
    <row r="27" spans="1:12" x14ac:dyDescent="0.25">
      <c r="A27" s="261" t="s">
        <v>416</v>
      </c>
      <c r="B27" s="262"/>
      <c r="C27" s="262"/>
      <c r="D27" s="262"/>
      <c r="E27" s="258"/>
      <c r="F27" s="258"/>
      <c r="G27" s="258">
        <v>1484884</v>
      </c>
      <c r="H27" s="258"/>
      <c r="I27" s="258"/>
      <c r="J27" s="258"/>
      <c r="K27" s="258">
        <f>SUM(E27:J27)</f>
        <v>1484884</v>
      </c>
      <c r="L27" s="258"/>
    </row>
    <row r="28" spans="1:12" x14ac:dyDescent="0.25">
      <c r="A28" s="287"/>
      <c r="B28" s="288"/>
      <c r="C28" s="288"/>
      <c r="D28" s="288"/>
      <c r="E28" s="258"/>
      <c r="F28" s="258"/>
      <c r="G28" s="258"/>
      <c r="H28" s="258"/>
      <c r="I28" s="258"/>
      <c r="J28" s="258"/>
      <c r="K28" s="258"/>
      <c r="L28" s="260"/>
    </row>
    <row r="29" spans="1:12" ht="15.75" thickBot="1" x14ac:dyDescent="0.3">
      <c r="A29" s="264"/>
      <c r="B29" s="265"/>
      <c r="C29" s="265"/>
      <c r="D29" s="265"/>
      <c r="E29" s="267"/>
      <c r="F29" s="267"/>
      <c r="G29" s="267"/>
      <c r="H29" s="267"/>
      <c r="I29" s="267"/>
      <c r="J29" s="267"/>
      <c r="K29" s="267"/>
      <c r="L29" s="269"/>
    </row>
    <row r="30" spans="1:12" ht="15.75" thickBot="1" x14ac:dyDescent="0.3">
      <c r="A30" s="270" t="s">
        <v>405</v>
      </c>
      <c r="B30" s="271"/>
      <c r="C30" s="271"/>
      <c r="D30" s="271"/>
      <c r="E30" s="278"/>
      <c r="F30" s="278"/>
      <c r="G30" s="278">
        <f>SUM(G25:H29)</f>
        <v>2014224</v>
      </c>
      <c r="H30" s="278"/>
      <c r="I30" s="278"/>
      <c r="J30" s="278"/>
      <c r="K30" s="278">
        <f>SUM(K25:L27)</f>
        <v>2014224</v>
      </c>
      <c r="L30" s="276"/>
    </row>
    <row r="33" spans="1:12" ht="15.75" x14ac:dyDescent="0.25">
      <c r="A33" s="184" t="s">
        <v>447</v>
      </c>
      <c r="B33" s="184"/>
      <c r="C33" s="184"/>
      <c r="D33" s="184"/>
      <c r="E33" s="184"/>
      <c r="F33" s="184"/>
      <c r="G33" s="184"/>
      <c r="H33" s="184"/>
      <c r="I33" s="184"/>
    </row>
    <row r="35" spans="1:12" ht="15.75" thickBot="1" x14ac:dyDescent="0.3"/>
    <row r="36" spans="1:12" ht="15.75" thickBot="1" x14ac:dyDescent="0.3">
      <c r="A36" s="285" t="s">
        <v>417</v>
      </c>
      <c r="B36" s="286"/>
      <c r="C36" s="286"/>
      <c r="D36" s="286"/>
      <c r="E36" s="286"/>
      <c r="F36" s="286"/>
      <c r="G36" s="286"/>
      <c r="H36" s="286"/>
      <c r="I36" s="286"/>
      <c r="J36" s="277" t="s">
        <v>418</v>
      </c>
      <c r="K36" s="277"/>
      <c r="L36" s="251"/>
    </row>
    <row r="37" spans="1:12" x14ac:dyDescent="0.25">
      <c r="A37" s="279"/>
      <c r="B37" s="280"/>
      <c r="C37" s="280"/>
      <c r="D37" s="280"/>
      <c r="E37" s="280"/>
      <c r="F37" s="280"/>
      <c r="G37" s="280"/>
      <c r="H37" s="280"/>
      <c r="I37" s="280"/>
      <c r="J37" s="281"/>
      <c r="K37" s="282"/>
      <c r="L37" s="283"/>
    </row>
    <row r="38" spans="1:12" ht="15.75" thickBot="1" x14ac:dyDescent="0.3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65"/>
      <c r="L38" s="284"/>
    </row>
    <row r="39" spans="1:12" ht="15.75" thickBot="1" x14ac:dyDescent="0.3">
      <c r="A39" s="244" t="s">
        <v>419</v>
      </c>
      <c r="B39" s="245"/>
      <c r="C39" s="245"/>
      <c r="D39" s="245"/>
      <c r="E39" s="245"/>
      <c r="F39" s="245"/>
      <c r="G39" s="245"/>
      <c r="H39" s="245"/>
      <c r="I39" s="246"/>
      <c r="J39" s="277"/>
      <c r="K39" s="277"/>
      <c r="L39" s="251"/>
    </row>
  </sheetData>
  <mergeCells count="93">
    <mergeCell ref="A8:D8"/>
    <mergeCell ref="A1:L1"/>
    <mergeCell ref="A2:L2"/>
    <mergeCell ref="A3:L3"/>
    <mergeCell ref="C5:I5"/>
    <mergeCell ref="C6:I6"/>
    <mergeCell ref="A14:D14"/>
    <mergeCell ref="E14:F14"/>
    <mergeCell ref="G14:H14"/>
    <mergeCell ref="I14:J14"/>
    <mergeCell ref="K14:L14"/>
    <mergeCell ref="A13:D13"/>
    <mergeCell ref="E13:F13"/>
    <mergeCell ref="G13:H13"/>
    <mergeCell ref="I13:J13"/>
    <mergeCell ref="K13:L13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8:D18"/>
    <mergeCell ref="E18:F18"/>
    <mergeCell ref="G18:H18"/>
    <mergeCell ref="I18:J18"/>
    <mergeCell ref="K18:L18"/>
    <mergeCell ref="A17:D17"/>
    <mergeCell ref="E17:F17"/>
    <mergeCell ref="G17:H17"/>
    <mergeCell ref="I17:J17"/>
    <mergeCell ref="K17:L17"/>
    <mergeCell ref="A20:D20"/>
    <mergeCell ref="E20:F20"/>
    <mergeCell ref="G20:H20"/>
    <mergeCell ref="I20:J20"/>
    <mergeCell ref="K20:L20"/>
    <mergeCell ref="A19:D19"/>
    <mergeCell ref="E19:F19"/>
    <mergeCell ref="G19:H19"/>
    <mergeCell ref="I19:J19"/>
    <mergeCell ref="K19:L19"/>
    <mergeCell ref="A24:D24"/>
    <mergeCell ref="E24:F24"/>
    <mergeCell ref="G24:H24"/>
    <mergeCell ref="I24:J24"/>
    <mergeCell ref="K24:L24"/>
    <mergeCell ref="A21:D21"/>
    <mergeCell ref="E21:F21"/>
    <mergeCell ref="G21:H21"/>
    <mergeCell ref="I21:J21"/>
    <mergeCell ref="K21:L21"/>
    <mergeCell ref="A26:D26"/>
    <mergeCell ref="E26:F26"/>
    <mergeCell ref="G26:H26"/>
    <mergeCell ref="I26:J26"/>
    <mergeCell ref="K26:L26"/>
    <mergeCell ref="A25:D25"/>
    <mergeCell ref="E25:F25"/>
    <mergeCell ref="G25:H25"/>
    <mergeCell ref="I25:J25"/>
    <mergeCell ref="K25:L25"/>
    <mergeCell ref="A28:D28"/>
    <mergeCell ref="E28:F28"/>
    <mergeCell ref="G28:H28"/>
    <mergeCell ref="I28:J28"/>
    <mergeCell ref="K28:L28"/>
    <mergeCell ref="A27:D27"/>
    <mergeCell ref="E27:F27"/>
    <mergeCell ref="G27:H27"/>
    <mergeCell ref="I27:J27"/>
    <mergeCell ref="K27:L27"/>
    <mergeCell ref="A30:D30"/>
    <mergeCell ref="E30:F30"/>
    <mergeCell ref="G30:H30"/>
    <mergeCell ref="I30:J30"/>
    <mergeCell ref="K30:L30"/>
    <mergeCell ref="A29:D29"/>
    <mergeCell ref="E29:F29"/>
    <mergeCell ref="G29:H29"/>
    <mergeCell ref="I29:J29"/>
    <mergeCell ref="K29:L29"/>
    <mergeCell ref="A39:I39"/>
    <mergeCell ref="J39:L39"/>
    <mergeCell ref="A36:I36"/>
    <mergeCell ref="J36:L36"/>
    <mergeCell ref="A37:I37"/>
    <mergeCell ref="J37:L37"/>
    <mergeCell ref="A38:I38"/>
    <mergeCell ref="J38:L38"/>
  </mergeCells>
  <pageMargins left="0.7" right="0.7" top="0.75" bottom="0.75" header="0.3" footer="0.3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39997558519241921"/>
  </sheetPr>
  <dimension ref="A1:L39"/>
  <sheetViews>
    <sheetView tabSelected="1" zoomScaleNormal="100" workbookViewId="0">
      <selection activeCell="A3" sqref="A3:L3"/>
    </sheetView>
  </sheetViews>
  <sheetFormatPr defaultRowHeight="15" x14ac:dyDescent="0.25"/>
  <sheetData>
    <row r="1" spans="1:12" ht="15.75" x14ac:dyDescent="0.25">
      <c r="A1" s="220" t="s">
        <v>448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2" x14ac:dyDescent="0.25">
      <c r="A2" s="221" t="s">
        <v>431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3" spans="1:12" x14ac:dyDescent="0.25">
      <c r="A3" s="221" t="s">
        <v>473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</row>
    <row r="4" spans="1:12" x14ac:dyDescent="0.25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</row>
    <row r="5" spans="1:12" ht="15.75" x14ac:dyDescent="0.25">
      <c r="C5" s="242" t="s">
        <v>394</v>
      </c>
      <c r="D5" s="242"/>
      <c r="E5" s="242"/>
      <c r="F5" s="242"/>
      <c r="G5" s="242"/>
      <c r="H5" s="242"/>
      <c r="I5" s="242"/>
    </row>
    <row r="6" spans="1:12" ht="15.75" x14ac:dyDescent="0.25">
      <c r="C6" s="242" t="s">
        <v>395</v>
      </c>
      <c r="D6" s="242"/>
      <c r="E6" s="242"/>
      <c r="F6" s="242"/>
      <c r="G6" s="242"/>
      <c r="H6" s="242"/>
      <c r="I6" s="242"/>
    </row>
    <row r="8" spans="1:12" ht="15.75" x14ac:dyDescent="0.25">
      <c r="A8" s="243" t="s">
        <v>396</v>
      </c>
      <c r="B8" s="243"/>
      <c r="C8" s="243"/>
      <c r="D8" s="243"/>
      <c r="E8" t="s">
        <v>397</v>
      </c>
    </row>
    <row r="9" spans="1:12" ht="15.75" x14ac:dyDescent="0.25">
      <c r="A9" s="195" t="s">
        <v>398</v>
      </c>
      <c r="B9" s="195"/>
      <c r="C9" s="205" t="s">
        <v>460</v>
      </c>
      <c r="D9" s="205"/>
      <c r="E9" s="177"/>
      <c r="F9" s="177"/>
      <c r="G9" s="177"/>
      <c r="H9" s="177"/>
    </row>
    <row r="10" spans="1:12" ht="15.75" x14ac:dyDescent="0.25">
      <c r="A10" s="195" t="s">
        <v>400</v>
      </c>
      <c r="B10" s="195"/>
      <c r="C10" s="176" t="s">
        <v>458</v>
      </c>
      <c r="D10" s="195"/>
    </row>
    <row r="11" spans="1:12" ht="15.75" x14ac:dyDescent="0.25">
      <c r="A11" s="195" t="s">
        <v>402</v>
      </c>
      <c r="B11" s="195"/>
      <c r="C11" s="195"/>
      <c r="D11" s="178" t="s">
        <v>459</v>
      </c>
    </row>
    <row r="12" spans="1:12" ht="15.75" thickBot="1" x14ac:dyDescent="0.3"/>
    <row r="13" spans="1:12" ht="15.75" thickBot="1" x14ac:dyDescent="0.3">
      <c r="A13" s="244" t="s">
        <v>404</v>
      </c>
      <c r="B13" s="245"/>
      <c r="C13" s="245"/>
      <c r="D13" s="246"/>
      <c r="E13" s="247">
        <v>2019</v>
      </c>
      <c r="F13" s="248"/>
      <c r="G13" s="247">
        <v>2020</v>
      </c>
      <c r="H13" s="248"/>
      <c r="I13" s="249" t="s">
        <v>440</v>
      </c>
      <c r="J13" s="249"/>
      <c r="K13" s="250" t="s">
        <v>405</v>
      </c>
      <c r="L13" s="251"/>
    </row>
    <row r="14" spans="1:12" x14ac:dyDescent="0.25">
      <c r="A14" s="252" t="s">
        <v>406</v>
      </c>
      <c r="B14" s="253"/>
      <c r="C14" s="253"/>
      <c r="D14" s="254"/>
      <c r="E14" s="255"/>
      <c r="F14" s="255"/>
      <c r="G14" s="255"/>
      <c r="H14" s="255"/>
      <c r="I14" s="255"/>
      <c r="J14" s="256"/>
      <c r="K14" s="255">
        <v>0</v>
      </c>
      <c r="L14" s="257"/>
    </row>
    <row r="15" spans="1:12" x14ac:dyDescent="0.25">
      <c r="A15" s="179" t="s">
        <v>407</v>
      </c>
      <c r="B15" s="180"/>
      <c r="C15" s="180"/>
      <c r="D15" s="181"/>
      <c r="E15" s="258"/>
      <c r="F15" s="258"/>
      <c r="G15" s="258"/>
      <c r="H15" s="258"/>
      <c r="I15" s="258"/>
      <c r="J15" s="259"/>
      <c r="K15" s="258"/>
      <c r="L15" s="260"/>
    </row>
    <row r="16" spans="1:12" x14ac:dyDescent="0.25">
      <c r="A16" s="261" t="s">
        <v>457</v>
      </c>
      <c r="B16" s="262"/>
      <c r="C16" s="262"/>
      <c r="D16" s="263"/>
      <c r="E16" s="258"/>
      <c r="F16" s="258"/>
      <c r="G16" s="258">
        <v>2921000</v>
      </c>
      <c r="H16" s="258"/>
      <c r="I16" s="258"/>
      <c r="J16" s="259"/>
      <c r="K16" s="258">
        <f>SUM(E16:J16)</f>
        <v>2921000</v>
      </c>
      <c r="L16" s="260"/>
    </row>
    <row r="17" spans="1:12" x14ac:dyDescent="0.25">
      <c r="A17" s="261" t="s">
        <v>409</v>
      </c>
      <c r="B17" s="262"/>
      <c r="C17" s="262"/>
      <c r="D17" s="263"/>
      <c r="E17" s="258"/>
      <c r="F17" s="258"/>
      <c r="G17" s="258"/>
      <c r="H17" s="258"/>
      <c r="I17" s="258"/>
      <c r="J17" s="259"/>
      <c r="K17" s="258"/>
      <c r="L17" s="260"/>
    </row>
    <row r="18" spans="1:12" x14ac:dyDescent="0.25">
      <c r="A18" s="261" t="s">
        <v>410</v>
      </c>
      <c r="B18" s="262"/>
      <c r="C18" s="262"/>
      <c r="D18" s="263"/>
      <c r="E18" s="258"/>
      <c r="F18" s="258"/>
      <c r="G18" s="258"/>
      <c r="H18" s="258"/>
      <c r="I18" s="258"/>
      <c r="J18" s="259"/>
      <c r="K18" s="258"/>
      <c r="L18" s="260"/>
    </row>
    <row r="19" spans="1:12" x14ac:dyDescent="0.25">
      <c r="A19" s="261" t="s">
        <v>411</v>
      </c>
      <c r="B19" s="262"/>
      <c r="C19" s="262"/>
      <c r="D19" s="263"/>
      <c r="E19" s="258"/>
      <c r="F19" s="258"/>
      <c r="G19" s="258"/>
      <c r="H19" s="258"/>
      <c r="I19" s="258"/>
      <c r="J19" s="259"/>
      <c r="K19" s="258"/>
      <c r="L19" s="260"/>
    </row>
    <row r="20" spans="1:12" ht="15.75" thickBot="1" x14ac:dyDescent="0.3">
      <c r="A20" s="264"/>
      <c r="B20" s="265"/>
      <c r="C20" s="265"/>
      <c r="D20" s="266"/>
      <c r="E20" s="267"/>
      <c r="F20" s="267"/>
      <c r="G20" s="267"/>
      <c r="H20" s="267"/>
      <c r="I20" s="267"/>
      <c r="J20" s="268"/>
      <c r="K20" s="267"/>
      <c r="L20" s="269"/>
    </row>
    <row r="21" spans="1:12" ht="15.75" thickBot="1" x14ac:dyDescent="0.3">
      <c r="A21" s="270" t="s">
        <v>412</v>
      </c>
      <c r="B21" s="271"/>
      <c r="C21" s="271"/>
      <c r="D21" s="272"/>
      <c r="E21" s="273"/>
      <c r="F21" s="274"/>
      <c r="G21" s="273">
        <f>SUM(G16:H20)</f>
        <v>2921000</v>
      </c>
      <c r="H21" s="274"/>
      <c r="I21" s="273"/>
      <c r="J21" s="274"/>
      <c r="K21" s="275">
        <f>SUM(K14:L20)</f>
        <v>2921000</v>
      </c>
      <c r="L21" s="276"/>
    </row>
    <row r="22" spans="1:12" x14ac:dyDescent="0.25">
      <c r="A22" s="182"/>
      <c r="B22" s="182"/>
      <c r="C22" s="182"/>
      <c r="D22" s="183"/>
      <c r="E22" s="183"/>
      <c r="F22" s="183"/>
      <c r="G22" s="183"/>
      <c r="H22" s="183"/>
      <c r="I22" s="183"/>
      <c r="J22" s="183"/>
    </row>
    <row r="23" spans="1:12" ht="15.75" thickBot="1" x14ac:dyDescent="0.3">
      <c r="A23" s="182"/>
      <c r="B23" s="182"/>
      <c r="C23" s="182"/>
      <c r="D23" s="183"/>
      <c r="E23" s="183"/>
      <c r="F23" s="183"/>
      <c r="G23" s="183"/>
      <c r="H23" s="183"/>
      <c r="I23" s="183"/>
      <c r="J23" s="183"/>
    </row>
    <row r="24" spans="1:12" ht="15.75" thickBot="1" x14ac:dyDescent="0.3">
      <c r="A24" s="270" t="s">
        <v>413</v>
      </c>
      <c r="B24" s="271"/>
      <c r="C24" s="271"/>
      <c r="D24" s="271"/>
      <c r="E24" s="247">
        <v>2019</v>
      </c>
      <c r="F24" s="248"/>
      <c r="G24" s="247">
        <v>2020</v>
      </c>
      <c r="H24" s="248"/>
      <c r="I24" s="249" t="s">
        <v>440</v>
      </c>
      <c r="J24" s="249"/>
      <c r="K24" s="250" t="s">
        <v>405</v>
      </c>
      <c r="L24" s="251"/>
    </row>
    <row r="25" spans="1:12" x14ac:dyDescent="0.25">
      <c r="A25" s="252" t="s">
        <v>414</v>
      </c>
      <c r="B25" s="253"/>
      <c r="C25" s="253"/>
      <c r="D25" s="253"/>
      <c r="E25" s="258"/>
      <c r="F25" s="258"/>
      <c r="G25" s="258"/>
      <c r="H25" s="258"/>
      <c r="I25" s="258"/>
      <c r="J25" s="258"/>
      <c r="K25" s="258"/>
      <c r="L25" s="258"/>
    </row>
    <row r="26" spans="1:12" x14ac:dyDescent="0.25">
      <c r="A26" s="261" t="s">
        <v>415</v>
      </c>
      <c r="B26" s="262"/>
      <c r="C26" s="262"/>
      <c r="D26" s="262"/>
      <c r="E26" s="258"/>
      <c r="F26" s="258"/>
      <c r="G26" s="258">
        <v>2921000</v>
      </c>
      <c r="H26" s="258"/>
      <c r="I26" s="258"/>
      <c r="J26" s="258"/>
      <c r="K26" s="258">
        <f>SUM(E26:J26)</f>
        <v>2921000</v>
      </c>
      <c r="L26" s="258"/>
    </row>
    <row r="27" spans="1:12" x14ac:dyDescent="0.25">
      <c r="A27" s="261" t="s">
        <v>416</v>
      </c>
      <c r="B27" s="262"/>
      <c r="C27" s="262"/>
      <c r="D27" s="262"/>
      <c r="E27" s="258"/>
      <c r="F27" s="258"/>
      <c r="G27" s="258"/>
      <c r="H27" s="258"/>
      <c r="I27" s="258"/>
      <c r="J27" s="258"/>
      <c r="K27" s="258"/>
      <c r="L27" s="258"/>
    </row>
    <row r="28" spans="1:12" x14ac:dyDescent="0.25">
      <c r="A28" s="287"/>
      <c r="B28" s="288"/>
      <c r="C28" s="288"/>
      <c r="D28" s="288"/>
      <c r="E28" s="258"/>
      <c r="F28" s="258"/>
      <c r="G28" s="258"/>
      <c r="H28" s="258"/>
      <c r="I28" s="258"/>
      <c r="J28" s="258"/>
      <c r="K28" s="258"/>
      <c r="L28" s="260"/>
    </row>
    <row r="29" spans="1:12" ht="15.75" thickBot="1" x14ac:dyDescent="0.3">
      <c r="A29" s="264"/>
      <c r="B29" s="265"/>
      <c r="C29" s="265"/>
      <c r="D29" s="265"/>
      <c r="E29" s="267"/>
      <c r="F29" s="267"/>
      <c r="G29" s="267"/>
      <c r="H29" s="267"/>
      <c r="I29" s="267"/>
      <c r="J29" s="267"/>
      <c r="K29" s="267"/>
      <c r="L29" s="269"/>
    </row>
    <row r="30" spans="1:12" ht="15.75" thickBot="1" x14ac:dyDescent="0.3">
      <c r="A30" s="270" t="s">
        <v>405</v>
      </c>
      <c r="B30" s="271"/>
      <c r="C30" s="271"/>
      <c r="D30" s="271"/>
      <c r="E30" s="278"/>
      <c r="F30" s="278"/>
      <c r="G30" s="278">
        <f>SUM(G25:H29)</f>
        <v>2921000</v>
      </c>
      <c r="H30" s="278"/>
      <c r="I30" s="278"/>
      <c r="J30" s="278"/>
      <c r="K30" s="278">
        <f>SUM(K25:L27)</f>
        <v>2921000</v>
      </c>
      <c r="L30" s="276"/>
    </row>
    <row r="33" spans="1:12" ht="15.75" x14ac:dyDescent="0.25">
      <c r="A33" s="184" t="s">
        <v>447</v>
      </c>
      <c r="B33" s="184"/>
      <c r="C33" s="184"/>
      <c r="D33" s="184"/>
      <c r="E33" s="184"/>
      <c r="F33" s="184"/>
      <c r="G33" s="184"/>
      <c r="H33" s="184"/>
      <c r="I33" s="184"/>
    </row>
    <row r="35" spans="1:12" ht="15.75" thickBot="1" x14ac:dyDescent="0.3"/>
    <row r="36" spans="1:12" ht="15.75" thickBot="1" x14ac:dyDescent="0.3">
      <c r="A36" s="285" t="s">
        <v>417</v>
      </c>
      <c r="B36" s="286"/>
      <c r="C36" s="286"/>
      <c r="D36" s="286"/>
      <c r="E36" s="286"/>
      <c r="F36" s="286"/>
      <c r="G36" s="286"/>
      <c r="H36" s="286"/>
      <c r="I36" s="286"/>
      <c r="J36" s="277" t="s">
        <v>418</v>
      </c>
      <c r="K36" s="277"/>
      <c r="L36" s="251"/>
    </row>
    <row r="37" spans="1:12" x14ac:dyDescent="0.25">
      <c r="A37" s="279"/>
      <c r="B37" s="280"/>
      <c r="C37" s="280"/>
      <c r="D37" s="280"/>
      <c r="E37" s="280"/>
      <c r="F37" s="280"/>
      <c r="G37" s="280"/>
      <c r="H37" s="280"/>
      <c r="I37" s="280"/>
      <c r="J37" s="281"/>
      <c r="K37" s="282"/>
      <c r="L37" s="283"/>
    </row>
    <row r="38" spans="1:12" ht="15.75" thickBot="1" x14ac:dyDescent="0.3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65"/>
      <c r="L38" s="284"/>
    </row>
    <row r="39" spans="1:12" ht="15.75" thickBot="1" x14ac:dyDescent="0.3">
      <c r="A39" s="244" t="s">
        <v>419</v>
      </c>
      <c r="B39" s="245"/>
      <c r="C39" s="245"/>
      <c r="D39" s="245"/>
      <c r="E39" s="245"/>
      <c r="F39" s="245"/>
      <c r="G39" s="245"/>
      <c r="H39" s="245"/>
      <c r="I39" s="246"/>
      <c r="J39" s="277"/>
      <c r="K39" s="277"/>
      <c r="L39" s="251"/>
    </row>
  </sheetData>
  <mergeCells count="93">
    <mergeCell ref="A8:D8"/>
    <mergeCell ref="A1:L1"/>
    <mergeCell ref="A2:L2"/>
    <mergeCell ref="A3:L3"/>
    <mergeCell ref="C5:I5"/>
    <mergeCell ref="C6:I6"/>
    <mergeCell ref="A14:D14"/>
    <mergeCell ref="E14:F14"/>
    <mergeCell ref="G14:H14"/>
    <mergeCell ref="I14:J14"/>
    <mergeCell ref="K14:L14"/>
    <mergeCell ref="A13:D13"/>
    <mergeCell ref="E13:F13"/>
    <mergeCell ref="G13:H13"/>
    <mergeCell ref="I13:J13"/>
    <mergeCell ref="K13:L13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8:D18"/>
    <mergeCell ref="E18:F18"/>
    <mergeCell ref="G18:H18"/>
    <mergeCell ref="I18:J18"/>
    <mergeCell ref="K18:L18"/>
    <mergeCell ref="A17:D17"/>
    <mergeCell ref="E17:F17"/>
    <mergeCell ref="G17:H17"/>
    <mergeCell ref="I17:J17"/>
    <mergeCell ref="K17:L17"/>
    <mergeCell ref="A20:D20"/>
    <mergeCell ref="E20:F20"/>
    <mergeCell ref="G20:H20"/>
    <mergeCell ref="I20:J20"/>
    <mergeCell ref="K20:L20"/>
    <mergeCell ref="A19:D19"/>
    <mergeCell ref="E19:F19"/>
    <mergeCell ref="G19:H19"/>
    <mergeCell ref="I19:J19"/>
    <mergeCell ref="K19:L19"/>
    <mergeCell ref="A24:D24"/>
    <mergeCell ref="E24:F24"/>
    <mergeCell ref="G24:H24"/>
    <mergeCell ref="I24:J24"/>
    <mergeCell ref="K24:L24"/>
    <mergeCell ref="A21:D21"/>
    <mergeCell ref="E21:F21"/>
    <mergeCell ref="G21:H21"/>
    <mergeCell ref="I21:J21"/>
    <mergeCell ref="K21:L21"/>
    <mergeCell ref="A26:D26"/>
    <mergeCell ref="E26:F26"/>
    <mergeCell ref="G26:H26"/>
    <mergeCell ref="I26:J26"/>
    <mergeCell ref="K26:L26"/>
    <mergeCell ref="A25:D25"/>
    <mergeCell ref="E25:F25"/>
    <mergeCell ref="G25:H25"/>
    <mergeCell ref="I25:J25"/>
    <mergeCell ref="K25:L25"/>
    <mergeCell ref="A28:D28"/>
    <mergeCell ref="E28:F28"/>
    <mergeCell ref="G28:H28"/>
    <mergeCell ref="I28:J28"/>
    <mergeCell ref="K28:L28"/>
    <mergeCell ref="A27:D27"/>
    <mergeCell ref="E27:F27"/>
    <mergeCell ref="G27:H27"/>
    <mergeCell ref="I27:J27"/>
    <mergeCell ref="K27:L27"/>
    <mergeCell ref="A30:D30"/>
    <mergeCell ref="E30:F30"/>
    <mergeCell ref="G30:H30"/>
    <mergeCell ref="I30:J30"/>
    <mergeCell ref="K30:L30"/>
    <mergeCell ref="A29:D29"/>
    <mergeCell ref="E29:F29"/>
    <mergeCell ref="G29:H29"/>
    <mergeCell ref="I29:J29"/>
    <mergeCell ref="K29:L29"/>
    <mergeCell ref="A39:I39"/>
    <mergeCell ref="J39:L39"/>
    <mergeCell ref="A36:I36"/>
    <mergeCell ref="J36:L36"/>
    <mergeCell ref="A37:I37"/>
    <mergeCell ref="J37:L37"/>
    <mergeCell ref="A38:I38"/>
    <mergeCell ref="J38:L38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AF167"/>
  <sheetViews>
    <sheetView view="pageBreakPreview" zoomScale="60" zoomScaleNormal="100" workbookViewId="0">
      <selection activeCell="A3" sqref="A3:D3"/>
    </sheetView>
  </sheetViews>
  <sheetFormatPr defaultRowHeight="15" x14ac:dyDescent="0.25"/>
  <cols>
    <col min="1" max="1" width="14" customWidth="1"/>
    <col min="2" max="2" width="63.7109375" customWidth="1"/>
    <col min="3" max="4" width="15.140625" customWidth="1"/>
  </cols>
  <sheetData>
    <row r="1" spans="1:32" ht="15.75" x14ac:dyDescent="0.25">
      <c r="A1" s="220" t="s">
        <v>347</v>
      </c>
      <c r="B1" s="220"/>
      <c r="C1" s="220"/>
      <c r="D1" s="220"/>
    </row>
    <row r="2" spans="1:32" ht="15.75" customHeight="1" x14ac:dyDescent="0.25">
      <c r="A2" s="221" t="s">
        <v>431</v>
      </c>
      <c r="B2" s="221"/>
      <c r="C2" s="221"/>
      <c r="D2" s="221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</row>
    <row r="3" spans="1:32" ht="15.75" customHeight="1" thickBot="1" x14ac:dyDescent="0.3">
      <c r="A3" s="225" t="s">
        <v>473</v>
      </c>
      <c r="B3" s="225"/>
      <c r="C3" s="225"/>
      <c r="D3" s="225"/>
    </row>
    <row r="4" spans="1:32" ht="15.75" x14ac:dyDescent="0.25">
      <c r="A4" s="8" t="s">
        <v>0</v>
      </c>
      <c r="B4" s="9" t="s">
        <v>1</v>
      </c>
      <c r="C4" s="10"/>
      <c r="D4" s="10"/>
    </row>
    <row r="5" spans="1:32" ht="40.5" customHeight="1" thickBot="1" x14ac:dyDescent="0.3">
      <c r="A5" s="92" t="s">
        <v>2</v>
      </c>
      <c r="B5" s="11" t="s">
        <v>3</v>
      </c>
      <c r="C5" s="12"/>
      <c r="D5" s="12"/>
    </row>
    <row r="6" spans="1:32" ht="16.5" thickBot="1" x14ac:dyDescent="0.3">
      <c r="A6" s="133"/>
      <c r="B6" s="13"/>
      <c r="C6" s="226" t="s">
        <v>379</v>
      </c>
      <c r="D6" s="226"/>
    </row>
    <row r="7" spans="1:32" ht="32.25" thickBot="1" x14ac:dyDescent="0.3">
      <c r="A7" s="14" t="s">
        <v>4</v>
      </c>
      <c r="B7" s="15" t="s">
        <v>5</v>
      </c>
      <c r="C7" s="91" t="s">
        <v>462</v>
      </c>
      <c r="D7" s="91" t="s">
        <v>463</v>
      </c>
    </row>
    <row r="8" spans="1:32" ht="16.5" thickBot="1" x14ac:dyDescent="0.3">
      <c r="A8" s="16" t="s">
        <v>7</v>
      </c>
      <c r="B8" s="17" t="s">
        <v>8</v>
      </c>
      <c r="C8" s="18" t="s">
        <v>9</v>
      </c>
      <c r="D8" s="18" t="s">
        <v>273</v>
      </c>
    </row>
    <row r="9" spans="1:32" ht="16.5" thickBot="1" x14ac:dyDescent="0.3">
      <c r="A9" s="19"/>
      <c r="B9" s="20" t="s">
        <v>10</v>
      </c>
      <c r="C9" s="21"/>
      <c r="D9" s="21"/>
    </row>
    <row r="10" spans="1:32" ht="16.5" thickBot="1" x14ac:dyDescent="0.3">
      <c r="A10" s="22" t="s">
        <v>11</v>
      </c>
      <c r="B10" s="23" t="s">
        <v>12</v>
      </c>
      <c r="C10" s="24">
        <f>SUM(C11:C16)</f>
        <v>32052669</v>
      </c>
      <c r="D10" s="24">
        <f>SUM(D11:D16)</f>
        <v>32523849</v>
      </c>
    </row>
    <row r="11" spans="1:32" ht="15.75" x14ac:dyDescent="0.25">
      <c r="A11" s="25" t="s">
        <v>13</v>
      </c>
      <c r="B11" s="26" t="s">
        <v>14</v>
      </c>
      <c r="C11" s="27">
        <v>12799209</v>
      </c>
      <c r="D11" s="27">
        <v>12799209</v>
      </c>
    </row>
    <row r="12" spans="1:32" ht="15.75" x14ac:dyDescent="0.25">
      <c r="A12" s="28" t="s">
        <v>15</v>
      </c>
      <c r="B12" s="29" t="s">
        <v>16</v>
      </c>
      <c r="C12" s="30">
        <v>0</v>
      </c>
      <c r="D12" s="30">
        <v>0</v>
      </c>
    </row>
    <row r="13" spans="1:32" ht="18" customHeight="1" x14ac:dyDescent="0.25">
      <c r="A13" s="28" t="s">
        <v>17</v>
      </c>
      <c r="B13" s="29" t="s">
        <v>18</v>
      </c>
      <c r="C13" s="30">
        <v>17453460</v>
      </c>
      <c r="D13" s="30">
        <v>17684460</v>
      </c>
    </row>
    <row r="14" spans="1:32" ht="15.75" x14ac:dyDescent="0.25">
      <c r="A14" s="28" t="s">
        <v>19</v>
      </c>
      <c r="B14" s="29" t="s">
        <v>20</v>
      </c>
      <c r="C14" s="30">
        <v>1800000</v>
      </c>
      <c r="D14" s="30">
        <v>2007690</v>
      </c>
    </row>
    <row r="15" spans="1:32" ht="15.75" x14ac:dyDescent="0.25">
      <c r="A15" s="28" t="s">
        <v>21</v>
      </c>
      <c r="B15" s="29" t="s">
        <v>22</v>
      </c>
      <c r="C15" s="30"/>
      <c r="D15" s="30"/>
    </row>
    <row r="16" spans="1:32" ht="16.5" thickBot="1" x14ac:dyDescent="0.3">
      <c r="A16" s="31" t="s">
        <v>23</v>
      </c>
      <c r="B16" s="32" t="s">
        <v>24</v>
      </c>
      <c r="C16" s="30"/>
      <c r="D16" s="30">
        <v>32490</v>
      </c>
    </row>
    <row r="17" spans="1:4" ht="32.25" thickBot="1" x14ac:dyDescent="0.3">
      <c r="A17" s="22" t="s">
        <v>25</v>
      </c>
      <c r="B17" s="33" t="s">
        <v>26</v>
      </c>
      <c r="C17" s="24">
        <f>SUM(C18:C22)</f>
        <v>33874412</v>
      </c>
      <c r="D17" s="24">
        <f>SUM(D18:D22)</f>
        <v>40889753</v>
      </c>
    </row>
    <row r="18" spans="1:4" ht="15.75" x14ac:dyDescent="0.25">
      <c r="A18" s="25" t="s">
        <v>27</v>
      </c>
      <c r="B18" s="26" t="s">
        <v>28</v>
      </c>
      <c r="C18" s="27"/>
      <c r="D18" s="27"/>
    </row>
    <row r="19" spans="1:4" ht="15.75" x14ac:dyDescent="0.25">
      <c r="A19" s="28" t="s">
        <v>29</v>
      </c>
      <c r="B19" s="29" t="s">
        <v>30</v>
      </c>
      <c r="C19" s="30"/>
      <c r="D19" s="30"/>
    </row>
    <row r="20" spans="1:4" ht="15.75" customHeight="1" x14ac:dyDescent="0.25">
      <c r="A20" s="28" t="s">
        <v>31</v>
      </c>
      <c r="B20" s="29" t="s">
        <v>32</v>
      </c>
      <c r="C20" s="30"/>
      <c r="D20" s="30"/>
    </row>
    <row r="21" spans="1:4" ht="17.25" customHeight="1" x14ac:dyDescent="0.25">
      <c r="A21" s="28" t="s">
        <v>33</v>
      </c>
      <c r="B21" s="29" t="s">
        <v>34</v>
      </c>
      <c r="C21" s="30"/>
      <c r="D21" s="30"/>
    </row>
    <row r="22" spans="1:4" ht="15.75" x14ac:dyDescent="0.25">
      <c r="A22" s="28" t="s">
        <v>35</v>
      </c>
      <c r="B22" s="29" t="s">
        <v>36</v>
      </c>
      <c r="C22" s="30">
        <v>33874412</v>
      </c>
      <c r="D22" s="30">
        <v>40889753</v>
      </c>
    </row>
    <row r="23" spans="1:4" ht="16.5" thickBot="1" x14ac:dyDescent="0.3">
      <c r="A23" s="31" t="s">
        <v>37</v>
      </c>
      <c r="B23" s="32" t="s">
        <v>38</v>
      </c>
      <c r="C23" s="34">
        <v>18186299</v>
      </c>
      <c r="D23" s="34">
        <v>21382799</v>
      </c>
    </row>
    <row r="24" spans="1:4" ht="32.25" thickBot="1" x14ac:dyDescent="0.3">
      <c r="A24" s="22" t="s">
        <v>39</v>
      </c>
      <c r="B24" s="23" t="s">
        <v>40</v>
      </c>
      <c r="C24" s="24">
        <f>SUM(C25:C29)</f>
        <v>9217532</v>
      </c>
      <c r="D24" s="24">
        <f>SUM(D25:D29)</f>
        <v>9217532</v>
      </c>
    </row>
    <row r="25" spans="1:4" ht="15.75" x14ac:dyDescent="0.25">
      <c r="A25" s="25" t="s">
        <v>41</v>
      </c>
      <c r="B25" s="26" t="s">
        <v>42</v>
      </c>
      <c r="C25" s="27"/>
      <c r="D25" s="27"/>
    </row>
    <row r="26" spans="1:4" ht="15.75" x14ac:dyDescent="0.25">
      <c r="A26" s="28" t="s">
        <v>43</v>
      </c>
      <c r="B26" s="29" t="s">
        <v>44</v>
      </c>
      <c r="C26" s="30"/>
      <c r="D26" s="30"/>
    </row>
    <row r="27" spans="1:4" ht="15.75" customHeight="1" x14ac:dyDescent="0.25">
      <c r="A27" s="28" t="s">
        <v>45</v>
      </c>
      <c r="B27" s="29" t="s">
        <v>46</v>
      </c>
      <c r="C27" s="30"/>
      <c r="D27" s="30"/>
    </row>
    <row r="28" spans="1:4" ht="17.25" customHeight="1" x14ac:dyDescent="0.25">
      <c r="A28" s="28" t="s">
        <v>47</v>
      </c>
      <c r="B28" s="29" t="s">
        <v>48</v>
      </c>
      <c r="C28" s="30"/>
      <c r="D28" s="30"/>
    </row>
    <row r="29" spans="1:4" ht="15.75" x14ac:dyDescent="0.25">
      <c r="A29" s="28" t="s">
        <v>49</v>
      </c>
      <c r="B29" s="29" t="s">
        <v>50</v>
      </c>
      <c r="C29" s="30">
        <v>9217532</v>
      </c>
      <c r="D29" s="30">
        <v>9217532</v>
      </c>
    </row>
    <row r="30" spans="1:4" ht="16.5" thickBot="1" x14ac:dyDescent="0.3">
      <c r="A30" s="31" t="s">
        <v>51</v>
      </c>
      <c r="B30" s="32" t="s">
        <v>52</v>
      </c>
      <c r="C30" s="34">
        <v>8815450</v>
      </c>
      <c r="D30" s="34">
        <v>8815450</v>
      </c>
    </row>
    <row r="31" spans="1:4" ht="16.5" thickBot="1" x14ac:dyDescent="0.3">
      <c r="A31" s="22" t="s">
        <v>53</v>
      </c>
      <c r="B31" s="23" t="s">
        <v>54</v>
      </c>
      <c r="C31" s="24">
        <f>C32+C36+C37+C38</f>
        <v>8065800</v>
      </c>
      <c r="D31" s="24">
        <f>D32+D36+D37+D38</f>
        <v>4265000</v>
      </c>
    </row>
    <row r="32" spans="1:4" ht="15.75" x14ac:dyDescent="0.25">
      <c r="A32" s="25" t="s">
        <v>55</v>
      </c>
      <c r="B32" s="26" t="s">
        <v>56</v>
      </c>
      <c r="C32" s="35">
        <f>C33+C35+C34</f>
        <v>7650000</v>
      </c>
      <c r="D32" s="35">
        <f>D33+D35+D34</f>
        <v>4250000</v>
      </c>
    </row>
    <row r="33" spans="1:4" ht="15.75" x14ac:dyDescent="0.25">
      <c r="A33" s="28" t="s">
        <v>57</v>
      </c>
      <c r="B33" s="29" t="s">
        <v>58</v>
      </c>
      <c r="C33" s="30">
        <v>750000</v>
      </c>
      <c r="D33" s="30">
        <v>750000</v>
      </c>
    </row>
    <row r="34" spans="1:4" ht="15.75" x14ac:dyDescent="0.25">
      <c r="A34" s="28" t="s">
        <v>59</v>
      </c>
      <c r="B34" s="29" t="s">
        <v>60</v>
      </c>
      <c r="C34" s="30"/>
      <c r="D34" s="30"/>
    </row>
    <row r="35" spans="1:4" ht="15.75" x14ac:dyDescent="0.25">
      <c r="A35" s="28" t="s">
        <v>61</v>
      </c>
      <c r="B35" s="36" t="s">
        <v>62</v>
      </c>
      <c r="C35" s="30">
        <v>6900000</v>
      </c>
      <c r="D35" s="30">
        <v>3500000</v>
      </c>
    </row>
    <row r="36" spans="1:4" ht="15.75" x14ac:dyDescent="0.25">
      <c r="A36" s="28" t="s">
        <v>63</v>
      </c>
      <c r="B36" s="29" t="s">
        <v>64</v>
      </c>
      <c r="C36" s="30">
        <v>400800</v>
      </c>
      <c r="D36" s="30">
        <v>0</v>
      </c>
    </row>
    <row r="37" spans="1:4" ht="15.75" x14ac:dyDescent="0.25">
      <c r="A37" s="28" t="s">
        <v>65</v>
      </c>
      <c r="B37" s="29" t="s">
        <v>66</v>
      </c>
      <c r="C37" s="30"/>
      <c r="D37" s="30"/>
    </row>
    <row r="38" spans="1:4" ht="16.5" thickBot="1" x14ac:dyDescent="0.3">
      <c r="A38" s="31" t="s">
        <v>67</v>
      </c>
      <c r="B38" s="32" t="s">
        <v>68</v>
      </c>
      <c r="C38" s="34">
        <v>15000</v>
      </c>
      <c r="D38" s="34">
        <v>15000</v>
      </c>
    </row>
    <row r="39" spans="1:4" ht="16.5" thickBot="1" x14ac:dyDescent="0.3">
      <c r="A39" s="22" t="s">
        <v>69</v>
      </c>
      <c r="B39" s="23" t="s">
        <v>70</v>
      </c>
      <c r="C39" s="24">
        <f>SUM(C40:C50)</f>
        <v>781619</v>
      </c>
      <c r="D39" s="24">
        <f>SUM(D40:D50)</f>
        <v>780989</v>
      </c>
    </row>
    <row r="40" spans="1:4" ht="15.75" x14ac:dyDescent="0.25">
      <c r="A40" s="25" t="s">
        <v>71</v>
      </c>
      <c r="B40" s="26" t="s">
        <v>72</v>
      </c>
      <c r="C40" s="27"/>
      <c r="D40" s="27"/>
    </row>
    <row r="41" spans="1:4" ht="15.75" x14ac:dyDescent="0.25">
      <c r="A41" s="28" t="s">
        <v>73</v>
      </c>
      <c r="B41" s="29" t="s">
        <v>74</v>
      </c>
      <c r="C41" s="30">
        <v>25000</v>
      </c>
      <c r="D41" s="30">
        <v>25000</v>
      </c>
    </row>
    <row r="42" spans="1:4" ht="15.75" x14ac:dyDescent="0.25">
      <c r="A42" s="28" t="s">
        <v>75</v>
      </c>
      <c r="B42" s="29" t="s">
        <v>76</v>
      </c>
      <c r="C42" s="30"/>
      <c r="D42" s="30"/>
    </row>
    <row r="43" spans="1:4" ht="15.75" x14ac:dyDescent="0.25">
      <c r="A43" s="28" t="s">
        <v>77</v>
      </c>
      <c r="B43" s="29" t="s">
        <v>78</v>
      </c>
      <c r="C43" s="30">
        <v>510585</v>
      </c>
      <c r="D43" s="30">
        <v>510585</v>
      </c>
    </row>
    <row r="44" spans="1:4" ht="15.75" x14ac:dyDescent="0.25">
      <c r="A44" s="28" t="s">
        <v>79</v>
      </c>
      <c r="B44" s="29" t="s">
        <v>80</v>
      </c>
      <c r="C44" s="30">
        <v>235000</v>
      </c>
      <c r="D44" s="30">
        <v>235000</v>
      </c>
    </row>
    <row r="45" spans="1:4" ht="15.75" x14ac:dyDescent="0.25">
      <c r="A45" s="28" t="s">
        <v>81</v>
      </c>
      <c r="B45" s="29" t="s">
        <v>82</v>
      </c>
      <c r="C45" s="30"/>
      <c r="D45" s="30"/>
    </row>
    <row r="46" spans="1:4" ht="15.75" x14ac:dyDescent="0.25">
      <c r="A46" s="28" t="s">
        <v>83</v>
      </c>
      <c r="B46" s="29" t="s">
        <v>84</v>
      </c>
      <c r="C46" s="30"/>
      <c r="D46" s="30"/>
    </row>
    <row r="47" spans="1:4" ht="15.75" x14ac:dyDescent="0.25">
      <c r="A47" s="28" t="s">
        <v>85</v>
      </c>
      <c r="B47" s="29" t="s">
        <v>86</v>
      </c>
      <c r="C47" s="30">
        <v>1034</v>
      </c>
      <c r="D47" s="30">
        <v>404</v>
      </c>
    </row>
    <row r="48" spans="1:4" ht="15.75" x14ac:dyDescent="0.25">
      <c r="A48" s="28" t="s">
        <v>87</v>
      </c>
      <c r="B48" s="29" t="s">
        <v>88</v>
      </c>
      <c r="C48" s="30"/>
      <c r="D48" s="30"/>
    </row>
    <row r="49" spans="1:4" ht="15.75" x14ac:dyDescent="0.25">
      <c r="A49" s="31" t="s">
        <v>89</v>
      </c>
      <c r="B49" s="32" t="s">
        <v>90</v>
      </c>
      <c r="C49" s="34"/>
      <c r="D49" s="34"/>
    </row>
    <row r="50" spans="1:4" ht="16.5" thickBot="1" x14ac:dyDescent="0.3">
      <c r="A50" s="31" t="s">
        <v>91</v>
      </c>
      <c r="B50" s="32" t="s">
        <v>92</v>
      </c>
      <c r="C50" s="34">
        <v>10000</v>
      </c>
      <c r="D50" s="34">
        <v>10000</v>
      </c>
    </row>
    <row r="51" spans="1:4" ht="16.5" thickBot="1" x14ac:dyDescent="0.3">
      <c r="A51" s="22" t="s">
        <v>93</v>
      </c>
      <c r="B51" s="23" t="s">
        <v>94</v>
      </c>
      <c r="C51" s="24">
        <f>SUM(C52:C56)</f>
        <v>4110000</v>
      </c>
      <c r="D51" s="24">
        <f>SUM(D52:D56)</f>
        <v>9540000</v>
      </c>
    </row>
    <row r="52" spans="1:4" ht="15.75" x14ac:dyDescent="0.25">
      <c r="A52" s="25" t="s">
        <v>95</v>
      </c>
      <c r="B52" s="26" t="s">
        <v>96</v>
      </c>
      <c r="C52" s="27"/>
      <c r="D52" s="27"/>
    </row>
    <row r="53" spans="1:4" ht="15.75" x14ac:dyDescent="0.25">
      <c r="A53" s="28" t="s">
        <v>97</v>
      </c>
      <c r="B53" s="29" t="s">
        <v>98</v>
      </c>
      <c r="C53" s="30">
        <v>4110000</v>
      </c>
      <c r="D53" s="30">
        <v>9540000</v>
      </c>
    </row>
    <row r="54" spans="1:4" ht="15.75" x14ac:dyDescent="0.25">
      <c r="A54" s="28" t="s">
        <v>99</v>
      </c>
      <c r="B54" s="29" t="s">
        <v>100</v>
      </c>
      <c r="C54" s="30"/>
      <c r="D54" s="30"/>
    </row>
    <row r="55" spans="1:4" ht="15.75" x14ac:dyDescent="0.25">
      <c r="A55" s="28" t="s">
        <v>101</v>
      </c>
      <c r="B55" s="29" t="s">
        <v>102</v>
      </c>
      <c r="C55" s="30"/>
      <c r="D55" s="30"/>
    </row>
    <row r="56" spans="1:4" ht="16.5" thickBot="1" x14ac:dyDescent="0.3">
      <c r="A56" s="31" t="s">
        <v>103</v>
      </c>
      <c r="B56" s="32" t="s">
        <v>104</v>
      </c>
      <c r="C56" s="34"/>
      <c r="D56" s="34"/>
    </row>
    <row r="57" spans="1:4" ht="16.5" thickBot="1" x14ac:dyDescent="0.3">
      <c r="A57" s="22" t="s">
        <v>105</v>
      </c>
      <c r="B57" s="23" t="s">
        <v>106</v>
      </c>
      <c r="C57" s="24">
        <f>SUM(C58:C60)</f>
        <v>275000</v>
      </c>
      <c r="D57" s="24">
        <f>SUM(D58:D60)</f>
        <v>275000</v>
      </c>
    </row>
    <row r="58" spans="1:4" ht="31.5" x14ac:dyDescent="0.25">
      <c r="A58" s="25" t="s">
        <v>107</v>
      </c>
      <c r="B58" s="26" t="s">
        <v>108</v>
      </c>
      <c r="C58" s="27"/>
      <c r="D58" s="27"/>
    </row>
    <row r="59" spans="1:4" ht="31.5" x14ac:dyDescent="0.25">
      <c r="A59" s="28" t="s">
        <v>109</v>
      </c>
      <c r="B59" s="29" t="s">
        <v>110</v>
      </c>
      <c r="C59" s="30">
        <v>275000</v>
      </c>
      <c r="D59" s="30">
        <v>275000</v>
      </c>
    </row>
    <row r="60" spans="1:4" ht="15.75" x14ac:dyDescent="0.25">
      <c r="A60" s="28" t="s">
        <v>111</v>
      </c>
      <c r="B60" s="29" t="s">
        <v>112</v>
      </c>
      <c r="C60" s="30"/>
      <c r="D60" s="30"/>
    </row>
    <row r="61" spans="1:4" ht="16.5" thickBot="1" x14ac:dyDescent="0.3">
      <c r="A61" s="31" t="s">
        <v>113</v>
      </c>
      <c r="B61" s="32" t="s">
        <v>114</v>
      </c>
      <c r="C61" s="34"/>
      <c r="D61" s="34"/>
    </row>
    <row r="62" spans="1:4" ht="16.5" thickBot="1" x14ac:dyDescent="0.3">
      <c r="A62" s="22" t="s">
        <v>115</v>
      </c>
      <c r="B62" s="33" t="s">
        <v>116</v>
      </c>
      <c r="C62" s="24">
        <f>SUM(C63:C65)</f>
        <v>0</v>
      </c>
      <c r="D62" s="24">
        <f>SUM(D63:D65)</f>
        <v>0</v>
      </c>
    </row>
    <row r="63" spans="1:4" ht="31.5" x14ac:dyDescent="0.25">
      <c r="A63" s="25" t="s">
        <v>117</v>
      </c>
      <c r="B63" s="26" t="s">
        <v>118</v>
      </c>
      <c r="C63" s="30"/>
      <c r="D63" s="30"/>
    </row>
    <row r="64" spans="1:4" ht="31.5" x14ac:dyDescent="0.25">
      <c r="A64" s="28" t="s">
        <v>119</v>
      </c>
      <c r="B64" s="29" t="s">
        <v>120</v>
      </c>
      <c r="C64" s="30"/>
      <c r="D64" s="30"/>
    </row>
    <row r="65" spans="1:4" ht="15.75" x14ac:dyDescent="0.25">
      <c r="A65" s="28" t="s">
        <v>121</v>
      </c>
      <c r="B65" s="29" t="s">
        <v>122</v>
      </c>
      <c r="C65" s="30"/>
      <c r="D65" s="30"/>
    </row>
    <row r="66" spans="1:4" ht="16.5" thickBot="1" x14ac:dyDescent="0.3">
      <c r="A66" s="31" t="s">
        <v>123</v>
      </c>
      <c r="B66" s="32" t="s">
        <v>124</v>
      </c>
      <c r="C66" s="30"/>
      <c r="D66" s="30"/>
    </row>
    <row r="67" spans="1:4" ht="16.5" thickBot="1" x14ac:dyDescent="0.3">
      <c r="A67" s="22" t="s">
        <v>125</v>
      </c>
      <c r="B67" s="23" t="s">
        <v>126</v>
      </c>
      <c r="C67" s="24">
        <f>C10+C17+C24+C31+C39+C51+C57+C62</f>
        <v>88377032</v>
      </c>
      <c r="D67" s="24">
        <f>D10+D17+D24+D31+D39+D51+D57+D62</f>
        <v>97492123</v>
      </c>
    </row>
    <row r="68" spans="1:4" ht="16.5" thickBot="1" x14ac:dyDescent="0.3">
      <c r="A68" s="37" t="s">
        <v>127</v>
      </c>
      <c r="B68" s="33" t="s">
        <v>128</v>
      </c>
      <c r="C68" s="24">
        <f>SUM(C69:C71)</f>
        <v>0</v>
      </c>
      <c r="D68" s="24">
        <f>SUM(D69:D71)</f>
        <v>0</v>
      </c>
    </row>
    <row r="69" spans="1:4" ht="15.75" x14ac:dyDescent="0.25">
      <c r="A69" s="25" t="s">
        <v>129</v>
      </c>
      <c r="B69" s="26" t="s">
        <v>130</v>
      </c>
      <c r="C69" s="30"/>
      <c r="D69" s="30"/>
    </row>
    <row r="70" spans="1:4" ht="15.75" x14ac:dyDescent="0.25">
      <c r="A70" s="28" t="s">
        <v>131</v>
      </c>
      <c r="B70" s="29" t="s">
        <v>132</v>
      </c>
      <c r="C70" s="30"/>
      <c r="D70" s="30"/>
    </row>
    <row r="71" spans="1:4" ht="16.5" thickBot="1" x14ac:dyDescent="0.3">
      <c r="A71" s="31" t="s">
        <v>133</v>
      </c>
      <c r="B71" s="38" t="s">
        <v>366</v>
      </c>
      <c r="C71" s="30"/>
      <c r="D71" s="30"/>
    </row>
    <row r="72" spans="1:4" ht="16.5" thickBot="1" x14ac:dyDescent="0.3">
      <c r="A72" s="37" t="s">
        <v>135</v>
      </c>
      <c r="B72" s="33" t="s">
        <v>136</v>
      </c>
      <c r="C72" s="24">
        <f>SUM(C73:C76)</f>
        <v>0</v>
      </c>
      <c r="D72" s="24">
        <f>SUM(D73:D76)</f>
        <v>0</v>
      </c>
    </row>
    <row r="73" spans="1:4" ht="15.75" x14ac:dyDescent="0.25">
      <c r="A73" s="25" t="s">
        <v>137</v>
      </c>
      <c r="B73" s="26" t="s">
        <v>138</v>
      </c>
      <c r="C73" s="30"/>
      <c r="D73" s="30"/>
    </row>
    <row r="74" spans="1:4" ht="15.75" x14ac:dyDescent="0.25">
      <c r="A74" s="28" t="s">
        <v>139</v>
      </c>
      <c r="B74" s="29" t="s">
        <v>140</v>
      </c>
      <c r="C74" s="30"/>
      <c r="D74" s="30"/>
    </row>
    <row r="75" spans="1:4" ht="15.75" x14ac:dyDescent="0.25">
      <c r="A75" s="28" t="s">
        <v>141</v>
      </c>
      <c r="B75" s="29" t="s">
        <v>142</v>
      </c>
      <c r="C75" s="30"/>
      <c r="D75" s="30"/>
    </row>
    <row r="76" spans="1:4" ht="16.5" thickBot="1" x14ac:dyDescent="0.3">
      <c r="A76" s="31" t="s">
        <v>143</v>
      </c>
      <c r="B76" s="32" t="s">
        <v>144</v>
      </c>
      <c r="C76" s="30"/>
      <c r="D76" s="30"/>
    </row>
    <row r="77" spans="1:4" ht="16.5" thickBot="1" x14ac:dyDescent="0.3">
      <c r="A77" s="37" t="s">
        <v>145</v>
      </c>
      <c r="B77" s="33" t="s">
        <v>146</v>
      </c>
      <c r="C77" s="24">
        <f>SUM(C78:C79)</f>
        <v>43731968</v>
      </c>
      <c r="D77" s="24">
        <f>SUM(D78:D79)</f>
        <v>39231877</v>
      </c>
    </row>
    <row r="78" spans="1:4" ht="15.75" x14ac:dyDescent="0.25">
      <c r="A78" s="25" t="s">
        <v>147</v>
      </c>
      <c r="B78" s="26" t="s">
        <v>148</v>
      </c>
      <c r="C78" s="30">
        <v>43731968</v>
      </c>
      <c r="D78" s="30">
        <v>39231877</v>
      </c>
    </row>
    <row r="79" spans="1:4" ht="16.5" thickBot="1" x14ac:dyDescent="0.3">
      <c r="A79" s="31" t="s">
        <v>149</v>
      </c>
      <c r="B79" s="32" t="s">
        <v>150</v>
      </c>
      <c r="C79" s="30"/>
      <c r="D79" s="30"/>
    </row>
    <row r="80" spans="1:4" ht="16.5" thickBot="1" x14ac:dyDescent="0.3">
      <c r="A80" s="37" t="s">
        <v>151</v>
      </c>
      <c r="B80" s="33" t="s">
        <v>152</v>
      </c>
      <c r="C80" s="24">
        <f>SUM(C81:C83)</f>
        <v>0</v>
      </c>
      <c r="D80" s="24">
        <f>SUM(D81:D83)</f>
        <v>0</v>
      </c>
    </row>
    <row r="81" spans="1:4" ht="15.75" x14ac:dyDescent="0.25">
      <c r="A81" s="25" t="s">
        <v>153</v>
      </c>
      <c r="B81" s="26" t="s">
        <v>154</v>
      </c>
      <c r="C81" s="30"/>
      <c r="D81" s="30"/>
    </row>
    <row r="82" spans="1:4" ht="15.75" x14ac:dyDescent="0.25">
      <c r="A82" s="28" t="s">
        <v>155</v>
      </c>
      <c r="B82" s="29" t="s">
        <v>156</v>
      </c>
      <c r="C82" s="30"/>
      <c r="D82" s="30"/>
    </row>
    <row r="83" spans="1:4" ht="16.5" thickBot="1" x14ac:dyDescent="0.3">
      <c r="A83" s="31" t="s">
        <v>157</v>
      </c>
      <c r="B83" s="32" t="s">
        <v>158</v>
      </c>
      <c r="C83" s="30"/>
      <c r="D83" s="30"/>
    </row>
    <row r="84" spans="1:4" ht="16.5" thickBot="1" x14ac:dyDescent="0.3">
      <c r="A84" s="37" t="s">
        <v>159</v>
      </c>
      <c r="B84" s="33" t="s">
        <v>160</v>
      </c>
      <c r="C84" s="24">
        <f>SUM(C85:C88)</f>
        <v>0</v>
      </c>
      <c r="D84" s="24">
        <f>SUM(D85:D88)</f>
        <v>0</v>
      </c>
    </row>
    <row r="85" spans="1:4" ht="18" customHeight="1" x14ac:dyDescent="0.25">
      <c r="A85" s="39" t="s">
        <v>161</v>
      </c>
      <c r="B85" s="26" t="s">
        <v>162</v>
      </c>
      <c r="C85" s="30"/>
      <c r="D85" s="30"/>
    </row>
    <row r="86" spans="1:4" ht="18" customHeight="1" x14ac:dyDescent="0.25">
      <c r="A86" s="40" t="s">
        <v>163</v>
      </c>
      <c r="B86" s="29" t="s">
        <v>164</v>
      </c>
      <c r="C86" s="30"/>
      <c r="D86" s="30"/>
    </row>
    <row r="87" spans="1:4" ht="20.25" customHeight="1" x14ac:dyDescent="0.25">
      <c r="A87" s="40" t="s">
        <v>165</v>
      </c>
      <c r="B87" s="29" t="s">
        <v>166</v>
      </c>
      <c r="C87" s="30"/>
      <c r="D87" s="30"/>
    </row>
    <row r="88" spans="1:4" ht="17.25" customHeight="1" thickBot="1" x14ac:dyDescent="0.3">
      <c r="A88" s="41" t="s">
        <v>167</v>
      </c>
      <c r="B88" s="32" t="s">
        <v>168</v>
      </c>
      <c r="C88" s="30"/>
      <c r="D88" s="30"/>
    </row>
    <row r="89" spans="1:4" ht="16.5" thickBot="1" x14ac:dyDescent="0.3">
      <c r="A89" s="37" t="s">
        <v>169</v>
      </c>
      <c r="B89" s="33" t="s">
        <v>170</v>
      </c>
      <c r="C89" s="42"/>
      <c r="D89" s="42"/>
    </row>
    <row r="90" spans="1:4" ht="16.5" thickBot="1" x14ac:dyDescent="0.3">
      <c r="A90" s="37" t="s">
        <v>171</v>
      </c>
      <c r="B90" s="33" t="s">
        <v>172</v>
      </c>
      <c r="C90" s="42"/>
      <c r="D90" s="42"/>
    </row>
    <row r="91" spans="1:4" ht="16.5" thickBot="1" x14ac:dyDescent="0.3">
      <c r="A91" s="37" t="s">
        <v>173</v>
      </c>
      <c r="B91" s="43" t="s">
        <v>174</v>
      </c>
      <c r="C91" s="24">
        <f>SUM(C68+C72+C77+C80+C84+C89+C90)</f>
        <v>43731968</v>
      </c>
      <c r="D91" s="24">
        <f>SUM(D68+D72+D77+D80+D84+D89+D90)</f>
        <v>39231877</v>
      </c>
    </row>
    <row r="92" spans="1:4" ht="16.5" thickBot="1" x14ac:dyDescent="0.3">
      <c r="A92" s="44" t="s">
        <v>175</v>
      </c>
      <c r="B92" s="45" t="s">
        <v>176</v>
      </c>
      <c r="C92" s="24">
        <f>C67+C91</f>
        <v>132109000</v>
      </c>
      <c r="D92" s="24">
        <f>D67+D91</f>
        <v>136724000</v>
      </c>
    </row>
    <row r="93" spans="1:4" ht="16.5" thickBot="1" x14ac:dyDescent="0.3">
      <c r="A93" s="46"/>
      <c r="B93" s="47"/>
      <c r="C93" s="48"/>
    </row>
    <row r="94" spans="1:4" ht="16.5" thickBot="1" x14ac:dyDescent="0.3">
      <c r="A94" s="14"/>
      <c r="B94" s="49" t="s">
        <v>177</v>
      </c>
      <c r="C94" s="113"/>
      <c r="D94" s="50"/>
    </row>
    <row r="95" spans="1:4" ht="16.5" thickBot="1" x14ac:dyDescent="0.3">
      <c r="A95" s="51" t="s">
        <v>11</v>
      </c>
      <c r="B95" s="52" t="s">
        <v>344</v>
      </c>
      <c r="C95" s="53">
        <f>C96+C97+C98+C99+C100</f>
        <v>97703146</v>
      </c>
      <c r="D95" s="53">
        <f>D96+D97+D98+D99+D100</f>
        <v>104428011</v>
      </c>
    </row>
    <row r="96" spans="1:4" ht="15.75" x14ac:dyDescent="0.25">
      <c r="A96" s="54" t="s">
        <v>13</v>
      </c>
      <c r="B96" s="55" t="s">
        <v>178</v>
      </c>
      <c r="C96" s="56">
        <f>23757408+96000+6857923+2415210</f>
        <v>33126541</v>
      </c>
      <c r="D96" s="56">
        <v>37064503</v>
      </c>
    </row>
    <row r="97" spans="1:4" ht="15.75" x14ac:dyDescent="0.25">
      <c r="A97" s="28" t="s">
        <v>15</v>
      </c>
      <c r="B97" s="57" t="s">
        <v>179</v>
      </c>
      <c r="C97" s="30">
        <v>4615557</v>
      </c>
      <c r="D97" s="30">
        <v>4920752</v>
      </c>
    </row>
    <row r="98" spans="1:4" ht="15.75" x14ac:dyDescent="0.25">
      <c r="A98" s="28" t="s">
        <v>17</v>
      </c>
      <c r="B98" s="57" t="s">
        <v>180</v>
      </c>
      <c r="C98" s="34">
        <f>20000+4018500+217000+1416240+1305662+916000+969400+27366204+9580194+155000</f>
        <v>45964200</v>
      </c>
      <c r="D98" s="34">
        <v>48792613</v>
      </c>
    </row>
    <row r="99" spans="1:4" ht="15.75" x14ac:dyDescent="0.25">
      <c r="A99" s="28" t="s">
        <v>19</v>
      </c>
      <c r="B99" s="58" t="s">
        <v>181</v>
      </c>
      <c r="C99" s="34">
        <v>6991866</v>
      </c>
      <c r="D99" s="34">
        <v>6991866</v>
      </c>
    </row>
    <row r="100" spans="1:4" ht="15.75" x14ac:dyDescent="0.25">
      <c r="A100" s="28" t="s">
        <v>182</v>
      </c>
      <c r="B100" s="59" t="s">
        <v>183</v>
      </c>
      <c r="C100" s="34">
        <f>SUM(C107+C112)</f>
        <v>7004982</v>
      </c>
      <c r="D100" s="34">
        <v>6658277</v>
      </c>
    </row>
    <row r="101" spans="1:4" ht="15.75" x14ac:dyDescent="0.25">
      <c r="A101" s="28" t="s">
        <v>23</v>
      </c>
      <c r="B101" s="57" t="s">
        <v>184</v>
      </c>
      <c r="C101" s="34"/>
      <c r="D101" s="34"/>
    </row>
    <row r="102" spans="1:4" ht="15.75" x14ac:dyDescent="0.25">
      <c r="A102" s="28" t="s">
        <v>185</v>
      </c>
      <c r="B102" s="60" t="s">
        <v>186</v>
      </c>
      <c r="C102" s="34"/>
      <c r="D102" s="34"/>
    </row>
    <row r="103" spans="1:4" ht="15.75" x14ac:dyDescent="0.25">
      <c r="A103" s="28" t="s">
        <v>187</v>
      </c>
      <c r="B103" s="60" t="s">
        <v>188</v>
      </c>
      <c r="C103" s="34"/>
      <c r="D103" s="34"/>
    </row>
    <row r="104" spans="1:4" ht="15.75" x14ac:dyDescent="0.25">
      <c r="A104" s="28" t="s">
        <v>189</v>
      </c>
      <c r="B104" s="60" t="s">
        <v>190</v>
      </c>
      <c r="C104" s="34"/>
      <c r="D104" s="34"/>
    </row>
    <row r="105" spans="1:4" ht="17.25" customHeight="1" x14ac:dyDescent="0.25">
      <c r="A105" s="28" t="s">
        <v>191</v>
      </c>
      <c r="B105" s="61" t="s">
        <v>192</v>
      </c>
      <c r="C105" s="34"/>
      <c r="D105" s="34"/>
    </row>
    <row r="106" spans="1:4" ht="33.75" customHeight="1" x14ac:dyDescent="0.25">
      <c r="A106" s="28" t="s">
        <v>193</v>
      </c>
      <c r="B106" s="61" t="s">
        <v>194</v>
      </c>
      <c r="C106" s="34"/>
      <c r="D106" s="34"/>
    </row>
    <row r="107" spans="1:4" ht="15.75" x14ac:dyDescent="0.25">
      <c r="A107" s="28" t="s">
        <v>195</v>
      </c>
      <c r="B107" s="60" t="s">
        <v>196</v>
      </c>
      <c r="C107" s="34">
        <v>6134982</v>
      </c>
      <c r="D107" s="34">
        <v>5788277</v>
      </c>
    </row>
    <row r="108" spans="1:4" ht="15.75" x14ac:dyDescent="0.25">
      <c r="A108" s="28" t="s">
        <v>197</v>
      </c>
      <c r="B108" s="60" t="s">
        <v>198</v>
      </c>
      <c r="C108" s="34"/>
      <c r="D108" s="34"/>
    </row>
    <row r="109" spans="1:4" ht="31.5" x14ac:dyDescent="0.25">
      <c r="A109" s="28" t="s">
        <v>199</v>
      </c>
      <c r="B109" s="61" t="s">
        <v>200</v>
      </c>
      <c r="C109" s="34"/>
      <c r="D109" s="34"/>
    </row>
    <row r="110" spans="1:4" ht="15.75" x14ac:dyDescent="0.25">
      <c r="A110" s="62" t="s">
        <v>201</v>
      </c>
      <c r="B110" s="63" t="s">
        <v>202</v>
      </c>
      <c r="C110" s="34"/>
      <c r="D110" s="34"/>
    </row>
    <row r="111" spans="1:4" ht="15.75" x14ac:dyDescent="0.25">
      <c r="A111" s="28" t="s">
        <v>203</v>
      </c>
      <c r="B111" s="63" t="s">
        <v>204</v>
      </c>
      <c r="C111" s="34"/>
      <c r="D111" s="34"/>
    </row>
    <row r="112" spans="1:4" ht="31.5" x14ac:dyDescent="0.25">
      <c r="A112" s="28" t="s">
        <v>205</v>
      </c>
      <c r="B112" s="61" t="s">
        <v>206</v>
      </c>
      <c r="C112" s="30">
        <v>870000</v>
      </c>
      <c r="D112" s="30">
        <v>870000</v>
      </c>
    </row>
    <row r="113" spans="1:4" ht="15.75" x14ac:dyDescent="0.25">
      <c r="A113" s="28" t="s">
        <v>207</v>
      </c>
      <c r="B113" s="58" t="s">
        <v>208</v>
      </c>
      <c r="C113" s="30"/>
      <c r="D113" s="30"/>
    </row>
    <row r="114" spans="1:4" ht="15.75" x14ac:dyDescent="0.25">
      <c r="A114" s="31" t="s">
        <v>209</v>
      </c>
      <c r="B114" s="57" t="s">
        <v>210</v>
      </c>
      <c r="C114" s="34"/>
      <c r="D114" s="34"/>
    </row>
    <row r="115" spans="1:4" ht="16.5" thickBot="1" x14ac:dyDescent="0.3">
      <c r="A115" s="64" t="s">
        <v>211</v>
      </c>
      <c r="B115" s="65" t="s">
        <v>212</v>
      </c>
      <c r="C115" s="66"/>
      <c r="D115" s="66"/>
    </row>
    <row r="116" spans="1:4" ht="16.5" thickBot="1" x14ac:dyDescent="0.3">
      <c r="A116" s="22" t="s">
        <v>25</v>
      </c>
      <c r="B116" s="67" t="s">
        <v>345</v>
      </c>
      <c r="C116" s="24">
        <f>C117+C119</f>
        <v>33123748</v>
      </c>
      <c r="D116" s="24">
        <f>D117+D119</f>
        <v>31013883</v>
      </c>
    </row>
    <row r="117" spans="1:4" ht="15.75" x14ac:dyDescent="0.25">
      <c r="A117" s="25" t="s">
        <v>27</v>
      </c>
      <c r="B117" s="57" t="s">
        <v>213</v>
      </c>
      <c r="C117" s="27">
        <v>8388422</v>
      </c>
      <c r="D117" s="27">
        <v>7855202</v>
      </c>
    </row>
    <row r="118" spans="1:4" ht="15.75" x14ac:dyDescent="0.25">
      <c r="A118" s="25" t="s">
        <v>29</v>
      </c>
      <c r="B118" s="68" t="s">
        <v>214</v>
      </c>
      <c r="C118" s="27">
        <v>4466340</v>
      </c>
      <c r="D118" s="27">
        <v>4466340</v>
      </c>
    </row>
    <row r="119" spans="1:4" ht="15.75" x14ac:dyDescent="0.25">
      <c r="A119" s="25" t="s">
        <v>31</v>
      </c>
      <c r="B119" s="68" t="s">
        <v>215</v>
      </c>
      <c r="C119" s="30">
        <v>24735326</v>
      </c>
      <c r="D119" s="30">
        <v>23158681</v>
      </c>
    </row>
    <row r="120" spans="1:4" ht="15.75" x14ac:dyDescent="0.25">
      <c r="A120" s="25" t="s">
        <v>33</v>
      </c>
      <c r="B120" s="68" t="s">
        <v>216</v>
      </c>
      <c r="C120" s="69">
        <v>14722721</v>
      </c>
      <c r="D120" s="69">
        <v>14722721</v>
      </c>
    </row>
    <row r="121" spans="1:4" ht="15.75" x14ac:dyDescent="0.25">
      <c r="A121" s="25" t="s">
        <v>35</v>
      </c>
      <c r="B121" s="70" t="s">
        <v>217</v>
      </c>
      <c r="C121" s="69">
        <f>SUM(C122:C129)</f>
        <v>0</v>
      </c>
      <c r="D121" s="69">
        <f>SUM(D122:D129)</f>
        <v>0</v>
      </c>
    </row>
    <row r="122" spans="1:4" ht="31.5" x14ac:dyDescent="0.25">
      <c r="A122" s="25" t="s">
        <v>37</v>
      </c>
      <c r="B122" s="71" t="s">
        <v>218</v>
      </c>
      <c r="C122" s="69"/>
      <c r="D122" s="69"/>
    </row>
    <row r="123" spans="1:4" ht="31.5" x14ac:dyDescent="0.25">
      <c r="A123" s="25" t="s">
        <v>219</v>
      </c>
      <c r="B123" s="72" t="s">
        <v>220</v>
      </c>
      <c r="C123" s="69"/>
      <c r="D123" s="69"/>
    </row>
    <row r="124" spans="1:4" ht="31.5" x14ac:dyDescent="0.25">
      <c r="A124" s="25" t="s">
        <v>221</v>
      </c>
      <c r="B124" s="61" t="s">
        <v>194</v>
      </c>
      <c r="C124" s="69"/>
      <c r="D124" s="69"/>
    </row>
    <row r="125" spans="1:4" ht="15.75" x14ac:dyDescent="0.25">
      <c r="A125" s="25" t="s">
        <v>222</v>
      </c>
      <c r="B125" s="61" t="s">
        <v>223</v>
      </c>
      <c r="C125" s="69"/>
      <c r="D125" s="69"/>
    </row>
    <row r="126" spans="1:4" ht="15.75" x14ac:dyDescent="0.25">
      <c r="A126" s="25" t="s">
        <v>224</v>
      </c>
      <c r="B126" s="61" t="s">
        <v>225</v>
      </c>
      <c r="C126" s="69"/>
      <c r="D126" s="69"/>
    </row>
    <row r="127" spans="1:4" ht="31.5" x14ac:dyDescent="0.25">
      <c r="A127" s="25" t="s">
        <v>226</v>
      </c>
      <c r="B127" s="61" t="s">
        <v>200</v>
      </c>
      <c r="C127" s="69"/>
      <c r="D127" s="69"/>
    </row>
    <row r="128" spans="1:4" ht="15.75" x14ac:dyDescent="0.25">
      <c r="A128" s="25" t="s">
        <v>227</v>
      </c>
      <c r="B128" s="61" t="s">
        <v>228</v>
      </c>
      <c r="C128" s="69"/>
      <c r="D128" s="69"/>
    </row>
    <row r="129" spans="1:4" ht="32.25" thickBot="1" x14ac:dyDescent="0.3">
      <c r="A129" s="62" t="s">
        <v>229</v>
      </c>
      <c r="B129" s="61" t="s">
        <v>230</v>
      </c>
      <c r="C129" s="73"/>
      <c r="D129" s="73"/>
    </row>
    <row r="130" spans="1:4" ht="16.5" thickBot="1" x14ac:dyDescent="0.3">
      <c r="A130" s="22" t="s">
        <v>39</v>
      </c>
      <c r="B130" s="23" t="s">
        <v>231</v>
      </c>
      <c r="C130" s="24">
        <f>C95+C116</f>
        <v>130826894</v>
      </c>
      <c r="D130" s="24">
        <f>D95+D116</f>
        <v>135441894</v>
      </c>
    </row>
    <row r="131" spans="1:4" ht="32.25" thickBot="1" x14ac:dyDescent="0.3">
      <c r="A131" s="22" t="s">
        <v>232</v>
      </c>
      <c r="B131" s="23" t="s">
        <v>233</v>
      </c>
      <c r="C131" s="24">
        <f>C132+C133+C134</f>
        <v>0</v>
      </c>
      <c r="D131" s="24">
        <f>D132+D133+D134</f>
        <v>0</v>
      </c>
    </row>
    <row r="132" spans="1:4" ht="15.75" x14ac:dyDescent="0.25">
      <c r="A132" s="25" t="s">
        <v>55</v>
      </c>
      <c r="B132" s="74" t="s">
        <v>234</v>
      </c>
      <c r="C132" s="69"/>
      <c r="D132" s="69"/>
    </row>
    <row r="133" spans="1:4" ht="15.75" x14ac:dyDescent="0.25">
      <c r="A133" s="25" t="s">
        <v>63</v>
      </c>
      <c r="B133" s="74" t="s">
        <v>235</v>
      </c>
      <c r="C133" s="69"/>
      <c r="D133" s="69"/>
    </row>
    <row r="134" spans="1:4" ht="16.5" thickBot="1" x14ac:dyDescent="0.3">
      <c r="A134" s="62" t="s">
        <v>65</v>
      </c>
      <c r="B134" s="75" t="s">
        <v>236</v>
      </c>
      <c r="C134" s="69"/>
      <c r="D134" s="69"/>
    </row>
    <row r="135" spans="1:4" ht="16.5" thickBot="1" x14ac:dyDescent="0.3">
      <c r="A135" s="22" t="s">
        <v>69</v>
      </c>
      <c r="B135" s="23" t="s">
        <v>237</v>
      </c>
      <c r="C135" s="24">
        <f>C136+C137+C138+C139+C140+C141</f>
        <v>0</v>
      </c>
      <c r="D135" s="24">
        <f>D136+D137+D138+D139+D140+D141</f>
        <v>0</v>
      </c>
    </row>
    <row r="136" spans="1:4" ht="15.75" x14ac:dyDescent="0.25">
      <c r="A136" s="25" t="s">
        <v>71</v>
      </c>
      <c r="B136" s="74" t="s">
        <v>238</v>
      </c>
      <c r="C136" s="69"/>
      <c r="D136" s="69"/>
    </row>
    <row r="137" spans="1:4" ht="15.75" x14ac:dyDescent="0.25">
      <c r="A137" s="25" t="s">
        <v>73</v>
      </c>
      <c r="B137" s="74" t="s">
        <v>239</v>
      </c>
      <c r="C137" s="69"/>
      <c r="D137" s="69"/>
    </row>
    <row r="138" spans="1:4" ht="15.75" x14ac:dyDescent="0.25">
      <c r="A138" s="25" t="s">
        <v>75</v>
      </c>
      <c r="B138" s="74" t="s">
        <v>240</v>
      </c>
      <c r="C138" s="69"/>
      <c r="D138" s="69"/>
    </row>
    <row r="139" spans="1:4" ht="15.75" x14ac:dyDescent="0.25">
      <c r="A139" s="25" t="s">
        <v>77</v>
      </c>
      <c r="B139" s="74" t="s">
        <v>241</v>
      </c>
      <c r="C139" s="69"/>
      <c r="D139" s="69"/>
    </row>
    <row r="140" spans="1:4" ht="15.75" x14ac:dyDescent="0.25">
      <c r="A140" s="25" t="s">
        <v>79</v>
      </c>
      <c r="B140" s="74" t="s">
        <v>242</v>
      </c>
      <c r="C140" s="69"/>
      <c r="D140" s="69"/>
    </row>
    <row r="141" spans="1:4" ht="16.5" thickBot="1" x14ac:dyDescent="0.3">
      <c r="A141" s="62" t="s">
        <v>81</v>
      </c>
      <c r="B141" s="75" t="s">
        <v>243</v>
      </c>
      <c r="C141" s="69"/>
      <c r="D141" s="69"/>
    </row>
    <row r="142" spans="1:4" ht="16.5" thickBot="1" x14ac:dyDescent="0.3">
      <c r="A142" s="22" t="s">
        <v>93</v>
      </c>
      <c r="B142" s="23" t="s">
        <v>244</v>
      </c>
      <c r="C142" s="24">
        <v>1282106</v>
      </c>
      <c r="D142" s="24">
        <v>1282106</v>
      </c>
    </row>
    <row r="143" spans="1:4" ht="15.75" x14ac:dyDescent="0.25">
      <c r="A143" s="25" t="s">
        <v>95</v>
      </c>
      <c r="B143" s="74" t="s">
        <v>245</v>
      </c>
      <c r="C143" s="69"/>
      <c r="D143" s="69"/>
    </row>
    <row r="144" spans="1:4" ht="15.75" x14ac:dyDescent="0.25">
      <c r="A144" s="25" t="s">
        <v>97</v>
      </c>
      <c r="B144" s="74" t="s">
        <v>246</v>
      </c>
      <c r="C144" s="69">
        <v>1282106</v>
      </c>
      <c r="D144" s="69">
        <v>1282106</v>
      </c>
    </row>
    <row r="145" spans="1:4" ht="15.75" x14ac:dyDescent="0.25">
      <c r="A145" s="25" t="s">
        <v>99</v>
      </c>
      <c r="B145" s="74" t="s">
        <v>247</v>
      </c>
      <c r="C145" s="69"/>
      <c r="D145" s="69"/>
    </row>
    <row r="146" spans="1:4" ht="15.75" x14ac:dyDescent="0.25">
      <c r="A146" s="25" t="s">
        <v>101</v>
      </c>
      <c r="B146" s="74" t="s">
        <v>248</v>
      </c>
      <c r="C146" s="69"/>
      <c r="D146" s="69"/>
    </row>
    <row r="147" spans="1:4" ht="16.5" thickBot="1" x14ac:dyDescent="0.3">
      <c r="A147" s="62" t="s">
        <v>103</v>
      </c>
      <c r="B147" s="75" t="s">
        <v>249</v>
      </c>
      <c r="C147" s="69"/>
      <c r="D147" s="69"/>
    </row>
    <row r="148" spans="1:4" ht="16.5" thickBot="1" x14ac:dyDescent="0.3">
      <c r="A148" s="22" t="s">
        <v>250</v>
      </c>
      <c r="B148" s="23" t="s">
        <v>251</v>
      </c>
      <c r="C148" s="76">
        <f>C149+C150+C151+C152+C153</f>
        <v>0</v>
      </c>
      <c r="D148" s="76">
        <f>D149+D150+D151+D152+D153</f>
        <v>0</v>
      </c>
    </row>
    <row r="149" spans="1:4" ht="15.75" x14ac:dyDescent="0.25">
      <c r="A149" s="25" t="s">
        <v>107</v>
      </c>
      <c r="B149" s="74" t="s">
        <v>252</v>
      </c>
      <c r="C149" s="69"/>
      <c r="D149" s="69"/>
    </row>
    <row r="150" spans="1:4" ht="15.75" x14ac:dyDescent="0.25">
      <c r="A150" s="25" t="s">
        <v>109</v>
      </c>
      <c r="B150" s="74" t="s">
        <v>253</v>
      </c>
      <c r="C150" s="69"/>
      <c r="D150" s="69"/>
    </row>
    <row r="151" spans="1:4" ht="15.75" x14ac:dyDescent="0.25">
      <c r="A151" s="25" t="s">
        <v>111</v>
      </c>
      <c r="B151" s="74" t="s">
        <v>254</v>
      </c>
      <c r="C151" s="69"/>
      <c r="D151" s="69"/>
    </row>
    <row r="152" spans="1:4" ht="31.5" x14ac:dyDescent="0.25">
      <c r="A152" s="25" t="s">
        <v>113</v>
      </c>
      <c r="B152" s="74" t="s">
        <v>255</v>
      </c>
      <c r="C152" s="69"/>
      <c r="D152" s="69"/>
    </row>
    <row r="153" spans="1:4" ht="16.5" thickBot="1" x14ac:dyDescent="0.3">
      <c r="A153" s="62" t="s">
        <v>256</v>
      </c>
      <c r="B153" s="75" t="s">
        <v>257</v>
      </c>
      <c r="C153" s="73"/>
      <c r="D153" s="73"/>
    </row>
    <row r="154" spans="1:4" ht="16.5" thickBot="1" x14ac:dyDescent="0.3">
      <c r="A154" s="77" t="s">
        <v>115</v>
      </c>
      <c r="B154" s="23" t="s">
        <v>258</v>
      </c>
      <c r="C154" s="76"/>
      <c r="D154" s="76"/>
    </row>
    <row r="155" spans="1:4" ht="16.5" thickBot="1" x14ac:dyDescent="0.3">
      <c r="A155" s="77" t="s">
        <v>125</v>
      </c>
      <c r="B155" s="23" t="s">
        <v>259</v>
      </c>
      <c r="C155" s="76"/>
      <c r="D155" s="76"/>
    </row>
    <row r="156" spans="1:4" ht="16.5" thickBot="1" x14ac:dyDescent="0.3">
      <c r="A156" s="22" t="s">
        <v>260</v>
      </c>
      <c r="B156" s="23" t="s">
        <v>261</v>
      </c>
      <c r="C156" s="78">
        <f>C131+C135+C142+C148+C154+C155</f>
        <v>1282106</v>
      </c>
      <c r="D156" s="78">
        <f>D131+D135+D142+D148+D154+D155</f>
        <v>1282106</v>
      </c>
    </row>
    <row r="157" spans="1:4" ht="16.5" thickBot="1" x14ac:dyDescent="0.3">
      <c r="A157" s="79" t="s">
        <v>262</v>
      </c>
      <c r="B157" s="80" t="s">
        <v>263</v>
      </c>
      <c r="C157" s="78">
        <f>C130+C156</f>
        <v>132109000</v>
      </c>
      <c r="D157" s="78">
        <f>D130+D156</f>
        <v>136724000</v>
      </c>
    </row>
    <row r="158" spans="1:4" ht="15.75" x14ac:dyDescent="0.25">
      <c r="A158" s="81"/>
      <c r="B158" s="82"/>
      <c r="C158" s="83"/>
    </row>
    <row r="160" spans="1:4" x14ac:dyDescent="0.25">
      <c r="A160" s="224" t="s">
        <v>381</v>
      </c>
      <c r="B160" s="224"/>
      <c r="C160" s="224"/>
      <c r="D160" s="224"/>
    </row>
    <row r="161" spans="1:4" ht="15.75" thickBot="1" x14ac:dyDescent="0.3">
      <c r="A161" s="223"/>
      <c r="B161" s="223"/>
      <c r="C161" s="137"/>
    </row>
    <row r="162" spans="1:4" ht="29.25" thickBot="1" x14ac:dyDescent="0.3">
      <c r="A162" s="138">
        <v>1</v>
      </c>
      <c r="B162" s="139" t="s">
        <v>382</v>
      </c>
      <c r="C162" s="140">
        <f>C67-C130</f>
        <v>-42449862</v>
      </c>
      <c r="D162" s="140">
        <f>D67-D130</f>
        <v>-37949771</v>
      </c>
    </row>
    <row r="163" spans="1:4" ht="29.25" thickBot="1" x14ac:dyDescent="0.3">
      <c r="A163" s="138" t="s">
        <v>25</v>
      </c>
      <c r="B163" s="139" t="s">
        <v>383</v>
      </c>
      <c r="C163" s="140">
        <f>C91-C156</f>
        <v>42449862</v>
      </c>
      <c r="D163" s="140">
        <f>D91-D156</f>
        <v>37949771</v>
      </c>
    </row>
    <row r="164" spans="1:4" x14ac:dyDescent="0.25">
      <c r="A164" s="141"/>
      <c r="B164" s="142"/>
      <c r="C164" s="143"/>
    </row>
    <row r="165" spans="1:4" ht="15.75" thickBot="1" x14ac:dyDescent="0.3">
      <c r="A165" s="144"/>
      <c r="B165" s="145"/>
      <c r="C165" s="146"/>
    </row>
    <row r="166" spans="1:4" ht="15.75" thickBot="1" x14ac:dyDescent="0.3">
      <c r="A166" s="147" t="s">
        <v>264</v>
      </c>
      <c r="B166" s="148"/>
      <c r="C166" s="149">
        <v>38</v>
      </c>
      <c r="D166" s="149">
        <v>38</v>
      </c>
    </row>
    <row r="167" spans="1:4" ht="15.75" thickBot="1" x14ac:dyDescent="0.3">
      <c r="A167" s="147" t="s">
        <v>384</v>
      </c>
      <c r="B167" s="148"/>
      <c r="C167" s="149">
        <v>31</v>
      </c>
      <c r="D167" s="149">
        <v>31</v>
      </c>
    </row>
  </sheetData>
  <mergeCells count="6">
    <mergeCell ref="A161:B161"/>
    <mergeCell ref="A160:D160"/>
    <mergeCell ref="A1:D1"/>
    <mergeCell ref="A2:D2"/>
    <mergeCell ref="A3:D3"/>
    <mergeCell ref="C6:D6"/>
  </mergeCells>
  <pageMargins left="0.31496062992125984" right="0.31496062992125984" top="0.35433070866141736" bottom="0.35433070866141736" header="0.31496062992125984" footer="0.31496062992125984"/>
  <pageSetup paperSize="9" scale="83" orientation="portrait" r:id="rId1"/>
  <rowBreaks count="3" manualBreakCount="3">
    <brk id="50" max="16383" man="1"/>
    <brk id="92" max="16383" man="1"/>
    <brk id="1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D161"/>
  <sheetViews>
    <sheetView view="pageBreakPreview" zoomScale="89" zoomScaleNormal="100" zoomScaleSheetLayoutView="89" workbookViewId="0">
      <selection activeCell="A3" sqref="A3:D3"/>
    </sheetView>
  </sheetViews>
  <sheetFormatPr defaultRowHeight="15" x14ac:dyDescent="0.25"/>
  <cols>
    <col min="1" max="1" width="14.28515625" customWidth="1"/>
    <col min="2" max="2" width="63.7109375" customWidth="1"/>
    <col min="3" max="4" width="15.140625" customWidth="1"/>
  </cols>
  <sheetData>
    <row r="1" spans="1:4" ht="15.75" x14ac:dyDescent="0.25">
      <c r="A1" s="220" t="s">
        <v>372</v>
      </c>
      <c r="B1" s="220"/>
      <c r="C1" s="220"/>
      <c r="D1" s="220"/>
    </row>
    <row r="2" spans="1:4" ht="15" customHeight="1" x14ac:dyDescent="0.25">
      <c r="A2" s="221" t="s">
        <v>431</v>
      </c>
      <c r="B2" s="221"/>
      <c r="C2" s="221"/>
      <c r="D2" s="221"/>
    </row>
    <row r="3" spans="1:4" ht="15" customHeight="1" x14ac:dyDescent="0.25">
      <c r="A3" s="221" t="s">
        <v>473</v>
      </c>
      <c r="B3" s="221"/>
      <c r="C3" s="221"/>
      <c r="D3" s="221"/>
    </row>
    <row r="4" spans="1:4" ht="16.5" thickBot="1" x14ac:dyDescent="0.3">
      <c r="A4" s="89"/>
      <c r="B4" s="89"/>
      <c r="C4" s="89"/>
    </row>
    <row r="5" spans="1:4" ht="15.75" x14ac:dyDescent="0.25">
      <c r="A5" s="8" t="s">
        <v>0</v>
      </c>
      <c r="B5" s="9" t="s">
        <v>1</v>
      </c>
      <c r="C5" s="10"/>
      <c r="D5" s="10"/>
    </row>
    <row r="6" spans="1:4" ht="32.25" thickBot="1" x14ac:dyDescent="0.3">
      <c r="A6" s="92" t="s">
        <v>2</v>
      </c>
      <c r="B6" s="90" t="s">
        <v>269</v>
      </c>
      <c r="C6" s="12"/>
      <c r="D6" s="12"/>
    </row>
    <row r="7" spans="1:4" ht="16.5" thickBot="1" x14ac:dyDescent="0.3">
      <c r="A7" s="133"/>
      <c r="B7" s="13"/>
      <c r="C7" s="227" t="s">
        <v>379</v>
      </c>
      <c r="D7" s="227"/>
    </row>
    <row r="8" spans="1:4" ht="32.25" thickBot="1" x14ac:dyDescent="0.3">
      <c r="A8" s="14" t="s">
        <v>4</v>
      </c>
      <c r="B8" s="15" t="s">
        <v>5</v>
      </c>
      <c r="C8" s="91" t="s">
        <v>462</v>
      </c>
      <c r="D8" s="91" t="s">
        <v>463</v>
      </c>
    </row>
    <row r="9" spans="1:4" ht="16.5" thickBot="1" x14ac:dyDescent="0.3">
      <c r="A9" s="16" t="s">
        <v>7</v>
      </c>
      <c r="B9" s="17" t="s">
        <v>8</v>
      </c>
      <c r="C9" s="18" t="s">
        <v>9</v>
      </c>
      <c r="D9" s="18" t="s">
        <v>273</v>
      </c>
    </row>
    <row r="10" spans="1:4" ht="16.5" thickBot="1" x14ac:dyDescent="0.3">
      <c r="A10" s="19"/>
      <c r="B10" s="20" t="s">
        <v>10</v>
      </c>
      <c r="C10" s="21"/>
      <c r="D10" s="21"/>
    </row>
    <row r="11" spans="1:4" ht="16.5" thickBot="1" x14ac:dyDescent="0.3">
      <c r="A11" s="22" t="s">
        <v>11</v>
      </c>
      <c r="B11" s="23" t="s">
        <v>12</v>
      </c>
      <c r="C11" s="24">
        <f>SUM(C12:C17)</f>
        <v>32052669</v>
      </c>
      <c r="D11" s="24">
        <f>SUM(D12:D17)</f>
        <v>32523849</v>
      </c>
    </row>
    <row r="12" spans="1:4" ht="15.75" x14ac:dyDescent="0.25">
      <c r="A12" s="25" t="s">
        <v>13</v>
      </c>
      <c r="B12" s="26" t="s">
        <v>14</v>
      </c>
      <c r="C12" s="27">
        <v>12799209</v>
      </c>
      <c r="D12" s="27">
        <v>12799209</v>
      </c>
    </row>
    <row r="13" spans="1:4" ht="17.25" customHeight="1" x14ac:dyDescent="0.25">
      <c r="A13" s="28" t="s">
        <v>15</v>
      </c>
      <c r="B13" s="29" t="s">
        <v>16</v>
      </c>
      <c r="C13" s="30">
        <v>0</v>
      </c>
      <c r="D13" s="30">
        <v>0</v>
      </c>
    </row>
    <row r="14" spans="1:4" ht="15.75" x14ac:dyDescent="0.25">
      <c r="A14" s="28" t="s">
        <v>17</v>
      </c>
      <c r="B14" s="29" t="s">
        <v>18</v>
      </c>
      <c r="C14" s="30">
        <v>17453460</v>
      </c>
      <c r="D14" s="30">
        <v>17684460</v>
      </c>
    </row>
    <row r="15" spans="1:4" ht="15.75" x14ac:dyDescent="0.25">
      <c r="A15" s="28" t="s">
        <v>19</v>
      </c>
      <c r="B15" s="29" t="s">
        <v>20</v>
      </c>
      <c r="C15" s="30">
        <v>1800000</v>
      </c>
      <c r="D15" s="30">
        <v>2007690</v>
      </c>
    </row>
    <row r="16" spans="1:4" ht="15.75" x14ac:dyDescent="0.25">
      <c r="A16" s="28" t="s">
        <v>21</v>
      </c>
      <c r="B16" s="29" t="s">
        <v>22</v>
      </c>
      <c r="C16" s="30"/>
      <c r="D16" s="30"/>
    </row>
    <row r="17" spans="1:4" ht="16.5" thickBot="1" x14ac:dyDescent="0.3">
      <c r="A17" s="31" t="s">
        <v>23</v>
      </c>
      <c r="B17" s="32" t="s">
        <v>24</v>
      </c>
      <c r="C17" s="30"/>
      <c r="D17" s="30">
        <v>32490</v>
      </c>
    </row>
    <row r="18" spans="1:4" ht="32.25" thickBot="1" x14ac:dyDescent="0.3">
      <c r="A18" s="22" t="s">
        <v>25</v>
      </c>
      <c r="B18" s="33" t="s">
        <v>26</v>
      </c>
      <c r="C18" s="24">
        <f>SUM(C19:C23)</f>
        <v>33874412</v>
      </c>
      <c r="D18" s="24">
        <f>SUM(D19:D23)</f>
        <v>40889753</v>
      </c>
    </row>
    <row r="19" spans="1:4" ht="15.75" x14ac:dyDescent="0.25">
      <c r="A19" s="25" t="s">
        <v>27</v>
      </c>
      <c r="B19" s="26" t="s">
        <v>28</v>
      </c>
      <c r="C19" s="27"/>
      <c r="D19" s="27"/>
    </row>
    <row r="20" spans="1:4" ht="18" customHeight="1" x14ac:dyDescent="0.25">
      <c r="A20" s="28" t="s">
        <v>29</v>
      </c>
      <c r="B20" s="29" t="s">
        <v>30</v>
      </c>
      <c r="C20" s="30"/>
      <c r="D20" s="30"/>
    </row>
    <row r="21" spans="1:4" ht="15.75" x14ac:dyDescent="0.25">
      <c r="A21" s="28" t="s">
        <v>31</v>
      </c>
      <c r="B21" s="29" t="s">
        <v>32</v>
      </c>
      <c r="C21" s="30"/>
      <c r="D21" s="30"/>
    </row>
    <row r="22" spans="1:4" ht="15.75" x14ac:dyDescent="0.25">
      <c r="A22" s="28" t="s">
        <v>33</v>
      </c>
      <c r="B22" s="29" t="s">
        <v>34</v>
      </c>
      <c r="C22" s="30"/>
      <c r="D22" s="30"/>
    </row>
    <row r="23" spans="1:4" ht="15.75" x14ac:dyDescent="0.25">
      <c r="A23" s="28" t="s">
        <v>35</v>
      </c>
      <c r="B23" s="29" t="s">
        <v>36</v>
      </c>
      <c r="C23" s="30">
        <v>33874412</v>
      </c>
      <c r="D23" s="30">
        <v>40889753</v>
      </c>
    </row>
    <row r="24" spans="1:4" ht="16.5" thickBot="1" x14ac:dyDescent="0.3">
      <c r="A24" s="31" t="s">
        <v>37</v>
      </c>
      <c r="B24" s="32" t="s">
        <v>38</v>
      </c>
      <c r="C24" s="34">
        <v>18186299</v>
      </c>
      <c r="D24" s="34">
        <v>21382799</v>
      </c>
    </row>
    <row r="25" spans="1:4" ht="32.25" thickBot="1" x14ac:dyDescent="0.3">
      <c r="A25" s="22" t="s">
        <v>39</v>
      </c>
      <c r="B25" s="23" t="s">
        <v>40</v>
      </c>
      <c r="C25" s="24">
        <f>SUM(C26:C30)</f>
        <v>9217532</v>
      </c>
      <c r="D25" s="24">
        <f>SUM(D26:D30)</f>
        <v>9217532</v>
      </c>
    </row>
    <row r="26" spans="1:4" ht="15.75" x14ac:dyDescent="0.25">
      <c r="A26" s="25" t="s">
        <v>41</v>
      </c>
      <c r="B26" s="26" t="s">
        <v>42</v>
      </c>
      <c r="C26" s="27"/>
      <c r="D26" s="27"/>
    </row>
    <row r="27" spans="1:4" ht="15.75" x14ac:dyDescent="0.25">
      <c r="A27" s="28" t="s">
        <v>43</v>
      </c>
      <c r="B27" s="29" t="s">
        <v>44</v>
      </c>
      <c r="C27" s="30"/>
      <c r="D27" s="30"/>
    </row>
    <row r="28" spans="1:4" ht="31.5" x14ac:dyDescent="0.25">
      <c r="A28" s="28" t="s">
        <v>45</v>
      </c>
      <c r="B28" s="29" t="s">
        <v>46</v>
      </c>
      <c r="C28" s="30"/>
      <c r="D28" s="30"/>
    </row>
    <row r="29" spans="1:4" ht="31.5" x14ac:dyDescent="0.25">
      <c r="A29" s="28" t="s">
        <v>47</v>
      </c>
      <c r="B29" s="29" t="s">
        <v>48</v>
      </c>
      <c r="C29" s="30"/>
      <c r="D29" s="30"/>
    </row>
    <row r="30" spans="1:4" ht="15.75" x14ac:dyDescent="0.25">
      <c r="A30" s="28" t="s">
        <v>49</v>
      </c>
      <c r="B30" s="29" t="s">
        <v>50</v>
      </c>
      <c r="C30" s="30">
        <v>9217532</v>
      </c>
      <c r="D30" s="30">
        <v>9217532</v>
      </c>
    </row>
    <row r="31" spans="1:4" ht="16.5" thickBot="1" x14ac:dyDescent="0.3">
      <c r="A31" s="31" t="s">
        <v>51</v>
      </c>
      <c r="B31" s="32" t="s">
        <v>52</v>
      </c>
      <c r="C31" s="34">
        <v>8815450</v>
      </c>
      <c r="D31" s="34">
        <v>8815450</v>
      </c>
    </row>
    <row r="32" spans="1:4" ht="16.5" thickBot="1" x14ac:dyDescent="0.3">
      <c r="A32" s="22" t="s">
        <v>53</v>
      </c>
      <c r="B32" s="23" t="s">
        <v>54</v>
      </c>
      <c r="C32" s="24">
        <f>C33+C37+C38+C39</f>
        <v>7195800</v>
      </c>
      <c r="D32" s="24">
        <f>D33+D37+D38+D39</f>
        <v>3395000</v>
      </c>
    </row>
    <row r="33" spans="1:4" ht="15.75" x14ac:dyDescent="0.25">
      <c r="A33" s="25" t="s">
        <v>55</v>
      </c>
      <c r="B33" s="26" t="s">
        <v>56</v>
      </c>
      <c r="C33" s="35">
        <f>C34+C36+C35</f>
        <v>6780000</v>
      </c>
      <c r="D33" s="35">
        <f>D34+D36+D35</f>
        <v>3380000</v>
      </c>
    </row>
    <row r="34" spans="1:4" ht="15.75" x14ac:dyDescent="0.25">
      <c r="A34" s="28" t="s">
        <v>57</v>
      </c>
      <c r="B34" s="29" t="s">
        <v>58</v>
      </c>
      <c r="C34" s="30">
        <v>750000</v>
      </c>
      <c r="D34" s="30">
        <v>750000</v>
      </c>
    </row>
    <row r="35" spans="1:4" ht="15.75" x14ac:dyDescent="0.25">
      <c r="A35" s="28" t="s">
        <v>59</v>
      </c>
      <c r="B35" s="29" t="s">
        <v>60</v>
      </c>
      <c r="C35" s="30"/>
      <c r="D35" s="30"/>
    </row>
    <row r="36" spans="1:4" ht="15.75" x14ac:dyDescent="0.25">
      <c r="A36" s="28" t="s">
        <v>61</v>
      </c>
      <c r="B36" s="36" t="s">
        <v>62</v>
      </c>
      <c r="C36" s="30">
        <v>6030000</v>
      </c>
      <c r="D36" s="30">
        <f>3500000-870000</f>
        <v>2630000</v>
      </c>
    </row>
    <row r="37" spans="1:4" ht="15.75" x14ac:dyDescent="0.25">
      <c r="A37" s="28" t="s">
        <v>63</v>
      </c>
      <c r="B37" s="29" t="s">
        <v>64</v>
      </c>
      <c r="C37" s="30">
        <v>400800</v>
      </c>
      <c r="D37" s="30">
        <v>0</v>
      </c>
    </row>
    <row r="38" spans="1:4" ht="15.75" x14ac:dyDescent="0.25">
      <c r="A38" s="28" t="s">
        <v>65</v>
      </c>
      <c r="B38" s="29" t="s">
        <v>66</v>
      </c>
      <c r="C38" s="30"/>
      <c r="D38" s="30"/>
    </row>
    <row r="39" spans="1:4" ht="16.5" thickBot="1" x14ac:dyDescent="0.3">
      <c r="A39" s="31" t="s">
        <v>67</v>
      </c>
      <c r="B39" s="32" t="s">
        <v>68</v>
      </c>
      <c r="C39" s="34">
        <v>15000</v>
      </c>
      <c r="D39" s="34">
        <v>15000</v>
      </c>
    </row>
    <row r="40" spans="1:4" ht="16.5" thickBot="1" x14ac:dyDescent="0.3">
      <c r="A40" s="22" t="s">
        <v>69</v>
      </c>
      <c r="B40" s="23" t="s">
        <v>70</v>
      </c>
      <c r="C40" s="24">
        <f>SUM(C41:C51)</f>
        <v>781619</v>
      </c>
      <c r="D40" s="24">
        <f>SUM(D41:D51)</f>
        <v>780989</v>
      </c>
    </row>
    <row r="41" spans="1:4" ht="15.75" x14ac:dyDescent="0.25">
      <c r="A41" s="25" t="s">
        <v>71</v>
      </c>
      <c r="B41" s="26" t="s">
        <v>72</v>
      </c>
      <c r="C41" s="27"/>
      <c r="D41" s="27"/>
    </row>
    <row r="42" spans="1:4" ht="15.75" x14ac:dyDescent="0.25">
      <c r="A42" s="28" t="s">
        <v>73</v>
      </c>
      <c r="B42" s="29" t="s">
        <v>74</v>
      </c>
      <c r="C42" s="30">
        <v>25000</v>
      </c>
      <c r="D42" s="30">
        <v>25000</v>
      </c>
    </row>
    <row r="43" spans="1:4" ht="15.75" x14ac:dyDescent="0.25">
      <c r="A43" s="28" t="s">
        <v>75</v>
      </c>
      <c r="B43" s="29" t="s">
        <v>76</v>
      </c>
      <c r="C43" s="30"/>
      <c r="D43" s="30"/>
    </row>
    <row r="44" spans="1:4" ht="15.75" x14ac:dyDescent="0.25">
      <c r="A44" s="28" t="s">
        <v>77</v>
      </c>
      <c r="B44" s="29" t="s">
        <v>78</v>
      </c>
      <c r="C44" s="30">
        <v>510585</v>
      </c>
      <c r="D44" s="30">
        <v>510585</v>
      </c>
    </row>
    <row r="45" spans="1:4" ht="15.75" x14ac:dyDescent="0.25">
      <c r="A45" s="28" t="s">
        <v>79</v>
      </c>
      <c r="B45" s="29" t="s">
        <v>80</v>
      </c>
      <c r="C45" s="30">
        <v>235000</v>
      </c>
      <c r="D45" s="30">
        <v>235000</v>
      </c>
    </row>
    <row r="46" spans="1:4" ht="15.75" x14ac:dyDescent="0.25">
      <c r="A46" s="28" t="s">
        <v>81</v>
      </c>
      <c r="B46" s="29" t="s">
        <v>82</v>
      </c>
      <c r="C46" s="30"/>
      <c r="D46" s="30"/>
    </row>
    <row r="47" spans="1:4" ht="15.75" x14ac:dyDescent="0.25">
      <c r="A47" s="28" t="s">
        <v>83</v>
      </c>
      <c r="B47" s="29" t="s">
        <v>84</v>
      </c>
      <c r="C47" s="30"/>
      <c r="D47" s="30"/>
    </row>
    <row r="48" spans="1:4" ht="15.75" x14ac:dyDescent="0.25">
      <c r="A48" s="28" t="s">
        <v>85</v>
      </c>
      <c r="B48" s="29" t="s">
        <v>86</v>
      </c>
      <c r="C48" s="30">
        <v>1034</v>
      </c>
      <c r="D48" s="30">
        <v>404</v>
      </c>
    </row>
    <row r="49" spans="1:4" ht="15.75" x14ac:dyDescent="0.25">
      <c r="A49" s="28" t="s">
        <v>87</v>
      </c>
      <c r="B49" s="29" t="s">
        <v>88</v>
      </c>
      <c r="C49" s="30"/>
      <c r="D49" s="30"/>
    </row>
    <row r="50" spans="1:4" ht="15.75" x14ac:dyDescent="0.25">
      <c r="A50" s="31" t="s">
        <v>89</v>
      </c>
      <c r="B50" s="32" t="s">
        <v>90</v>
      </c>
      <c r="C50" s="34"/>
      <c r="D50" s="34"/>
    </row>
    <row r="51" spans="1:4" ht="16.5" thickBot="1" x14ac:dyDescent="0.3">
      <c r="A51" s="31" t="s">
        <v>91</v>
      </c>
      <c r="B51" s="32" t="s">
        <v>92</v>
      </c>
      <c r="C51" s="34">
        <v>10000</v>
      </c>
      <c r="D51" s="34">
        <v>10000</v>
      </c>
    </row>
    <row r="52" spans="1:4" ht="16.5" thickBot="1" x14ac:dyDescent="0.3">
      <c r="A52" s="22" t="s">
        <v>93</v>
      </c>
      <c r="B52" s="23" t="s">
        <v>94</v>
      </c>
      <c r="C52" s="24">
        <f>SUM(C53:C57)</f>
        <v>4110000</v>
      </c>
      <c r="D52" s="24">
        <f>SUM(D53:D57)</f>
        <v>9540000</v>
      </c>
    </row>
    <row r="53" spans="1:4" ht="15.75" x14ac:dyDescent="0.25">
      <c r="A53" s="25" t="s">
        <v>95</v>
      </c>
      <c r="B53" s="26" t="s">
        <v>96</v>
      </c>
      <c r="C53" s="27"/>
      <c r="D53" s="27"/>
    </row>
    <row r="54" spans="1:4" ht="15.75" x14ac:dyDescent="0.25">
      <c r="A54" s="28" t="s">
        <v>97</v>
      </c>
      <c r="B54" s="29" t="s">
        <v>98</v>
      </c>
      <c r="C54" s="30">
        <v>4110000</v>
      </c>
      <c r="D54" s="30">
        <v>9540000</v>
      </c>
    </row>
    <row r="55" spans="1:4" ht="15.75" x14ac:dyDescent="0.25">
      <c r="A55" s="28" t="s">
        <v>99</v>
      </c>
      <c r="B55" s="29" t="s">
        <v>100</v>
      </c>
      <c r="C55" s="30"/>
      <c r="D55" s="30"/>
    </row>
    <row r="56" spans="1:4" ht="15.75" x14ac:dyDescent="0.25">
      <c r="A56" s="28" t="s">
        <v>101</v>
      </c>
      <c r="B56" s="29" t="s">
        <v>102</v>
      </c>
      <c r="C56" s="30"/>
      <c r="D56" s="30"/>
    </row>
    <row r="57" spans="1:4" ht="16.5" thickBot="1" x14ac:dyDescent="0.3">
      <c r="A57" s="31" t="s">
        <v>103</v>
      </c>
      <c r="B57" s="32" t="s">
        <v>104</v>
      </c>
      <c r="C57" s="34"/>
      <c r="D57" s="34"/>
    </row>
    <row r="58" spans="1:4" ht="16.5" thickBot="1" x14ac:dyDescent="0.3">
      <c r="A58" s="22" t="s">
        <v>105</v>
      </c>
      <c r="B58" s="23" t="s">
        <v>106</v>
      </c>
      <c r="C58" s="24">
        <f>SUM(C59:C61)</f>
        <v>275000</v>
      </c>
      <c r="D58" s="24">
        <f>SUM(D59:D61)</f>
        <v>275000</v>
      </c>
    </row>
    <row r="59" spans="1:4" ht="31.5" x14ac:dyDescent="0.25">
      <c r="A59" s="25" t="s">
        <v>107</v>
      </c>
      <c r="B59" s="26" t="s">
        <v>108</v>
      </c>
      <c r="C59" s="27"/>
      <c r="D59" s="27"/>
    </row>
    <row r="60" spans="1:4" ht="31.5" x14ac:dyDescent="0.25">
      <c r="A60" s="28" t="s">
        <v>109</v>
      </c>
      <c r="B60" s="29" t="s">
        <v>110</v>
      </c>
      <c r="C60" s="30">
        <v>275000</v>
      </c>
      <c r="D60" s="30">
        <v>275000</v>
      </c>
    </row>
    <row r="61" spans="1:4" ht="15.75" x14ac:dyDescent="0.25">
      <c r="A61" s="28" t="s">
        <v>111</v>
      </c>
      <c r="B61" s="29" t="s">
        <v>112</v>
      </c>
      <c r="C61" s="30"/>
      <c r="D61" s="30"/>
    </row>
    <row r="62" spans="1:4" ht="16.5" thickBot="1" x14ac:dyDescent="0.3">
      <c r="A62" s="31" t="s">
        <v>113</v>
      </c>
      <c r="B62" s="32" t="s">
        <v>114</v>
      </c>
      <c r="C62" s="34"/>
      <c r="D62" s="34"/>
    </row>
    <row r="63" spans="1:4" ht="16.5" thickBot="1" x14ac:dyDescent="0.3">
      <c r="A63" s="22" t="s">
        <v>115</v>
      </c>
      <c r="B63" s="33" t="s">
        <v>116</v>
      </c>
      <c r="C63" s="24">
        <f>SUM(C64:C66)</f>
        <v>0</v>
      </c>
      <c r="D63" s="24">
        <f>SUM(D64:D66)</f>
        <v>0</v>
      </c>
    </row>
    <row r="64" spans="1:4" ht="31.5" x14ac:dyDescent="0.25">
      <c r="A64" s="25" t="s">
        <v>117</v>
      </c>
      <c r="B64" s="26" t="s">
        <v>118</v>
      </c>
      <c r="C64" s="30"/>
      <c r="D64" s="30"/>
    </row>
    <row r="65" spans="1:4" ht="31.5" x14ac:dyDescent="0.25">
      <c r="A65" s="28" t="s">
        <v>119</v>
      </c>
      <c r="B65" s="29" t="s">
        <v>120</v>
      </c>
      <c r="C65" s="30"/>
      <c r="D65" s="30"/>
    </row>
    <row r="66" spans="1:4" ht="15.75" x14ac:dyDescent="0.25">
      <c r="A66" s="28" t="s">
        <v>121</v>
      </c>
      <c r="B66" s="29" t="s">
        <v>122</v>
      </c>
      <c r="C66" s="30"/>
      <c r="D66" s="30"/>
    </row>
    <row r="67" spans="1:4" ht="16.5" thickBot="1" x14ac:dyDescent="0.3">
      <c r="A67" s="31" t="s">
        <v>123</v>
      </c>
      <c r="B67" s="32" t="s">
        <v>124</v>
      </c>
      <c r="C67" s="30"/>
      <c r="D67" s="30"/>
    </row>
    <row r="68" spans="1:4" ht="16.5" thickBot="1" x14ac:dyDescent="0.3">
      <c r="A68" s="22" t="s">
        <v>125</v>
      </c>
      <c r="B68" s="23" t="s">
        <v>126</v>
      </c>
      <c r="C68" s="24">
        <f>C11+C18+C25+C32+C40+C52+C58+C63</f>
        <v>87507032</v>
      </c>
      <c r="D68" s="24">
        <f>D11+D18+D25+D32+D40+D52+D58+D63</f>
        <v>96622123</v>
      </c>
    </row>
    <row r="69" spans="1:4" ht="16.5" thickBot="1" x14ac:dyDescent="0.3">
      <c r="A69" s="37" t="s">
        <v>127</v>
      </c>
      <c r="B69" s="33" t="s">
        <v>128</v>
      </c>
      <c r="C69" s="24">
        <f>SUM(C70:C72)</f>
        <v>0</v>
      </c>
      <c r="D69" s="24">
        <f>SUM(D70:D72)</f>
        <v>0</v>
      </c>
    </row>
    <row r="70" spans="1:4" ht="15.75" x14ac:dyDescent="0.25">
      <c r="A70" s="25" t="s">
        <v>129</v>
      </c>
      <c r="B70" s="26" t="s">
        <v>130</v>
      </c>
      <c r="C70" s="30"/>
      <c r="D70" s="30"/>
    </row>
    <row r="71" spans="1:4" ht="15.75" x14ac:dyDescent="0.25">
      <c r="A71" s="28" t="s">
        <v>131</v>
      </c>
      <c r="B71" s="29" t="s">
        <v>132</v>
      </c>
      <c r="C71" s="30"/>
      <c r="D71" s="30"/>
    </row>
    <row r="72" spans="1:4" ht="16.5" thickBot="1" x14ac:dyDescent="0.3">
      <c r="A72" s="31" t="s">
        <v>133</v>
      </c>
      <c r="B72" s="38" t="s">
        <v>134</v>
      </c>
      <c r="C72" s="30"/>
      <c r="D72" s="30"/>
    </row>
    <row r="73" spans="1:4" ht="16.5" thickBot="1" x14ac:dyDescent="0.3">
      <c r="A73" s="37" t="s">
        <v>135</v>
      </c>
      <c r="B73" s="33" t="s">
        <v>136</v>
      </c>
      <c r="C73" s="24">
        <f>SUM(C74:C77)</f>
        <v>0</v>
      </c>
      <c r="D73" s="24">
        <f>SUM(D74:D77)</f>
        <v>0</v>
      </c>
    </row>
    <row r="74" spans="1:4" ht="15.75" x14ac:dyDescent="0.25">
      <c r="A74" s="25" t="s">
        <v>137</v>
      </c>
      <c r="B74" s="26" t="s">
        <v>138</v>
      </c>
      <c r="C74" s="30"/>
      <c r="D74" s="30"/>
    </row>
    <row r="75" spans="1:4" ht="15.75" x14ac:dyDescent="0.25">
      <c r="A75" s="28" t="s">
        <v>139</v>
      </c>
      <c r="B75" s="29" t="s">
        <v>140</v>
      </c>
      <c r="C75" s="30"/>
      <c r="D75" s="30"/>
    </row>
    <row r="76" spans="1:4" ht="17.25" customHeight="1" x14ac:dyDescent="0.25">
      <c r="A76" s="28" t="s">
        <v>141</v>
      </c>
      <c r="B76" s="29" t="s">
        <v>142</v>
      </c>
      <c r="C76" s="30"/>
      <c r="D76" s="30"/>
    </row>
    <row r="77" spans="1:4" ht="16.5" thickBot="1" x14ac:dyDescent="0.3">
      <c r="A77" s="31" t="s">
        <v>143</v>
      </c>
      <c r="B77" s="32" t="s">
        <v>144</v>
      </c>
      <c r="C77" s="30"/>
      <c r="D77" s="30"/>
    </row>
    <row r="78" spans="1:4" ht="16.5" thickBot="1" x14ac:dyDescent="0.3">
      <c r="A78" s="37" t="s">
        <v>145</v>
      </c>
      <c r="B78" s="33" t="s">
        <v>146</v>
      </c>
      <c r="C78" s="24">
        <f>SUM(C79:C80)</f>
        <v>43731968</v>
      </c>
      <c r="D78" s="24">
        <f>SUM(D79:D80)</f>
        <v>39231877</v>
      </c>
    </row>
    <row r="79" spans="1:4" ht="15.75" x14ac:dyDescent="0.25">
      <c r="A79" s="25" t="s">
        <v>147</v>
      </c>
      <c r="B79" s="26" t="s">
        <v>148</v>
      </c>
      <c r="C79" s="30">
        <v>43731968</v>
      </c>
      <c r="D79" s="30">
        <v>39231877</v>
      </c>
    </row>
    <row r="80" spans="1:4" ht="16.5" thickBot="1" x14ac:dyDescent="0.3">
      <c r="A80" s="31" t="s">
        <v>149</v>
      </c>
      <c r="B80" s="32" t="s">
        <v>150</v>
      </c>
      <c r="C80" s="30"/>
      <c r="D80" s="30"/>
    </row>
    <row r="81" spans="1:4" ht="16.5" thickBot="1" x14ac:dyDescent="0.3">
      <c r="A81" s="37" t="s">
        <v>151</v>
      </c>
      <c r="B81" s="33" t="s">
        <v>152</v>
      </c>
      <c r="C81" s="24">
        <f>SUM(C82:C84)</f>
        <v>0</v>
      </c>
      <c r="D81" s="24">
        <f>SUM(D82:D84)</f>
        <v>0</v>
      </c>
    </row>
    <row r="82" spans="1:4" ht="15.75" x14ac:dyDescent="0.25">
      <c r="A82" s="25" t="s">
        <v>153</v>
      </c>
      <c r="B82" s="26" t="s">
        <v>154</v>
      </c>
      <c r="C82" s="30"/>
      <c r="D82" s="30"/>
    </row>
    <row r="83" spans="1:4" ht="15.75" x14ac:dyDescent="0.25">
      <c r="A83" s="28" t="s">
        <v>155</v>
      </c>
      <c r="B83" s="29" t="s">
        <v>156</v>
      </c>
      <c r="C83" s="30"/>
      <c r="D83" s="30"/>
    </row>
    <row r="84" spans="1:4" ht="16.5" thickBot="1" x14ac:dyDescent="0.3">
      <c r="A84" s="31" t="s">
        <v>157</v>
      </c>
      <c r="B84" s="32" t="s">
        <v>158</v>
      </c>
      <c r="C84" s="30"/>
      <c r="D84" s="30"/>
    </row>
    <row r="85" spans="1:4" ht="16.5" thickBot="1" x14ac:dyDescent="0.3">
      <c r="A85" s="37" t="s">
        <v>159</v>
      </c>
      <c r="B85" s="33" t="s">
        <v>160</v>
      </c>
      <c r="C85" s="24">
        <f>SUM(C86:C89)</f>
        <v>0</v>
      </c>
      <c r="D85" s="24">
        <f>SUM(D86:D89)</f>
        <v>0</v>
      </c>
    </row>
    <row r="86" spans="1:4" ht="15.75" x14ac:dyDescent="0.25">
      <c r="A86" s="39" t="s">
        <v>161</v>
      </c>
      <c r="B86" s="26" t="s">
        <v>162</v>
      </c>
      <c r="C86" s="30"/>
      <c r="D86" s="30"/>
    </row>
    <row r="87" spans="1:4" ht="17.25" customHeight="1" x14ac:dyDescent="0.25">
      <c r="A87" s="40" t="s">
        <v>163</v>
      </c>
      <c r="B87" s="29" t="s">
        <v>164</v>
      </c>
      <c r="C87" s="30"/>
      <c r="D87" s="30"/>
    </row>
    <row r="88" spans="1:4" ht="15.75" x14ac:dyDescent="0.25">
      <c r="A88" s="40" t="s">
        <v>165</v>
      </c>
      <c r="B88" s="29" t="s">
        <v>166</v>
      </c>
      <c r="C88" s="30"/>
      <c r="D88" s="30"/>
    </row>
    <row r="89" spans="1:4" ht="16.5" thickBot="1" x14ac:dyDescent="0.3">
      <c r="A89" s="41" t="s">
        <v>167</v>
      </c>
      <c r="B89" s="32" t="s">
        <v>168</v>
      </c>
      <c r="C89" s="30"/>
      <c r="D89" s="30"/>
    </row>
    <row r="90" spans="1:4" ht="16.5" thickBot="1" x14ac:dyDescent="0.3">
      <c r="A90" s="37" t="s">
        <v>169</v>
      </c>
      <c r="B90" s="33" t="s">
        <v>170</v>
      </c>
      <c r="C90" s="42"/>
      <c r="D90" s="42"/>
    </row>
    <row r="91" spans="1:4" ht="16.5" thickBot="1" x14ac:dyDescent="0.3">
      <c r="A91" s="37" t="s">
        <v>171</v>
      </c>
      <c r="B91" s="33" t="s">
        <v>172</v>
      </c>
      <c r="C91" s="42"/>
      <c r="D91" s="42"/>
    </row>
    <row r="92" spans="1:4" ht="16.5" thickBot="1" x14ac:dyDescent="0.3">
      <c r="A92" s="37" t="s">
        <v>173</v>
      </c>
      <c r="B92" s="43" t="s">
        <v>174</v>
      </c>
      <c r="C92" s="24">
        <f>SUM(C69+C73+C78+C81+C85+C90+C91)</f>
        <v>43731968</v>
      </c>
      <c r="D92" s="24">
        <f>SUM(D69+D73+D78+D81+D85+D90+D91)</f>
        <v>39231877</v>
      </c>
    </row>
    <row r="93" spans="1:4" ht="16.5" thickBot="1" x14ac:dyDescent="0.3">
      <c r="A93" s="44" t="s">
        <v>175</v>
      </c>
      <c r="B93" s="45" t="s">
        <v>176</v>
      </c>
      <c r="C93" s="24">
        <f>C68+C92</f>
        <v>131239000</v>
      </c>
      <c r="D93" s="24">
        <f>D68+D92</f>
        <v>135854000</v>
      </c>
    </row>
    <row r="94" spans="1:4" ht="16.5" thickBot="1" x14ac:dyDescent="0.3">
      <c r="A94" s="46"/>
      <c r="B94" s="47"/>
      <c r="C94" s="48"/>
    </row>
    <row r="95" spans="1:4" ht="16.5" thickBot="1" x14ac:dyDescent="0.3">
      <c r="A95" s="14"/>
      <c r="B95" s="49" t="s">
        <v>177</v>
      </c>
      <c r="C95" s="50"/>
      <c r="D95" s="50"/>
    </row>
    <row r="96" spans="1:4" ht="16.5" thickBot="1" x14ac:dyDescent="0.3">
      <c r="A96" s="51" t="s">
        <v>11</v>
      </c>
      <c r="B96" s="52" t="s">
        <v>344</v>
      </c>
      <c r="C96" s="53">
        <f>C97+C98+C99+C100+C101</f>
        <v>96833146</v>
      </c>
      <c r="D96" s="53">
        <f>D97+D98+D99+D100+D101</f>
        <v>103558011</v>
      </c>
    </row>
    <row r="97" spans="1:4" ht="15.75" x14ac:dyDescent="0.25">
      <c r="A97" s="54" t="s">
        <v>13</v>
      </c>
      <c r="B97" s="55" t="s">
        <v>178</v>
      </c>
      <c r="C97" s="56">
        <f>23757408+96000+6857923+2415210</f>
        <v>33126541</v>
      </c>
      <c r="D97" s="56">
        <v>37064503</v>
      </c>
    </row>
    <row r="98" spans="1:4" ht="21" customHeight="1" x14ac:dyDescent="0.25">
      <c r="A98" s="28" t="s">
        <v>15</v>
      </c>
      <c r="B98" s="57" t="s">
        <v>179</v>
      </c>
      <c r="C98" s="30">
        <v>4615557</v>
      </c>
      <c r="D98" s="30">
        <v>4920752</v>
      </c>
    </row>
    <row r="99" spans="1:4" ht="15.75" x14ac:dyDescent="0.25">
      <c r="A99" s="28" t="s">
        <v>17</v>
      </c>
      <c r="B99" s="57" t="s">
        <v>180</v>
      </c>
      <c r="C99" s="34">
        <f>20000+4018500+217000+1416240+1305662+916000+969400+27366204+9580194+155000</f>
        <v>45964200</v>
      </c>
      <c r="D99" s="34">
        <v>48792613</v>
      </c>
    </row>
    <row r="100" spans="1:4" ht="15.75" x14ac:dyDescent="0.25">
      <c r="A100" s="28" t="s">
        <v>19</v>
      </c>
      <c r="B100" s="58" t="s">
        <v>181</v>
      </c>
      <c r="C100" s="34">
        <v>6991866</v>
      </c>
      <c r="D100" s="34">
        <v>6991866</v>
      </c>
    </row>
    <row r="101" spans="1:4" ht="15.75" x14ac:dyDescent="0.25">
      <c r="A101" s="28" t="s">
        <v>182</v>
      </c>
      <c r="B101" s="59" t="s">
        <v>183</v>
      </c>
      <c r="C101" s="34">
        <f>SUM(C108+C113)</f>
        <v>6134982</v>
      </c>
      <c r="D101" s="34">
        <v>5788277</v>
      </c>
    </row>
    <row r="102" spans="1:4" ht="15.75" x14ac:dyDescent="0.25">
      <c r="A102" s="28" t="s">
        <v>23</v>
      </c>
      <c r="B102" s="57" t="s">
        <v>184</v>
      </c>
      <c r="C102" s="34"/>
      <c r="D102" s="34"/>
    </row>
    <row r="103" spans="1:4" ht="15.75" x14ac:dyDescent="0.25">
      <c r="A103" s="28" t="s">
        <v>185</v>
      </c>
      <c r="B103" s="60" t="s">
        <v>186</v>
      </c>
      <c r="C103" s="34"/>
      <c r="D103" s="34"/>
    </row>
    <row r="104" spans="1:4" ht="15.75" x14ac:dyDescent="0.25">
      <c r="A104" s="28" t="s">
        <v>187</v>
      </c>
      <c r="B104" s="60" t="s">
        <v>188</v>
      </c>
      <c r="C104" s="34"/>
      <c r="D104" s="34"/>
    </row>
    <row r="105" spans="1:4" ht="15.75" x14ac:dyDescent="0.25">
      <c r="A105" s="28" t="s">
        <v>189</v>
      </c>
      <c r="B105" s="60" t="s">
        <v>190</v>
      </c>
      <c r="C105" s="34"/>
      <c r="D105" s="34"/>
    </row>
    <row r="106" spans="1:4" ht="31.5" x14ac:dyDescent="0.25">
      <c r="A106" s="28" t="s">
        <v>191</v>
      </c>
      <c r="B106" s="61" t="s">
        <v>192</v>
      </c>
      <c r="C106" s="34"/>
      <c r="D106" s="34"/>
    </row>
    <row r="107" spans="1:4" ht="31.5" x14ac:dyDescent="0.25">
      <c r="A107" s="28" t="s">
        <v>193</v>
      </c>
      <c r="B107" s="61" t="s">
        <v>194</v>
      </c>
      <c r="C107" s="34"/>
      <c r="D107" s="34"/>
    </row>
    <row r="108" spans="1:4" ht="15.75" x14ac:dyDescent="0.25">
      <c r="A108" s="28" t="s">
        <v>195</v>
      </c>
      <c r="B108" s="60" t="s">
        <v>196</v>
      </c>
      <c r="C108" s="34">
        <v>6134982</v>
      </c>
      <c r="D108" s="34">
        <v>5788277</v>
      </c>
    </row>
    <row r="109" spans="1:4" ht="15.75" x14ac:dyDescent="0.25">
      <c r="A109" s="28" t="s">
        <v>197</v>
      </c>
      <c r="B109" s="60" t="s">
        <v>198</v>
      </c>
      <c r="C109" s="34"/>
      <c r="D109" s="34"/>
    </row>
    <row r="110" spans="1:4" ht="31.5" x14ac:dyDescent="0.25">
      <c r="A110" s="28" t="s">
        <v>199</v>
      </c>
      <c r="B110" s="61" t="s">
        <v>200</v>
      </c>
      <c r="C110" s="34"/>
      <c r="D110" s="34"/>
    </row>
    <row r="111" spans="1:4" ht="15.75" x14ac:dyDescent="0.25">
      <c r="A111" s="62" t="s">
        <v>201</v>
      </c>
      <c r="B111" s="63" t="s">
        <v>202</v>
      </c>
      <c r="C111" s="34"/>
      <c r="D111" s="34"/>
    </row>
    <row r="112" spans="1:4" ht="15.75" x14ac:dyDescent="0.25">
      <c r="A112" s="28" t="s">
        <v>203</v>
      </c>
      <c r="B112" s="63" t="s">
        <v>204</v>
      </c>
      <c r="C112" s="34"/>
      <c r="D112" s="34"/>
    </row>
    <row r="113" spans="1:4" ht="31.5" x14ac:dyDescent="0.25">
      <c r="A113" s="28" t="s">
        <v>205</v>
      </c>
      <c r="B113" s="61" t="s">
        <v>206</v>
      </c>
      <c r="C113" s="30"/>
      <c r="D113" s="30"/>
    </row>
    <row r="114" spans="1:4" ht="15.75" x14ac:dyDescent="0.25">
      <c r="A114" s="28" t="s">
        <v>207</v>
      </c>
      <c r="B114" s="58" t="s">
        <v>208</v>
      </c>
      <c r="C114" s="30"/>
      <c r="D114" s="30"/>
    </row>
    <row r="115" spans="1:4" ht="15.75" x14ac:dyDescent="0.25">
      <c r="A115" s="31" t="s">
        <v>209</v>
      </c>
      <c r="B115" s="57" t="s">
        <v>210</v>
      </c>
      <c r="C115" s="34"/>
      <c r="D115" s="34"/>
    </row>
    <row r="116" spans="1:4" ht="16.5" thickBot="1" x14ac:dyDescent="0.3">
      <c r="A116" s="64" t="s">
        <v>211</v>
      </c>
      <c r="B116" s="65" t="s">
        <v>212</v>
      </c>
      <c r="C116" s="66"/>
      <c r="D116" s="66"/>
    </row>
    <row r="117" spans="1:4" ht="16.5" thickBot="1" x14ac:dyDescent="0.3">
      <c r="A117" s="22" t="s">
        <v>25</v>
      </c>
      <c r="B117" s="67" t="s">
        <v>345</v>
      </c>
      <c r="C117" s="24">
        <f>C118+C120</f>
        <v>33123748</v>
      </c>
      <c r="D117" s="24">
        <f>D118+D120</f>
        <v>31013883</v>
      </c>
    </row>
    <row r="118" spans="1:4" ht="15.75" x14ac:dyDescent="0.25">
      <c r="A118" s="25" t="s">
        <v>27</v>
      </c>
      <c r="B118" s="57" t="s">
        <v>213</v>
      </c>
      <c r="C118" s="27">
        <v>8388422</v>
      </c>
      <c r="D118" s="27">
        <v>7855202</v>
      </c>
    </row>
    <row r="119" spans="1:4" ht="15.75" x14ac:dyDescent="0.25">
      <c r="A119" s="25" t="s">
        <v>29</v>
      </c>
      <c r="B119" s="68" t="s">
        <v>214</v>
      </c>
      <c r="C119" s="27">
        <v>4466340</v>
      </c>
      <c r="D119" s="27">
        <v>4466340</v>
      </c>
    </row>
    <row r="120" spans="1:4" ht="15.75" x14ac:dyDescent="0.25">
      <c r="A120" s="25" t="s">
        <v>31</v>
      </c>
      <c r="B120" s="68" t="s">
        <v>215</v>
      </c>
      <c r="C120" s="30">
        <v>24735326</v>
      </c>
      <c r="D120" s="30">
        <v>23158681</v>
      </c>
    </row>
    <row r="121" spans="1:4" ht="15.75" x14ac:dyDescent="0.25">
      <c r="A121" s="25" t="s">
        <v>33</v>
      </c>
      <c r="B121" s="68" t="s">
        <v>216</v>
      </c>
      <c r="C121" s="69">
        <v>14722721</v>
      </c>
      <c r="D121" s="69">
        <v>14722721</v>
      </c>
    </row>
    <row r="122" spans="1:4" ht="15.75" x14ac:dyDescent="0.25">
      <c r="A122" s="25" t="s">
        <v>35</v>
      </c>
      <c r="B122" s="70" t="s">
        <v>217</v>
      </c>
      <c r="C122" s="69">
        <f>SUM(C123:C130)</f>
        <v>0</v>
      </c>
      <c r="D122" s="69">
        <f>SUM(D123:D130)</f>
        <v>0</v>
      </c>
    </row>
    <row r="123" spans="1:4" ht="31.5" x14ac:dyDescent="0.25">
      <c r="A123" s="25" t="s">
        <v>37</v>
      </c>
      <c r="B123" s="71" t="s">
        <v>218</v>
      </c>
      <c r="C123" s="69"/>
      <c r="D123" s="69"/>
    </row>
    <row r="124" spans="1:4" ht="31.5" x14ac:dyDescent="0.25">
      <c r="A124" s="25" t="s">
        <v>219</v>
      </c>
      <c r="B124" s="72" t="s">
        <v>220</v>
      </c>
      <c r="C124" s="69"/>
      <c r="D124" s="69"/>
    </row>
    <row r="125" spans="1:4" ht="31.5" x14ac:dyDescent="0.25">
      <c r="A125" s="25" t="s">
        <v>221</v>
      </c>
      <c r="B125" s="61" t="s">
        <v>194</v>
      </c>
      <c r="C125" s="69"/>
      <c r="D125" s="69"/>
    </row>
    <row r="126" spans="1:4" ht="22.5" customHeight="1" x14ac:dyDescent="0.25">
      <c r="A126" s="25" t="s">
        <v>222</v>
      </c>
      <c r="B126" s="61" t="s">
        <v>223</v>
      </c>
      <c r="C126" s="69"/>
      <c r="D126" s="69"/>
    </row>
    <row r="127" spans="1:4" ht="15.75" x14ac:dyDescent="0.25">
      <c r="A127" s="25" t="s">
        <v>224</v>
      </c>
      <c r="B127" s="61" t="s">
        <v>225</v>
      </c>
      <c r="C127" s="69"/>
      <c r="D127" s="69"/>
    </row>
    <row r="128" spans="1:4" ht="31.5" x14ac:dyDescent="0.25">
      <c r="A128" s="25" t="s">
        <v>226</v>
      </c>
      <c r="B128" s="61" t="s">
        <v>200</v>
      </c>
      <c r="C128" s="69"/>
      <c r="D128" s="69"/>
    </row>
    <row r="129" spans="1:4" ht="15.75" x14ac:dyDescent="0.25">
      <c r="A129" s="25" t="s">
        <v>227</v>
      </c>
      <c r="B129" s="61" t="s">
        <v>228</v>
      </c>
      <c r="C129" s="69"/>
      <c r="D129" s="69"/>
    </row>
    <row r="130" spans="1:4" ht="32.25" thickBot="1" x14ac:dyDescent="0.3">
      <c r="A130" s="62" t="s">
        <v>229</v>
      </c>
      <c r="B130" s="61" t="s">
        <v>230</v>
      </c>
      <c r="C130" s="73"/>
      <c r="D130" s="73"/>
    </row>
    <row r="131" spans="1:4" ht="16.5" thickBot="1" x14ac:dyDescent="0.3">
      <c r="A131" s="22" t="s">
        <v>39</v>
      </c>
      <c r="B131" s="23" t="s">
        <v>231</v>
      </c>
      <c r="C131" s="24">
        <f>C96+C117</f>
        <v>129956894</v>
      </c>
      <c r="D131" s="24">
        <f>D96+D117</f>
        <v>134571894</v>
      </c>
    </row>
    <row r="132" spans="1:4" ht="32.25" thickBot="1" x14ac:dyDescent="0.3">
      <c r="A132" s="22" t="s">
        <v>232</v>
      </c>
      <c r="B132" s="23" t="s">
        <v>233</v>
      </c>
      <c r="C132" s="24">
        <f>C133+C134+C135</f>
        <v>0</v>
      </c>
      <c r="D132" s="24">
        <f>D133+D134+D135</f>
        <v>0</v>
      </c>
    </row>
    <row r="133" spans="1:4" ht="15.75" x14ac:dyDescent="0.25">
      <c r="A133" s="25" t="s">
        <v>55</v>
      </c>
      <c r="B133" s="74" t="s">
        <v>234</v>
      </c>
      <c r="C133" s="69"/>
      <c r="D133" s="69"/>
    </row>
    <row r="134" spans="1:4" ht="15.75" x14ac:dyDescent="0.25">
      <c r="A134" s="25" t="s">
        <v>63</v>
      </c>
      <c r="B134" s="74" t="s">
        <v>235</v>
      </c>
      <c r="C134" s="69"/>
      <c r="D134" s="69"/>
    </row>
    <row r="135" spans="1:4" ht="16.5" thickBot="1" x14ac:dyDescent="0.3">
      <c r="A135" s="62" t="s">
        <v>65</v>
      </c>
      <c r="B135" s="75" t="s">
        <v>236</v>
      </c>
      <c r="C135" s="69"/>
      <c r="D135" s="69"/>
    </row>
    <row r="136" spans="1:4" ht="16.5" thickBot="1" x14ac:dyDescent="0.3">
      <c r="A136" s="22" t="s">
        <v>69</v>
      </c>
      <c r="B136" s="23" t="s">
        <v>237</v>
      </c>
      <c r="C136" s="24">
        <f>C137+C138+C139+C140+C141+C142</f>
        <v>0</v>
      </c>
      <c r="D136" s="24">
        <f>D137+D138+D139+D140+D141+D142</f>
        <v>0</v>
      </c>
    </row>
    <row r="137" spans="1:4" ht="15.75" x14ac:dyDescent="0.25">
      <c r="A137" s="25" t="s">
        <v>71</v>
      </c>
      <c r="B137" s="74" t="s">
        <v>238</v>
      </c>
      <c r="C137" s="69"/>
      <c r="D137" s="69"/>
    </row>
    <row r="138" spans="1:4" ht="15.75" x14ac:dyDescent="0.25">
      <c r="A138" s="25" t="s">
        <v>73</v>
      </c>
      <c r="B138" s="74" t="s">
        <v>239</v>
      </c>
      <c r="C138" s="69"/>
      <c r="D138" s="69"/>
    </row>
    <row r="139" spans="1:4" ht="15.75" x14ac:dyDescent="0.25">
      <c r="A139" s="25" t="s">
        <v>75</v>
      </c>
      <c r="B139" s="74" t="s">
        <v>240</v>
      </c>
      <c r="C139" s="69"/>
      <c r="D139" s="69"/>
    </row>
    <row r="140" spans="1:4" ht="15.75" x14ac:dyDescent="0.25">
      <c r="A140" s="25" t="s">
        <v>77</v>
      </c>
      <c r="B140" s="74" t="s">
        <v>241</v>
      </c>
      <c r="C140" s="69"/>
      <c r="D140" s="69"/>
    </row>
    <row r="141" spans="1:4" ht="15.75" x14ac:dyDescent="0.25">
      <c r="A141" s="25" t="s">
        <v>79</v>
      </c>
      <c r="B141" s="74" t="s">
        <v>242</v>
      </c>
      <c r="C141" s="69"/>
      <c r="D141" s="69"/>
    </row>
    <row r="142" spans="1:4" ht="16.5" thickBot="1" x14ac:dyDescent="0.3">
      <c r="A142" s="62" t="s">
        <v>81</v>
      </c>
      <c r="B142" s="75" t="s">
        <v>243</v>
      </c>
      <c r="C142" s="69"/>
      <c r="D142" s="69"/>
    </row>
    <row r="143" spans="1:4" ht="16.5" thickBot="1" x14ac:dyDescent="0.3">
      <c r="A143" s="22" t="s">
        <v>93</v>
      </c>
      <c r="B143" s="23" t="s">
        <v>244</v>
      </c>
      <c r="C143" s="24">
        <v>1282106</v>
      </c>
      <c r="D143" s="24">
        <v>1282106</v>
      </c>
    </row>
    <row r="144" spans="1:4" ht="15.75" x14ac:dyDescent="0.25">
      <c r="A144" s="25" t="s">
        <v>95</v>
      </c>
      <c r="B144" s="74" t="s">
        <v>245</v>
      </c>
      <c r="C144" s="69"/>
      <c r="D144" s="69"/>
    </row>
    <row r="145" spans="1:4" ht="15.75" x14ac:dyDescent="0.25">
      <c r="A145" s="25" t="s">
        <v>97</v>
      </c>
      <c r="B145" s="74" t="s">
        <v>246</v>
      </c>
      <c r="C145" s="69">
        <v>1282106</v>
      </c>
      <c r="D145" s="69">
        <v>1282106</v>
      </c>
    </row>
    <row r="146" spans="1:4" ht="15.75" x14ac:dyDescent="0.25">
      <c r="A146" s="25" t="s">
        <v>99</v>
      </c>
      <c r="B146" s="74" t="s">
        <v>247</v>
      </c>
      <c r="C146" s="69"/>
      <c r="D146" s="69"/>
    </row>
    <row r="147" spans="1:4" ht="15.75" x14ac:dyDescent="0.25">
      <c r="A147" s="25" t="s">
        <v>101</v>
      </c>
      <c r="B147" s="74" t="s">
        <v>248</v>
      </c>
      <c r="C147" s="69"/>
      <c r="D147" s="69"/>
    </row>
    <row r="148" spans="1:4" ht="16.5" thickBot="1" x14ac:dyDescent="0.3">
      <c r="A148" s="62" t="s">
        <v>103</v>
      </c>
      <c r="B148" s="75" t="s">
        <v>249</v>
      </c>
      <c r="C148" s="69"/>
      <c r="D148" s="69"/>
    </row>
    <row r="149" spans="1:4" ht="16.5" thickBot="1" x14ac:dyDescent="0.3">
      <c r="A149" s="22" t="s">
        <v>250</v>
      </c>
      <c r="B149" s="23" t="s">
        <v>251</v>
      </c>
      <c r="C149" s="76">
        <f>C150+C151+C152+C153+C154</f>
        <v>0</v>
      </c>
      <c r="D149" s="76">
        <f>D150+D151+D152+D153+D154</f>
        <v>0</v>
      </c>
    </row>
    <row r="150" spans="1:4" ht="15.75" x14ac:dyDescent="0.25">
      <c r="A150" s="25" t="s">
        <v>107</v>
      </c>
      <c r="B150" s="74" t="s">
        <v>252</v>
      </c>
      <c r="C150" s="69"/>
      <c r="D150" s="69"/>
    </row>
    <row r="151" spans="1:4" ht="15.75" x14ac:dyDescent="0.25">
      <c r="A151" s="25" t="s">
        <v>109</v>
      </c>
      <c r="B151" s="74" t="s">
        <v>253</v>
      </c>
      <c r="C151" s="69"/>
      <c r="D151" s="69"/>
    </row>
    <row r="152" spans="1:4" ht="15.75" x14ac:dyDescent="0.25">
      <c r="A152" s="25" t="s">
        <v>111</v>
      </c>
      <c r="B152" s="74" t="s">
        <v>254</v>
      </c>
      <c r="C152" s="69"/>
      <c r="D152" s="69"/>
    </row>
    <row r="153" spans="1:4" ht="31.5" x14ac:dyDescent="0.25">
      <c r="A153" s="25" t="s">
        <v>113</v>
      </c>
      <c r="B153" s="74" t="s">
        <v>255</v>
      </c>
      <c r="C153" s="69"/>
      <c r="D153" s="69"/>
    </row>
    <row r="154" spans="1:4" ht="16.5" thickBot="1" x14ac:dyDescent="0.3">
      <c r="A154" s="62" t="s">
        <v>256</v>
      </c>
      <c r="B154" s="75" t="s">
        <v>257</v>
      </c>
      <c r="C154" s="73"/>
      <c r="D154" s="73"/>
    </row>
    <row r="155" spans="1:4" ht="16.5" thickBot="1" x14ac:dyDescent="0.3">
      <c r="A155" s="77" t="s">
        <v>115</v>
      </c>
      <c r="B155" s="23" t="s">
        <v>258</v>
      </c>
      <c r="C155" s="76"/>
      <c r="D155" s="76"/>
    </row>
    <row r="156" spans="1:4" ht="16.5" thickBot="1" x14ac:dyDescent="0.3">
      <c r="A156" s="77" t="s">
        <v>125</v>
      </c>
      <c r="B156" s="23" t="s">
        <v>259</v>
      </c>
      <c r="C156" s="76"/>
      <c r="D156" s="76"/>
    </row>
    <row r="157" spans="1:4" ht="16.5" thickBot="1" x14ac:dyDescent="0.3">
      <c r="A157" s="22" t="s">
        <v>260</v>
      </c>
      <c r="B157" s="23" t="s">
        <v>261</v>
      </c>
      <c r="C157" s="78">
        <f>C132+C136+C143+C149+C155+C156</f>
        <v>1282106</v>
      </c>
      <c r="D157" s="78">
        <f>D132+D136+D143+D149+D155+D156</f>
        <v>1282106</v>
      </c>
    </row>
    <row r="158" spans="1:4" ht="16.5" thickBot="1" x14ac:dyDescent="0.3">
      <c r="A158" s="79" t="s">
        <v>262</v>
      </c>
      <c r="B158" s="80" t="s">
        <v>263</v>
      </c>
      <c r="C158" s="78">
        <f>C131+C157</f>
        <v>131239000</v>
      </c>
      <c r="D158" s="78">
        <f>D131+D157</f>
        <v>135854000</v>
      </c>
    </row>
    <row r="159" spans="1:4" ht="16.5" thickBot="1" x14ac:dyDescent="0.3">
      <c r="A159" s="81"/>
      <c r="B159" s="82"/>
      <c r="C159" s="83"/>
    </row>
    <row r="160" spans="1:4" ht="16.5" thickBot="1" x14ac:dyDescent="0.3">
      <c r="A160" s="84" t="s">
        <v>264</v>
      </c>
      <c r="B160" s="85"/>
      <c r="C160" s="86">
        <v>38</v>
      </c>
      <c r="D160" s="86">
        <v>38</v>
      </c>
    </row>
    <row r="161" spans="1:4" ht="16.5" thickBot="1" x14ac:dyDescent="0.3">
      <c r="A161" s="84" t="s">
        <v>265</v>
      </c>
      <c r="B161" s="85"/>
      <c r="C161" s="86">
        <v>31</v>
      </c>
      <c r="D161" s="86">
        <v>31</v>
      </c>
    </row>
  </sheetData>
  <mergeCells count="4">
    <mergeCell ref="C7:D7"/>
    <mergeCell ref="A1:D1"/>
    <mergeCell ref="A2:D2"/>
    <mergeCell ref="A3:D3"/>
  </mergeCells>
  <pageMargins left="0.31496062992125984" right="0.31496062992125984" top="0.35433070866141736" bottom="0.35433070866141736" header="0.31496062992125984" footer="0.31496062992125984"/>
  <pageSetup paperSize="9" scale="89" orientation="portrait" r:id="rId1"/>
  <rowBreaks count="3" manualBreakCount="3">
    <brk id="51" max="16383" man="1"/>
    <brk id="93" max="16383" man="1"/>
    <brk id="1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C160"/>
  <sheetViews>
    <sheetView workbookViewId="0">
      <selection activeCell="A3" sqref="A3:C3"/>
    </sheetView>
  </sheetViews>
  <sheetFormatPr defaultRowHeight="15" x14ac:dyDescent="0.25"/>
  <cols>
    <col min="1" max="1" width="14.28515625" customWidth="1"/>
    <col min="2" max="2" width="63.7109375" customWidth="1"/>
    <col min="3" max="3" width="15" customWidth="1"/>
  </cols>
  <sheetData>
    <row r="1" spans="1:3" ht="15.75" x14ac:dyDescent="0.25">
      <c r="A1" s="220" t="s">
        <v>373</v>
      </c>
      <c r="B1" s="220"/>
      <c r="C1" s="220"/>
    </row>
    <row r="2" spans="1:3" x14ac:dyDescent="0.25">
      <c r="A2" s="221" t="s">
        <v>431</v>
      </c>
      <c r="B2" s="221"/>
      <c r="C2" s="221"/>
    </row>
    <row r="3" spans="1:3" ht="15.75" thickBot="1" x14ac:dyDescent="0.3">
      <c r="A3" s="221" t="s">
        <v>473</v>
      </c>
      <c r="B3" s="221"/>
      <c r="C3" s="221"/>
    </row>
    <row r="4" spans="1:3" ht="15.75" x14ac:dyDescent="0.25">
      <c r="A4" s="8" t="s">
        <v>0</v>
      </c>
      <c r="B4" s="9" t="s">
        <v>1</v>
      </c>
      <c r="C4" s="10"/>
    </row>
    <row r="5" spans="1:3" ht="32.25" thickBot="1" x14ac:dyDescent="0.3">
      <c r="A5" s="92" t="s">
        <v>2</v>
      </c>
      <c r="B5" s="90" t="s">
        <v>270</v>
      </c>
      <c r="C5" s="12"/>
    </row>
    <row r="6" spans="1:3" ht="16.5" thickBot="1" x14ac:dyDescent="0.3">
      <c r="A6" s="133"/>
      <c r="B6" s="13"/>
      <c r="C6" s="87" t="s">
        <v>380</v>
      </c>
    </row>
    <row r="7" spans="1:3" ht="16.5" thickBot="1" x14ac:dyDescent="0.3">
      <c r="A7" s="14" t="s">
        <v>4</v>
      </c>
      <c r="B7" s="15" t="s">
        <v>5</v>
      </c>
      <c r="C7" s="91" t="s">
        <v>6</v>
      </c>
    </row>
    <row r="8" spans="1:3" ht="16.5" thickBot="1" x14ac:dyDescent="0.3">
      <c r="A8" s="16" t="s">
        <v>7</v>
      </c>
      <c r="B8" s="17" t="s">
        <v>8</v>
      </c>
      <c r="C8" s="18" t="s">
        <v>9</v>
      </c>
    </row>
    <row r="9" spans="1:3" ht="16.5" thickBot="1" x14ac:dyDescent="0.3">
      <c r="A9" s="19"/>
      <c r="B9" s="20" t="s">
        <v>10</v>
      </c>
      <c r="C9" s="21"/>
    </row>
    <row r="10" spans="1:3" ht="16.5" thickBot="1" x14ac:dyDescent="0.3">
      <c r="A10" s="22" t="s">
        <v>11</v>
      </c>
      <c r="B10" s="23" t="s">
        <v>12</v>
      </c>
      <c r="C10" s="24">
        <f>+C11+C12+C13+C14+C15+C16</f>
        <v>0</v>
      </c>
    </row>
    <row r="11" spans="1:3" ht="15.75" x14ac:dyDescent="0.25">
      <c r="A11" s="25" t="s">
        <v>13</v>
      </c>
      <c r="B11" s="26" t="s">
        <v>14</v>
      </c>
      <c r="C11" s="27"/>
    </row>
    <row r="12" spans="1:3" ht="15.75" x14ac:dyDescent="0.25">
      <c r="A12" s="28" t="s">
        <v>15</v>
      </c>
      <c r="B12" s="29" t="s">
        <v>16</v>
      </c>
      <c r="C12" s="30"/>
    </row>
    <row r="13" spans="1:3" ht="15.75" x14ac:dyDescent="0.25">
      <c r="A13" s="28" t="s">
        <v>17</v>
      </c>
      <c r="B13" s="29" t="s">
        <v>18</v>
      </c>
      <c r="C13" s="30"/>
    </row>
    <row r="14" spans="1:3" ht="15.75" x14ac:dyDescent="0.25">
      <c r="A14" s="28" t="s">
        <v>19</v>
      </c>
      <c r="B14" s="29" t="s">
        <v>20</v>
      </c>
      <c r="C14" s="30"/>
    </row>
    <row r="15" spans="1:3" ht="15.75" x14ac:dyDescent="0.25">
      <c r="A15" s="28" t="s">
        <v>21</v>
      </c>
      <c r="B15" s="29" t="s">
        <v>22</v>
      </c>
      <c r="C15" s="30"/>
    </row>
    <row r="16" spans="1:3" ht="16.5" thickBot="1" x14ac:dyDescent="0.3">
      <c r="A16" s="31" t="s">
        <v>23</v>
      </c>
      <c r="B16" s="32" t="s">
        <v>24</v>
      </c>
      <c r="C16" s="30"/>
    </row>
    <row r="17" spans="1:3" ht="32.25" thickBot="1" x14ac:dyDescent="0.3">
      <c r="A17" s="22" t="s">
        <v>25</v>
      </c>
      <c r="B17" s="33" t="s">
        <v>26</v>
      </c>
      <c r="C17" s="24">
        <f>+C18+C19+C20+C21+C22</f>
        <v>0</v>
      </c>
    </row>
    <row r="18" spans="1:3" ht="15.75" x14ac:dyDescent="0.25">
      <c r="A18" s="25" t="s">
        <v>27</v>
      </c>
      <c r="B18" s="26" t="s">
        <v>28</v>
      </c>
      <c r="C18" s="27"/>
    </row>
    <row r="19" spans="1:3" ht="15.75" x14ac:dyDescent="0.25">
      <c r="A19" s="28" t="s">
        <v>29</v>
      </c>
      <c r="B19" s="29" t="s">
        <v>30</v>
      </c>
      <c r="C19" s="30"/>
    </row>
    <row r="20" spans="1:3" ht="15.75" x14ac:dyDescent="0.25">
      <c r="A20" s="28" t="s">
        <v>31</v>
      </c>
      <c r="B20" s="29" t="s">
        <v>32</v>
      </c>
      <c r="C20" s="30"/>
    </row>
    <row r="21" spans="1:3" ht="15.75" x14ac:dyDescent="0.25">
      <c r="A21" s="28" t="s">
        <v>33</v>
      </c>
      <c r="B21" s="29" t="s">
        <v>34</v>
      </c>
      <c r="C21" s="30"/>
    </row>
    <row r="22" spans="1:3" ht="15.75" x14ac:dyDescent="0.25">
      <c r="A22" s="28" t="s">
        <v>35</v>
      </c>
      <c r="B22" s="29" t="s">
        <v>36</v>
      </c>
      <c r="C22" s="30"/>
    </row>
    <row r="23" spans="1:3" ht="16.5" thickBot="1" x14ac:dyDescent="0.3">
      <c r="A23" s="31" t="s">
        <v>37</v>
      </c>
      <c r="B23" s="32" t="s">
        <v>38</v>
      </c>
      <c r="C23" s="34"/>
    </row>
    <row r="24" spans="1:3" ht="32.25" thickBot="1" x14ac:dyDescent="0.3">
      <c r="A24" s="22" t="s">
        <v>39</v>
      </c>
      <c r="B24" s="23" t="s">
        <v>40</v>
      </c>
      <c r="C24" s="24">
        <f>+C25+C26+C27+C28+C29</f>
        <v>0</v>
      </c>
    </row>
    <row r="25" spans="1:3" ht="15.75" x14ac:dyDescent="0.25">
      <c r="A25" s="25" t="s">
        <v>41</v>
      </c>
      <c r="B25" s="26" t="s">
        <v>42</v>
      </c>
      <c r="C25" s="27"/>
    </row>
    <row r="26" spans="1:3" ht="15.75" x14ac:dyDescent="0.25">
      <c r="A26" s="28" t="s">
        <v>43</v>
      </c>
      <c r="B26" s="29" t="s">
        <v>44</v>
      </c>
      <c r="C26" s="30"/>
    </row>
    <row r="27" spans="1:3" ht="31.5" x14ac:dyDescent="0.25">
      <c r="A27" s="28" t="s">
        <v>45</v>
      </c>
      <c r="B27" s="29" t="s">
        <v>46</v>
      </c>
      <c r="C27" s="30"/>
    </row>
    <row r="28" spans="1:3" ht="31.5" x14ac:dyDescent="0.25">
      <c r="A28" s="28" t="s">
        <v>47</v>
      </c>
      <c r="B28" s="29" t="s">
        <v>48</v>
      </c>
      <c r="C28" s="30"/>
    </row>
    <row r="29" spans="1:3" ht="15.75" x14ac:dyDescent="0.25">
      <c r="A29" s="28" t="s">
        <v>49</v>
      </c>
      <c r="B29" s="29" t="s">
        <v>50</v>
      </c>
      <c r="C29" s="30"/>
    </row>
    <row r="30" spans="1:3" ht="16.5" thickBot="1" x14ac:dyDescent="0.3">
      <c r="A30" s="31" t="s">
        <v>51</v>
      </c>
      <c r="B30" s="32" t="s">
        <v>52</v>
      </c>
      <c r="C30" s="34"/>
    </row>
    <row r="31" spans="1:3" ht="16.5" thickBot="1" x14ac:dyDescent="0.3">
      <c r="A31" s="22" t="s">
        <v>53</v>
      </c>
      <c r="B31" s="23" t="s">
        <v>54</v>
      </c>
      <c r="C31" s="24">
        <v>870000</v>
      </c>
    </row>
    <row r="32" spans="1:3" ht="15.75" x14ac:dyDescent="0.25">
      <c r="A32" s="25" t="s">
        <v>55</v>
      </c>
      <c r="B32" s="26" t="s">
        <v>56</v>
      </c>
      <c r="C32" s="35">
        <v>870000</v>
      </c>
    </row>
    <row r="33" spans="1:3" ht="15.75" x14ac:dyDescent="0.25">
      <c r="A33" s="28" t="s">
        <v>57</v>
      </c>
      <c r="B33" s="29" t="s">
        <v>58</v>
      </c>
      <c r="C33" s="30"/>
    </row>
    <row r="34" spans="1:3" ht="15.75" x14ac:dyDescent="0.25">
      <c r="A34" s="28" t="s">
        <v>59</v>
      </c>
      <c r="B34" s="29" t="s">
        <v>60</v>
      </c>
      <c r="C34" s="30"/>
    </row>
    <row r="35" spans="1:3" ht="15.75" x14ac:dyDescent="0.25">
      <c r="A35" s="28" t="s">
        <v>61</v>
      </c>
      <c r="B35" s="36" t="s">
        <v>62</v>
      </c>
      <c r="C35" s="30">
        <v>870000</v>
      </c>
    </row>
    <row r="36" spans="1:3" ht="15.75" x14ac:dyDescent="0.25">
      <c r="A36" s="28" t="s">
        <v>63</v>
      </c>
      <c r="B36" s="29" t="s">
        <v>64</v>
      </c>
      <c r="C36" s="30"/>
    </row>
    <row r="37" spans="1:3" ht="15.75" x14ac:dyDescent="0.25">
      <c r="A37" s="28" t="s">
        <v>65</v>
      </c>
      <c r="B37" s="29" t="s">
        <v>66</v>
      </c>
      <c r="C37" s="30"/>
    </row>
    <row r="38" spans="1:3" ht="16.5" thickBot="1" x14ac:dyDescent="0.3">
      <c r="A38" s="31" t="s">
        <v>67</v>
      </c>
      <c r="B38" s="32" t="s">
        <v>68</v>
      </c>
      <c r="C38" s="34"/>
    </row>
    <row r="39" spans="1:3" ht="16.5" thickBot="1" x14ac:dyDescent="0.3">
      <c r="A39" s="22" t="s">
        <v>69</v>
      </c>
      <c r="B39" s="23" t="s">
        <v>70</v>
      </c>
      <c r="C39" s="24">
        <f>SUM(C40:C50)</f>
        <v>0</v>
      </c>
    </row>
    <row r="40" spans="1:3" ht="15.75" x14ac:dyDescent="0.25">
      <c r="A40" s="25" t="s">
        <v>71</v>
      </c>
      <c r="B40" s="26" t="s">
        <v>72</v>
      </c>
      <c r="C40" s="27"/>
    </row>
    <row r="41" spans="1:3" ht="15.75" x14ac:dyDescent="0.25">
      <c r="A41" s="28" t="s">
        <v>73</v>
      </c>
      <c r="B41" s="29" t="s">
        <v>74</v>
      </c>
      <c r="C41" s="30"/>
    </row>
    <row r="42" spans="1:3" ht="15.75" x14ac:dyDescent="0.25">
      <c r="A42" s="28" t="s">
        <v>75</v>
      </c>
      <c r="B42" s="29" t="s">
        <v>76</v>
      </c>
      <c r="C42" s="30"/>
    </row>
    <row r="43" spans="1:3" ht="15.75" x14ac:dyDescent="0.25">
      <c r="A43" s="28" t="s">
        <v>77</v>
      </c>
      <c r="B43" s="29" t="s">
        <v>78</v>
      </c>
      <c r="C43" s="30"/>
    </row>
    <row r="44" spans="1:3" ht="15.75" x14ac:dyDescent="0.25">
      <c r="A44" s="28" t="s">
        <v>79</v>
      </c>
      <c r="B44" s="29" t="s">
        <v>80</v>
      </c>
      <c r="C44" s="30"/>
    </row>
    <row r="45" spans="1:3" ht="15.75" x14ac:dyDescent="0.25">
      <c r="A45" s="28" t="s">
        <v>81</v>
      </c>
      <c r="B45" s="29" t="s">
        <v>82</v>
      </c>
      <c r="C45" s="30"/>
    </row>
    <row r="46" spans="1:3" ht="15.75" x14ac:dyDescent="0.25">
      <c r="A46" s="28" t="s">
        <v>83</v>
      </c>
      <c r="B46" s="29" t="s">
        <v>84</v>
      </c>
      <c r="C46" s="30"/>
    </row>
    <row r="47" spans="1:3" ht="15.75" x14ac:dyDescent="0.25">
      <c r="A47" s="28" t="s">
        <v>85</v>
      </c>
      <c r="B47" s="29" t="s">
        <v>86</v>
      </c>
      <c r="C47" s="30"/>
    </row>
    <row r="48" spans="1:3" ht="15.75" x14ac:dyDescent="0.25">
      <c r="A48" s="28" t="s">
        <v>87</v>
      </c>
      <c r="B48" s="29" t="s">
        <v>88</v>
      </c>
      <c r="C48" s="30"/>
    </row>
    <row r="49" spans="1:3" ht="15.75" x14ac:dyDescent="0.25">
      <c r="A49" s="31" t="s">
        <v>89</v>
      </c>
      <c r="B49" s="32" t="s">
        <v>90</v>
      </c>
      <c r="C49" s="34"/>
    </row>
    <row r="50" spans="1:3" ht="16.5" thickBot="1" x14ac:dyDescent="0.3">
      <c r="A50" s="31" t="s">
        <v>91</v>
      </c>
      <c r="B50" s="32" t="s">
        <v>92</v>
      </c>
      <c r="C50" s="34"/>
    </row>
    <row r="51" spans="1:3" ht="16.5" thickBot="1" x14ac:dyDescent="0.3">
      <c r="A51" s="22" t="s">
        <v>93</v>
      </c>
      <c r="B51" s="23" t="s">
        <v>94</v>
      </c>
      <c r="C51" s="24">
        <f>SUM(C52:C56)</f>
        <v>0</v>
      </c>
    </row>
    <row r="52" spans="1:3" ht="15.75" x14ac:dyDescent="0.25">
      <c r="A52" s="25" t="s">
        <v>95</v>
      </c>
      <c r="B52" s="26" t="s">
        <v>96</v>
      </c>
      <c r="C52" s="27"/>
    </row>
    <row r="53" spans="1:3" ht="15.75" x14ac:dyDescent="0.25">
      <c r="A53" s="28" t="s">
        <v>97</v>
      </c>
      <c r="B53" s="29" t="s">
        <v>98</v>
      </c>
      <c r="C53" s="30"/>
    </row>
    <row r="54" spans="1:3" ht="15.75" x14ac:dyDescent="0.25">
      <c r="A54" s="28" t="s">
        <v>99</v>
      </c>
      <c r="B54" s="29" t="s">
        <v>100</v>
      </c>
      <c r="C54" s="30"/>
    </row>
    <row r="55" spans="1:3" ht="15.75" x14ac:dyDescent="0.25">
      <c r="A55" s="28" t="s">
        <v>101</v>
      </c>
      <c r="B55" s="29" t="s">
        <v>102</v>
      </c>
      <c r="C55" s="30"/>
    </row>
    <row r="56" spans="1:3" ht="16.5" thickBot="1" x14ac:dyDescent="0.3">
      <c r="A56" s="31" t="s">
        <v>103</v>
      </c>
      <c r="B56" s="32" t="s">
        <v>104</v>
      </c>
      <c r="C56" s="34"/>
    </row>
    <row r="57" spans="1:3" ht="16.5" thickBot="1" x14ac:dyDescent="0.3">
      <c r="A57" s="22" t="s">
        <v>105</v>
      </c>
      <c r="B57" s="23" t="s">
        <v>106</v>
      </c>
      <c r="C57" s="24">
        <f>SUM(C58:C60)</f>
        <v>0</v>
      </c>
    </row>
    <row r="58" spans="1:3" ht="31.5" x14ac:dyDescent="0.25">
      <c r="A58" s="25" t="s">
        <v>107</v>
      </c>
      <c r="B58" s="26" t="s">
        <v>108</v>
      </c>
      <c r="C58" s="27"/>
    </row>
    <row r="59" spans="1:3" ht="31.5" x14ac:dyDescent="0.25">
      <c r="A59" s="28" t="s">
        <v>109</v>
      </c>
      <c r="B59" s="29" t="s">
        <v>110</v>
      </c>
      <c r="C59" s="30"/>
    </row>
    <row r="60" spans="1:3" ht="15.75" x14ac:dyDescent="0.25">
      <c r="A60" s="28" t="s">
        <v>111</v>
      </c>
      <c r="B60" s="29" t="s">
        <v>112</v>
      </c>
      <c r="C60" s="30"/>
    </row>
    <row r="61" spans="1:3" ht="16.5" thickBot="1" x14ac:dyDescent="0.3">
      <c r="A61" s="31" t="s">
        <v>113</v>
      </c>
      <c r="B61" s="32" t="s">
        <v>114</v>
      </c>
      <c r="C61" s="34"/>
    </row>
    <row r="62" spans="1:3" ht="16.5" thickBot="1" x14ac:dyDescent="0.3">
      <c r="A62" s="22" t="s">
        <v>115</v>
      </c>
      <c r="B62" s="33" t="s">
        <v>116</v>
      </c>
      <c r="C62" s="24">
        <f>SUM(C63:C65)</f>
        <v>0</v>
      </c>
    </row>
    <row r="63" spans="1:3" ht="31.5" x14ac:dyDescent="0.25">
      <c r="A63" s="25" t="s">
        <v>117</v>
      </c>
      <c r="B63" s="26" t="s">
        <v>118</v>
      </c>
      <c r="C63" s="30"/>
    </row>
    <row r="64" spans="1:3" ht="31.5" x14ac:dyDescent="0.25">
      <c r="A64" s="28" t="s">
        <v>119</v>
      </c>
      <c r="B64" s="29" t="s">
        <v>120</v>
      </c>
      <c r="C64" s="30"/>
    </row>
    <row r="65" spans="1:3" ht="15.75" x14ac:dyDescent="0.25">
      <c r="A65" s="28" t="s">
        <v>121</v>
      </c>
      <c r="B65" s="29" t="s">
        <v>122</v>
      </c>
      <c r="C65" s="30"/>
    </row>
    <row r="66" spans="1:3" ht="16.5" thickBot="1" x14ac:dyDescent="0.3">
      <c r="A66" s="31" t="s">
        <v>123</v>
      </c>
      <c r="B66" s="32" t="s">
        <v>124</v>
      </c>
      <c r="C66" s="30"/>
    </row>
    <row r="67" spans="1:3" ht="16.5" thickBot="1" x14ac:dyDescent="0.3">
      <c r="A67" s="22" t="s">
        <v>125</v>
      </c>
      <c r="B67" s="23" t="s">
        <v>126</v>
      </c>
      <c r="C67" s="24">
        <v>870000</v>
      </c>
    </row>
    <row r="68" spans="1:3" ht="16.5" thickBot="1" x14ac:dyDescent="0.3">
      <c r="A68" s="37" t="s">
        <v>127</v>
      </c>
      <c r="B68" s="33" t="s">
        <v>128</v>
      </c>
      <c r="C68" s="24">
        <f>SUM(C69:C71)</f>
        <v>0</v>
      </c>
    </row>
    <row r="69" spans="1:3" ht="15.75" x14ac:dyDescent="0.25">
      <c r="A69" s="25" t="s">
        <v>129</v>
      </c>
      <c r="B69" s="26" t="s">
        <v>130</v>
      </c>
      <c r="C69" s="30"/>
    </row>
    <row r="70" spans="1:3" ht="15.75" x14ac:dyDescent="0.25">
      <c r="A70" s="28" t="s">
        <v>131</v>
      </c>
      <c r="B70" s="29" t="s">
        <v>132</v>
      </c>
      <c r="C70" s="30"/>
    </row>
    <row r="71" spans="1:3" ht="16.5" thickBot="1" x14ac:dyDescent="0.3">
      <c r="A71" s="31" t="s">
        <v>133</v>
      </c>
      <c r="B71" s="38" t="s">
        <v>134</v>
      </c>
      <c r="C71" s="30"/>
    </row>
    <row r="72" spans="1:3" ht="16.5" thickBot="1" x14ac:dyDescent="0.3">
      <c r="A72" s="37" t="s">
        <v>135</v>
      </c>
      <c r="B72" s="33" t="s">
        <v>136</v>
      </c>
      <c r="C72" s="24">
        <f>SUM(C73:C76)</f>
        <v>0</v>
      </c>
    </row>
    <row r="73" spans="1:3" ht="15.75" x14ac:dyDescent="0.25">
      <c r="A73" s="25" t="s">
        <v>137</v>
      </c>
      <c r="B73" s="26" t="s">
        <v>138</v>
      </c>
      <c r="C73" s="30"/>
    </row>
    <row r="74" spans="1:3" ht="15.75" x14ac:dyDescent="0.25">
      <c r="A74" s="28" t="s">
        <v>139</v>
      </c>
      <c r="B74" s="29" t="s">
        <v>140</v>
      </c>
      <c r="C74" s="30"/>
    </row>
    <row r="75" spans="1:3" ht="15.75" x14ac:dyDescent="0.25">
      <c r="A75" s="28" t="s">
        <v>141</v>
      </c>
      <c r="B75" s="29" t="s">
        <v>142</v>
      </c>
      <c r="C75" s="30"/>
    </row>
    <row r="76" spans="1:3" ht="16.5" thickBot="1" x14ac:dyDescent="0.3">
      <c r="A76" s="31" t="s">
        <v>143</v>
      </c>
      <c r="B76" s="32" t="s">
        <v>144</v>
      </c>
      <c r="C76" s="30"/>
    </row>
    <row r="77" spans="1:3" ht="16.5" thickBot="1" x14ac:dyDescent="0.3">
      <c r="A77" s="37" t="s">
        <v>145</v>
      </c>
      <c r="B77" s="33" t="s">
        <v>146</v>
      </c>
      <c r="C77" s="24">
        <f>SUM(C78:C79)</f>
        <v>0</v>
      </c>
    </row>
    <row r="78" spans="1:3" ht="15.75" x14ac:dyDescent="0.25">
      <c r="A78" s="25" t="s">
        <v>147</v>
      </c>
      <c r="B78" s="26" t="s">
        <v>148</v>
      </c>
      <c r="C78" s="30"/>
    </row>
    <row r="79" spans="1:3" ht="16.5" thickBot="1" x14ac:dyDescent="0.3">
      <c r="A79" s="31" t="s">
        <v>149</v>
      </c>
      <c r="B79" s="32" t="s">
        <v>150</v>
      </c>
      <c r="C79" s="30"/>
    </row>
    <row r="80" spans="1:3" ht="16.5" thickBot="1" x14ac:dyDescent="0.3">
      <c r="A80" s="37" t="s">
        <v>151</v>
      </c>
      <c r="B80" s="33" t="s">
        <v>152</v>
      </c>
      <c r="C80" s="24">
        <f>SUM(C81:C83)</f>
        <v>0</v>
      </c>
    </row>
    <row r="81" spans="1:3" ht="15.75" x14ac:dyDescent="0.25">
      <c r="A81" s="25" t="s">
        <v>153</v>
      </c>
      <c r="B81" s="26" t="s">
        <v>154</v>
      </c>
      <c r="C81" s="30"/>
    </row>
    <row r="82" spans="1:3" ht="15.75" x14ac:dyDescent="0.25">
      <c r="A82" s="28" t="s">
        <v>155</v>
      </c>
      <c r="B82" s="29" t="s">
        <v>156</v>
      </c>
      <c r="C82" s="30"/>
    </row>
    <row r="83" spans="1:3" ht="16.5" thickBot="1" x14ac:dyDescent="0.3">
      <c r="A83" s="31" t="s">
        <v>157</v>
      </c>
      <c r="B83" s="32" t="s">
        <v>158</v>
      </c>
      <c r="C83" s="30"/>
    </row>
    <row r="84" spans="1:3" ht="16.5" thickBot="1" x14ac:dyDescent="0.3">
      <c r="A84" s="37" t="s">
        <v>159</v>
      </c>
      <c r="B84" s="33" t="s">
        <v>160</v>
      </c>
      <c r="C84" s="24">
        <f>SUM(C85:C88)</f>
        <v>0</v>
      </c>
    </row>
    <row r="85" spans="1:3" ht="15.75" x14ac:dyDescent="0.25">
      <c r="A85" s="39" t="s">
        <v>161</v>
      </c>
      <c r="B85" s="26" t="s">
        <v>162</v>
      </c>
      <c r="C85" s="30"/>
    </row>
    <row r="86" spans="1:3" ht="15.75" x14ac:dyDescent="0.25">
      <c r="A86" s="40" t="s">
        <v>163</v>
      </c>
      <c r="B86" s="29" t="s">
        <v>164</v>
      </c>
      <c r="C86" s="30"/>
    </row>
    <row r="87" spans="1:3" ht="15.75" x14ac:dyDescent="0.25">
      <c r="A87" s="40" t="s">
        <v>165</v>
      </c>
      <c r="B87" s="29" t="s">
        <v>166</v>
      </c>
      <c r="C87" s="30"/>
    </row>
    <row r="88" spans="1:3" ht="16.5" thickBot="1" x14ac:dyDescent="0.3">
      <c r="A88" s="41" t="s">
        <v>167</v>
      </c>
      <c r="B88" s="32" t="s">
        <v>168</v>
      </c>
      <c r="C88" s="30"/>
    </row>
    <row r="89" spans="1:3" ht="16.5" thickBot="1" x14ac:dyDescent="0.3">
      <c r="A89" s="37" t="s">
        <v>169</v>
      </c>
      <c r="B89" s="33" t="s">
        <v>170</v>
      </c>
      <c r="C89" s="42"/>
    </row>
    <row r="90" spans="1:3" ht="16.5" thickBot="1" x14ac:dyDescent="0.3">
      <c r="A90" s="37" t="s">
        <v>171</v>
      </c>
      <c r="B90" s="33" t="s">
        <v>172</v>
      </c>
      <c r="C90" s="42"/>
    </row>
    <row r="91" spans="1:3" ht="16.5" thickBot="1" x14ac:dyDescent="0.3">
      <c r="A91" s="37" t="s">
        <v>173</v>
      </c>
      <c r="B91" s="43" t="s">
        <v>174</v>
      </c>
      <c r="C91" s="24">
        <f>+C68+C72+C77+C80+C84+C90+C89</f>
        <v>0</v>
      </c>
    </row>
    <row r="92" spans="1:3" ht="16.5" thickBot="1" x14ac:dyDescent="0.3">
      <c r="A92" s="44" t="s">
        <v>175</v>
      </c>
      <c r="B92" s="45" t="s">
        <v>176</v>
      </c>
      <c r="C92" s="24">
        <v>870000</v>
      </c>
    </row>
    <row r="93" spans="1:3" ht="16.5" thickBot="1" x14ac:dyDescent="0.3">
      <c r="A93" s="46"/>
      <c r="B93" s="47"/>
      <c r="C93" s="48"/>
    </row>
    <row r="94" spans="1:3" ht="16.5" thickBot="1" x14ac:dyDescent="0.3">
      <c r="A94" s="14"/>
      <c r="B94" s="49" t="s">
        <v>177</v>
      </c>
      <c r="C94" s="50"/>
    </row>
    <row r="95" spans="1:3" ht="16.5" thickBot="1" x14ac:dyDescent="0.3">
      <c r="A95" s="51" t="s">
        <v>11</v>
      </c>
      <c r="B95" s="52" t="s">
        <v>344</v>
      </c>
      <c r="C95" s="53">
        <v>870000</v>
      </c>
    </row>
    <row r="96" spans="1:3" ht="15.75" x14ac:dyDescent="0.25">
      <c r="A96" s="54" t="s">
        <v>13</v>
      </c>
      <c r="B96" s="55" t="s">
        <v>178</v>
      </c>
      <c r="C96" s="56"/>
    </row>
    <row r="97" spans="1:3" ht="15.75" x14ac:dyDescent="0.25">
      <c r="A97" s="28" t="s">
        <v>15</v>
      </c>
      <c r="B97" s="57" t="s">
        <v>179</v>
      </c>
      <c r="C97" s="30"/>
    </row>
    <row r="98" spans="1:3" ht="15.75" x14ac:dyDescent="0.25">
      <c r="A98" s="28" t="s">
        <v>17</v>
      </c>
      <c r="B98" s="57" t="s">
        <v>180</v>
      </c>
      <c r="C98" s="34"/>
    </row>
    <row r="99" spans="1:3" ht="15.75" x14ac:dyDescent="0.25">
      <c r="A99" s="28" t="s">
        <v>19</v>
      </c>
      <c r="B99" s="58" t="s">
        <v>181</v>
      </c>
      <c r="C99" s="34"/>
    </row>
    <row r="100" spans="1:3" ht="15.75" x14ac:dyDescent="0.25">
      <c r="A100" s="28" t="s">
        <v>182</v>
      </c>
      <c r="B100" s="59" t="s">
        <v>183</v>
      </c>
      <c r="C100" s="34">
        <v>870000</v>
      </c>
    </row>
    <row r="101" spans="1:3" ht="15.75" x14ac:dyDescent="0.25">
      <c r="A101" s="28" t="s">
        <v>23</v>
      </c>
      <c r="B101" s="57" t="s">
        <v>184</v>
      </c>
      <c r="C101" s="34"/>
    </row>
    <row r="102" spans="1:3" ht="15.75" x14ac:dyDescent="0.25">
      <c r="A102" s="28" t="s">
        <v>185</v>
      </c>
      <c r="B102" s="60" t="s">
        <v>186</v>
      </c>
      <c r="C102" s="34"/>
    </row>
    <row r="103" spans="1:3" ht="15.75" x14ac:dyDescent="0.25">
      <c r="A103" s="28" t="s">
        <v>187</v>
      </c>
      <c r="B103" s="60" t="s">
        <v>188</v>
      </c>
      <c r="C103" s="34"/>
    </row>
    <row r="104" spans="1:3" ht="15.75" x14ac:dyDescent="0.25">
      <c r="A104" s="28" t="s">
        <v>189</v>
      </c>
      <c r="B104" s="60" t="s">
        <v>190</v>
      </c>
      <c r="C104" s="34"/>
    </row>
    <row r="105" spans="1:3" ht="31.5" x14ac:dyDescent="0.25">
      <c r="A105" s="28" t="s">
        <v>191</v>
      </c>
      <c r="B105" s="61" t="s">
        <v>192</v>
      </c>
      <c r="C105" s="34"/>
    </row>
    <row r="106" spans="1:3" ht="31.5" x14ac:dyDescent="0.25">
      <c r="A106" s="28" t="s">
        <v>193</v>
      </c>
      <c r="B106" s="61" t="s">
        <v>194</v>
      </c>
      <c r="C106" s="34"/>
    </row>
    <row r="107" spans="1:3" ht="15.75" x14ac:dyDescent="0.25">
      <c r="A107" s="28" t="s">
        <v>195</v>
      </c>
      <c r="B107" s="60" t="s">
        <v>196</v>
      </c>
      <c r="C107" s="34"/>
    </row>
    <row r="108" spans="1:3" ht="15.75" x14ac:dyDescent="0.25">
      <c r="A108" s="28" t="s">
        <v>197</v>
      </c>
      <c r="B108" s="60" t="s">
        <v>198</v>
      </c>
      <c r="C108" s="34"/>
    </row>
    <row r="109" spans="1:3" ht="31.5" x14ac:dyDescent="0.25">
      <c r="A109" s="28" t="s">
        <v>199</v>
      </c>
      <c r="B109" s="61" t="s">
        <v>200</v>
      </c>
      <c r="C109" s="34"/>
    </row>
    <row r="110" spans="1:3" ht="15.75" x14ac:dyDescent="0.25">
      <c r="A110" s="62" t="s">
        <v>201</v>
      </c>
      <c r="B110" s="63" t="s">
        <v>202</v>
      </c>
      <c r="C110" s="34"/>
    </row>
    <row r="111" spans="1:3" ht="15.75" x14ac:dyDescent="0.25">
      <c r="A111" s="28" t="s">
        <v>203</v>
      </c>
      <c r="B111" s="63" t="s">
        <v>204</v>
      </c>
      <c r="C111" s="34"/>
    </row>
    <row r="112" spans="1:3" ht="31.5" x14ac:dyDescent="0.25">
      <c r="A112" s="28" t="s">
        <v>205</v>
      </c>
      <c r="B112" s="61" t="s">
        <v>206</v>
      </c>
      <c r="C112" s="30">
        <v>870000</v>
      </c>
    </row>
    <row r="113" spans="1:3" ht="15.75" x14ac:dyDescent="0.25">
      <c r="A113" s="28" t="s">
        <v>207</v>
      </c>
      <c r="B113" s="58" t="s">
        <v>208</v>
      </c>
      <c r="C113" s="30"/>
    </row>
    <row r="114" spans="1:3" ht="15.75" x14ac:dyDescent="0.25">
      <c r="A114" s="31" t="s">
        <v>209</v>
      </c>
      <c r="B114" s="57" t="s">
        <v>210</v>
      </c>
      <c r="C114" s="34"/>
    </row>
    <row r="115" spans="1:3" ht="16.5" thickBot="1" x14ac:dyDescent="0.3">
      <c r="A115" s="64" t="s">
        <v>211</v>
      </c>
      <c r="B115" s="65" t="s">
        <v>212</v>
      </c>
      <c r="C115" s="66"/>
    </row>
    <row r="116" spans="1:3" ht="16.5" thickBot="1" x14ac:dyDescent="0.3">
      <c r="A116" s="22" t="s">
        <v>25</v>
      </c>
      <c r="B116" s="67" t="s">
        <v>345</v>
      </c>
      <c r="C116" s="24">
        <f>+C117+C119+C121</f>
        <v>0</v>
      </c>
    </row>
    <row r="117" spans="1:3" ht="15.75" x14ac:dyDescent="0.25">
      <c r="A117" s="25" t="s">
        <v>27</v>
      </c>
      <c r="B117" s="57" t="s">
        <v>213</v>
      </c>
      <c r="C117" s="27"/>
    </row>
    <row r="118" spans="1:3" ht="15.75" x14ac:dyDescent="0.25">
      <c r="A118" s="25" t="s">
        <v>29</v>
      </c>
      <c r="B118" s="68" t="s">
        <v>214</v>
      </c>
      <c r="C118" s="27"/>
    </row>
    <row r="119" spans="1:3" ht="15.75" x14ac:dyDescent="0.25">
      <c r="A119" s="25" t="s">
        <v>31</v>
      </c>
      <c r="B119" s="68" t="s">
        <v>215</v>
      </c>
      <c r="C119" s="30"/>
    </row>
    <row r="120" spans="1:3" ht="15.75" x14ac:dyDescent="0.25">
      <c r="A120" s="25" t="s">
        <v>33</v>
      </c>
      <c r="B120" s="68" t="s">
        <v>216</v>
      </c>
      <c r="C120" s="69"/>
    </row>
    <row r="121" spans="1:3" ht="15.75" x14ac:dyDescent="0.25">
      <c r="A121" s="25" t="s">
        <v>35</v>
      </c>
      <c r="B121" s="70" t="s">
        <v>217</v>
      </c>
      <c r="C121" s="69"/>
    </row>
    <row r="122" spans="1:3" ht="31.5" x14ac:dyDescent="0.25">
      <c r="A122" s="25" t="s">
        <v>37</v>
      </c>
      <c r="B122" s="71" t="s">
        <v>218</v>
      </c>
      <c r="C122" s="69"/>
    </row>
    <row r="123" spans="1:3" ht="31.5" x14ac:dyDescent="0.25">
      <c r="A123" s="25" t="s">
        <v>219</v>
      </c>
      <c r="B123" s="72" t="s">
        <v>220</v>
      </c>
      <c r="C123" s="69"/>
    </row>
    <row r="124" spans="1:3" ht="31.5" x14ac:dyDescent="0.25">
      <c r="A124" s="25" t="s">
        <v>221</v>
      </c>
      <c r="B124" s="61" t="s">
        <v>194</v>
      </c>
      <c r="C124" s="69"/>
    </row>
    <row r="125" spans="1:3" ht="15.75" x14ac:dyDescent="0.25">
      <c r="A125" s="25" t="s">
        <v>222</v>
      </c>
      <c r="B125" s="61" t="s">
        <v>223</v>
      </c>
      <c r="C125" s="69"/>
    </row>
    <row r="126" spans="1:3" ht="15.75" x14ac:dyDescent="0.25">
      <c r="A126" s="25" t="s">
        <v>224</v>
      </c>
      <c r="B126" s="61" t="s">
        <v>225</v>
      </c>
      <c r="C126" s="69"/>
    </row>
    <row r="127" spans="1:3" ht="31.5" x14ac:dyDescent="0.25">
      <c r="A127" s="25" t="s">
        <v>226</v>
      </c>
      <c r="B127" s="61" t="s">
        <v>200</v>
      </c>
      <c r="C127" s="69"/>
    </row>
    <row r="128" spans="1:3" ht="15.75" x14ac:dyDescent="0.25">
      <c r="A128" s="25" t="s">
        <v>227</v>
      </c>
      <c r="B128" s="61" t="s">
        <v>228</v>
      </c>
      <c r="C128" s="69"/>
    </row>
    <row r="129" spans="1:3" ht="32.25" thickBot="1" x14ac:dyDescent="0.3">
      <c r="A129" s="62" t="s">
        <v>229</v>
      </c>
      <c r="B129" s="61" t="s">
        <v>230</v>
      </c>
      <c r="C129" s="73"/>
    </row>
    <row r="130" spans="1:3" ht="16.5" thickBot="1" x14ac:dyDescent="0.3">
      <c r="A130" s="22" t="s">
        <v>39</v>
      </c>
      <c r="B130" s="23" t="s">
        <v>231</v>
      </c>
      <c r="C130" s="24">
        <v>870000</v>
      </c>
    </row>
    <row r="131" spans="1:3" ht="32.25" thickBot="1" x14ac:dyDescent="0.3">
      <c r="A131" s="22" t="s">
        <v>232</v>
      </c>
      <c r="B131" s="23" t="s">
        <v>233</v>
      </c>
      <c r="C131" s="24">
        <f>+C132+C133+C134</f>
        <v>0</v>
      </c>
    </row>
    <row r="132" spans="1:3" ht="15.75" x14ac:dyDescent="0.25">
      <c r="A132" s="25" t="s">
        <v>55</v>
      </c>
      <c r="B132" s="74" t="s">
        <v>234</v>
      </c>
      <c r="C132" s="69"/>
    </row>
    <row r="133" spans="1:3" ht="15.75" x14ac:dyDescent="0.25">
      <c r="A133" s="25" t="s">
        <v>63</v>
      </c>
      <c r="B133" s="74" t="s">
        <v>235</v>
      </c>
      <c r="C133" s="69"/>
    </row>
    <row r="134" spans="1:3" ht="16.5" thickBot="1" x14ac:dyDescent="0.3">
      <c r="A134" s="62" t="s">
        <v>65</v>
      </c>
      <c r="B134" s="75" t="s">
        <v>236</v>
      </c>
      <c r="C134" s="69"/>
    </row>
    <row r="135" spans="1:3" ht="16.5" thickBot="1" x14ac:dyDescent="0.3">
      <c r="A135" s="22" t="s">
        <v>69</v>
      </c>
      <c r="B135" s="23" t="s">
        <v>237</v>
      </c>
      <c r="C135" s="24">
        <f>+C136+C137+C138+C139+C140+C141</f>
        <v>0</v>
      </c>
    </row>
    <row r="136" spans="1:3" ht="15.75" x14ac:dyDescent="0.25">
      <c r="A136" s="25" t="s">
        <v>71</v>
      </c>
      <c r="B136" s="74" t="s">
        <v>238</v>
      </c>
      <c r="C136" s="69"/>
    </row>
    <row r="137" spans="1:3" ht="15.75" x14ac:dyDescent="0.25">
      <c r="A137" s="25" t="s">
        <v>73</v>
      </c>
      <c r="B137" s="74" t="s">
        <v>239</v>
      </c>
      <c r="C137" s="69"/>
    </row>
    <row r="138" spans="1:3" ht="15.75" x14ac:dyDescent="0.25">
      <c r="A138" s="25" t="s">
        <v>75</v>
      </c>
      <c r="B138" s="74" t="s">
        <v>240</v>
      </c>
      <c r="C138" s="69"/>
    </row>
    <row r="139" spans="1:3" ht="15.75" x14ac:dyDescent="0.25">
      <c r="A139" s="25" t="s">
        <v>77</v>
      </c>
      <c r="B139" s="74" t="s">
        <v>241</v>
      </c>
      <c r="C139" s="69"/>
    </row>
    <row r="140" spans="1:3" ht="15.75" x14ac:dyDescent="0.25">
      <c r="A140" s="25" t="s">
        <v>79</v>
      </c>
      <c r="B140" s="74" t="s">
        <v>242</v>
      </c>
      <c r="C140" s="69"/>
    </row>
    <row r="141" spans="1:3" ht="16.5" thickBot="1" x14ac:dyDescent="0.3">
      <c r="A141" s="62" t="s">
        <v>81</v>
      </c>
      <c r="B141" s="75" t="s">
        <v>243</v>
      </c>
      <c r="C141" s="69"/>
    </row>
    <row r="142" spans="1:3" ht="16.5" thickBot="1" x14ac:dyDescent="0.3">
      <c r="A142" s="22" t="s">
        <v>93</v>
      </c>
      <c r="B142" s="23" t="s">
        <v>244</v>
      </c>
      <c r="C142" s="24">
        <f>+C143+C144+C146+C147+C145</f>
        <v>0</v>
      </c>
    </row>
    <row r="143" spans="1:3" ht="15.75" x14ac:dyDescent="0.25">
      <c r="A143" s="25" t="s">
        <v>95</v>
      </c>
      <c r="B143" s="74" t="s">
        <v>245</v>
      </c>
      <c r="C143" s="69"/>
    </row>
    <row r="144" spans="1:3" ht="15.75" x14ac:dyDescent="0.25">
      <c r="A144" s="25" t="s">
        <v>97</v>
      </c>
      <c r="B144" s="74" t="s">
        <v>246</v>
      </c>
      <c r="C144" s="69"/>
    </row>
    <row r="145" spans="1:3" ht="15.75" x14ac:dyDescent="0.25">
      <c r="A145" s="25" t="s">
        <v>99</v>
      </c>
      <c r="B145" s="74" t="s">
        <v>247</v>
      </c>
      <c r="C145" s="69"/>
    </row>
    <row r="146" spans="1:3" ht="15.75" x14ac:dyDescent="0.25">
      <c r="A146" s="25" t="s">
        <v>101</v>
      </c>
      <c r="B146" s="74" t="s">
        <v>248</v>
      </c>
      <c r="C146" s="69"/>
    </row>
    <row r="147" spans="1:3" ht="16.5" thickBot="1" x14ac:dyDescent="0.3">
      <c r="A147" s="62" t="s">
        <v>103</v>
      </c>
      <c r="B147" s="75" t="s">
        <v>249</v>
      </c>
      <c r="C147" s="69"/>
    </row>
    <row r="148" spans="1:3" ht="16.5" thickBot="1" x14ac:dyDescent="0.3">
      <c r="A148" s="22" t="s">
        <v>250</v>
      </c>
      <c r="B148" s="23" t="s">
        <v>251</v>
      </c>
      <c r="C148" s="76">
        <f>+C149+C150+C151+C152+C153</f>
        <v>0</v>
      </c>
    </row>
    <row r="149" spans="1:3" ht="15.75" x14ac:dyDescent="0.25">
      <c r="A149" s="25" t="s">
        <v>107</v>
      </c>
      <c r="B149" s="74" t="s">
        <v>252</v>
      </c>
      <c r="C149" s="69"/>
    </row>
    <row r="150" spans="1:3" ht="15.75" x14ac:dyDescent="0.25">
      <c r="A150" s="25" t="s">
        <v>109</v>
      </c>
      <c r="B150" s="74" t="s">
        <v>253</v>
      </c>
      <c r="C150" s="69"/>
    </row>
    <row r="151" spans="1:3" ht="15.75" x14ac:dyDescent="0.25">
      <c r="A151" s="25" t="s">
        <v>111</v>
      </c>
      <c r="B151" s="74" t="s">
        <v>254</v>
      </c>
      <c r="C151" s="69"/>
    </row>
    <row r="152" spans="1:3" ht="31.5" x14ac:dyDescent="0.25">
      <c r="A152" s="25" t="s">
        <v>113</v>
      </c>
      <c r="B152" s="74" t="s">
        <v>255</v>
      </c>
      <c r="C152" s="69"/>
    </row>
    <row r="153" spans="1:3" ht="16.5" thickBot="1" x14ac:dyDescent="0.3">
      <c r="A153" s="62" t="s">
        <v>256</v>
      </c>
      <c r="B153" s="75" t="s">
        <v>257</v>
      </c>
      <c r="C153" s="73"/>
    </row>
    <row r="154" spans="1:3" ht="16.5" thickBot="1" x14ac:dyDescent="0.3">
      <c r="A154" s="77" t="s">
        <v>115</v>
      </c>
      <c r="B154" s="23" t="s">
        <v>258</v>
      </c>
      <c r="C154" s="76"/>
    </row>
    <row r="155" spans="1:3" ht="16.5" thickBot="1" x14ac:dyDescent="0.3">
      <c r="A155" s="77" t="s">
        <v>125</v>
      </c>
      <c r="B155" s="23" t="s">
        <v>259</v>
      </c>
      <c r="C155" s="76"/>
    </row>
    <row r="156" spans="1:3" ht="16.5" thickBot="1" x14ac:dyDescent="0.3">
      <c r="A156" s="22" t="s">
        <v>260</v>
      </c>
      <c r="B156" s="23" t="s">
        <v>261</v>
      </c>
      <c r="C156" s="78">
        <f>+C131+C135+C142+C148+C154+C155</f>
        <v>0</v>
      </c>
    </row>
    <row r="157" spans="1:3" ht="16.5" thickBot="1" x14ac:dyDescent="0.3">
      <c r="A157" s="79" t="s">
        <v>262</v>
      </c>
      <c r="B157" s="80" t="s">
        <v>263</v>
      </c>
      <c r="C157" s="78">
        <v>870000</v>
      </c>
    </row>
    <row r="158" spans="1:3" ht="16.5" thickBot="1" x14ac:dyDescent="0.3">
      <c r="A158" s="81"/>
      <c r="B158" s="82"/>
      <c r="C158" s="83"/>
    </row>
    <row r="159" spans="1:3" ht="16.5" thickBot="1" x14ac:dyDescent="0.3">
      <c r="A159" s="84" t="s">
        <v>264</v>
      </c>
      <c r="B159" s="85"/>
      <c r="C159" s="86">
        <v>0</v>
      </c>
    </row>
    <row r="160" spans="1:3" ht="16.5" thickBot="1" x14ac:dyDescent="0.3">
      <c r="A160" s="84" t="s">
        <v>265</v>
      </c>
      <c r="B160" s="85"/>
      <c r="C160" s="86">
        <v>0</v>
      </c>
    </row>
  </sheetData>
  <mergeCells count="3">
    <mergeCell ref="A2:C2"/>
    <mergeCell ref="A1:C1"/>
    <mergeCell ref="A3:C3"/>
  </mergeCells>
  <pageMargins left="0.7" right="0.7" top="0.75" bottom="0.75" header="0.3" footer="0.3"/>
  <pageSetup paperSize="9" scale="86" orientation="portrait" r:id="rId1"/>
  <rowBreaks count="3" manualBreakCount="3">
    <brk id="50" max="16383" man="1"/>
    <brk id="92" max="16383" man="1"/>
    <brk id="1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C160"/>
  <sheetViews>
    <sheetView workbookViewId="0">
      <selection activeCell="A3" sqref="A3:C3"/>
    </sheetView>
  </sheetViews>
  <sheetFormatPr defaultRowHeight="15" x14ac:dyDescent="0.25"/>
  <cols>
    <col min="1" max="1" width="14.28515625" customWidth="1"/>
    <col min="2" max="2" width="63.7109375" customWidth="1"/>
    <col min="3" max="3" width="15.140625" customWidth="1"/>
  </cols>
  <sheetData>
    <row r="1" spans="1:3" ht="15.75" x14ac:dyDescent="0.25">
      <c r="A1" s="220" t="s">
        <v>374</v>
      </c>
      <c r="B1" s="220"/>
      <c r="C1" s="220"/>
    </row>
    <row r="2" spans="1:3" x14ac:dyDescent="0.25">
      <c r="A2" s="221" t="s">
        <v>431</v>
      </c>
      <c r="B2" s="221"/>
      <c r="C2" s="221"/>
    </row>
    <row r="3" spans="1:3" ht="15.75" thickBot="1" x14ac:dyDescent="0.3">
      <c r="A3" s="221" t="s">
        <v>473</v>
      </c>
      <c r="B3" s="221"/>
      <c r="C3" s="221"/>
    </row>
    <row r="4" spans="1:3" ht="15.75" x14ac:dyDescent="0.25">
      <c r="A4" s="8" t="s">
        <v>0</v>
      </c>
      <c r="B4" s="9" t="s">
        <v>1</v>
      </c>
      <c r="C4" s="10"/>
    </row>
    <row r="5" spans="1:3" ht="32.25" thickBot="1" x14ac:dyDescent="0.3">
      <c r="A5" s="92" t="s">
        <v>2</v>
      </c>
      <c r="B5" s="90" t="s">
        <v>271</v>
      </c>
      <c r="C5" s="12"/>
    </row>
    <row r="6" spans="1:3" ht="16.5" thickBot="1" x14ac:dyDescent="0.3">
      <c r="A6" s="13"/>
      <c r="B6" s="13"/>
      <c r="C6" s="87" t="s">
        <v>380</v>
      </c>
    </row>
    <row r="7" spans="1:3" ht="16.5" thickBot="1" x14ac:dyDescent="0.3">
      <c r="A7" s="14" t="s">
        <v>4</v>
      </c>
      <c r="B7" s="15" t="s">
        <v>5</v>
      </c>
      <c r="C7" s="91" t="s">
        <v>6</v>
      </c>
    </row>
    <row r="8" spans="1:3" ht="16.5" thickBot="1" x14ac:dyDescent="0.3">
      <c r="A8" s="16" t="s">
        <v>7</v>
      </c>
      <c r="B8" s="17" t="s">
        <v>8</v>
      </c>
      <c r="C8" s="18" t="s">
        <v>9</v>
      </c>
    </row>
    <row r="9" spans="1:3" ht="16.5" thickBot="1" x14ac:dyDescent="0.3">
      <c r="A9" s="19"/>
      <c r="B9" s="20" t="s">
        <v>10</v>
      </c>
      <c r="C9" s="21"/>
    </row>
    <row r="10" spans="1:3" ht="16.5" thickBot="1" x14ac:dyDescent="0.3">
      <c r="A10" s="22" t="s">
        <v>11</v>
      </c>
      <c r="B10" s="23" t="s">
        <v>12</v>
      </c>
      <c r="C10" s="24">
        <f>+C11+C12+C13+C14+C15+C16</f>
        <v>0</v>
      </c>
    </row>
    <row r="11" spans="1:3" ht="15.75" x14ac:dyDescent="0.25">
      <c r="A11" s="25" t="s">
        <v>13</v>
      </c>
      <c r="B11" s="26" t="s">
        <v>14</v>
      </c>
      <c r="C11" s="27"/>
    </row>
    <row r="12" spans="1:3" ht="15.75" customHeight="1" x14ac:dyDescent="0.25">
      <c r="A12" s="28" t="s">
        <v>15</v>
      </c>
      <c r="B12" s="29" t="s">
        <v>16</v>
      </c>
      <c r="C12" s="30"/>
    </row>
    <row r="13" spans="1:3" ht="15.75" x14ac:dyDescent="0.25">
      <c r="A13" s="28" t="s">
        <v>17</v>
      </c>
      <c r="B13" s="29" t="s">
        <v>18</v>
      </c>
      <c r="C13" s="30"/>
    </row>
    <row r="14" spans="1:3" ht="15.75" x14ac:dyDescent="0.25">
      <c r="A14" s="28" t="s">
        <v>19</v>
      </c>
      <c r="B14" s="29" t="s">
        <v>20</v>
      </c>
      <c r="C14" s="30"/>
    </row>
    <row r="15" spans="1:3" ht="15.75" x14ac:dyDescent="0.25">
      <c r="A15" s="28" t="s">
        <v>21</v>
      </c>
      <c r="B15" s="29" t="s">
        <v>22</v>
      </c>
      <c r="C15" s="30"/>
    </row>
    <row r="16" spans="1:3" ht="16.5" thickBot="1" x14ac:dyDescent="0.3">
      <c r="A16" s="31" t="s">
        <v>23</v>
      </c>
      <c r="B16" s="32" t="s">
        <v>24</v>
      </c>
      <c r="C16" s="30"/>
    </row>
    <row r="17" spans="1:3" ht="32.25" thickBot="1" x14ac:dyDescent="0.3">
      <c r="A17" s="22" t="s">
        <v>25</v>
      </c>
      <c r="B17" s="33" t="s">
        <v>26</v>
      </c>
      <c r="C17" s="24">
        <f>+C18+C19+C20+C21+C22</f>
        <v>0</v>
      </c>
    </row>
    <row r="18" spans="1:3" ht="15.75" x14ac:dyDescent="0.25">
      <c r="A18" s="25" t="s">
        <v>27</v>
      </c>
      <c r="B18" s="26" t="s">
        <v>28</v>
      </c>
      <c r="C18" s="27"/>
    </row>
    <row r="19" spans="1:3" ht="15.75" x14ac:dyDescent="0.25">
      <c r="A19" s="28" t="s">
        <v>29</v>
      </c>
      <c r="B19" s="29" t="s">
        <v>30</v>
      </c>
      <c r="C19" s="30"/>
    </row>
    <row r="20" spans="1:3" ht="15.75" x14ac:dyDescent="0.25">
      <c r="A20" s="28" t="s">
        <v>31</v>
      </c>
      <c r="B20" s="29" t="s">
        <v>32</v>
      </c>
      <c r="C20" s="30"/>
    </row>
    <row r="21" spans="1:3" ht="15.75" x14ac:dyDescent="0.25">
      <c r="A21" s="28" t="s">
        <v>33</v>
      </c>
      <c r="B21" s="29" t="s">
        <v>34</v>
      </c>
      <c r="C21" s="30"/>
    </row>
    <row r="22" spans="1:3" ht="15.75" x14ac:dyDescent="0.25">
      <c r="A22" s="28" t="s">
        <v>35</v>
      </c>
      <c r="B22" s="29" t="s">
        <v>36</v>
      </c>
      <c r="C22" s="30"/>
    </row>
    <row r="23" spans="1:3" ht="16.5" thickBot="1" x14ac:dyDescent="0.3">
      <c r="A23" s="31" t="s">
        <v>37</v>
      </c>
      <c r="B23" s="32" t="s">
        <v>38</v>
      </c>
      <c r="C23" s="34"/>
    </row>
    <row r="24" spans="1:3" ht="32.25" thickBot="1" x14ac:dyDescent="0.3">
      <c r="A24" s="22" t="s">
        <v>39</v>
      </c>
      <c r="B24" s="23" t="s">
        <v>40</v>
      </c>
      <c r="C24" s="24">
        <f>+C25+C26+C27+C28+C29</f>
        <v>0</v>
      </c>
    </row>
    <row r="25" spans="1:3" ht="15.75" x14ac:dyDescent="0.25">
      <c r="A25" s="25" t="s">
        <v>41</v>
      </c>
      <c r="B25" s="26" t="s">
        <v>42</v>
      </c>
      <c r="C25" s="27"/>
    </row>
    <row r="26" spans="1:3" ht="15.75" x14ac:dyDescent="0.25">
      <c r="A26" s="28" t="s">
        <v>43</v>
      </c>
      <c r="B26" s="29" t="s">
        <v>44</v>
      </c>
      <c r="C26" s="30"/>
    </row>
    <row r="27" spans="1:3" ht="31.5" x14ac:dyDescent="0.25">
      <c r="A27" s="28" t="s">
        <v>45</v>
      </c>
      <c r="B27" s="29" t="s">
        <v>46</v>
      </c>
      <c r="C27" s="30"/>
    </row>
    <row r="28" spans="1:3" ht="31.5" x14ac:dyDescent="0.25">
      <c r="A28" s="28" t="s">
        <v>47</v>
      </c>
      <c r="B28" s="29" t="s">
        <v>48</v>
      </c>
      <c r="C28" s="30"/>
    </row>
    <row r="29" spans="1:3" ht="15.75" x14ac:dyDescent="0.25">
      <c r="A29" s="28" t="s">
        <v>49</v>
      </c>
      <c r="B29" s="29" t="s">
        <v>50</v>
      </c>
      <c r="C29" s="30"/>
    </row>
    <row r="30" spans="1:3" ht="16.5" thickBot="1" x14ac:dyDescent="0.3">
      <c r="A30" s="31" t="s">
        <v>51</v>
      </c>
      <c r="B30" s="32" t="s">
        <v>52</v>
      </c>
      <c r="C30" s="34"/>
    </row>
    <row r="31" spans="1:3" ht="16.5" thickBot="1" x14ac:dyDescent="0.3">
      <c r="A31" s="22" t="s">
        <v>53</v>
      </c>
      <c r="B31" s="23" t="s">
        <v>54</v>
      </c>
      <c r="C31" s="24">
        <f>+C32+C36+C37+C38</f>
        <v>0</v>
      </c>
    </row>
    <row r="32" spans="1:3" ht="15.75" x14ac:dyDescent="0.25">
      <c r="A32" s="25" t="s">
        <v>55</v>
      </c>
      <c r="B32" s="26" t="s">
        <v>56</v>
      </c>
      <c r="C32" s="35">
        <f>+C33+C34+C35</f>
        <v>0</v>
      </c>
    </row>
    <row r="33" spans="1:3" ht="15.75" x14ac:dyDescent="0.25">
      <c r="A33" s="28" t="s">
        <v>57</v>
      </c>
      <c r="B33" s="29" t="s">
        <v>58</v>
      </c>
      <c r="C33" s="30"/>
    </row>
    <row r="34" spans="1:3" ht="15.75" x14ac:dyDescent="0.25">
      <c r="A34" s="28" t="s">
        <v>59</v>
      </c>
      <c r="B34" s="29" t="s">
        <v>60</v>
      </c>
      <c r="C34" s="30"/>
    </row>
    <row r="35" spans="1:3" ht="15.75" x14ac:dyDescent="0.25">
      <c r="A35" s="28" t="s">
        <v>61</v>
      </c>
      <c r="B35" s="36" t="s">
        <v>62</v>
      </c>
      <c r="C35" s="30"/>
    </row>
    <row r="36" spans="1:3" ht="15.75" x14ac:dyDescent="0.25">
      <c r="A36" s="28" t="s">
        <v>63</v>
      </c>
      <c r="B36" s="29" t="s">
        <v>64</v>
      </c>
      <c r="C36" s="30"/>
    </row>
    <row r="37" spans="1:3" ht="15.75" x14ac:dyDescent="0.25">
      <c r="A37" s="28" t="s">
        <v>65</v>
      </c>
      <c r="B37" s="29" t="s">
        <v>66</v>
      </c>
      <c r="C37" s="30"/>
    </row>
    <row r="38" spans="1:3" ht="16.5" thickBot="1" x14ac:dyDescent="0.3">
      <c r="A38" s="31" t="s">
        <v>67</v>
      </c>
      <c r="B38" s="32" t="s">
        <v>68</v>
      </c>
      <c r="C38" s="34"/>
    </row>
    <row r="39" spans="1:3" ht="16.5" thickBot="1" x14ac:dyDescent="0.3">
      <c r="A39" s="22" t="s">
        <v>69</v>
      </c>
      <c r="B39" s="23" t="s">
        <v>70</v>
      </c>
      <c r="C39" s="24">
        <f>SUM(C40:C50)</f>
        <v>0</v>
      </c>
    </row>
    <row r="40" spans="1:3" ht="15.75" x14ac:dyDescent="0.25">
      <c r="A40" s="25" t="s">
        <v>71</v>
      </c>
      <c r="B40" s="26" t="s">
        <v>72</v>
      </c>
      <c r="C40" s="27"/>
    </row>
    <row r="41" spans="1:3" ht="15.75" x14ac:dyDescent="0.25">
      <c r="A41" s="28" t="s">
        <v>73</v>
      </c>
      <c r="B41" s="29" t="s">
        <v>74</v>
      </c>
      <c r="C41" s="30"/>
    </row>
    <row r="42" spans="1:3" ht="15.75" x14ac:dyDescent="0.25">
      <c r="A42" s="28" t="s">
        <v>75</v>
      </c>
      <c r="B42" s="29" t="s">
        <v>76</v>
      </c>
      <c r="C42" s="30"/>
    </row>
    <row r="43" spans="1:3" ht="15.75" x14ac:dyDescent="0.25">
      <c r="A43" s="28" t="s">
        <v>77</v>
      </c>
      <c r="B43" s="29" t="s">
        <v>78</v>
      </c>
      <c r="C43" s="30"/>
    </row>
    <row r="44" spans="1:3" ht="15.75" x14ac:dyDescent="0.25">
      <c r="A44" s="28" t="s">
        <v>79</v>
      </c>
      <c r="B44" s="29" t="s">
        <v>80</v>
      </c>
      <c r="C44" s="30"/>
    </row>
    <row r="45" spans="1:3" ht="15.75" x14ac:dyDescent="0.25">
      <c r="A45" s="28" t="s">
        <v>81</v>
      </c>
      <c r="B45" s="29" t="s">
        <v>82</v>
      </c>
      <c r="C45" s="30"/>
    </row>
    <row r="46" spans="1:3" ht="15.75" x14ac:dyDescent="0.25">
      <c r="A46" s="28" t="s">
        <v>83</v>
      </c>
      <c r="B46" s="29" t="s">
        <v>84</v>
      </c>
      <c r="C46" s="30"/>
    </row>
    <row r="47" spans="1:3" ht="15.75" x14ac:dyDescent="0.25">
      <c r="A47" s="28" t="s">
        <v>85</v>
      </c>
      <c r="B47" s="29" t="s">
        <v>86</v>
      </c>
      <c r="C47" s="30"/>
    </row>
    <row r="48" spans="1:3" ht="15.75" x14ac:dyDescent="0.25">
      <c r="A48" s="28" t="s">
        <v>87</v>
      </c>
      <c r="B48" s="29" t="s">
        <v>88</v>
      </c>
      <c r="C48" s="30"/>
    </row>
    <row r="49" spans="1:3" ht="15.75" x14ac:dyDescent="0.25">
      <c r="A49" s="31" t="s">
        <v>89</v>
      </c>
      <c r="B49" s="32" t="s">
        <v>90</v>
      </c>
      <c r="C49" s="34"/>
    </row>
    <row r="50" spans="1:3" ht="16.5" thickBot="1" x14ac:dyDescent="0.3">
      <c r="A50" s="31" t="s">
        <v>91</v>
      </c>
      <c r="B50" s="32" t="s">
        <v>92</v>
      </c>
      <c r="C50" s="34"/>
    </row>
    <row r="51" spans="1:3" ht="16.5" thickBot="1" x14ac:dyDescent="0.3">
      <c r="A51" s="22" t="s">
        <v>93</v>
      </c>
      <c r="B51" s="23" t="s">
        <v>94</v>
      </c>
      <c r="C51" s="24">
        <f>SUM(C52:C56)</f>
        <v>0</v>
      </c>
    </row>
    <row r="52" spans="1:3" ht="15.75" x14ac:dyDescent="0.25">
      <c r="A52" s="25" t="s">
        <v>95</v>
      </c>
      <c r="B52" s="26" t="s">
        <v>96</v>
      </c>
      <c r="C52" s="27"/>
    </row>
    <row r="53" spans="1:3" ht="15.75" x14ac:dyDescent="0.25">
      <c r="A53" s="28" t="s">
        <v>97</v>
      </c>
      <c r="B53" s="29" t="s">
        <v>98</v>
      </c>
      <c r="C53" s="30"/>
    </row>
    <row r="54" spans="1:3" ht="15.75" x14ac:dyDescent="0.25">
      <c r="A54" s="28" t="s">
        <v>99</v>
      </c>
      <c r="B54" s="29" t="s">
        <v>100</v>
      </c>
      <c r="C54" s="30"/>
    </row>
    <row r="55" spans="1:3" ht="15.75" x14ac:dyDescent="0.25">
      <c r="A55" s="28" t="s">
        <v>101</v>
      </c>
      <c r="B55" s="29" t="s">
        <v>102</v>
      </c>
      <c r="C55" s="30"/>
    </row>
    <row r="56" spans="1:3" ht="16.5" thickBot="1" x14ac:dyDescent="0.3">
      <c r="A56" s="31" t="s">
        <v>103</v>
      </c>
      <c r="B56" s="32" t="s">
        <v>104</v>
      </c>
      <c r="C56" s="34"/>
    </row>
    <row r="57" spans="1:3" ht="16.5" thickBot="1" x14ac:dyDescent="0.3">
      <c r="A57" s="22" t="s">
        <v>105</v>
      </c>
      <c r="B57" s="23" t="s">
        <v>106</v>
      </c>
      <c r="C57" s="24">
        <f>SUM(C58:C60)</f>
        <v>0</v>
      </c>
    </row>
    <row r="58" spans="1:3" ht="31.5" x14ac:dyDescent="0.25">
      <c r="A58" s="25" t="s">
        <v>107</v>
      </c>
      <c r="B58" s="26" t="s">
        <v>108</v>
      </c>
      <c r="C58" s="27"/>
    </row>
    <row r="59" spans="1:3" ht="31.5" x14ac:dyDescent="0.25">
      <c r="A59" s="28" t="s">
        <v>109</v>
      </c>
      <c r="B59" s="29" t="s">
        <v>110</v>
      </c>
      <c r="C59" s="30"/>
    </row>
    <row r="60" spans="1:3" ht="15.75" x14ac:dyDescent="0.25">
      <c r="A60" s="28" t="s">
        <v>111</v>
      </c>
      <c r="B60" s="29" t="s">
        <v>112</v>
      </c>
      <c r="C60" s="30"/>
    </row>
    <row r="61" spans="1:3" ht="16.5" thickBot="1" x14ac:dyDescent="0.3">
      <c r="A61" s="31" t="s">
        <v>113</v>
      </c>
      <c r="B61" s="32" t="s">
        <v>114</v>
      </c>
      <c r="C61" s="34"/>
    </row>
    <row r="62" spans="1:3" ht="16.5" thickBot="1" x14ac:dyDescent="0.3">
      <c r="A62" s="22" t="s">
        <v>115</v>
      </c>
      <c r="B62" s="33" t="s">
        <v>116</v>
      </c>
      <c r="C62" s="24">
        <f>SUM(C63:C65)</f>
        <v>0</v>
      </c>
    </row>
    <row r="63" spans="1:3" ht="31.5" x14ac:dyDescent="0.25">
      <c r="A63" s="25" t="s">
        <v>117</v>
      </c>
      <c r="B63" s="26" t="s">
        <v>118</v>
      </c>
      <c r="C63" s="30"/>
    </row>
    <row r="64" spans="1:3" ht="31.5" x14ac:dyDescent="0.25">
      <c r="A64" s="28" t="s">
        <v>119</v>
      </c>
      <c r="B64" s="29" t="s">
        <v>120</v>
      </c>
      <c r="C64" s="30"/>
    </row>
    <row r="65" spans="1:3" ht="15.75" x14ac:dyDescent="0.25">
      <c r="A65" s="28" t="s">
        <v>121</v>
      </c>
      <c r="B65" s="29" t="s">
        <v>122</v>
      </c>
      <c r="C65" s="30"/>
    </row>
    <row r="66" spans="1:3" ht="16.5" thickBot="1" x14ac:dyDescent="0.3">
      <c r="A66" s="31" t="s">
        <v>123</v>
      </c>
      <c r="B66" s="32" t="s">
        <v>124</v>
      </c>
      <c r="C66" s="30"/>
    </row>
    <row r="67" spans="1:3" ht="16.5" thickBot="1" x14ac:dyDescent="0.3">
      <c r="A67" s="22" t="s">
        <v>125</v>
      </c>
      <c r="B67" s="23" t="s">
        <v>126</v>
      </c>
      <c r="C67" s="24">
        <f>+C10+C17+C24+C31+C39+C51+C57+C62</f>
        <v>0</v>
      </c>
    </row>
    <row r="68" spans="1:3" ht="16.5" thickBot="1" x14ac:dyDescent="0.3">
      <c r="A68" s="37" t="s">
        <v>127</v>
      </c>
      <c r="B68" s="33" t="s">
        <v>128</v>
      </c>
      <c r="C68" s="24">
        <f>SUM(C69:C71)</f>
        <v>0</v>
      </c>
    </row>
    <row r="69" spans="1:3" ht="15.75" x14ac:dyDescent="0.25">
      <c r="A69" s="25" t="s">
        <v>129</v>
      </c>
      <c r="B69" s="26" t="s">
        <v>130</v>
      </c>
      <c r="C69" s="30"/>
    </row>
    <row r="70" spans="1:3" ht="15.75" x14ac:dyDescent="0.25">
      <c r="A70" s="28" t="s">
        <v>131</v>
      </c>
      <c r="B70" s="29" t="s">
        <v>132</v>
      </c>
      <c r="C70" s="30"/>
    </row>
    <row r="71" spans="1:3" ht="16.5" thickBot="1" x14ac:dyDescent="0.3">
      <c r="A71" s="31" t="s">
        <v>133</v>
      </c>
      <c r="B71" s="38" t="s">
        <v>134</v>
      </c>
      <c r="C71" s="30"/>
    </row>
    <row r="72" spans="1:3" ht="16.5" thickBot="1" x14ac:dyDescent="0.3">
      <c r="A72" s="37" t="s">
        <v>135</v>
      </c>
      <c r="B72" s="33" t="s">
        <v>136</v>
      </c>
      <c r="C72" s="24">
        <f>SUM(C73:C76)</f>
        <v>0</v>
      </c>
    </row>
    <row r="73" spans="1:3" ht="15.75" x14ac:dyDescent="0.25">
      <c r="A73" s="25" t="s">
        <v>137</v>
      </c>
      <c r="B73" s="26" t="s">
        <v>138</v>
      </c>
      <c r="C73" s="30"/>
    </row>
    <row r="74" spans="1:3" ht="15.75" x14ac:dyDescent="0.25">
      <c r="A74" s="28" t="s">
        <v>139</v>
      </c>
      <c r="B74" s="29" t="s">
        <v>140</v>
      </c>
      <c r="C74" s="30"/>
    </row>
    <row r="75" spans="1:3" ht="15.75" x14ac:dyDescent="0.25">
      <c r="A75" s="28" t="s">
        <v>141</v>
      </c>
      <c r="B75" s="29" t="s">
        <v>142</v>
      </c>
      <c r="C75" s="30"/>
    </row>
    <row r="76" spans="1:3" ht="16.5" thickBot="1" x14ac:dyDescent="0.3">
      <c r="A76" s="31" t="s">
        <v>143</v>
      </c>
      <c r="B76" s="32" t="s">
        <v>144</v>
      </c>
      <c r="C76" s="30"/>
    </row>
    <row r="77" spans="1:3" ht="16.5" thickBot="1" x14ac:dyDescent="0.3">
      <c r="A77" s="37" t="s">
        <v>145</v>
      </c>
      <c r="B77" s="33" t="s">
        <v>146</v>
      </c>
      <c r="C77" s="24">
        <f>SUM(C78:C79)</f>
        <v>0</v>
      </c>
    </row>
    <row r="78" spans="1:3" ht="15.75" x14ac:dyDescent="0.25">
      <c r="A78" s="25" t="s">
        <v>147</v>
      </c>
      <c r="B78" s="26" t="s">
        <v>148</v>
      </c>
      <c r="C78" s="30"/>
    </row>
    <row r="79" spans="1:3" ht="16.5" thickBot="1" x14ac:dyDescent="0.3">
      <c r="A79" s="31" t="s">
        <v>149</v>
      </c>
      <c r="B79" s="32" t="s">
        <v>150</v>
      </c>
      <c r="C79" s="30"/>
    </row>
    <row r="80" spans="1:3" ht="16.5" thickBot="1" x14ac:dyDescent="0.3">
      <c r="A80" s="37" t="s">
        <v>151</v>
      </c>
      <c r="B80" s="33" t="s">
        <v>152</v>
      </c>
      <c r="C80" s="24">
        <f>SUM(C81:C83)</f>
        <v>0</v>
      </c>
    </row>
    <row r="81" spans="1:3" ht="15.75" x14ac:dyDescent="0.25">
      <c r="A81" s="25" t="s">
        <v>153</v>
      </c>
      <c r="B81" s="26" t="s">
        <v>154</v>
      </c>
      <c r="C81" s="30"/>
    </row>
    <row r="82" spans="1:3" ht="15.75" x14ac:dyDescent="0.25">
      <c r="A82" s="28" t="s">
        <v>155</v>
      </c>
      <c r="B82" s="29" t="s">
        <v>156</v>
      </c>
      <c r="C82" s="30"/>
    </row>
    <row r="83" spans="1:3" ht="16.5" thickBot="1" x14ac:dyDescent="0.3">
      <c r="A83" s="31" t="s">
        <v>157</v>
      </c>
      <c r="B83" s="32" t="s">
        <v>158</v>
      </c>
      <c r="C83" s="30"/>
    </row>
    <row r="84" spans="1:3" ht="16.5" thickBot="1" x14ac:dyDescent="0.3">
      <c r="A84" s="37" t="s">
        <v>159</v>
      </c>
      <c r="B84" s="33" t="s">
        <v>160</v>
      </c>
      <c r="C84" s="24">
        <f>SUM(C85:C88)</f>
        <v>0</v>
      </c>
    </row>
    <row r="85" spans="1:3" ht="15.75" x14ac:dyDescent="0.25">
      <c r="A85" s="39" t="s">
        <v>161</v>
      </c>
      <c r="B85" s="26" t="s">
        <v>162</v>
      </c>
      <c r="C85" s="30"/>
    </row>
    <row r="86" spans="1:3" ht="15.75" x14ac:dyDescent="0.25">
      <c r="A86" s="40" t="s">
        <v>163</v>
      </c>
      <c r="B86" s="29" t="s">
        <v>164</v>
      </c>
      <c r="C86" s="30"/>
    </row>
    <row r="87" spans="1:3" ht="15.75" x14ac:dyDescent="0.25">
      <c r="A87" s="40" t="s">
        <v>165</v>
      </c>
      <c r="B87" s="29" t="s">
        <v>166</v>
      </c>
      <c r="C87" s="30"/>
    </row>
    <row r="88" spans="1:3" ht="16.5" thickBot="1" x14ac:dyDescent="0.3">
      <c r="A88" s="41" t="s">
        <v>167</v>
      </c>
      <c r="B88" s="32" t="s">
        <v>168</v>
      </c>
      <c r="C88" s="30"/>
    </row>
    <row r="89" spans="1:3" ht="16.5" thickBot="1" x14ac:dyDescent="0.3">
      <c r="A89" s="37" t="s">
        <v>169</v>
      </c>
      <c r="B89" s="33" t="s">
        <v>170</v>
      </c>
      <c r="C89" s="42"/>
    </row>
    <row r="90" spans="1:3" ht="16.5" thickBot="1" x14ac:dyDescent="0.3">
      <c r="A90" s="37" t="s">
        <v>171</v>
      </c>
      <c r="B90" s="33" t="s">
        <v>172</v>
      </c>
      <c r="C90" s="42"/>
    </row>
    <row r="91" spans="1:3" ht="16.5" thickBot="1" x14ac:dyDescent="0.3">
      <c r="A91" s="37" t="s">
        <v>173</v>
      </c>
      <c r="B91" s="43" t="s">
        <v>174</v>
      </c>
      <c r="C91" s="24">
        <f>+C68+C72+C77+C80+C84+C90+C89</f>
        <v>0</v>
      </c>
    </row>
    <row r="92" spans="1:3" ht="16.5" thickBot="1" x14ac:dyDescent="0.3">
      <c r="A92" s="44" t="s">
        <v>175</v>
      </c>
      <c r="B92" s="45" t="s">
        <v>176</v>
      </c>
      <c r="C92" s="24">
        <f>+C67+C91</f>
        <v>0</v>
      </c>
    </row>
    <row r="93" spans="1:3" ht="16.5" thickBot="1" x14ac:dyDescent="0.3">
      <c r="A93" s="46"/>
      <c r="B93" s="47"/>
      <c r="C93" s="48"/>
    </row>
    <row r="94" spans="1:3" ht="16.5" thickBot="1" x14ac:dyDescent="0.3">
      <c r="A94" s="14"/>
      <c r="B94" s="49" t="s">
        <v>177</v>
      </c>
      <c r="C94" s="50"/>
    </row>
    <row r="95" spans="1:3" ht="16.5" thickBot="1" x14ac:dyDescent="0.3">
      <c r="A95" s="51" t="s">
        <v>11</v>
      </c>
      <c r="B95" s="52" t="s">
        <v>344</v>
      </c>
      <c r="C95" s="53">
        <f>+C96+C97+C98+C99+C100+C113</f>
        <v>0</v>
      </c>
    </row>
    <row r="96" spans="1:3" ht="15.75" x14ac:dyDescent="0.25">
      <c r="A96" s="54" t="s">
        <v>13</v>
      </c>
      <c r="B96" s="55" t="s">
        <v>178</v>
      </c>
      <c r="C96" s="56"/>
    </row>
    <row r="97" spans="1:3" ht="15.75" x14ac:dyDescent="0.25">
      <c r="A97" s="28" t="s">
        <v>15</v>
      </c>
      <c r="B97" s="57" t="s">
        <v>179</v>
      </c>
      <c r="C97" s="30"/>
    </row>
    <row r="98" spans="1:3" ht="15.75" x14ac:dyDescent="0.25">
      <c r="A98" s="28" t="s">
        <v>17</v>
      </c>
      <c r="B98" s="57" t="s">
        <v>180</v>
      </c>
      <c r="C98" s="34"/>
    </row>
    <row r="99" spans="1:3" ht="15.75" x14ac:dyDescent="0.25">
      <c r="A99" s="28" t="s">
        <v>19</v>
      </c>
      <c r="B99" s="58" t="s">
        <v>181</v>
      </c>
      <c r="C99" s="34"/>
    </row>
    <row r="100" spans="1:3" ht="15.75" x14ac:dyDescent="0.25">
      <c r="A100" s="28" t="s">
        <v>182</v>
      </c>
      <c r="B100" s="59" t="s">
        <v>183</v>
      </c>
      <c r="C100" s="34"/>
    </row>
    <row r="101" spans="1:3" ht="15.75" x14ac:dyDescent="0.25">
      <c r="A101" s="28" t="s">
        <v>23</v>
      </c>
      <c r="B101" s="57" t="s">
        <v>184</v>
      </c>
      <c r="C101" s="34"/>
    </row>
    <row r="102" spans="1:3" ht="15.75" x14ac:dyDescent="0.25">
      <c r="A102" s="28" t="s">
        <v>185</v>
      </c>
      <c r="B102" s="60" t="s">
        <v>186</v>
      </c>
      <c r="C102" s="34"/>
    </row>
    <row r="103" spans="1:3" ht="15.75" x14ac:dyDescent="0.25">
      <c r="A103" s="28" t="s">
        <v>187</v>
      </c>
      <c r="B103" s="60" t="s">
        <v>188</v>
      </c>
      <c r="C103" s="34"/>
    </row>
    <row r="104" spans="1:3" ht="15.75" x14ac:dyDescent="0.25">
      <c r="A104" s="28" t="s">
        <v>189</v>
      </c>
      <c r="B104" s="60" t="s">
        <v>190</v>
      </c>
      <c r="C104" s="34"/>
    </row>
    <row r="105" spans="1:3" ht="31.5" x14ac:dyDescent="0.25">
      <c r="A105" s="28" t="s">
        <v>191</v>
      </c>
      <c r="B105" s="61" t="s">
        <v>192</v>
      </c>
      <c r="C105" s="34"/>
    </row>
    <row r="106" spans="1:3" ht="31.5" x14ac:dyDescent="0.25">
      <c r="A106" s="28" t="s">
        <v>193</v>
      </c>
      <c r="B106" s="61" t="s">
        <v>194</v>
      </c>
      <c r="C106" s="34"/>
    </row>
    <row r="107" spans="1:3" ht="15.75" x14ac:dyDescent="0.25">
      <c r="A107" s="28" t="s">
        <v>195</v>
      </c>
      <c r="B107" s="60" t="s">
        <v>196</v>
      </c>
      <c r="C107" s="34"/>
    </row>
    <row r="108" spans="1:3" ht="15.75" x14ac:dyDescent="0.25">
      <c r="A108" s="28" t="s">
        <v>197</v>
      </c>
      <c r="B108" s="60" t="s">
        <v>198</v>
      </c>
      <c r="C108" s="34"/>
    </row>
    <row r="109" spans="1:3" ht="31.5" x14ac:dyDescent="0.25">
      <c r="A109" s="28" t="s">
        <v>199</v>
      </c>
      <c r="B109" s="61" t="s">
        <v>200</v>
      </c>
      <c r="C109" s="34"/>
    </row>
    <row r="110" spans="1:3" ht="15.75" x14ac:dyDescent="0.25">
      <c r="A110" s="62" t="s">
        <v>201</v>
      </c>
      <c r="B110" s="63" t="s">
        <v>202</v>
      </c>
      <c r="C110" s="34"/>
    </row>
    <row r="111" spans="1:3" ht="15.75" x14ac:dyDescent="0.25">
      <c r="A111" s="28" t="s">
        <v>203</v>
      </c>
      <c r="B111" s="63" t="s">
        <v>204</v>
      </c>
      <c r="C111" s="34"/>
    </row>
    <row r="112" spans="1:3" ht="31.5" x14ac:dyDescent="0.25">
      <c r="A112" s="28" t="s">
        <v>205</v>
      </c>
      <c r="B112" s="61" t="s">
        <v>206</v>
      </c>
      <c r="C112" s="30"/>
    </row>
    <row r="113" spans="1:3" ht="15.75" x14ac:dyDescent="0.25">
      <c r="A113" s="28" t="s">
        <v>207</v>
      </c>
      <c r="B113" s="58" t="s">
        <v>208</v>
      </c>
      <c r="C113" s="30"/>
    </row>
    <row r="114" spans="1:3" ht="15.75" x14ac:dyDescent="0.25">
      <c r="A114" s="31" t="s">
        <v>209</v>
      </c>
      <c r="B114" s="57" t="s">
        <v>210</v>
      </c>
      <c r="C114" s="34"/>
    </row>
    <row r="115" spans="1:3" ht="16.5" thickBot="1" x14ac:dyDescent="0.3">
      <c r="A115" s="64" t="s">
        <v>211</v>
      </c>
      <c r="B115" s="65" t="s">
        <v>212</v>
      </c>
      <c r="C115" s="66"/>
    </row>
    <row r="116" spans="1:3" ht="16.5" thickBot="1" x14ac:dyDescent="0.3">
      <c r="A116" s="22" t="s">
        <v>25</v>
      </c>
      <c r="B116" s="67" t="s">
        <v>345</v>
      </c>
      <c r="C116" s="24">
        <f>+C117+C119+C121</f>
        <v>0</v>
      </c>
    </row>
    <row r="117" spans="1:3" ht="15.75" x14ac:dyDescent="0.25">
      <c r="A117" s="25" t="s">
        <v>27</v>
      </c>
      <c r="B117" s="57" t="s">
        <v>213</v>
      </c>
      <c r="C117" s="27"/>
    </row>
    <row r="118" spans="1:3" ht="15.75" x14ac:dyDescent="0.25">
      <c r="A118" s="25" t="s">
        <v>29</v>
      </c>
      <c r="B118" s="68" t="s">
        <v>214</v>
      </c>
      <c r="C118" s="27"/>
    </row>
    <row r="119" spans="1:3" ht="15.75" x14ac:dyDescent="0.25">
      <c r="A119" s="25" t="s">
        <v>31</v>
      </c>
      <c r="B119" s="68" t="s">
        <v>215</v>
      </c>
      <c r="C119" s="30"/>
    </row>
    <row r="120" spans="1:3" ht="15.75" x14ac:dyDescent="0.25">
      <c r="A120" s="25" t="s">
        <v>33</v>
      </c>
      <c r="B120" s="68" t="s">
        <v>216</v>
      </c>
      <c r="C120" s="69"/>
    </row>
    <row r="121" spans="1:3" ht="15.75" x14ac:dyDescent="0.25">
      <c r="A121" s="25" t="s">
        <v>35</v>
      </c>
      <c r="B121" s="70" t="s">
        <v>217</v>
      </c>
      <c r="C121" s="69"/>
    </row>
    <row r="122" spans="1:3" ht="18" customHeight="1" x14ac:dyDescent="0.25">
      <c r="A122" s="25" t="s">
        <v>37</v>
      </c>
      <c r="B122" s="71" t="s">
        <v>218</v>
      </c>
      <c r="C122" s="69"/>
    </row>
    <row r="123" spans="1:3" ht="31.5" x14ac:dyDescent="0.25">
      <c r="A123" s="25" t="s">
        <v>219</v>
      </c>
      <c r="B123" s="72" t="s">
        <v>220</v>
      </c>
      <c r="C123" s="69"/>
    </row>
    <row r="124" spans="1:3" ht="31.5" x14ac:dyDescent="0.25">
      <c r="A124" s="25" t="s">
        <v>221</v>
      </c>
      <c r="B124" s="61" t="s">
        <v>194</v>
      </c>
      <c r="C124" s="69"/>
    </row>
    <row r="125" spans="1:3" ht="15.75" x14ac:dyDescent="0.25">
      <c r="A125" s="25" t="s">
        <v>222</v>
      </c>
      <c r="B125" s="61" t="s">
        <v>223</v>
      </c>
      <c r="C125" s="69"/>
    </row>
    <row r="126" spans="1:3" ht="15.75" x14ac:dyDescent="0.25">
      <c r="A126" s="25" t="s">
        <v>224</v>
      </c>
      <c r="B126" s="61" t="s">
        <v>225</v>
      </c>
      <c r="C126" s="69"/>
    </row>
    <row r="127" spans="1:3" ht="31.5" x14ac:dyDescent="0.25">
      <c r="A127" s="25" t="s">
        <v>226</v>
      </c>
      <c r="B127" s="61" t="s">
        <v>200</v>
      </c>
      <c r="C127" s="69"/>
    </row>
    <row r="128" spans="1:3" ht="15.75" x14ac:dyDescent="0.25">
      <c r="A128" s="25" t="s">
        <v>227</v>
      </c>
      <c r="B128" s="61" t="s">
        <v>228</v>
      </c>
      <c r="C128" s="69"/>
    </row>
    <row r="129" spans="1:3" ht="32.25" thickBot="1" x14ac:dyDescent="0.3">
      <c r="A129" s="62" t="s">
        <v>229</v>
      </c>
      <c r="B129" s="61" t="s">
        <v>230</v>
      </c>
      <c r="C129" s="73"/>
    </row>
    <row r="130" spans="1:3" ht="16.5" thickBot="1" x14ac:dyDescent="0.3">
      <c r="A130" s="22" t="s">
        <v>39</v>
      </c>
      <c r="B130" s="23" t="s">
        <v>231</v>
      </c>
      <c r="C130" s="24">
        <f>+C95+C116</f>
        <v>0</v>
      </c>
    </row>
    <row r="131" spans="1:3" ht="32.25" thickBot="1" x14ac:dyDescent="0.3">
      <c r="A131" s="22" t="s">
        <v>232</v>
      </c>
      <c r="B131" s="23" t="s">
        <v>233</v>
      </c>
      <c r="C131" s="24">
        <f>+C132+C133+C134</f>
        <v>0</v>
      </c>
    </row>
    <row r="132" spans="1:3" ht="15.75" x14ac:dyDescent="0.25">
      <c r="A132" s="25" t="s">
        <v>55</v>
      </c>
      <c r="B132" s="74" t="s">
        <v>234</v>
      </c>
      <c r="C132" s="69"/>
    </row>
    <row r="133" spans="1:3" ht="15.75" x14ac:dyDescent="0.25">
      <c r="A133" s="25" t="s">
        <v>63</v>
      </c>
      <c r="B133" s="74" t="s">
        <v>235</v>
      </c>
      <c r="C133" s="69"/>
    </row>
    <row r="134" spans="1:3" ht="16.5" thickBot="1" x14ac:dyDescent="0.3">
      <c r="A134" s="62" t="s">
        <v>65</v>
      </c>
      <c r="B134" s="75" t="s">
        <v>236</v>
      </c>
      <c r="C134" s="69"/>
    </row>
    <row r="135" spans="1:3" ht="16.5" thickBot="1" x14ac:dyDescent="0.3">
      <c r="A135" s="22" t="s">
        <v>69</v>
      </c>
      <c r="B135" s="23" t="s">
        <v>237</v>
      </c>
      <c r="C135" s="24">
        <f>+C136+C137+C138+C139+C140+C141</f>
        <v>0</v>
      </c>
    </row>
    <row r="136" spans="1:3" ht="15.75" x14ac:dyDescent="0.25">
      <c r="A136" s="25" t="s">
        <v>71</v>
      </c>
      <c r="B136" s="74" t="s">
        <v>238</v>
      </c>
      <c r="C136" s="69"/>
    </row>
    <row r="137" spans="1:3" ht="15.75" x14ac:dyDescent="0.25">
      <c r="A137" s="25" t="s">
        <v>73</v>
      </c>
      <c r="B137" s="74" t="s">
        <v>239</v>
      </c>
      <c r="C137" s="69"/>
    </row>
    <row r="138" spans="1:3" ht="15.75" x14ac:dyDescent="0.25">
      <c r="A138" s="25" t="s">
        <v>75</v>
      </c>
      <c r="B138" s="74" t="s">
        <v>240</v>
      </c>
      <c r="C138" s="69"/>
    </row>
    <row r="139" spans="1:3" ht="15.75" x14ac:dyDescent="0.25">
      <c r="A139" s="25" t="s">
        <v>77</v>
      </c>
      <c r="B139" s="74" t="s">
        <v>241</v>
      </c>
      <c r="C139" s="69"/>
    </row>
    <row r="140" spans="1:3" ht="15.75" x14ac:dyDescent="0.25">
      <c r="A140" s="25" t="s">
        <v>79</v>
      </c>
      <c r="B140" s="74" t="s">
        <v>242</v>
      </c>
      <c r="C140" s="69"/>
    </row>
    <row r="141" spans="1:3" ht="16.5" thickBot="1" x14ac:dyDescent="0.3">
      <c r="A141" s="62" t="s">
        <v>81</v>
      </c>
      <c r="B141" s="75" t="s">
        <v>243</v>
      </c>
      <c r="C141" s="69"/>
    </row>
    <row r="142" spans="1:3" ht="16.5" thickBot="1" x14ac:dyDescent="0.3">
      <c r="A142" s="22" t="s">
        <v>93</v>
      </c>
      <c r="B142" s="23" t="s">
        <v>244</v>
      </c>
      <c r="C142" s="24">
        <f>+C143+C144+C146+C147+C145</f>
        <v>0</v>
      </c>
    </row>
    <row r="143" spans="1:3" ht="15.75" x14ac:dyDescent="0.25">
      <c r="A143" s="25" t="s">
        <v>95</v>
      </c>
      <c r="B143" s="74" t="s">
        <v>245</v>
      </c>
      <c r="C143" s="69"/>
    </row>
    <row r="144" spans="1:3" ht="15.75" x14ac:dyDescent="0.25">
      <c r="A144" s="25" t="s">
        <v>97</v>
      </c>
      <c r="B144" s="74" t="s">
        <v>246</v>
      </c>
      <c r="C144" s="69"/>
    </row>
    <row r="145" spans="1:3" ht="15.75" x14ac:dyDescent="0.25">
      <c r="A145" s="25" t="s">
        <v>99</v>
      </c>
      <c r="B145" s="74" t="s">
        <v>247</v>
      </c>
      <c r="C145" s="69"/>
    </row>
    <row r="146" spans="1:3" ht="15.75" x14ac:dyDescent="0.25">
      <c r="A146" s="25" t="s">
        <v>101</v>
      </c>
      <c r="B146" s="74" t="s">
        <v>248</v>
      </c>
      <c r="C146" s="69"/>
    </row>
    <row r="147" spans="1:3" ht="16.5" thickBot="1" x14ac:dyDescent="0.3">
      <c r="A147" s="62" t="s">
        <v>103</v>
      </c>
      <c r="B147" s="75" t="s">
        <v>249</v>
      </c>
      <c r="C147" s="69"/>
    </row>
    <row r="148" spans="1:3" ht="16.5" thickBot="1" x14ac:dyDescent="0.3">
      <c r="A148" s="22" t="s">
        <v>250</v>
      </c>
      <c r="B148" s="23" t="s">
        <v>251</v>
      </c>
      <c r="C148" s="76">
        <f>+C149+C150+C151+C152+C153</f>
        <v>0</v>
      </c>
    </row>
    <row r="149" spans="1:3" ht="15.75" x14ac:dyDescent="0.25">
      <c r="A149" s="25" t="s">
        <v>107</v>
      </c>
      <c r="B149" s="74" t="s">
        <v>252</v>
      </c>
      <c r="C149" s="69"/>
    </row>
    <row r="150" spans="1:3" ht="15.75" x14ac:dyDescent="0.25">
      <c r="A150" s="25" t="s">
        <v>109</v>
      </c>
      <c r="B150" s="74" t="s">
        <v>253</v>
      </c>
      <c r="C150" s="69"/>
    </row>
    <row r="151" spans="1:3" ht="15.75" x14ac:dyDescent="0.25">
      <c r="A151" s="25" t="s">
        <v>111</v>
      </c>
      <c r="B151" s="74" t="s">
        <v>254</v>
      </c>
      <c r="C151" s="69"/>
    </row>
    <row r="152" spans="1:3" ht="31.5" x14ac:dyDescent="0.25">
      <c r="A152" s="25" t="s">
        <v>113</v>
      </c>
      <c r="B152" s="74" t="s">
        <v>255</v>
      </c>
      <c r="C152" s="69"/>
    </row>
    <row r="153" spans="1:3" ht="16.5" thickBot="1" x14ac:dyDescent="0.3">
      <c r="A153" s="62" t="s">
        <v>256</v>
      </c>
      <c r="B153" s="75" t="s">
        <v>257</v>
      </c>
      <c r="C153" s="73"/>
    </row>
    <row r="154" spans="1:3" ht="16.5" thickBot="1" x14ac:dyDescent="0.3">
      <c r="A154" s="77" t="s">
        <v>115</v>
      </c>
      <c r="B154" s="23" t="s">
        <v>258</v>
      </c>
      <c r="C154" s="76"/>
    </row>
    <row r="155" spans="1:3" ht="16.5" thickBot="1" x14ac:dyDescent="0.3">
      <c r="A155" s="77" t="s">
        <v>125</v>
      </c>
      <c r="B155" s="23" t="s">
        <v>259</v>
      </c>
      <c r="C155" s="76"/>
    </row>
    <row r="156" spans="1:3" ht="16.5" thickBot="1" x14ac:dyDescent="0.3">
      <c r="A156" s="22" t="s">
        <v>260</v>
      </c>
      <c r="B156" s="23" t="s">
        <v>261</v>
      </c>
      <c r="C156" s="78">
        <f>+C131+C135+C142+C148+C154+C155</f>
        <v>0</v>
      </c>
    </row>
    <row r="157" spans="1:3" ht="16.5" thickBot="1" x14ac:dyDescent="0.3">
      <c r="A157" s="79" t="s">
        <v>262</v>
      </c>
      <c r="B157" s="80" t="s">
        <v>263</v>
      </c>
      <c r="C157" s="78">
        <f>+C130+C156</f>
        <v>0</v>
      </c>
    </row>
    <row r="158" spans="1:3" ht="16.5" thickBot="1" x14ac:dyDescent="0.3">
      <c r="A158" s="81"/>
      <c r="B158" s="82"/>
      <c r="C158" s="83"/>
    </row>
    <row r="159" spans="1:3" ht="16.5" thickBot="1" x14ac:dyDescent="0.3">
      <c r="A159" s="84" t="s">
        <v>264</v>
      </c>
      <c r="B159" s="85"/>
      <c r="C159" s="86"/>
    </row>
    <row r="160" spans="1:3" ht="16.5" thickBot="1" x14ac:dyDescent="0.3">
      <c r="A160" s="84" t="s">
        <v>265</v>
      </c>
      <c r="B160" s="85"/>
      <c r="C160" s="86"/>
    </row>
  </sheetData>
  <mergeCells count="3">
    <mergeCell ref="A2:C2"/>
    <mergeCell ref="A1:C1"/>
    <mergeCell ref="A3:C3"/>
  </mergeCells>
  <pageMargins left="0.7" right="0.7" top="0.75" bottom="0.75" header="0.3" footer="0.3"/>
  <pageSetup paperSize="9" scale="86" orientation="portrait" r:id="rId1"/>
  <rowBreaks count="3" manualBreakCount="3">
    <brk id="50" max="16383" man="1"/>
    <brk id="92" max="16383" man="1"/>
    <brk id="1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G29"/>
  <sheetViews>
    <sheetView view="pageBreakPreview" zoomScale="60" zoomScaleNormal="100" workbookViewId="0">
      <selection activeCell="A3" sqref="A3:G3"/>
    </sheetView>
  </sheetViews>
  <sheetFormatPr defaultRowHeight="15" x14ac:dyDescent="0.2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6" width="18.7109375" customWidth="1"/>
    <col min="7" max="7" width="18.42578125" customWidth="1"/>
  </cols>
  <sheetData>
    <row r="1" spans="1:7" ht="15.75" x14ac:dyDescent="0.25">
      <c r="A1" s="220" t="s">
        <v>375</v>
      </c>
      <c r="B1" s="220"/>
      <c r="C1" s="220"/>
      <c r="D1" s="220"/>
      <c r="E1" s="220"/>
      <c r="F1" s="220"/>
      <c r="G1" s="220"/>
    </row>
    <row r="2" spans="1:7" ht="15.75" x14ac:dyDescent="0.25">
      <c r="A2" s="230" t="s">
        <v>432</v>
      </c>
      <c r="B2" s="230"/>
      <c r="C2" s="230"/>
      <c r="D2" s="230"/>
      <c r="E2" s="230"/>
      <c r="F2" s="230"/>
      <c r="G2" s="230"/>
    </row>
    <row r="3" spans="1:7" ht="15.75" x14ac:dyDescent="0.25">
      <c r="A3" s="230" t="s">
        <v>473</v>
      </c>
      <c r="B3" s="230"/>
      <c r="C3" s="230"/>
      <c r="D3" s="230"/>
      <c r="E3" s="230"/>
      <c r="F3" s="230"/>
      <c r="G3" s="230"/>
    </row>
    <row r="4" spans="1:7" ht="15.75" x14ac:dyDescent="0.25">
      <c r="A4" s="89"/>
      <c r="B4" s="89"/>
      <c r="C4" s="89"/>
      <c r="D4" s="89"/>
      <c r="E4" s="89"/>
      <c r="F4" s="89"/>
      <c r="G4" s="89"/>
    </row>
    <row r="5" spans="1:7" ht="24" customHeight="1" x14ac:dyDescent="0.25">
      <c r="A5" s="231" t="s">
        <v>364</v>
      </c>
      <c r="B5" s="231"/>
      <c r="C5" s="231"/>
      <c r="D5" s="231"/>
      <c r="E5" s="231"/>
      <c r="F5" s="231"/>
      <c r="G5" s="231"/>
    </row>
    <row r="6" spans="1:7" ht="16.5" thickBot="1" x14ac:dyDescent="0.3">
      <c r="A6" s="93"/>
      <c r="B6" s="94"/>
      <c r="C6" s="93"/>
      <c r="D6" s="93"/>
      <c r="E6" s="93"/>
      <c r="F6" s="232" t="s">
        <v>380</v>
      </c>
      <c r="G6" s="232"/>
    </row>
    <row r="7" spans="1:7" ht="16.5" thickBot="1" x14ac:dyDescent="0.3">
      <c r="A7" s="228" t="s">
        <v>272</v>
      </c>
      <c r="B7" s="95" t="s">
        <v>10</v>
      </c>
      <c r="C7" s="96"/>
      <c r="D7" s="206"/>
      <c r="E7" s="95" t="s">
        <v>177</v>
      </c>
      <c r="F7" s="97"/>
      <c r="G7" s="97"/>
    </row>
    <row r="8" spans="1:7" ht="48" thickBot="1" x14ac:dyDescent="0.3">
      <c r="A8" s="229"/>
      <c r="B8" s="98" t="s">
        <v>0</v>
      </c>
      <c r="C8" s="99" t="s">
        <v>466</v>
      </c>
      <c r="D8" s="207" t="s">
        <v>467</v>
      </c>
      <c r="E8" s="98" t="s">
        <v>0</v>
      </c>
      <c r="F8" s="99" t="s">
        <v>466</v>
      </c>
      <c r="G8" s="207" t="s">
        <v>467</v>
      </c>
    </row>
    <row r="9" spans="1:7" ht="16.5" thickBot="1" x14ac:dyDescent="0.3">
      <c r="A9" s="101" t="s">
        <v>7</v>
      </c>
      <c r="B9" s="98" t="s">
        <v>8</v>
      </c>
      <c r="C9" s="99" t="s">
        <v>9</v>
      </c>
      <c r="D9" s="207" t="s">
        <v>273</v>
      </c>
      <c r="E9" s="98" t="s">
        <v>274</v>
      </c>
      <c r="F9" s="100" t="s">
        <v>464</v>
      </c>
      <c r="G9" s="100" t="s">
        <v>465</v>
      </c>
    </row>
    <row r="10" spans="1:7" ht="15.75" x14ac:dyDescent="0.25">
      <c r="A10" s="128" t="s">
        <v>11</v>
      </c>
      <c r="B10" s="102" t="s">
        <v>275</v>
      </c>
      <c r="C10" s="103">
        <v>32052669</v>
      </c>
      <c r="D10" s="208">
        <v>32523849</v>
      </c>
      <c r="E10" s="102" t="s">
        <v>276</v>
      </c>
      <c r="F10" s="104">
        <v>33126541</v>
      </c>
      <c r="G10" s="104">
        <v>37064503</v>
      </c>
    </row>
    <row r="11" spans="1:7" ht="31.5" x14ac:dyDescent="0.25">
      <c r="A11" s="129" t="s">
        <v>25</v>
      </c>
      <c r="B11" s="105" t="s">
        <v>277</v>
      </c>
      <c r="C11" s="106">
        <v>33874412</v>
      </c>
      <c r="D11" s="209">
        <v>40889753</v>
      </c>
      <c r="E11" s="105" t="s">
        <v>179</v>
      </c>
      <c r="F11" s="107">
        <v>4615557</v>
      </c>
      <c r="G11" s="107">
        <v>4920752</v>
      </c>
    </row>
    <row r="12" spans="1:7" ht="15.75" x14ac:dyDescent="0.25">
      <c r="A12" s="129" t="s">
        <v>39</v>
      </c>
      <c r="B12" s="105" t="s">
        <v>278</v>
      </c>
      <c r="C12" s="106">
        <v>18186299</v>
      </c>
      <c r="D12" s="209">
        <v>21382799</v>
      </c>
      <c r="E12" s="105" t="s">
        <v>279</v>
      </c>
      <c r="F12" s="107">
        <v>45964200</v>
      </c>
      <c r="G12" s="107">
        <v>48792613</v>
      </c>
    </row>
    <row r="13" spans="1:7" ht="15.75" x14ac:dyDescent="0.25">
      <c r="A13" s="129" t="s">
        <v>232</v>
      </c>
      <c r="B13" s="105" t="s">
        <v>266</v>
      </c>
      <c r="C13" s="106">
        <v>8065800</v>
      </c>
      <c r="D13" s="209">
        <v>4265000</v>
      </c>
      <c r="E13" s="105" t="s">
        <v>181</v>
      </c>
      <c r="F13" s="107">
        <v>6991866</v>
      </c>
      <c r="G13" s="107">
        <v>6991866</v>
      </c>
    </row>
    <row r="14" spans="1:7" ht="15.75" x14ac:dyDescent="0.25">
      <c r="A14" s="129" t="s">
        <v>69</v>
      </c>
      <c r="B14" s="108" t="s">
        <v>280</v>
      </c>
      <c r="C14" s="106">
        <v>781619</v>
      </c>
      <c r="D14" s="209">
        <v>780989</v>
      </c>
      <c r="E14" s="105" t="s">
        <v>183</v>
      </c>
      <c r="F14" s="107">
        <v>7004982</v>
      </c>
      <c r="G14" s="107">
        <v>6658277</v>
      </c>
    </row>
    <row r="15" spans="1:7" ht="15.75" x14ac:dyDescent="0.25">
      <c r="A15" s="129" t="s">
        <v>93</v>
      </c>
      <c r="B15" s="105" t="s">
        <v>267</v>
      </c>
      <c r="C15" s="109">
        <v>275000</v>
      </c>
      <c r="D15" s="210">
        <v>275000</v>
      </c>
      <c r="E15" s="105" t="s">
        <v>208</v>
      </c>
      <c r="F15" s="107"/>
      <c r="G15" s="107"/>
    </row>
    <row r="16" spans="1:7" ht="16.5" thickBot="1" x14ac:dyDescent="0.3">
      <c r="A16" s="129" t="s">
        <v>250</v>
      </c>
      <c r="B16" s="105" t="s">
        <v>281</v>
      </c>
      <c r="C16" s="106"/>
      <c r="D16" s="209"/>
      <c r="E16" s="110"/>
      <c r="F16" s="107"/>
      <c r="G16" s="107"/>
    </row>
    <row r="17" spans="1:7" ht="32.25" thickBot="1" x14ac:dyDescent="0.3">
      <c r="A17" s="101" t="s">
        <v>115</v>
      </c>
      <c r="B17" s="111" t="s">
        <v>352</v>
      </c>
      <c r="C17" s="112">
        <f>SUM(C10+C11+C13+C14+C15+C16)</f>
        <v>75049500</v>
      </c>
      <c r="D17" s="112">
        <f>SUM(D10+D11+D13+D14+D15+D16)</f>
        <v>78734591</v>
      </c>
      <c r="E17" s="111" t="s">
        <v>351</v>
      </c>
      <c r="F17" s="113">
        <f>SUM(F10:F16)</f>
        <v>97703146</v>
      </c>
      <c r="G17" s="113">
        <f>SUM(G10:G16)</f>
        <v>104428011</v>
      </c>
    </row>
    <row r="18" spans="1:7" ht="31.5" x14ac:dyDescent="0.25">
      <c r="A18" s="130" t="s">
        <v>125</v>
      </c>
      <c r="B18" s="114" t="s">
        <v>349</v>
      </c>
      <c r="C18" s="115">
        <f>SUM(C19)</f>
        <v>23935752</v>
      </c>
      <c r="D18" s="115">
        <f>SUM(D19)</f>
        <v>26975526</v>
      </c>
      <c r="E18" s="105" t="s">
        <v>285</v>
      </c>
      <c r="F18" s="116"/>
      <c r="G18" s="116"/>
    </row>
    <row r="19" spans="1:7" ht="15.75" x14ac:dyDescent="0.25">
      <c r="A19" s="131" t="s">
        <v>260</v>
      </c>
      <c r="B19" s="105" t="s">
        <v>287</v>
      </c>
      <c r="C19" s="106">
        <v>23935752</v>
      </c>
      <c r="D19" s="209">
        <v>26975526</v>
      </c>
      <c r="E19" s="105" t="s">
        <v>288</v>
      </c>
      <c r="F19" s="107"/>
      <c r="G19" s="107"/>
    </row>
    <row r="20" spans="1:7" ht="15.75" x14ac:dyDescent="0.25">
      <c r="A20" s="131" t="s">
        <v>262</v>
      </c>
      <c r="B20" s="105" t="s">
        <v>290</v>
      </c>
      <c r="C20" s="106"/>
      <c r="D20" s="209"/>
      <c r="E20" s="105" t="s">
        <v>291</v>
      </c>
      <c r="F20" s="107"/>
      <c r="G20" s="107"/>
    </row>
    <row r="21" spans="1:7" ht="15.75" x14ac:dyDescent="0.25">
      <c r="A21" s="131" t="s">
        <v>282</v>
      </c>
      <c r="B21" s="105" t="s">
        <v>293</v>
      </c>
      <c r="C21" s="106"/>
      <c r="D21" s="209"/>
      <c r="E21" s="105" t="s">
        <v>294</v>
      </c>
      <c r="F21" s="107"/>
      <c r="G21" s="107"/>
    </row>
    <row r="22" spans="1:7" ht="15.75" x14ac:dyDescent="0.25">
      <c r="A22" s="131" t="s">
        <v>283</v>
      </c>
      <c r="B22" s="105" t="s">
        <v>296</v>
      </c>
      <c r="C22" s="106"/>
      <c r="D22" s="211"/>
      <c r="E22" s="114" t="s">
        <v>297</v>
      </c>
      <c r="F22" s="107"/>
      <c r="G22" s="107"/>
    </row>
    <row r="23" spans="1:7" ht="31.5" x14ac:dyDescent="0.25">
      <c r="A23" s="131" t="s">
        <v>284</v>
      </c>
      <c r="B23" s="105" t="s">
        <v>348</v>
      </c>
      <c r="C23" s="117">
        <f>C24+C25</f>
        <v>0</v>
      </c>
      <c r="D23" s="212"/>
      <c r="E23" s="105" t="s">
        <v>299</v>
      </c>
      <c r="F23" s="107"/>
      <c r="G23" s="107"/>
    </row>
    <row r="24" spans="1:7" ht="31.5" x14ac:dyDescent="0.25">
      <c r="A24" s="130" t="s">
        <v>286</v>
      </c>
      <c r="B24" s="114" t="s">
        <v>301</v>
      </c>
      <c r="C24" s="118"/>
      <c r="D24" s="211"/>
      <c r="E24" s="102" t="s">
        <v>248</v>
      </c>
      <c r="F24" s="116"/>
      <c r="G24" s="116"/>
    </row>
    <row r="25" spans="1:7" ht="31.5" x14ac:dyDescent="0.25">
      <c r="A25" s="131" t="s">
        <v>289</v>
      </c>
      <c r="B25" s="105" t="s">
        <v>303</v>
      </c>
      <c r="C25" s="106"/>
      <c r="D25" s="209"/>
      <c r="E25" s="105" t="s">
        <v>258</v>
      </c>
      <c r="F25" s="107"/>
      <c r="G25" s="107"/>
    </row>
    <row r="26" spans="1:7" ht="15.75" x14ac:dyDescent="0.25">
      <c r="A26" s="129" t="s">
        <v>292</v>
      </c>
      <c r="B26" s="105" t="s">
        <v>170</v>
      </c>
      <c r="C26" s="106"/>
      <c r="D26" s="209"/>
      <c r="E26" s="105" t="s">
        <v>259</v>
      </c>
      <c r="F26" s="107"/>
      <c r="G26" s="107"/>
    </row>
    <row r="27" spans="1:7" ht="32.25" thickBot="1" x14ac:dyDescent="0.3">
      <c r="A27" s="132" t="s">
        <v>295</v>
      </c>
      <c r="B27" s="114" t="s">
        <v>172</v>
      </c>
      <c r="C27" s="118"/>
      <c r="D27" s="211"/>
      <c r="E27" s="119" t="s">
        <v>246</v>
      </c>
      <c r="F27" s="116">
        <v>1282106</v>
      </c>
      <c r="G27" s="116">
        <v>1282106</v>
      </c>
    </row>
    <row r="28" spans="1:7" ht="32.25" thickBot="1" x14ac:dyDescent="0.3">
      <c r="A28" s="101" t="s">
        <v>298</v>
      </c>
      <c r="B28" s="111" t="s">
        <v>350</v>
      </c>
      <c r="C28" s="112">
        <f>SUM(C18+C23+C26+C27)</f>
        <v>23935752</v>
      </c>
      <c r="D28" s="112">
        <f>SUM(D18+D23+D26+D27)</f>
        <v>26975526</v>
      </c>
      <c r="E28" s="111" t="s">
        <v>363</v>
      </c>
      <c r="F28" s="113">
        <f>SUM(F27)</f>
        <v>1282106</v>
      </c>
      <c r="G28" s="113">
        <f>SUM(G27)</f>
        <v>1282106</v>
      </c>
    </row>
    <row r="29" spans="1:7" ht="16.5" thickBot="1" x14ac:dyDescent="0.3">
      <c r="A29" s="101" t="s">
        <v>300</v>
      </c>
      <c r="B29" s="111" t="s">
        <v>353</v>
      </c>
      <c r="C29" s="50">
        <f>SUM(C17+C28)</f>
        <v>98985252</v>
      </c>
      <c r="D29" s="50">
        <f>SUM(D17+D28)</f>
        <v>105710117</v>
      </c>
      <c r="E29" s="111" t="s">
        <v>354</v>
      </c>
      <c r="F29" s="50">
        <f>SUM(F17+F28)</f>
        <v>98985252</v>
      </c>
      <c r="G29" s="50">
        <f>SUM(G17+G28)</f>
        <v>105710117</v>
      </c>
    </row>
  </sheetData>
  <mergeCells count="6">
    <mergeCell ref="A1:G1"/>
    <mergeCell ref="A7:A8"/>
    <mergeCell ref="A2:G2"/>
    <mergeCell ref="A3:G3"/>
    <mergeCell ref="A5:G5"/>
    <mergeCell ref="F6:G6"/>
  </mergeCells>
  <pageMargins left="1.19" right="0.70866141732283472" top="0.35433070866141736" bottom="0.35433070866141736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G29"/>
  <sheetViews>
    <sheetView view="pageBreakPreview" zoomScale="60" zoomScaleNormal="100" workbookViewId="0">
      <selection activeCell="A3" sqref="A3:G3"/>
    </sheetView>
  </sheetViews>
  <sheetFormatPr defaultRowHeight="15" x14ac:dyDescent="0.2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6" width="18.7109375" customWidth="1"/>
    <col min="7" max="7" width="18.28515625" customWidth="1"/>
  </cols>
  <sheetData>
    <row r="1" spans="1:7" ht="15.75" x14ac:dyDescent="0.25">
      <c r="A1" s="220" t="s">
        <v>376</v>
      </c>
      <c r="B1" s="220"/>
      <c r="C1" s="220"/>
      <c r="D1" s="220"/>
      <c r="E1" s="220"/>
      <c r="F1" s="220"/>
      <c r="G1" s="220"/>
    </row>
    <row r="2" spans="1:7" ht="15.75" x14ac:dyDescent="0.25">
      <c r="A2" s="230" t="s">
        <v>432</v>
      </c>
      <c r="B2" s="230"/>
      <c r="C2" s="230"/>
      <c r="D2" s="230"/>
      <c r="E2" s="230"/>
      <c r="F2" s="230"/>
      <c r="G2" s="230"/>
    </row>
    <row r="3" spans="1:7" ht="15.75" x14ac:dyDescent="0.25">
      <c r="A3" s="230" t="s">
        <v>473</v>
      </c>
      <c r="B3" s="230"/>
      <c r="C3" s="230"/>
      <c r="D3" s="230"/>
      <c r="E3" s="230"/>
      <c r="F3" s="230"/>
      <c r="G3" s="230"/>
    </row>
    <row r="4" spans="1:7" ht="15.75" customHeight="1" x14ac:dyDescent="0.25">
      <c r="A4" s="231" t="s">
        <v>365</v>
      </c>
      <c r="B4" s="231"/>
      <c r="C4" s="231"/>
      <c r="D4" s="231"/>
      <c r="E4" s="231"/>
      <c r="F4" s="231"/>
      <c r="G4" s="231"/>
    </row>
    <row r="5" spans="1:7" ht="16.5" thickBot="1" x14ac:dyDescent="0.3">
      <c r="A5" s="93"/>
      <c r="B5" s="94"/>
      <c r="C5" s="93"/>
      <c r="D5" s="93"/>
      <c r="E5" s="93"/>
      <c r="F5" s="235" t="s">
        <v>379</v>
      </c>
      <c r="G5" s="235"/>
    </row>
    <row r="6" spans="1:7" ht="16.5" thickBot="1" x14ac:dyDescent="0.3">
      <c r="A6" s="233" t="s">
        <v>272</v>
      </c>
      <c r="B6" s="95" t="s">
        <v>10</v>
      </c>
      <c r="C6" s="96"/>
      <c r="D6" s="206"/>
      <c r="E6" s="95" t="s">
        <v>177</v>
      </c>
      <c r="F6" s="97"/>
      <c r="G6" s="97"/>
    </row>
    <row r="7" spans="1:7" ht="48" thickBot="1" x14ac:dyDescent="0.3">
      <c r="A7" s="234"/>
      <c r="B7" s="98" t="s">
        <v>0</v>
      </c>
      <c r="C7" s="99" t="s">
        <v>466</v>
      </c>
      <c r="D7" s="207" t="s">
        <v>467</v>
      </c>
      <c r="E7" s="98" t="s">
        <v>0</v>
      </c>
      <c r="F7" s="99" t="s">
        <v>466</v>
      </c>
      <c r="G7" s="207" t="s">
        <v>467</v>
      </c>
    </row>
    <row r="8" spans="1:7" ht="16.5" thickBot="1" x14ac:dyDescent="0.3">
      <c r="A8" s="101" t="s">
        <v>7</v>
      </c>
      <c r="B8" s="98" t="s">
        <v>8</v>
      </c>
      <c r="C8" s="99" t="s">
        <v>9</v>
      </c>
      <c r="D8" s="207" t="s">
        <v>273</v>
      </c>
      <c r="E8" s="98" t="s">
        <v>274</v>
      </c>
      <c r="F8" s="100" t="s">
        <v>464</v>
      </c>
      <c r="G8" s="100" t="s">
        <v>465</v>
      </c>
    </row>
    <row r="9" spans="1:7" ht="31.5" x14ac:dyDescent="0.25">
      <c r="A9" s="128" t="s">
        <v>11</v>
      </c>
      <c r="B9" s="102" t="s">
        <v>304</v>
      </c>
      <c r="C9" s="103">
        <v>9217532</v>
      </c>
      <c r="D9" s="208">
        <v>9217532</v>
      </c>
      <c r="E9" s="102" t="s">
        <v>213</v>
      </c>
      <c r="F9" s="104">
        <v>8388422</v>
      </c>
      <c r="G9" s="104">
        <v>7855202</v>
      </c>
    </row>
    <row r="10" spans="1:7" ht="31.5" x14ac:dyDescent="0.25">
      <c r="A10" s="129" t="s">
        <v>25</v>
      </c>
      <c r="B10" s="105" t="s">
        <v>305</v>
      </c>
      <c r="C10" s="106">
        <v>8815450</v>
      </c>
      <c r="D10" s="209">
        <v>8815450</v>
      </c>
      <c r="E10" s="105" t="s">
        <v>306</v>
      </c>
      <c r="F10" s="107">
        <v>4466340</v>
      </c>
      <c r="G10" s="107">
        <v>4466340</v>
      </c>
    </row>
    <row r="11" spans="1:7" ht="15.75" x14ac:dyDescent="0.25">
      <c r="A11" s="129" t="s">
        <v>39</v>
      </c>
      <c r="B11" s="105" t="s">
        <v>307</v>
      </c>
      <c r="C11" s="106">
        <v>4110000</v>
      </c>
      <c r="D11" s="209">
        <v>9540000</v>
      </c>
      <c r="E11" s="105" t="s">
        <v>215</v>
      </c>
      <c r="F11" s="107">
        <v>24735326</v>
      </c>
      <c r="G11" s="107">
        <v>23158681</v>
      </c>
    </row>
    <row r="12" spans="1:7" ht="31.5" x14ac:dyDescent="0.25">
      <c r="A12" s="129" t="s">
        <v>232</v>
      </c>
      <c r="B12" s="105" t="s">
        <v>308</v>
      </c>
      <c r="C12" s="106"/>
      <c r="D12" s="209"/>
      <c r="E12" s="105" t="s">
        <v>309</v>
      </c>
      <c r="F12" s="107">
        <v>14722721</v>
      </c>
      <c r="G12" s="107">
        <v>14722721</v>
      </c>
    </row>
    <row r="13" spans="1:7" ht="15.75" x14ac:dyDescent="0.25">
      <c r="A13" s="129" t="s">
        <v>69</v>
      </c>
      <c r="B13" s="105" t="s">
        <v>310</v>
      </c>
      <c r="C13" s="106"/>
      <c r="D13" s="209"/>
      <c r="E13" s="105" t="s">
        <v>217</v>
      </c>
      <c r="F13" s="107"/>
      <c r="G13" s="107"/>
    </row>
    <row r="14" spans="1:7" ht="16.5" thickBot="1" x14ac:dyDescent="0.3">
      <c r="A14" s="129" t="s">
        <v>93</v>
      </c>
      <c r="B14" s="105" t="s">
        <v>311</v>
      </c>
      <c r="C14" s="109"/>
      <c r="D14" s="213"/>
      <c r="E14" s="114" t="s">
        <v>208</v>
      </c>
      <c r="F14" s="107"/>
      <c r="G14" s="107"/>
    </row>
    <row r="15" spans="1:7" ht="32.25" thickBot="1" x14ac:dyDescent="0.3">
      <c r="A15" s="101" t="s">
        <v>250</v>
      </c>
      <c r="B15" s="111" t="s">
        <v>355</v>
      </c>
      <c r="C15" s="112">
        <f>SUM(C9)+C11</f>
        <v>13327532</v>
      </c>
      <c r="D15" s="112">
        <f>SUM(D9)+D11</f>
        <v>18757532</v>
      </c>
      <c r="E15" s="111" t="s">
        <v>356</v>
      </c>
      <c r="F15" s="113">
        <f>SUM(F9+F11)</f>
        <v>33123748</v>
      </c>
      <c r="G15" s="113">
        <f>SUM(G9+G11)</f>
        <v>31013883</v>
      </c>
    </row>
    <row r="16" spans="1:7" ht="31.5" x14ac:dyDescent="0.25">
      <c r="A16" s="128" t="s">
        <v>115</v>
      </c>
      <c r="B16" s="120" t="s">
        <v>357</v>
      </c>
      <c r="C16" s="121">
        <f>SUM(C17)</f>
        <v>19796216</v>
      </c>
      <c r="D16" s="121">
        <f>SUM(D17)</f>
        <v>12256351</v>
      </c>
      <c r="E16" s="105" t="s">
        <v>285</v>
      </c>
      <c r="F16" s="104"/>
      <c r="G16" s="104"/>
    </row>
    <row r="17" spans="1:7" ht="15.75" x14ac:dyDescent="0.25">
      <c r="A17" s="129" t="s">
        <v>125</v>
      </c>
      <c r="B17" s="122" t="s">
        <v>268</v>
      </c>
      <c r="C17" s="106">
        <v>19796216</v>
      </c>
      <c r="D17" s="209">
        <v>12256351</v>
      </c>
      <c r="E17" s="105" t="s">
        <v>312</v>
      </c>
      <c r="F17" s="107"/>
      <c r="G17" s="107"/>
    </row>
    <row r="18" spans="1:7" ht="15.75" x14ac:dyDescent="0.25">
      <c r="A18" s="128" t="s">
        <v>260</v>
      </c>
      <c r="B18" s="122" t="s">
        <v>313</v>
      </c>
      <c r="C18" s="106"/>
      <c r="D18" s="209"/>
      <c r="E18" s="105" t="s">
        <v>291</v>
      </c>
      <c r="F18" s="107"/>
      <c r="G18" s="107"/>
    </row>
    <row r="19" spans="1:7" ht="15.75" x14ac:dyDescent="0.25">
      <c r="A19" s="129" t="s">
        <v>262</v>
      </c>
      <c r="B19" s="122" t="s">
        <v>314</v>
      </c>
      <c r="C19" s="106"/>
      <c r="D19" s="209"/>
      <c r="E19" s="105" t="s">
        <v>294</v>
      </c>
      <c r="F19" s="107"/>
      <c r="G19" s="107"/>
    </row>
    <row r="20" spans="1:7" ht="15.75" x14ac:dyDescent="0.25">
      <c r="A20" s="128" t="s">
        <v>282</v>
      </c>
      <c r="B20" s="122" t="s">
        <v>315</v>
      </c>
      <c r="C20" s="106"/>
      <c r="D20" s="211"/>
      <c r="E20" s="114" t="s">
        <v>297</v>
      </c>
      <c r="F20" s="107"/>
      <c r="G20" s="107"/>
    </row>
    <row r="21" spans="1:7" ht="31.5" x14ac:dyDescent="0.25">
      <c r="A21" s="129" t="s">
        <v>283</v>
      </c>
      <c r="B21" s="123" t="s">
        <v>316</v>
      </c>
      <c r="C21" s="106"/>
      <c r="D21" s="209"/>
      <c r="E21" s="105" t="s">
        <v>317</v>
      </c>
      <c r="F21" s="107"/>
      <c r="G21" s="107"/>
    </row>
    <row r="22" spans="1:7" ht="31.5" x14ac:dyDescent="0.25">
      <c r="A22" s="128" t="s">
        <v>284</v>
      </c>
      <c r="B22" s="124" t="s">
        <v>358</v>
      </c>
      <c r="C22" s="117">
        <f>C23+C24+C25+C26+C27</f>
        <v>0</v>
      </c>
      <c r="D22" s="214"/>
      <c r="E22" s="102" t="s">
        <v>318</v>
      </c>
      <c r="F22" s="107"/>
      <c r="G22" s="107"/>
    </row>
    <row r="23" spans="1:7" ht="15.75" x14ac:dyDescent="0.25">
      <c r="A23" s="129" t="s">
        <v>286</v>
      </c>
      <c r="B23" s="123" t="s">
        <v>319</v>
      </c>
      <c r="C23" s="106"/>
      <c r="D23" s="208"/>
      <c r="E23" s="102" t="s">
        <v>249</v>
      </c>
      <c r="F23" s="107"/>
      <c r="G23" s="107"/>
    </row>
    <row r="24" spans="1:7" ht="15.75" x14ac:dyDescent="0.25">
      <c r="A24" s="128" t="s">
        <v>289</v>
      </c>
      <c r="B24" s="123" t="s">
        <v>320</v>
      </c>
      <c r="C24" s="106"/>
      <c r="D24" s="208"/>
      <c r="E24" s="125"/>
      <c r="F24" s="107"/>
      <c r="G24" s="107"/>
    </row>
    <row r="25" spans="1:7" ht="15.75" x14ac:dyDescent="0.25">
      <c r="A25" s="129" t="s">
        <v>292</v>
      </c>
      <c r="B25" s="122" t="s">
        <v>321</v>
      </c>
      <c r="C25" s="106"/>
      <c r="D25" s="208"/>
      <c r="E25" s="125"/>
      <c r="F25" s="107"/>
      <c r="G25" s="107"/>
    </row>
    <row r="26" spans="1:7" ht="19.5" customHeight="1" x14ac:dyDescent="0.25">
      <c r="A26" s="128" t="s">
        <v>295</v>
      </c>
      <c r="B26" s="126" t="s">
        <v>322</v>
      </c>
      <c r="C26" s="106"/>
      <c r="D26" s="209"/>
      <c r="E26" s="110"/>
      <c r="F26" s="107"/>
      <c r="G26" s="107"/>
    </row>
    <row r="27" spans="1:7" ht="16.5" thickBot="1" x14ac:dyDescent="0.3">
      <c r="A27" s="129" t="s">
        <v>298</v>
      </c>
      <c r="B27" s="127" t="s">
        <v>323</v>
      </c>
      <c r="C27" s="106"/>
      <c r="D27" s="208"/>
      <c r="E27" s="125"/>
      <c r="F27" s="107"/>
      <c r="G27" s="107"/>
    </row>
    <row r="28" spans="1:7" ht="48" thickBot="1" x14ac:dyDescent="0.3">
      <c r="A28" s="101" t="s">
        <v>300</v>
      </c>
      <c r="B28" s="111" t="s">
        <v>359</v>
      </c>
      <c r="C28" s="112">
        <f>SUM(C16+C22)</f>
        <v>19796216</v>
      </c>
      <c r="D28" s="112">
        <f>SUM(D16+D22)</f>
        <v>12256351</v>
      </c>
      <c r="E28" s="111" t="s">
        <v>360</v>
      </c>
      <c r="F28" s="113">
        <f>SUM(F16:F23)</f>
        <v>0</v>
      </c>
      <c r="G28" s="113">
        <f>SUM(G16:G23)</f>
        <v>0</v>
      </c>
    </row>
    <row r="29" spans="1:7" ht="16.5" thickBot="1" x14ac:dyDescent="0.3">
      <c r="A29" s="101" t="s">
        <v>302</v>
      </c>
      <c r="B29" s="111" t="s">
        <v>361</v>
      </c>
      <c r="C29" s="50">
        <f>SUM(C15+C28)</f>
        <v>33123748</v>
      </c>
      <c r="D29" s="50">
        <f>SUM(D15+D28)</f>
        <v>31013883</v>
      </c>
      <c r="E29" s="111" t="s">
        <v>362</v>
      </c>
      <c r="F29" s="50">
        <f>SUM(F15+F28)</f>
        <v>33123748</v>
      </c>
      <c r="G29" s="50">
        <f>SUM(G15+G28)</f>
        <v>31013883</v>
      </c>
    </row>
  </sheetData>
  <mergeCells count="6">
    <mergeCell ref="A6:A7"/>
    <mergeCell ref="A1:G1"/>
    <mergeCell ref="A2:G2"/>
    <mergeCell ref="A3:G3"/>
    <mergeCell ref="A4:G4"/>
    <mergeCell ref="F5:G5"/>
  </mergeCells>
  <pageMargins left="1.44" right="0.70866141732283472" top="0.35433070866141736" bottom="0.35433070866141736" header="0.31496062992125984" footer="0.31496062992125984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G35"/>
  <sheetViews>
    <sheetView view="pageBreakPreview" zoomScale="60" zoomScaleNormal="100" workbookViewId="0">
      <selection activeCell="A3" sqref="A3:F3"/>
    </sheetView>
  </sheetViews>
  <sheetFormatPr defaultRowHeight="15" x14ac:dyDescent="0.25"/>
  <cols>
    <col min="1" max="1" width="3.7109375" customWidth="1"/>
    <col min="2" max="2" width="65.140625" customWidth="1"/>
    <col min="3" max="3" width="14.42578125" customWidth="1"/>
    <col min="4" max="6" width="9.140625" hidden="1" customWidth="1"/>
    <col min="7" max="7" width="14.42578125" customWidth="1"/>
  </cols>
  <sheetData>
    <row r="1" spans="1:7" ht="15.75" x14ac:dyDescent="0.25">
      <c r="A1" s="1"/>
      <c r="B1" s="220" t="s">
        <v>377</v>
      </c>
      <c r="C1" s="220"/>
    </row>
    <row r="2" spans="1:7" x14ac:dyDescent="0.25">
      <c r="A2" s="221" t="s">
        <v>431</v>
      </c>
      <c r="B2" s="221"/>
      <c r="C2" s="221"/>
      <c r="D2" s="221"/>
      <c r="E2" s="221"/>
      <c r="F2" s="221"/>
    </row>
    <row r="3" spans="1:7" x14ac:dyDescent="0.25">
      <c r="A3" s="221" t="s">
        <v>473</v>
      </c>
      <c r="B3" s="221"/>
      <c r="C3" s="221"/>
      <c r="D3" s="221"/>
      <c r="E3" s="221"/>
      <c r="F3" s="221"/>
    </row>
    <row r="4" spans="1:7" ht="36" customHeight="1" x14ac:dyDescent="0.25">
      <c r="A4" s="237" t="s">
        <v>378</v>
      </c>
      <c r="B4" s="237"/>
      <c r="C4" s="237"/>
    </row>
    <row r="5" spans="1:7" ht="15.75" x14ac:dyDescent="0.25">
      <c r="A5" s="1"/>
      <c r="B5" s="1"/>
      <c r="C5" s="1"/>
    </row>
    <row r="6" spans="1:7" ht="15.75" x14ac:dyDescent="0.25">
      <c r="A6" s="1"/>
      <c r="B6" s="1"/>
      <c r="C6" s="7"/>
      <c r="D6" s="7" t="s">
        <v>380</v>
      </c>
      <c r="E6" s="7" t="s">
        <v>380</v>
      </c>
      <c r="F6" s="7" t="s">
        <v>380</v>
      </c>
      <c r="G6" s="7" t="s">
        <v>380</v>
      </c>
    </row>
    <row r="7" spans="1:7" ht="15.75" x14ac:dyDescent="0.25">
      <c r="A7" s="1"/>
      <c r="B7" s="1"/>
      <c r="C7" s="7" t="s">
        <v>468</v>
      </c>
      <c r="D7" s="7"/>
      <c r="E7" s="7"/>
      <c r="F7" s="7"/>
      <c r="G7" s="7" t="s">
        <v>469</v>
      </c>
    </row>
    <row r="8" spans="1:7" ht="15.75" x14ac:dyDescent="0.25">
      <c r="A8" s="2">
        <v>1</v>
      </c>
      <c r="B8" s="2" t="s">
        <v>324</v>
      </c>
      <c r="C8" s="134">
        <f>SUM('2'!C32)</f>
        <v>7650000</v>
      </c>
      <c r="D8" s="134">
        <f>SUM('2'!D32)</f>
        <v>4250000</v>
      </c>
      <c r="E8" s="134">
        <f>SUM('2'!E32)</f>
        <v>0</v>
      </c>
      <c r="F8" s="134">
        <f>SUM('2'!F32)</f>
        <v>0</v>
      </c>
      <c r="G8" s="134">
        <v>4250000</v>
      </c>
    </row>
    <row r="9" spans="1:7" ht="31.5" x14ac:dyDescent="0.25">
      <c r="A9" s="2">
        <v>2</v>
      </c>
      <c r="B9" s="2" t="s">
        <v>325</v>
      </c>
      <c r="C9" s="134">
        <f>SUM('2'!C43)</f>
        <v>510585</v>
      </c>
      <c r="D9" s="134">
        <f>SUM('2'!D43)</f>
        <v>510585</v>
      </c>
      <c r="E9" s="134">
        <f>SUM('2'!E43)</f>
        <v>0</v>
      </c>
      <c r="F9" s="134">
        <f>SUM('2'!F43)</f>
        <v>0</v>
      </c>
      <c r="G9" s="134">
        <f>SUM('2'!G43)</f>
        <v>0</v>
      </c>
    </row>
    <row r="10" spans="1:7" ht="15.75" x14ac:dyDescent="0.25">
      <c r="A10" s="2">
        <v>3</v>
      </c>
      <c r="B10" s="2" t="s">
        <v>326</v>
      </c>
      <c r="C10" s="134">
        <v>0</v>
      </c>
      <c r="D10" s="134">
        <v>0</v>
      </c>
      <c r="E10" s="134">
        <v>0</v>
      </c>
      <c r="F10" s="134">
        <v>0</v>
      </c>
      <c r="G10" s="134">
        <v>0</v>
      </c>
    </row>
    <row r="11" spans="1:7" ht="31.5" x14ac:dyDescent="0.25">
      <c r="A11" s="2">
        <v>4</v>
      </c>
      <c r="B11" s="2" t="s">
        <v>327</v>
      </c>
      <c r="C11" s="134">
        <v>0</v>
      </c>
      <c r="D11" s="134">
        <v>0</v>
      </c>
      <c r="E11" s="134">
        <v>0</v>
      </c>
      <c r="F11" s="134">
        <v>0</v>
      </c>
      <c r="G11" s="134">
        <v>0</v>
      </c>
    </row>
    <row r="12" spans="1:7" ht="15.75" x14ac:dyDescent="0.25">
      <c r="A12" s="2">
        <v>5</v>
      </c>
      <c r="B12" s="2" t="s">
        <v>328</v>
      </c>
      <c r="C12" s="134">
        <v>0</v>
      </c>
      <c r="D12" s="134">
        <v>0</v>
      </c>
      <c r="E12" s="134">
        <v>0</v>
      </c>
      <c r="F12" s="134">
        <v>0</v>
      </c>
      <c r="G12" s="134">
        <v>0</v>
      </c>
    </row>
    <row r="13" spans="1:7" ht="15.75" x14ac:dyDescent="0.25">
      <c r="A13" s="2">
        <v>6</v>
      </c>
      <c r="B13" s="2" t="s">
        <v>329</v>
      </c>
      <c r="C13" s="134">
        <v>0</v>
      </c>
      <c r="D13" s="134">
        <v>0</v>
      </c>
      <c r="E13" s="134">
        <v>0</v>
      </c>
      <c r="F13" s="134">
        <v>0</v>
      </c>
      <c r="G13" s="134">
        <v>0</v>
      </c>
    </row>
    <row r="14" spans="1:7" ht="15.75" x14ac:dyDescent="0.25">
      <c r="A14" s="236" t="s">
        <v>330</v>
      </c>
      <c r="B14" s="236"/>
      <c r="C14" s="135">
        <f>SUM(C8:C13)</f>
        <v>8160585</v>
      </c>
      <c r="D14" s="135">
        <f t="shared" ref="D14:F14" si="0">SUM(D8:D13)</f>
        <v>4760585</v>
      </c>
      <c r="E14" s="135">
        <f t="shared" si="0"/>
        <v>0</v>
      </c>
      <c r="F14" s="135">
        <f t="shared" si="0"/>
        <v>0</v>
      </c>
      <c r="G14" s="135">
        <f>SUM(G8:G13)</f>
        <v>4250000</v>
      </c>
    </row>
    <row r="15" spans="1:7" ht="15.75" x14ac:dyDescent="0.25">
      <c r="A15" s="236" t="s">
        <v>331</v>
      </c>
      <c r="B15" s="236"/>
      <c r="C15" s="136">
        <f>SUM(C14)/2</f>
        <v>4080292.5</v>
      </c>
      <c r="D15" s="136">
        <f t="shared" ref="D15:F15" si="1">SUM(D14)/2</f>
        <v>2380292.5</v>
      </c>
      <c r="E15" s="136">
        <f t="shared" si="1"/>
        <v>0</v>
      </c>
      <c r="F15" s="136">
        <f t="shared" si="1"/>
        <v>0</v>
      </c>
      <c r="G15" s="136">
        <f>SUM(G14)/2</f>
        <v>2125000</v>
      </c>
    </row>
    <row r="16" spans="1:7" ht="15.75" x14ac:dyDescent="0.25">
      <c r="A16" s="238" t="s">
        <v>332</v>
      </c>
      <c r="B16" s="238"/>
      <c r="C16" s="5">
        <f t="shared" ref="C16:G16" si="2">SUM(C17:C24)</f>
        <v>0</v>
      </c>
      <c r="D16" s="5">
        <f t="shared" si="2"/>
        <v>0</v>
      </c>
      <c r="E16" s="5">
        <f t="shared" si="2"/>
        <v>0</v>
      </c>
      <c r="F16" s="5">
        <f t="shared" si="2"/>
        <v>0</v>
      </c>
      <c r="G16" s="5">
        <f t="shared" si="2"/>
        <v>0</v>
      </c>
    </row>
    <row r="17" spans="1:7" ht="15.75" x14ac:dyDescent="0.25">
      <c r="A17" s="2">
        <v>7</v>
      </c>
      <c r="B17" s="2" t="s">
        <v>333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</row>
    <row r="18" spans="1:7" ht="15.75" x14ac:dyDescent="0.25">
      <c r="A18" s="2">
        <v>8</v>
      </c>
      <c r="B18" s="2" t="s">
        <v>334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</row>
    <row r="19" spans="1:7" ht="15.75" x14ac:dyDescent="0.25">
      <c r="A19" s="2">
        <v>9</v>
      </c>
      <c r="B19" s="2" t="s">
        <v>335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7" ht="15.75" x14ac:dyDescent="0.25">
      <c r="A20" s="2">
        <v>10</v>
      </c>
      <c r="B20" s="2" t="s">
        <v>336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7" ht="15.75" x14ac:dyDescent="0.25">
      <c r="A21" s="2">
        <v>11</v>
      </c>
      <c r="B21" s="2" t="s">
        <v>337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</row>
    <row r="22" spans="1:7" ht="15.75" x14ac:dyDescent="0.25">
      <c r="A22" s="2">
        <v>12</v>
      </c>
      <c r="B22" s="2" t="s">
        <v>338</v>
      </c>
      <c r="C22" s="3"/>
      <c r="D22" s="3"/>
      <c r="E22" s="3"/>
      <c r="F22" s="3"/>
      <c r="G22" s="3"/>
    </row>
    <row r="23" spans="1:7" ht="15.75" x14ac:dyDescent="0.25">
      <c r="A23" s="2">
        <v>13</v>
      </c>
      <c r="B23" s="2" t="s">
        <v>339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</row>
    <row r="24" spans="1:7" ht="15.75" x14ac:dyDescent="0.25">
      <c r="A24" s="2">
        <v>14</v>
      </c>
      <c r="B24" s="2" t="s">
        <v>340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7" ht="15.75" x14ac:dyDescent="0.25">
      <c r="A25" s="238" t="s">
        <v>341</v>
      </c>
      <c r="B25" s="238"/>
      <c r="C25" s="5">
        <f t="shared" ref="C25:G25" si="3">SUM(C26:C33)</f>
        <v>0</v>
      </c>
      <c r="D25" s="5">
        <f t="shared" si="3"/>
        <v>0</v>
      </c>
      <c r="E25" s="5">
        <f t="shared" si="3"/>
        <v>0</v>
      </c>
      <c r="F25" s="5">
        <f t="shared" si="3"/>
        <v>0</v>
      </c>
      <c r="G25" s="5">
        <f t="shared" si="3"/>
        <v>0</v>
      </c>
    </row>
    <row r="26" spans="1:7" ht="15.75" x14ac:dyDescent="0.25">
      <c r="A26" s="2">
        <v>15</v>
      </c>
      <c r="B26" s="2" t="s">
        <v>333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</row>
    <row r="27" spans="1:7" ht="15.75" x14ac:dyDescent="0.25">
      <c r="A27" s="2">
        <v>16</v>
      </c>
      <c r="B27" s="2" t="s">
        <v>334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</row>
    <row r="28" spans="1:7" ht="15.75" x14ac:dyDescent="0.25">
      <c r="A28" s="2">
        <v>17</v>
      </c>
      <c r="B28" s="2" t="s">
        <v>335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</row>
    <row r="29" spans="1:7" ht="15.75" x14ac:dyDescent="0.25">
      <c r="A29" s="2">
        <v>18</v>
      </c>
      <c r="B29" s="2" t="s">
        <v>336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</row>
    <row r="30" spans="1:7" ht="15.75" x14ac:dyDescent="0.25">
      <c r="A30" s="2">
        <v>19</v>
      </c>
      <c r="B30" s="2" t="s">
        <v>337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</row>
    <row r="31" spans="1:7" ht="15.75" x14ac:dyDescent="0.25">
      <c r="A31" s="2">
        <v>20</v>
      </c>
      <c r="B31" s="2" t="s">
        <v>338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</row>
    <row r="32" spans="1:7" ht="15.75" x14ac:dyDescent="0.25">
      <c r="A32" s="2">
        <v>21</v>
      </c>
      <c r="B32" s="2" t="s">
        <v>339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</row>
    <row r="33" spans="1:7" ht="15.75" x14ac:dyDescent="0.25">
      <c r="A33" s="2">
        <v>22</v>
      </c>
      <c r="B33" s="2" t="s">
        <v>340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</row>
    <row r="34" spans="1:7" ht="15.75" x14ac:dyDescent="0.25">
      <c r="A34" s="236" t="s">
        <v>342</v>
      </c>
      <c r="B34" s="236"/>
      <c r="C34" s="4">
        <f t="shared" ref="C34:G34" si="4">SUM(C16,C25)</f>
        <v>0</v>
      </c>
      <c r="D34" s="4">
        <f t="shared" si="4"/>
        <v>0</v>
      </c>
      <c r="E34" s="4">
        <f t="shared" si="4"/>
        <v>0</v>
      </c>
      <c r="F34" s="4">
        <f t="shared" si="4"/>
        <v>0</v>
      </c>
      <c r="G34" s="4">
        <f t="shared" si="4"/>
        <v>0</v>
      </c>
    </row>
    <row r="35" spans="1:7" ht="15.75" x14ac:dyDescent="0.25">
      <c r="A35" s="236" t="s">
        <v>343</v>
      </c>
      <c r="B35" s="236"/>
      <c r="C35" s="6">
        <f>SUM(C15)-C34</f>
        <v>4080292.5</v>
      </c>
      <c r="D35" s="6">
        <f t="shared" ref="D35:F35" si="5">SUM(D15)-D34</f>
        <v>2380292.5</v>
      </c>
      <c r="E35" s="6">
        <f t="shared" si="5"/>
        <v>0</v>
      </c>
      <c r="F35" s="6">
        <f t="shared" si="5"/>
        <v>0</v>
      </c>
      <c r="G35" s="6">
        <f>SUM(G15)-G34</f>
        <v>2125000</v>
      </c>
    </row>
  </sheetData>
  <mergeCells count="10">
    <mergeCell ref="A34:B34"/>
    <mergeCell ref="A35:B35"/>
    <mergeCell ref="A4:C4"/>
    <mergeCell ref="B1:C1"/>
    <mergeCell ref="A14:B14"/>
    <mergeCell ref="A15:B15"/>
    <mergeCell ref="A16:B16"/>
    <mergeCell ref="A25:B25"/>
    <mergeCell ref="A2:F2"/>
    <mergeCell ref="A3:F3"/>
  </mergeCells>
  <pageMargins left="0.7" right="0.7" top="0.75" bottom="0.75" header="0.3" footer="0.3"/>
  <pageSetup paperSize="9"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G25"/>
  <sheetViews>
    <sheetView zoomScaleNormal="100" workbookViewId="0">
      <selection activeCell="A3" sqref="A3:G3"/>
    </sheetView>
  </sheetViews>
  <sheetFormatPr defaultRowHeight="15" x14ac:dyDescent="0.25"/>
  <cols>
    <col min="1" max="1" width="53.42578125" customWidth="1"/>
    <col min="2" max="2" width="12.42578125" customWidth="1"/>
    <col min="3" max="3" width="15.28515625" customWidth="1"/>
    <col min="4" max="4" width="17.140625" customWidth="1"/>
    <col min="5" max="6" width="14" customWidth="1"/>
    <col min="7" max="7" width="15.140625" customWidth="1"/>
  </cols>
  <sheetData>
    <row r="1" spans="1:7" ht="15" customHeight="1" x14ac:dyDescent="0.25">
      <c r="A1" s="239" t="s">
        <v>391</v>
      </c>
      <c r="B1" s="239"/>
      <c r="C1" s="239"/>
      <c r="D1" s="239"/>
      <c r="E1" s="239"/>
      <c r="F1" s="239"/>
      <c r="G1" s="239"/>
    </row>
    <row r="2" spans="1:7" ht="15" customHeight="1" x14ac:dyDescent="0.25">
      <c r="A2" s="221" t="s">
        <v>431</v>
      </c>
      <c r="B2" s="221"/>
      <c r="C2" s="221"/>
      <c r="D2" s="221"/>
      <c r="E2" s="221"/>
      <c r="F2" s="221"/>
      <c r="G2" s="221"/>
    </row>
    <row r="3" spans="1:7" ht="15" customHeight="1" x14ac:dyDescent="0.25">
      <c r="A3" s="240" t="s">
        <v>473</v>
      </c>
      <c r="B3" s="240"/>
      <c r="C3" s="240"/>
      <c r="D3" s="240"/>
      <c r="E3" s="240"/>
      <c r="F3" s="240"/>
      <c r="G3" s="240"/>
    </row>
    <row r="4" spans="1:7" x14ac:dyDescent="0.25">
      <c r="A4" s="150"/>
      <c r="B4" s="151"/>
      <c r="C4" s="151"/>
      <c r="D4" s="151"/>
      <c r="E4" s="151"/>
      <c r="F4" s="151"/>
      <c r="G4" s="152"/>
    </row>
    <row r="5" spans="1:7" ht="15" customHeight="1" x14ac:dyDescent="0.25">
      <c r="A5" s="241" t="s">
        <v>385</v>
      </c>
      <c r="B5" s="241"/>
      <c r="C5" s="241"/>
      <c r="D5" s="241"/>
      <c r="E5" s="241"/>
      <c r="F5" s="241"/>
      <c r="G5" s="241"/>
    </row>
    <row r="6" spans="1:7" ht="15.75" thickBot="1" x14ac:dyDescent="0.3">
      <c r="A6" s="153"/>
      <c r="B6" s="152"/>
      <c r="C6" s="152"/>
      <c r="D6" s="152"/>
      <c r="E6" s="152"/>
      <c r="F6" s="152"/>
      <c r="G6" s="154" t="s">
        <v>386</v>
      </c>
    </row>
    <row r="7" spans="1:7" ht="43.5" thickBot="1" x14ac:dyDescent="0.3">
      <c r="A7" s="155" t="s">
        <v>387</v>
      </c>
      <c r="B7" s="156" t="s">
        <v>388</v>
      </c>
      <c r="C7" s="156" t="s">
        <v>389</v>
      </c>
      <c r="D7" s="156" t="s">
        <v>438</v>
      </c>
      <c r="E7" s="156" t="s">
        <v>470</v>
      </c>
      <c r="F7" s="215" t="s">
        <v>467</v>
      </c>
      <c r="G7" s="157" t="s">
        <v>439</v>
      </c>
    </row>
    <row r="8" spans="1:7" ht="15.75" thickBot="1" x14ac:dyDescent="0.3">
      <c r="A8" s="158" t="s">
        <v>7</v>
      </c>
      <c r="B8" s="159" t="s">
        <v>8</v>
      </c>
      <c r="C8" s="159" t="s">
        <v>9</v>
      </c>
      <c r="D8" s="159" t="s">
        <v>273</v>
      </c>
      <c r="E8" s="159" t="s">
        <v>274</v>
      </c>
      <c r="F8" s="216" t="s">
        <v>464</v>
      </c>
      <c r="G8" s="160" t="s">
        <v>472</v>
      </c>
    </row>
    <row r="9" spans="1:7" ht="30" x14ac:dyDescent="0.25">
      <c r="A9" s="161" t="s">
        <v>433</v>
      </c>
      <c r="B9" s="162">
        <v>2921000</v>
      </c>
      <c r="C9" s="163" t="s">
        <v>442</v>
      </c>
      <c r="D9" s="162">
        <v>0</v>
      </c>
      <c r="E9" s="162">
        <v>2921000</v>
      </c>
      <c r="F9" s="217">
        <v>2921000</v>
      </c>
      <c r="G9" s="164">
        <f t="shared" ref="G9:G24" si="0">B9-D9-E9</f>
        <v>0</v>
      </c>
    </row>
    <row r="10" spans="1:7" x14ac:dyDescent="0.25">
      <c r="A10" s="161" t="s">
        <v>434</v>
      </c>
      <c r="B10" s="162">
        <v>1016000</v>
      </c>
      <c r="C10" s="163" t="s">
        <v>442</v>
      </c>
      <c r="D10" s="162"/>
      <c r="E10" s="162">
        <v>1016000</v>
      </c>
      <c r="F10" s="217">
        <v>1016000</v>
      </c>
      <c r="G10" s="164">
        <f t="shared" si="0"/>
        <v>0</v>
      </c>
    </row>
    <row r="11" spans="1:7" x14ac:dyDescent="0.25">
      <c r="A11" s="161" t="s">
        <v>435</v>
      </c>
      <c r="B11" s="162">
        <v>500380</v>
      </c>
      <c r="C11" s="163" t="s">
        <v>442</v>
      </c>
      <c r="D11" s="162"/>
      <c r="E11" s="162">
        <v>270000</v>
      </c>
      <c r="F11" s="217">
        <v>500380</v>
      </c>
      <c r="G11" s="164">
        <f t="shared" si="0"/>
        <v>230380</v>
      </c>
    </row>
    <row r="12" spans="1:7" x14ac:dyDescent="0.25">
      <c r="A12" s="165" t="s">
        <v>445</v>
      </c>
      <c r="B12" s="162">
        <v>2438400</v>
      </c>
      <c r="C12" s="163" t="s">
        <v>442</v>
      </c>
      <c r="D12" s="162"/>
      <c r="E12" s="162">
        <v>3250000</v>
      </c>
      <c r="F12" s="217">
        <v>2438400</v>
      </c>
      <c r="G12" s="164"/>
    </row>
    <row r="13" spans="1:7" x14ac:dyDescent="0.25">
      <c r="A13" s="161" t="s">
        <v>446</v>
      </c>
      <c r="B13" s="162">
        <v>529340</v>
      </c>
      <c r="C13" s="163" t="s">
        <v>442</v>
      </c>
      <c r="D13" s="162"/>
      <c r="E13" s="162">
        <v>529340</v>
      </c>
      <c r="F13" s="217">
        <v>529340</v>
      </c>
      <c r="G13" s="164"/>
    </row>
    <row r="14" spans="1:7" ht="30" x14ac:dyDescent="0.25">
      <c r="A14" s="161" t="s">
        <v>461</v>
      </c>
      <c r="B14" s="162">
        <v>402082</v>
      </c>
      <c r="C14" s="163" t="s">
        <v>442</v>
      </c>
      <c r="D14" s="162"/>
      <c r="E14" s="162">
        <v>402082</v>
      </c>
      <c r="F14" s="217">
        <v>402082</v>
      </c>
      <c r="G14" s="164">
        <f t="shared" si="0"/>
        <v>0</v>
      </c>
    </row>
    <row r="15" spans="1:7" x14ac:dyDescent="0.25">
      <c r="A15" s="161" t="s">
        <v>471</v>
      </c>
      <c r="B15" s="162">
        <v>48000</v>
      </c>
      <c r="C15" s="163" t="s">
        <v>442</v>
      </c>
      <c r="D15" s="162"/>
      <c r="E15" s="162">
        <v>0</v>
      </c>
      <c r="F15" s="217">
        <v>48000</v>
      </c>
      <c r="G15" s="164">
        <f t="shared" si="0"/>
        <v>48000</v>
      </c>
    </row>
    <row r="16" spans="1:7" x14ac:dyDescent="0.25">
      <c r="A16" s="161"/>
      <c r="B16" s="162"/>
      <c r="C16" s="163"/>
      <c r="D16" s="162"/>
      <c r="E16" s="162"/>
      <c r="F16" s="217"/>
      <c r="G16" s="164">
        <f t="shared" si="0"/>
        <v>0</v>
      </c>
    </row>
    <row r="17" spans="1:7" x14ac:dyDescent="0.25">
      <c r="A17" s="161"/>
      <c r="B17" s="162"/>
      <c r="C17" s="163"/>
      <c r="D17" s="162"/>
      <c r="E17" s="162"/>
      <c r="F17" s="217"/>
      <c r="G17" s="164">
        <f t="shared" si="0"/>
        <v>0</v>
      </c>
    </row>
    <row r="18" spans="1:7" x14ac:dyDescent="0.25">
      <c r="A18" s="161"/>
      <c r="B18" s="162"/>
      <c r="C18" s="163"/>
      <c r="D18" s="162"/>
      <c r="E18" s="162"/>
      <c r="F18" s="217"/>
      <c r="G18" s="164">
        <f t="shared" si="0"/>
        <v>0</v>
      </c>
    </row>
    <row r="19" spans="1:7" x14ac:dyDescent="0.25">
      <c r="A19" s="161"/>
      <c r="B19" s="162"/>
      <c r="C19" s="163"/>
      <c r="D19" s="162"/>
      <c r="E19" s="162"/>
      <c r="F19" s="217"/>
      <c r="G19" s="164">
        <f t="shared" si="0"/>
        <v>0</v>
      </c>
    </row>
    <row r="20" spans="1:7" x14ac:dyDescent="0.25">
      <c r="A20" s="161"/>
      <c r="B20" s="162"/>
      <c r="C20" s="163"/>
      <c r="D20" s="162"/>
      <c r="E20" s="162"/>
      <c r="F20" s="217"/>
      <c r="G20" s="164">
        <f t="shared" si="0"/>
        <v>0</v>
      </c>
    </row>
    <row r="21" spans="1:7" x14ac:dyDescent="0.25">
      <c r="A21" s="161"/>
      <c r="B21" s="162"/>
      <c r="C21" s="163"/>
      <c r="D21" s="162"/>
      <c r="E21" s="162"/>
      <c r="F21" s="217"/>
      <c r="G21" s="164">
        <f t="shared" si="0"/>
        <v>0</v>
      </c>
    </row>
    <row r="22" spans="1:7" x14ac:dyDescent="0.25">
      <c r="A22" s="161"/>
      <c r="B22" s="162"/>
      <c r="C22" s="163"/>
      <c r="D22" s="162"/>
      <c r="E22" s="162"/>
      <c r="F22" s="217"/>
      <c r="G22" s="164">
        <f t="shared" si="0"/>
        <v>0</v>
      </c>
    </row>
    <row r="23" spans="1:7" x14ac:dyDescent="0.25">
      <c r="A23" s="161"/>
      <c r="B23" s="162"/>
      <c r="C23" s="163"/>
      <c r="D23" s="162"/>
      <c r="E23" s="162"/>
      <c r="F23" s="217"/>
      <c r="G23" s="164">
        <f t="shared" si="0"/>
        <v>0</v>
      </c>
    </row>
    <row r="24" spans="1:7" ht="15.75" thickBot="1" x14ac:dyDescent="0.3">
      <c r="A24" s="166"/>
      <c r="B24" s="167"/>
      <c r="C24" s="168"/>
      <c r="D24" s="167"/>
      <c r="E24" s="167"/>
      <c r="F24" s="218"/>
      <c r="G24" s="169">
        <f t="shared" si="0"/>
        <v>0</v>
      </c>
    </row>
    <row r="25" spans="1:7" ht="15.75" thickBot="1" x14ac:dyDescent="0.3">
      <c r="A25" s="170" t="s">
        <v>390</v>
      </c>
      <c r="B25" s="171">
        <f>SUM(B9:B24)</f>
        <v>7855202</v>
      </c>
      <c r="C25" s="172"/>
      <c r="D25" s="171">
        <f>SUM(D9:D24)</f>
        <v>0</v>
      </c>
      <c r="E25" s="171">
        <f>SUM(E9:E24)</f>
        <v>8388422</v>
      </c>
      <c r="F25" s="171">
        <f>SUM(F9:F24)</f>
        <v>7855202</v>
      </c>
      <c r="G25" s="173">
        <f>SUM(G9:G24)</f>
        <v>278380</v>
      </c>
    </row>
  </sheetData>
  <mergeCells count="4">
    <mergeCell ref="A1:G1"/>
    <mergeCell ref="A2:G2"/>
    <mergeCell ref="A3:G3"/>
    <mergeCell ref="A5:G5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1</vt:lpstr>
      <vt:lpstr>2</vt:lpstr>
      <vt:lpstr>3-a</vt:lpstr>
      <vt:lpstr>3-b</vt:lpstr>
      <vt:lpstr>3-c</vt:lpstr>
      <vt:lpstr>4-a</vt:lpstr>
      <vt:lpstr>4-b</vt:lpstr>
      <vt:lpstr>5</vt:lpstr>
      <vt:lpstr>6</vt:lpstr>
      <vt:lpstr>7</vt:lpstr>
      <vt:lpstr>8-a</vt:lpstr>
      <vt:lpstr>8-b</vt:lpstr>
      <vt:lpstr>8-c</vt:lpstr>
      <vt:lpstr>8-d</vt:lpstr>
      <vt:lpstr>8-e</vt:lpstr>
      <vt:lpstr>8-f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user</cp:lastModifiedBy>
  <cp:lastPrinted>2020-08-27T08:51:40Z</cp:lastPrinted>
  <dcterms:created xsi:type="dcterms:W3CDTF">2015-02-23T07:05:39Z</dcterms:created>
  <dcterms:modified xsi:type="dcterms:W3CDTF">2020-08-27T08:52:11Z</dcterms:modified>
</cp:coreProperties>
</file>