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2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E34" i="1"/>
  <c r="D34" i="1"/>
  <c r="E33" i="1"/>
  <c r="J33" i="1" s="1"/>
  <c r="B33" i="1"/>
  <c r="E32" i="1"/>
  <c r="J32" i="1" s="1"/>
  <c r="J31" i="1"/>
  <c r="E31" i="1"/>
  <c r="J30" i="1"/>
  <c r="J29" i="1"/>
  <c r="J28" i="1"/>
  <c r="E28" i="1"/>
  <c r="E22" i="1" s="1"/>
  <c r="D27" i="1"/>
  <c r="J27" i="1" s="1"/>
  <c r="J26" i="1"/>
  <c r="J25" i="1"/>
  <c r="E25" i="1"/>
  <c r="J24" i="1"/>
  <c r="J23" i="1"/>
  <c r="I22" i="1"/>
  <c r="H22" i="1"/>
  <c r="G22" i="1"/>
  <c r="G35" i="1" s="1"/>
  <c r="F22" i="1"/>
  <c r="D22" i="1"/>
  <c r="J21" i="1"/>
  <c r="J20" i="1"/>
  <c r="J19" i="1"/>
  <c r="E18" i="1"/>
  <c r="E7" i="1" s="1"/>
  <c r="J17" i="1"/>
  <c r="E17" i="1"/>
  <c r="J16" i="1"/>
  <c r="J15" i="1"/>
  <c r="E15" i="1"/>
  <c r="D14" i="1"/>
  <c r="J14" i="1" s="1"/>
  <c r="J13" i="1"/>
  <c r="D13" i="1"/>
  <c r="E12" i="1"/>
  <c r="D12" i="1"/>
  <c r="J12" i="1" s="1"/>
  <c r="J11" i="1"/>
  <c r="J10" i="1"/>
  <c r="J9" i="1"/>
  <c r="J8" i="1"/>
  <c r="D8" i="1"/>
  <c r="I7" i="1"/>
  <c r="I35" i="1" s="1"/>
  <c r="H7" i="1"/>
  <c r="H35" i="1" s="1"/>
  <c r="G7" i="1"/>
  <c r="F7" i="1"/>
  <c r="F35" i="1" s="1"/>
  <c r="D7" i="1"/>
  <c r="D35" i="1" s="1"/>
  <c r="E35" i="1" l="1"/>
  <c r="J22" i="1"/>
  <c r="J18" i="1"/>
  <c r="J7" i="1" s="1"/>
  <c r="J35" i="1" s="1"/>
</calcChain>
</file>

<file path=xl/sharedStrings.xml><?xml version="1.0" encoding="utf-8"?>
<sst xmlns="http://schemas.openxmlformats.org/spreadsheetml/2006/main" count="81" uniqueCount="66">
  <si>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</si>
  <si>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</si>
  <si>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</si>
  <si>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</si>
  <si>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</si>
  <si>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</si>
  <si>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</si>
  <si>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</si>
  <si>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</si>
  <si>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</si>
  <si>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</si>
  <si>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</si>
  <si>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</si>
  <si>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</si>
  <si>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</si>
  <si>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</si>
  <si>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</si>
  <si>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</si>
  <si>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</si>
  <si>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</si>
  <si>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</si>
  <si>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</si>
  <si>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</si>
  <si>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</si>
  <si>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</si>
  <si>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</si>
  <si>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</si>
  <si>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</si>
  <si>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</si>
  <si>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12. melléklet az  5/2019.(II.28.)önkormányzati rendelethez</t>
  </si>
  <si>
    <t xml:space="preserve">Több éves kihatással járó döntésekből származó kötelezettségek célok szerint, évenkénti bontásban (Ft) </t>
  </si>
  <si>
    <t>2019. évi költségvetés</t>
  </si>
  <si>
    <t>12. melléklet a 3/2020.(II.27.) önkormányzati rendelethez, hatályos 2020. február 28-tól</t>
  </si>
  <si>
    <t>Sorszám</t>
  </si>
  <si>
    <t xml:space="preserve">Kötelezettség jogcíme </t>
  </si>
  <si>
    <t>Kötelezettségvállalás éve</t>
  </si>
  <si>
    <t>2019.előtti kifizetés</t>
  </si>
  <si>
    <t>2019.</t>
  </si>
  <si>
    <t>2020.</t>
  </si>
  <si>
    <t>2021.</t>
  </si>
  <si>
    <t>2022.</t>
  </si>
  <si>
    <t>2022. után</t>
  </si>
  <si>
    <t>Összesen</t>
  </si>
  <si>
    <t>2019.évi módosított előirányzat XI.31.</t>
  </si>
  <si>
    <t>Beruházás, felújítás és egyéb felhalm.c.kiadások (2+..+15):</t>
  </si>
  <si>
    <t>ELMIB Részvény</t>
  </si>
  <si>
    <t>Felsőörs csapadékvíz elvezetés KDOP 4.1.1/E-11-2012-0007</t>
  </si>
  <si>
    <t>Eszközfejlesztés a Miske Óvodában TÁMOP-3.1.11-12/2-2012-0091</t>
  </si>
  <si>
    <t>DRV gördülő fejlesztési terv 95/2018.(09.03) sz. kp. Határozat 96/2019 (07.31.)</t>
  </si>
  <si>
    <t>Bölcsőde építés 1717/2017.(X.3.)</t>
  </si>
  <si>
    <t>Kistelepülési önkormányzatok alacsony összegű fejlesztéseinek támogatása</t>
  </si>
  <si>
    <t xml:space="preserve">Belterületi utak járdák, hidak felújítása 2068/2017.(XII.28.) Korm.hat. </t>
  </si>
  <si>
    <t xml:space="preserve">VP-6-7.2.1.-7.4.1.2-16 Külter.helyi közutak fejlesztése önkorm.utak kezeléséhez, áll.javításához, karbant.-hoz szülséges erő -és munkagépek beszerz.pályázati </t>
  </si>
  <si>
    <t>EFOP-1.5.2-16-2017-00016</t>
  </si>
  <si>
    <t>KEHOP-2.2.1-15-2015-00005</t>
  </si>
  <si>
    <t>TOP-2.1.1-6 Kerékpárút Alsóörs-Felsőörs</t>
  </si>
  <si>
    <t xml:space="preserve">TOP-3.2.1-15.-VE1-2016-00004 Energetikai korszerűsítés </t>
  </si>
  <si>
    <t>Bárókert-Kertvég utca útépítés Magyar Falu Program</t>
  </si>
  <si>
    <t>Traktorbeszerzés önrész</t>
  </si>
  <si>
    <t>Működési kiadások összesen (17+..+28):</t>
  </si>
  <si>
    <t>Hótolás, sikosságmentesítés 116/2018.(11.12.)+ 902 840 költségvetés kiegészítés</t>
  </si>
  <si>
    <t>Pályázati támogatásból megvalósuló projekt előkészítés</t>
  </si>
  <si>
    <t>Tanulmányi szerződés (óvodapedagógus iskolarendszerű képzés)</t>
  </si>
  <si>
    <t xml:space="preserve">TOP-3.2.1-15.-VE1-2016-00004Energetikai korszerűsítés </t>
  </si>
  <si>
    <t>Projekt fenntartási jelentés KEOP-4.10.0/N/14-2014-0107 (Z-16-104)+záró audit</t>
  </si>
  <si>
    <t>Összesen (1+16):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</si>
</sst>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0">
    <xf numFmtId="0" fontId="0" fillId="0" borderId="0" xfId="0"/>
    <xf numFmtId="0" fontId="2" fillId="0" borderId="0" xfId="0" applyFont="1" applyFill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3" fillId="0" borderId="5" xfId="0" applyFont="1" applyBorder="1"/>
    <xf numFmtId="0" fontId="5" fillId="0" borderId="4" xfId="0" applyFont="1" applyFill="1" applyBorder="1"/>
    <xf numFmtId="3" fontId="4" fillId="0" borderId="5" xfId="0" applyNumberFormat="1" applyFont="1" applyBorder="1"/>
    <xf numFmtId="3" fontId="4" fillId="0" borderId="4" xfId="0" applyNumberFormat="1" applyFont="1" applyBorder="1"/>
    <xf numFmtId="3" fontId="4" fillId="0" borderId="21" xfId="0" applyNumberFormat="1" applyFont="1" applyBorder="1"/>
    <xf numFmtId="49" fontId="6" fillId="0" borderId="6" xfId="0" applyNumberFormat="1" applyFont="1" applyBorder="1" applyAlignment="1">
      <alignment horizontal="center"/>
    </xf>
    <xf numFmtId="0" fontId="5" fillId="0" borderId="17" xfId="0" applyFont="1" applyFill="1" applyBorder="1"/>
    <xf numFmtId="0" fontId="5" fillId="0" borderId="6" xfId="0" applyFont="1" applyFill="1" applyBorder="1"/>
    <xf numFmtId="3" fontId="5" fillId="0" borderId="22" xfId="0" applyNumberFormat="1" applyFont="1" applyFill="1" applyBorder="1"/>
    <xf numFmtId="3" fontId="5" fillId="0" borderId="23" xfId="0" applyNumberFormat="1" applyFont="1" applyFill="1" applyBorder="1"/>
    <xf numFmtId="3" fontId="5" fillId="0" borderId="24" xfId="0" applyNumberFormat="1" applyFont="1" applyFill="1" applyBorder="1"/>
    <xf numFmtId="3" fontId="5" fillId="0" borderId="6" xfId="0" applyNumberFormat="1" applyFont="1" applyFill="1" applyBorder="1"/>
    <xf numFmtId="49" fontId="6" fillId="0" borderId="7" xfId="0" applyNumberFormat="1" applyFont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6" fillId="0" borderId="7" xfId="0" applyFont="1" applyFill="1" applyBorder="1"/>
    <xf numFmtId="3" fontId="5" fillId="0" borderId="25" xfId="0" applyNumberFormat="1" applyFont="1" applyFill="1" applyBorder="1"/>
    <xf numFmtId="0" fontId="6" fillId="0" borderId="17" xfId="0" applyFont="1" applyFill="1" applyBorder="1"/>
    <xf numFmtId="0" fontId="6" fillId="0" borderId="25" xfId="0" applyFont="1" applyFill="1" applyBorder="1"/>
    <xf numFmtId="3" fontId="6" fillId="0" borderId="22" xfId="0" applyNumberFormat="1" applyFont="1" applyFill="1" applyBorder="1"/>
    <xf numFmtId="3" fontId="6" fillId="0" borderId="23" xfId="0" applyNumberFormat="1" applyFont="1" applyFill="1" applyBorder="1"/>
    <xf numFmtId="0" fontId="6" fillId="0" borderId="15" xfId="0" applyFont="1" applyFill="1" applyBorder="1"/>
    <xf numFmtId="3" fontId="5" fillId="0" borderId="11" xfId="0" applyNumberFormat="1" applyFont="1" applyFill="1" applyBorder="1" applyAlignment="1"/>
    <xf numFmtId="3" fontId="5" fillId="0" borderId="14" xfId="0" applyNumberFormat="1" applyFont="1" applyFill="1" applyBorder="1" applyAlignment="1"/>
    <xf numFmtId="3" fontId="5" fillId="0" borderId="26" xfId="0" applyNumberFormat="1" applyFont="1" applyFill="1" applyBorder="1" applyAlignment="1"/>
    <xf numFmtId="49" fontId="6" fillId="0" borderId="7" xfId="0" applyNumberFormat="1" applyFont="1" applyFill="1" applyBorder="1" applyAlignment="1">
      <alignment horizontal="center"/>
    </xf>
    <xf numFmtId="3" fontId="5" fillId="0" borderId="23" xfId="0" applyNumberFormat="1" applyFont="1" applyFill="1" applyBorder="1" applyAlignment="1"/>
    <xf numFmtId="0" fontId="2" fillId="0" borderId="15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3" fontId="5" fillId="0" borderId="24" xfId="0" applyNumberFormat="1" applyFont="1" applyFill="1" applyBorder="1" applyAlignment="1"/>
    <xf numFmtId="0" fontId="7" fillId="0" borderId="0" xfId="0" applyFont="1" applyFill="1"/>
    <xf numFmtId="0" fontId="2" fillId="0" borderId="15" xfId="0" applyFont="1" applyFill="1" applyBorder="1" applyAlignment="1">
      <alignment horizontal="left" vertical="center" wrapText="1"/>
    </xf>
    <xf numFmtId="0" fontId="6" fillId="0" borderId="27" xfId="0" applyFont="1" applyFill="1" applyBorder="1"/>
    <xf numFmtId="3" fontId="5" fillId="0" borderId="28" xfId="0" applyNumberFormat="1" applyFont="1" applyFill="1" applyBorder="1"/>
    <xf numFmtId="3" fontId="5" fillId="0" borderId="29" xfId="0" applyNumberFormat="1" applyFont="1" applyFill="1" applyBorder="1" applyAlignment="1"/>
    <xf numFmtId="3" fontId="5" fillId="0" borderId="15" xfId="0" applyNumberFormat="1" applyFont="1" applyFill="1" applyBorder="1" applyAlignment="1"/>
    <xf numFmtId="3" fontId="5" fillId="0" borderId="30" xfId="0" applyNumberFormat="1" applyFont="1" applyFill="1" applyBorder="1" applyAlignment="1"/>
    <xf numFmtId="3" fontId="5" fillId="0" borderId="7" xfId="0" applyNumberFormat="1" applyFont="1" applyFill="1" applyBorder="1"/>
    <xf numFmtId="0" fontId="6" fillId="0" borderId="31" xfId="0" applyFont="1" applyFill="1" applyBorder="1"/>
    <xf numFmtId="3" fontId="5" fillId="0" borderId="32" xfId="0" applyNumberFormat="1" applyFont="1" applyFill="1" applyBorder="1"/>
    <xf numFmtId="3" fontId="5" fillId="0" borderId="33" xfId="0" applyNumberFormat="1" applyFont="1" applyFill="1" applyBorder="1"/>
    <xf numFmtId="3" fontId="5" fillId="0" borderId="34" xfId="0" applyNumberFormat="1" applyFont="1" applyFill="1" applyBorder="1"/>
    <xf numFmtId="3" fontId="5" fillId="0" borderId="29" xfId="0" applyNumberFormat="1" applyFont="1" applyFill="1" applyBorder="1"/>
    <xf numFmtId="3" fontId="5" fillId="0" borderId="30" xfId="0" applyNumberFormat="1" applyFont="1" applyFill="1" applyBorder="1"/>
    <xf numFmtId="49" fontId="6" fillId="0" borderId="35" xfId="0" applyNumberFormat="1" applyFont="1" applyFill="1" applyBorder="1" applyAlignment="1">
      <alignment horizontal="center"/>
    </xf>
    <xf numFmtId="0" fontId="8" fillId="0" borderId="26" xfId="0" applyFont="1" applyFill="1" applyBorder="1"/>
    <xf numFmtId="3" fontId="5" fillId="0" borderId="11" xfId="0" applyNumberFormat="1" applyFont="1" applyFill="1" applyBorder="1"/>
    <xf numFmtId="3" fontId="5" fillId="0" borderId="26" xfId="0" applyNumberFormat="1" applyFont="1" applyFill="1" applyBorder="1"/>
    <xf numFmtId="49" fontId="6" fillId="0" borderId="36" xfId="0" applyNumberFormat="1" applyFont="1" applyFill="1" applyBorder="1" applyAlignment="1">
      <alignment horizontal="center"/>
    </xf>
    <xf numFmtId="0" fontId="8" fillId="0" borderId="30" xfId="0" applyFont="1" applyFill="1" applyBorder="1"/>
    <xf numFmtId="3" fontId="5" fillId="0" borderId="37" xfId="0" applyNumberFormat="1" applyFont="1" applyFill="1" applyBorder="1"/>
    <xf numFmtId="3" fontId="5" fillId="0" borderId="3" xfId="0" applyNumberFormat="1" applyFont="1" applyFill="1" applyBorder="1"/>
    <xf numFmtId="49" fontId="4" fillId="0" borderId="5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9" fillId="0" borderId="5" xfId="0" applyFont="1" applyFill="1" applyBorder="1"/>
    <xf numFmtId="3" fontId="4" fillId="0" borderId="21" xfId="0" applyNumberFormat="1" applyFont="1" applyFill="1" applyBorder="1"/>
    <xf numFmtId="3" fontId="4" fillId="0" borderId="38" xfId="0" applyNumberFormat="1" applyFont="1" applyFill="1" applyBorder="1"/>
    <xf numFmtId="3" fontId="4" fillId="0" borderId="16" xfId="0" applyNumberFormat="1" applyFont="1" applyFill="1" applyBorder="1"/>
    <xf numFmtId="3" fontId="4" fillId="0" borderId="5" xfId="0" applyNumberFormat="1" applyFont="1" applyFill="1" applyBorder="1"/>
    <xf numFmtId="49" fontId="6" fillId="0" borderId="25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left" vertical="center" wrapText="1"/>
    </xf>
    <xf numFmtId="0" fontId="5" fillId="0" borderId="25" xfId="0" applyFont="1" applyFill="1" applyBorder="1"/>
    <xf numFmtId="3" fontId="4" fillId="0" borderId="23" xfId="0" applyNumberFormat="1" applyFont="1" applyFill="1" applyBorder="1"/>
    <xf numFmtId="3" fontId="4" fillId="0" borderId="39" xfId="0" applyNumberFormat="1" applyFont="1" applyFill="1" applyBorder="1"/>
    <xf numFmtId="3" fontId="5" fillId="0" borderId="40" xfId="0" applyNumberFormat="1" applyFont="1" applyFill="1" applyBorder="1"/>
    <xf numFmtId="0" fontId="6" fillId="0" borderId="14" xfId="0" applyFont="1" applyFill="1" applyBorder="1"/>
    <xf numFmtId="3" fontId="6" fillId="0" borderId="28" xfId="0" applyNumberFormat="1" applyFont="1" applyFill="1" applyBorder="1"/>
    <xf numFmtId="3" fontId="4" fillId="0" borderId="11" xfId="0" applyNumberFormat="1" applyFont="1" applyFill="1" applyBorder="1"/>
    <xf numFmtId="3" fontId="4" fillId="0" borderId="10" xfId="0" applyNumberFormat="1" applyFont="1" applyFill="1" applyBorder="1"/>
    <xf numFmtId="3" fontId="5" fillId="0" borderId="41" xfId="0" applyNumberFormat="1" applyFont="1" applyFill="1" applyBorder="1"/>
    <xf numFmtId="3" fontId="6" fillId="0" borderId="11" xfId="0" applyNumberFormat="1" applyFont="1" applyFill="1" applyBorder="1"/>
    <xf numFmtId="3" fontId="6" fillId="0" borderId="10" xfId="0" applyNumberFormat="1" applyFont="1" applyFill="1" applyBorder="1"/>
    <xf numFmtId="0" fontId="7" fillId="0" borderId="0" xfId="0" applyFont="1"/>
    <xf numFmtId="3" fontId="5" fillId="0" borderId="42" xfId="0" applyNumberFormat="1" applyFont="1" applyFill="1" applyBorder="1"/>
    <xf numFmtId="3" fontId="6" fillId="0" borderId="37" xfId="0" applyNumberFormat="1" applyFont="1" applyFill="1" applyBorder="1"/>
    <xf numFmtId="3" fontId="6" fillId="0" borderId="29" xfId="0" applyNumberFormat="1" applyFont="1" applyFill="1" applyBorder="1"/>
    <xf numFmtId="3" fontId="6" fillId="0" borderId="43" xfId="0" applyNumberFormat="1" applyFont="1" applyFill="1" applyBorder="1"/>
    <xf numFmtId="0" fontId="0" fillId="0" borderId="0" xfId="0" applyFill="1" applyAlignment="1">
      <alignment vertical="center"/>
    </xf>
    <xf numFmtId="49" fontId="6" fillId="0" borderId="31" xfId="0" applyNumberFormat="1" applyFont="1" applyFill="1" applyBorder="1" applyAlignment="1">
      <alignment horizontal="center"/>
    </xf>
    <xf numFmtId="0" fontId="6" fillId="0" borderId="44" xfId="0" applyFont="1" applyFill="1" applyBorder="1"/>
    <xf numFmtId="0" fontId="6" fillId="0" borderId="8" xfId="0" applyFont="1" applyFill="1" applyBorder="1"/>
    <xf numFmtId="3" fontId="6" fillId="0" borderId="45" xfId="0" applyNumberFormat="1" applyFont="1" applyFill="1" applyBorder="1"/>
    <xf numFmtId="3" fontId="6" fillId="0" borderId="12" xfId="0" applyNumberFormat="1" applyFont="1" applyFill="1" applyBorder="1"/>
    <xf numFmtId="3" fontId="6" fillId="0" borderId="13" xfId="0" applyNumberFormat="1" applyFont="1" applyFill="1" applyBorder="1"/>
    <xf numFmtId="3" fontId="5" fillId="0" borderId="46" xfId="0" applyNumberFormat="1" applyFont="1" applyFill="1" applyBorder="1"/>
    <xf numFmtId="0" fontId="4" fillId="0" borderId="1" xfId="0" applyFont="1" applyFill="1" applyBorder="1"/>
    <xf numFmtId="0" fontId="5" fillId="0" borderId="5" xfId="0" applyFont="1" applyFill="1" applyBorder="1"/>
    <xf numFmtId="3" fontId="3" fillId="0" borderId="5" xfId="0" applyNumberFormat="1" applyFont="1" applyFill="1" applyBorder="1"/>
    <xf numFmtId="3" fontId="3" fillId="0" borderId="1" xfId="0" applyNumberFormat="1" applyFont="1" applyFill="1" applyBorder="1"/>
    <xf numFmtId="3" fontId="2" fillId="0" borderId="0" xfId="0" applyNumberFormat="1" applyFont="1" applyFill="1"/>
    <xf numFmtId="3" fontId="0" fillId="0" borderId="0" xfId="0" applyNumberFormat="1"/>
  </cellXfs>
  <cellStyles count="7">
    <cellStyle name="Normál" xfId="0" builtinId="0"/>
    <cellStyle name="Normál 2 2" xfId="1"/>
    <cellStyle name="Normál 3" xfId="3"/>
    <cellStyle name="Normál 3 2" xfId="4"/>
    <cellStyle name="Normál 4" xfId="6"/>
    <cellStyle name="Normál 5" xfId="2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16" workbookViewId="0">
      <selection activeCell="B39" sqref="B39"/>
    </sheetView>
  </sheetViews>
  <sheetFormatPr defaultRowHeight="15" x14ac:dyDescent="0.25"/>
  <cols>
    <col min="2" max="2" width="73.140625" customWidth="1"/>
    <col min="3" max="9" width="13.140625" customWidth="1"/>
    <col min="10" max="10" width="13.140625" style="109" customWidth="1"/>
  </cols>
  <sheetData>
    <row r="1" spans="1:10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</row>
    <row r="3" spans="1:10" ht="14.25" customHeight="1" x14ac:dyDescent="0.25">
      <c r="A3" s="6" t="s">
        <v>31</v>
      </c>
      <c r="B3" s="6"/>
      <c r="C3" s="6"/>
      <c r="D3" s="6"/>
      <c r="E3" s="6"/>
      <c r="F3" s="6"/>
      <c r="G3" s="6"/>
      <c r="H3" s="6"/>
      <c r="I3" s="6"/>
      <c r="J3" s="6"/>
    </row>
    <row r="4" spans="1:10" ht="35.25" customHeight="1" thickBot="1" x14ac:dyDescent="0.3">
      <c r="A4" s="7" t="s">
        <v>32</v>
      </c>
      <c r="B4" s="7"/>
      <c r="C4" s="7"/>
      <c r="D4" s="7"/>
      <c r="E4" s="7"/>
      <c r="F4" s="7"/>
      <c r="G4" s="7"/>
      <c r="H4" s="7"/>
      <c r="I4" s="7"/>
      <c r="J4" s="7"/>
    </row>
    <row r="5" spans="1:10" s="3" customFormat="1" ht="26.25" thickBot="1" x14ac:dyDescent="0.3">
      <c r="A5" s="8" t="s">
        <v>33</v>
      </c>
      <c r="B5" s="9" t="s">
        <v>34</v>
      </c>
      <c r="C5" s="10" t="s">
        <v>35</v>
      </c>
      <c r="D5" s="11" t="s">
        <v>36</v>
      </c>
      <c r="E5" s="12" t="s">
        <v>37</v>
      </c>
      <c r="F5" s="13" t="s">
        <v>38</v>
      </c>
      <c r="G5" s="10" t="s">
        <v>39</v>
      </c>
      <c r="H5" s="13" t="s">
        <v>40</v>
      </c>
      <c r="I5" s="10" t="s">
        <v>41</v>
      </c>
      <c r="J5" s="14" t="s">
        <v>42</v>
      </c>
    </row>
    <row r="6" spans="1:10" ht="15.75" thickBot="1" x14ac:dyDescent="0.3">
      <c r="A6" s="15" t="s">
        <v>0</v>
      </c>
      <c r="B6" s="16" t="s">
        <v>1</v>
      </c>
      <c r="C6" s="17" t="s">
        <v>43</v>
      </c>
      <c r="D6" s="16" t="s">
        <v>3</v>
      </c>
      <c r="E6" s="17" t="s">
        <v>4</v>
      </c>
      <c r="F6" s="16" t="s">
        <v>5</v>
      </c>
      <c r="G6" s="17" t="s">
        <v>6</v>
      </c>
      <c r="H6" s="16" t="s">
        <v>7</v>
      </c>
      <c r="I6" s="18" t="s">
        <v>8</v>
      </c>
      <c r="J6" s="16" t="s">
        <v>9</v>
      </c>
    </row>
    <row r="7" spans="1:10" ht="18" customHeight="1" thickBot="1" x14ac:dyDescent="0.3">
      <c r="A7" s="19" t="s">
        <v>0</v>
      </c>
      <c r="B7" s="20" t="s">
        <v>44</v>
      </c>
      <c r="C7" s="21"/>
      <c r="D7" s="22">
        <f t="shared" ref="D7:I7" si="0">SUM(D8:D19)</f>
        <v>197422534</v>
      </c>
      <c r="E7" s="23">
        <f t="shared" si="0"/>
        <v>515810936</v>
      </c>
      <c r="F7" s="22">
        <f t="shared" si="0"/>
        <v>3300730</v>
      </c>
      <c r="G7" s="23">
        <f t="shared" si="0"/>
        <v>5590540</v>
      </c>
      <c r="H7" s="22">
        <f t="shared" si="0"/>
        <v>5022850</v>
      </c>
      <c r="I7" s="24">
        <f t="shared" si="0"/>
        <v>59731910</v>
      </c>
      <c r="J7" s="22">
        <f>SUM(J8:J21)</f>
        <v>819278688</v>
      </c>
    </row>
    <row r="8" spans="1:10" ht="18" customHeight="1" x14ac:dyDescent="0.25">
      <c r="A8" s="25" t="s">
        <v>1</v>
      </c>
      <c r="B8" s="26" t="s">
        <v>45</v>
      </c>
      <c r="C8" s="27">
        <v>2012</v>
      </c>
      <c r="D8" s="28">
        <f>3411888-74413+74413+919740+570388</f>
        <v>4902016</v>
      </c>
      <c r="E8" s="29"/>
      <c r="F8" s="30"/>
      <c r="G8" s="29"/>
      <c r="H8" s="30"/>
      <c r="I8" s="30"/>
      <c r="J8" s="31">
        <f>SUM(D8:I8)</f>
        <v>4902016</v>
      </c>
    </row>
    <row r="9" spans="1:10" ht="18" customHeight="1" x14ac:dyDescent="0.25">
      <c r="A9" s="32" t="s">
        <v>2</v>
      </c>
      <c r="B9" s="33" t="s">
        <v>46</v>
      </c>
      <c r="C9" s="34">
        <v>2013</v>
      </c>
      <c r="D9" s="28">
        <v>119507000</v>
      </c>
      <c r="E9" s="29"/>
      <c r="F9" s="30"/>
      <c r="G9" s="29"/>
      <c r="H9" s="30"/>
      <c r="I9" s="30"/>
      <c r="J9" s="35">
        <f>SUM(D9:I9)</f>
        <v>119507000</v>
      </c>
    </row>
    <row r="10" spans="1:10" ht="18" customHeight="1" x14ac:dyDescent="0.25">
      <c r="A10" s="32" t="s">
        <v>3</v>
      </c>
      <c r="B10" s="36" t="s">
        <v>47</v>
      </c>
      <c r="C10" s="37">
        <v>2013</v>
      </c>
      <c r="D10" s="38">
        <v>1606000</v>
      </c>
      <c r="E10" s="39"/>
      <c r="F10" s="30"/>
      <c r="G10" s="29"/>
      <c r="H10" s="30"/>
      <c r="I10" s="30"/>
      <c r="J10" s="35">
        <f>SUM(D10:I10)</f>
        <v>1606000</v>
      </c>
    </row>
    <row r="11" spans="1:10" s="2" customFormat="1" ht="18" customHeight="1" x14ac:dyDescent="0.2">
      <c r="A11" s="32" t="s">
        <v>4</v>
      </c>
      <c r="B11" s="40" t="s">
        <v>48</v>
      </c>
      <c r="C11" s="37">
        <v>2018</v>
      </c>
      <c r="D11" s="28"/>
      <c r="E11" s="41">
        <v>18389600</v>
      </c>
      <c r="F11" s="41">
        <v>3300730</v>
      </c>
      <c r="G11" s="41">
        <v>5590540</v>
      </c>
      <c r="H11" s="42">
        <v>5022850</v>
      </c>
      <c r="I11" s="43">
        <v>59731910</v>
      </c>
      <c r="J11" s="35">
        <f t="shared" ref="J11:J15" si="1">SUM(D11:I11)</f>
        <v>92035630</v>
      </c>
    </row>
    <row r="12" spans="1:10" s="4" customFormat="1" ht="18" customHeight="1" x14ac:dyDescent="0.25">
      <c r="A12" s="44" t="s">
        <v>5</v>
      </c>
      <c r="B12" s="33" t="s">
        <v>49</v>
      </c>
      <c r="C12" s="37">
        <v>2017</v>
      </c>
      <c r="D12" s="28">
        <f>435000+14016753</f>
        <v>14451753</v>
      </c>
      <c r="E12" s="45">
        <f>89335869-2207000</f>
        <v>87128869</v>
      </c>
      <c r="F12" s="43"/>
      <c r="G12" s="41"/>
      <c r="H12" s="42"/>
      <c r="I12" s="43"/>
      <c r="J12" s="35">
        <f t="shared" si="1"/>
        <v>101580622</v>
      </c>
    </row>
    <row r="13" spans="1:10" s="1" customFormat="1" ht="18" customHeight="1" x14ac:dyDescent="0.2">
      <c r="A13" s="44" t="s">
        <v>6</v>
      </c>
      <c r="B13" s="46" t="s">
        <v>50</v>
      </c>
      <c r="C13" s="37">
        <v>2017</v>
      </c>
      <c r="D13" s="28">
        <f>1117600+579120</f>
        <v>1696720</v>
      </c>
      <c r="E13" s="43"/>
      <c r="F13" s="43"/>
      <c r="G13" s="41"/>
      <c r="H13" s="42"/>
      <c r="I13" s="43"/>
      <c r="J13" s="35">
        <f t="shared" si="1"/>
        <v>1696720</v>
      </c>
    </row>
    <row r="14" spans="1:10" s="1" customFormat="1" ht="18" customHeight="1" x14ac:dyDescent="0.2">
      <c r="A14" s="44" t="s">
        <v>7</v>
      </c>
      <c r="B14" s="47" t="s">
        <v>51</v>
      </c>
      <c r="C14" s="37">
        <v>2018</v>
      </c>
      <c r="D14" s="28">
        <f>15000000+3990489</f>
        <v>18990489</v>
      </c>
      <c r="E14" s="45"/>
      <c r="F14" s="43"/>
      <c r="G14" s="41"/>
      <c r="H14" s="42"/>
      <c r="I14" s="43"/>
      <c r="J14" s="35">
        <f t="shared" si="1"/>
        <v>18990489</v>
      </c>
    </row>
    <row r="15" spans="1:10" s="4" customFormat="1" ht="26.25" x14ac:dyDescent="0.25">
      <c r="A15" s="44" t="s">
        <v>8</v>
      </c>
      <c r="B15" s="47" t="s">
        <v>52</v>
      </c>
      <c r="C15" s="37">
        <v>2016</v>
      </c>
      <c r="D15" s="28"/>
      <c r="E15" s="45">
        <f>87463806+7973954+104264+285000-3196648-2159400-14794036</f>
        <v>75676940</v>
      </c>
      <c r="F15" s="43"/>
      <c r="G15" s="41"/>
      <c r="H15" s="42"/>
      <c r="I15" s="43"/>
      <c r="J15" s="35">
        <f t="shared" si="1"/>
        <v>75676940</v>
      </c>
    </row>
    <row r="16" spans="1:10" s="1" customFormat="1" ht="27.75" customHeight="1" x14ac:dyDescent="0.2">
      <c r="A16" s="44" t="s">
        <v>9</v>
      </c>
      <c r="B16" s="46" t="s">
        <v>53</v>
      </c>
      <c r="C16" s="37">
        <v>2017</v>
      </c>
      <c r="D16" s="28">
        <v>250000</v>
      </c>
      <c r="E16" s="48">
        <v>3650000</v>
      </c>
      <c r="F16" s="43"/>
      <c r="G16" s="41"/>
      <c r="H16" s="42"/>
      <c r="I16" s="43"/>
      <c r="J16" s="35">
        <f>SUM(D16:I16)</f>
        <v>3900000</v>
      </c>
    </row>
    <row r="17" spans="1:10" s="49" customFormat="1" ht="18" customHeight="1" x14ac:dyDescent="0.2">
      <c r="A17" s="44" t="s">
        <v>10</v>
      </c>
      <c r="B17" s="46" t="s">
        <v>54</v>
      </c>
      <c r="C17" s="37">
        <v>2017</v>
      </c>
      <c r="D17" s="28"/>
      <c r="E17" s="48">
        <f>4792717-4792717</f>
        <v>0</v>
      </c>
      <c r="F17" s="43"/>
      <c r="G17" s="41"/>
      <c r="H17" s="42"/>
      <c r="I17" s="43"/>
      <c r="J17" s="35">
        <f>SUM(D17:I17)</f>
        <v>0</v>
      </c>
    </row>
    <row r="18" spans="1:10" s="49" customFormat="1" ht="18" customHeight="1" x14ac:dyDescent="0.2">
      <c r="A18" s="44" t="s">
        <v>11</v>
      </c>
      <c r="B18" s="50" t="s">
        <v>55</v>
      </c>
      <c r="C18" s="51">
        <v>2018</v>
      </c>
      <c r="D18" s="52">
        <v>190500</v>
      </c>
      <c r="E18" s="41">
        <f>284554700+5697409+2355995+127000+253000</f>
        <v>292988104</v>
      </c>
      <c r="F18" s="41"/>
      <c r="G18" s="53"/>
      <c r="H18" s="54"/>
      <c r="I18" s="55"/>
      <c r="J18" s="56">
        <f>SUM(D18:I18)</f>
        <v>293178604</v>
      </c>
    </row>
    <row r="19" spans="1:10" s="49" customFormat="1" ht="18" customHeight="1" x14ac:dyDescent="0.2">
      <c r="A19" s="44" t="s">
        <v>12</v>
      </c>
      <c r="B19" s="50" t="s">
        <v>56</v>
      </c>
      <c r="C19" s="57">
        <v>2016</v>
      </c>
      <c r="D19" s="58">
        <v>35828056</v>
      </c>
      <c r="E19" s="59">
        <v>37977423</v>
      </c>
      <c r="F19" s="60"/>
      <c r="G19" s="61"/>
      <c r="H19" s="62"/>
      <c r="I19" s="62"/>
      <c r="J19" s="56">
        <f>SUM(D19:I19)</f>
        <v>73805479</v>
      </c>
    </row>
    <row r="20" spans="1:10" s="49" customFormat="1" ht="18" customHeight="1" x14ac:dyDescent="0.2">
      <c r="A20" s="63" t="s">
        <v>13</v>
      </c>
      <c r="B20" s="64" t="s">
        <v>57</v>
      </c>
      <c r="C20" s="34">
        <v>2019</v>
      </c>
      <c r="D20" s="52"/>
      <c r="E20" s="65">
        <v>29999999</v>
      </c>
      <c r="F20" s="65"/>
      <c r="G20" s="65"/>
      <c r="H20" s="65"/>
      <c r="I20" s="66"/>
      <c r="J20" s="56">
        <f t="shared" ref="J20:J21" si="2">SUM(D20:I20)</f>
        <v>29999999</v>
      </c>
    </row>
    <row r="21" spans="1:10" s="49" customFormat="1" ht="18" customHeight="1" thickBot="1" x14ac:dyDescent="0.25">
      <c r="A21" s="67" t="s">
        <v>14</v>
      </c>
      <c r="B21" s="68" t="s">
        <v>58</v>
      </c>
      <c r="C21" s="57">
        <v>2019</v>
      </c>
      <c r="D21" s="69"/>
      <c r="E21" s="61">
        <v>2399189</v>
      </c>
      <c r="F21" s="61"/>
      <c r="G21" s="61"/>
      <c r="H21" s="61"/>
      <c r="I21" s="62"/>
      <c r="J21" s="70">
        <f t="shared" si="2"/>
        <v>2399189</v>
      </c>
    </row>
    <row r="22" spans="1:10" s="49" customFormat="1" ht="18" customHeight="1" thickBot="1" x14ac:dyDescent="0.25">
      <c r="A22" s="71" t="s">
        <v>15</v>
      </c>
      <c r="B22" s="72" t="s">
        <v>59</v>
      </c>
      <c r="C22" s="73"/>
      <c r="D22" s="74">
        <f t="shared" ref="D22:I22" si="3">SUM(D23:D34)</f>
        <v>53969260</v>
      </c>
      <c r="E22" s="75">
        <f t="shared" si="3"/>
        <v>125734919</v>
      </c>
      <c r="F22" s="75">
        <f t="shared" si="3"/>
        <v>1166775</v>
      </c>
      <c r="G22" s="75">
        <f t="shared" si="3"/>
        <v>0</v>
      </c>
      <c r="H22" s="75">
        <f t="shared" si="3"/>
        <v>0</v>
      </c>
      <c r="I22" s="76">
        <f t="shared" si="3"/>
        <v>0</v>
      </c>
      <c r="J22" s="77">
        <f>SUM(J23:J34)</f>
        <v>180870954</v>
      </c>
    </row>
    <row r="23" spans="1:10" s="49" customFormat="1" ht="18" customHeight="1" x14ac:dyDescent="0.2">
      <c r="A23" s="78" t="s">
        <v>16</v>
      </c>
      <c r="B23" s="79" t="s">
        <v>46</v>
      </c>
      <c r="C23" s="80">
        <v>2013</v>
      </c>
      <c r="D23" s="38">
        <v>35603000</v>
      </c>
      <c r="E23" s="81"/>
      <c r="F23" s="81"/>
      <c r="G23" s="81"/>
      <c r="H23" s="81"/>
      <c r="I23" s="82"/>
      <c r="J23" s="83">
        <f>SUM(D23:I23)</f>
        <v>35603000</v>
      </c>
    </row>
    <row r="24" spans="1:10" s="49" customFormat="1" ht="18" customHeight="1" x14ac:dyDescent="0.2">
      <c r="A24" s="44" t="s">
        <v>17</v>
      </c>
      <c r="B24" s="84" t="s">
        <v>47</v>
      </c>
      <c r="C24" s="34">
        <v>2013</v>
      </c>
      <c r="D24" s="85">
        <v>8248000</v>
      </c>
      <c r="E24" s="86"/>
      <c r="F24" s="86"/>
      <c r="G24" s="86"/>
      <c r="H24" s="86"/>
      <c r="I24" s="87"/>
      <c r="J24" s="88">
        <f t="shared" ref="J24:J34" si="4">SUM(D24:I24)</f>
        <v>8248000</v>
      </c>
    </row>
    <row r="25" spans="1:10" s="49" customFormat="1" ht="18" customHeight="1" x14ac:dyDescent="0.2">
      <c r="A25" s="44" t="s">
        <v>18</v>
      </c>
      <c r="B25" s="84" t="s">
        <v>60</v>
      </c>
      <c r="C25" s="34">
        <v>2018</v>
      </c>
      <c r="D25" s="85"/>
      <c r="E25" s="89">
        <f>992000+902840</f>
        <v>1894840</v>
      </c>
      <c r="F25" s="89">
        <v>915800</v>
      </c>
      <c r="G25" s="89"/>
      <c r="H25" s="89"/>
      <c r="I25" s="90"/>
      <c r="J25" s="88">
        <f t="shared" si="4"/>
        <v>2810640</v>
      </c>
    </row>
    <row r="26" spans="1:10" s="49" customFormat="1" ht="18" customHeight="1" x14ac:dyDescent="0.2">
      <c r="A26" s="44" t="s">
        <v>19</v>
      </c>
      <c r="B26" s="84" t="s">
        <v>61</v>
      </c>
      <c r="C26" s="34">
        <v>2016</v>
      </c>
      <c r="D26" s="85">
        <v>1398675</v>
      </c>
      <c r="E26" s="89">
        <v>3002651</v>
      </c>
      <c r="F26" s="89"/>
      <c r="G26" s="89"/>
      <c r="H26" s="89"/>
      <c r="I26" s="90"/>
      <c r="J26" s="88">
        <f t="shared" si="4"/>
        <v>4401326</v>
      </c>
    </row>
    <row r="27" spans="1:10" s="49" customFormat="1" ht="18" customHeight="1" x14ac:dyDescent="0.2">
      <c r="A27" s="44" t="s">
        <v>20</v>
      </c>
      <c r="B27" s="84" t="s">
        <v>62</v>
      </c>
      <c r="C27" s="34">
        <v>2016</v>
      </c>
      <c r="D27" s="85">
        <f>187475+374950+374950</f>
        <v>937375</v>
      </c>
      <c r="E27" s="89"/>
      <c r="F27" s="89">
        <v>187475</v>
      </c>
      <c r="G27" s="89"/>
      <c r="H27" s="89"/>
      <c r="I27" s="90"/>
      <c r="J27" s="88">
        <f t="shared" si="4"/>
        <v>1124850</v>
      </c>
    </row>
    <row r="28" spans="1:10" s="49" customFormat="1" ht="18" customHeight="1" x14ac:dyDescent="0.2">
      <c r="A28" s="44" t="s">
        <v>21</v>
      </c>
      <c r="B28" s="33" t="s">
        <v>49</v>
      </c>
      <c r="C28" s="34">
        <v>2017</v>
      </c>
      <c r="D28" s="85">
        <v>592620</v>
      </c>
      <c r="E28" s="89">
        <f>25548378+2207000</f>
        <v>27755378</v>
      </c>
      <c r="F28" s="89"/>
      <c r="G28" s="89"/>
      <c r="H28" s="89"/>
      <c r="I28" s="90"/>
      <c r="J28" s="88">
        <f t="shared" si="4"/>
        <v>28347998</v>
      </c>
    </row>
    <row r="29" spans="1:10" s="91" customFormat="1" ht="18" customHeight="1" x14ac:dyDescent="0.2">
      <c r="A29" s="44" t="s">
        <v>22</v>
      </c>
      <c r="B29" s="33" t="s">
        <v>63</v>
      </c>
      <c r="C29" s="34">
        <v>2016</v>
      </c>
      <c r="D29" s="85">
        <v>1821515</v>
      </c>
      <c r="E29" s="89">
        <v>2431704</v>
      </c>
      <c r="F29" s="89"/>
      <c r="G29" s="89"/>
      <c r="H29" s="89"/>
      <c r="I29" s="90"/>
      <c r="J29" s="88">
        <f t="shared" si="4"/>
        <v>4253219</v>
      </c>
    </row>
    <row r="30" spans="1:10" s="91" customFormat="1" ht="18" customHeight="1" x14ac:dyDescent="0.2">
      <c r="A30" s="44" t="s">
        <v>23</v>
      </c>
      <c r="B30" s="33" t="s">
        <v>53</v>
      </c>
      <c r="C30" s="34">
        <v>2017</v>
      </c>
      <c r="D30" s="85">
        <v>2927500</v>
      </c>
      <c r="E30" s="89">
        <v>12037500</v>
      </c>
      <c r="F30" s="89"/>
      <c r="G30" s="89"/>
      <c r="H30" s="89"/>
      <c r="I30" s="90"/>
      <c r="J30" s="92">
        <f t="shared" si="4"/>
        <v>14965000</v>
      </c>
    </row>
    <row r="31" spans="1:10" s="91" customFormat="1" ht="18" customHeight="1" x14ac:dyDescent="0.2">
      <c r="A31" s="44" t="s">
        <v>24</v>
      </c>
      <c r="B31" s="33" t="s">
        <v>54</v>
      </c>
      <c r="C31" s="34">
        <v>2017</v>
      </c>
      <c r="D31" s="85"/>
      <c r="E31" s="89">
        <f>25237-25237</f>
        <v>0</v>
      </c>
      <c r="F31" s="89"/>
      <c r="G31" s="89"/>
      <c r="H31" s="89"/>
      <c r="I31" s="90"/>
      <c r="J31" s="92">
        <f t="shared" si="4"/>
        <v>0</v>
      </c>
    </row>
    <row r="32" spans="1:10" ht="18" customHeight="1" x14ac:dyDescent="0.25">
      <c r="A32" s="44" t="s">
        <v>25</v>
      </c>
      <c r="B32" s="50" t="s">
        <v>55</v>
      </c>
      <c r="C32" s="57">
        <v>2018</v>
      </c>
      <c r="D32" s="93">
        <v>2123075</v>
      </c>
      <c r="E32" s="94">
        <f>52835984+6350-127000+850000</f>
        <v>53565334</v>
      </c>
      <c r="F32" s="94"/>
      <c r="G32" s="94"/>
      <c r="H32" s="94"/>
      <c r="I32" s="95"/>
      <c r="J32" s="92">
        <f t="shared" si="4"/>
        <v>55688409</v>
      </c>
    </row>
    <row r="33" spans="1:12" s="96" customFormat="1" ht="25.5" x14ac:dyDescent="0.2">
      <c r="A33" s="44" t="s">
        <v>26</v>
      </c>
      <c r="B33" s="50" t="str">
        <f>B15</f>
        <v xml:space="preserve">VP-6-7.2.1.-7.4.1.2-16 Külter.helyi közutak fejlesztése önkorm.utak kezeléséhez, áll.javításához, karbant.-hoz szülséges erő -és munkagépek beszerz.pályázati </v>
      </c>
      <c r="C33" s="57">
        <v>2016</v>
      </c>
      <c r="D33" s="93">
        <v>0</v>
      </c>
      <c r="E33" s="94">
        <f>4586278+3196648+2159400+2063-2063+14794036</f>
        <v>24736362</v>
      </c>
      <c r="F33" s="94"/>
      <c r="G33" s="94"/>
      <c r="H33" s="94"/>
      <c r="I33" s="95"/>
      <c r="J33" s="92">
        <f t="shared" si="4"/>
        <v>24736362</v>
      </c>
    </row>
    <row r="34" spans="1:12" ht="18" customHeight="1" thickBot="1" x14ac:dyDescent="0.3">
      <c r="A34" s="97" t="s">
        <v>27</v>
      </c>
      <c r="B34" s="98" t="s">
        <v>64</v>
      </c>
      <c r="C34" s="99">
        <v>2016</v>
      </c>
      <c r="D34" s="100">
        <f>63500+63500+63500+127000</f>
        <v>317500</v>
      </c>
      <c r="E34" s="101">
        <f>63500+247650</f>
        <v>311150</v>
      </c>
      <c r="F34" s="101">
        <v>63500</v>
      </c>
      <c r="G34" s="101"/>
      <c r="H34" s="101"/>
      <c r="I34" s="102"/>
      <c r="J34" s="103">
        <f t="shared" si="4"/>
        <v>692150</v>
      </c>
      <c r="K34" s="2"/>
    </row>
    <row r="35" spans="1:12" ht="18" customHeight="1" thickBot="1" x14ac:dyDescent="0.3">
      <c r="A35" s="71" t="s">
        <v>28</v>
      </c>
      <c r="B35" s="104" t="s">
        <v>65</v>
      </c>
      <c r="C35" s="105"/>
      <c r="D35" s="106">
        <f t="shared" ref="D35:J35" si="5">SUM(D7,D22)</f>
        <v>251391794</v>
      </c>
      <c r="E35" s="107">
        <f t="shared" si="5"/>
        <v>641545855</v>
      </c>
      <c r="F35" s="106">
        <f t="shared" si="5"/>
        <v>4467505</v>
      </c>
      <c r="G35" s="107">
        <f t="shared" si="5"/>
        <v>5590540</v>
      </c>
      <c r="H35" s="106">
        <f t="shared" si="5"/>
        <v>5022850</v>
      </c>
      <c r="I35" s="107">
        <f t="shared" si="5"/>
        <v>59731910</v>
      </c>
      <c r="J35" s="106">
        <f t="shared" si="5"/>
        <v>1000149642</v>
      </c>
      <c r="K35" s="4"/>
      <c r="L35" s="4"/>
    </row>
    <row r="36" spans="1:12" x14ac:dyDescent="0.25">
      <c r="D36" s="1"/>
      <c r="E36" s="1"/>
      <c r="F36" s="1"/>
      <c r="G36" s="1"/>
      <c r="H36" s="1"/>
      <c r="I36" s="1"/>
      <c r="J36" s="108"/>
    </row>
  </sheetData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2020-02-27T09:33:50Z</dcterms:modified>
</cp:coreProperties>
</file>