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90" windowWidth="19425" windowHeight="6210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5" r:id="rId10"/>
    <sheet name="10.tábla" sheetId="86" r:id="rId11"/>
    <sheet name="11.tábla" sheetId="87" r:id="rId12"/>
    <sheet name="Munka4" sheetId="88" r:id="rId13"/>
  </sheets>
  <externalReferences>
    <externalReference r:id="rId14"/>
    <externalReference r:id="rId15"/>
  </externalReferences>
  <definedNames>
    <definedName name="_xlnm.Print_Titles" localSheetId="1">'2.tábla'!$4:$4</definedName>
    <definedName name="_xlnm.Print_Area" localSheetId="0">'1.tábla '!$A$5:$E$35</definedName>
    <definedName name="_xlnm.Print_Area" localSheetId="1">'2.tábla'!$A$4:$E$80</definedName>
    <definedName name="_xlnm.Print_Area" localSheetId="3">'3.tábla '!$A$4:$E$37</definedName>
    <definedName name="_xlnm.Print_Area" localSheetId="5">'5.tábla'!$A$1:$E$38</definedName>
    <definedName name="_xlnm.Print_Area" localSheetId="6">'6.tábla '!$A$1:$J$59</definedName>
    <definedName name="_xlnm.Print_Area" localSheetId="7">'7.tábla'!$A$1:$J$83</definedName>
    <definedName name="_xlnm.Print_Area" localSheetId="8">'8.tábla'!$A$3:$N$36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E37" i="87" l="1"/>
  <c r="D37" i="87"/>
  <c r="C37" i="87"/>
  <c r="B36" i="87"/>
  <c r="B35" i="87"/>
  <c r="B30" i="87"/>
  <c r="B29" i="87"/>
  <c r="B28" i="87"/>
  <c r="B26" i="87" s="1"/>
  <c r="B27" i="87"/>
  <c r="E26" i="87"/>
  <c r="E33" i="87" s="1"/>
  <c r="E38" i="87" s="1"/>
  <c r="D26" i="87"/>
  <c r="D33" i="87" s="1"/>
  <c r="D38" i="87" s="1"/>
  <c r="C26" i="87"/>
  <c r="C33" i="87" s="1"/>
  <c r="C38" i="87" s="1"/>
  <c r="B25" i="87"/>
  <c r="B24" i="87"/>
  <c r="B23" i="87"/>
  <c r="B22" i="87"/>
  <c r="B20" i="87" s="1"/>
  <c r="B21" i="87"/>
  <c r="E20" i="87"/>
  <c r="D20" i="87"/>
  <c r="C20" i="87"/>
  <c r="E17" i="87"/>
  <c r="D17" i="87"/>
  <c r="C17" i="87"/>
  <c r="B16" i="87"/>
  <c r="B15" i="87"/>
  <c r="E13" i="87"/>
  <c r="E18" i="87" s="1"/>
  <c r="D13" i="87"/>
  <c r="D18" i="87" s="1"/>
  <c r="C13" i="87"/>
  <c r="C18" i="87" s="1"/>
  <c r="B12" i="87"/>
  <c r="B10" i="87"/>
  <c r="B9" i="87"/>
  <c r="B8" i="87"/>
  <c r="B7" i="87"/>
  <c r="B6" i="87"/>
  <c r="F20" i="86"/>
  <c r="D20" i="86" s="1"/>
  <c r="F19" i="86"/>
  <c r="D19" i="86" s="1"/>
  <c r="D18" i="86"/>
  <c r="F17" i="86"/>
  <c r="D17" i="86" s="1"/>
  <c r="F16" i="86"/>
  <c r="D16" i="86" s="1"/>
  <c r="F15" i="86"/>
  <c r="D15" i="86" s="1"/>
  <c r="F14" i="86"/>
  <c r="D14" i="86" s="1"/>
  <c r="E13" i="86"/>
  <c r="E23" i="86" s="1"/>
  <c r="G14" i="85"/>
  <c r="F14" i="85"/>
  <c r="F15" i="85" s="1"/>
  <c r="E14" i="85"/>
  <c r="E15" i="85" s="1"/>
  <c r="D14" i="85"/>
  <c r="D15" i="85" s="1"/>
  <c r="C12" i="85"/>
  <c r="C9" i="85"/>
  <c r="C8" i="85"/>
  <c r="C14" i="85" l="1"/>
  <c r="C15" i="85" s="1"/>
  <c r="F13" i="86"/>
  <c r="B13" i="87"/>
  <c r="D13" i="86"/>
  <c r="D23" i="86" s="1"/>
  <c r="B33" i="87"/>
  <c r="B17" i="87"/>
  <c r="B18" i="87" s="1"/>
  <c r="B37" i="87"/>
  <c r="D8" i="40"/>
  <c r="E23" i="40"/>
  <c r="E16" i="41"/>
  <c r="D16" i="41"/>
  <c r="E17" i="41"/>
  <c r="E18" i="41"/>
  <c r="B38" i="87" l="1"/>
  <c r="D10" i="40"/>
  <c r="D27" i="42"/>
  <c r="D37" i="50"/>
  <c r="D75" i="41"/>
  <c r="D7" i="40"/>
  <c r="D6" i="40"/>
  <c r="D17" i="41"/>
  <c r="E7" i="40" l="1"/>
  <c r="E9" i="40"/>
  <c r="E10" i="40"/>
  <c r="E6" i="40"/>
  <c r="D19" i="40" l="1"/>
  <c r="D42" i="41" l="1"/>
  <c r="E67" i="41"/>
  <c r="D67" i="41"/>
  <c r="E45" i="41"/>
  <c r="D18" i="40" l="1"/>
  <c r="E79" i="41"/>
  <c r="E80" i="41"/>
  <c r="D11" i="40" l="1"/>
  <c r="E11" i="40" s="1"/>
  <c r="D16" i="40" l="1"/>
  <c r="D15" i="40"/>
  <c r="I11" i="62" l="1"/>
  <c r="H11" i="62"/>
  <c r="J11" i="62" l="1"/>
  <c r="J41" i="62"/>
  <c r="J42" i="62"/>
  <c r="J43" i="62"/>
  <c r="J44" i="62"/>
  <c r="J40" i="62"/>
  <c r="J27" i="62"/>
  <c r="J9" i="62"/>
  <c r="J10" i="62"/>
  <c r="J17" i="62"/>
  <c r="J18" i="62"/>
  <c r="J19" i="62"/>
  <c r="J20" i="62"/>
  <c r="J21" i="62"/>
  <c r="J22" i="62"/>
  <c r="J23" i="62"/>
  <c r="J24" i="62"/>
  <c r="J25" i="62"/>
  <c r="J26" i="62"/>
  <c r="I44" i="62"/>
  <c r="I42" i="62"/>
  <c r="I27" i="62"/>
  <c r="I25" i="62"/>
  <c r="I21" i="62"/>
  <c r="I20" i="62"/>
  <c r="I18" i="62"/>
  <c r="I10" i="62"/>
  <c r="E13" i="62"/>
  <c r="E17" i="62"/>
  <c r="E19" i="62"/>
  <c r="E21" i="62"/>
  <c r="E22" i="62"/>
  <c r="E23" i="62"/>
  <c r="E24" i="62"/>
  <c r="E7" i="62"/>
  <c r="E8" i="62"/>
  <c r="E9" i="62"/>
  <c r="E10" i="62"/>
  <c r="E11" i="62"/>
  <c r="E12" i="62"/>
  <c r="D7" i="62"/>
  <c r="I13" i="51"/>
  <c r="I12" i="62" s="1"/>
  <c r="I8" i="62" s="1"/>
  <c r="H13" i="51"/>
  <c r="H12" i="62" s="1"/>
  <c r="E52" i="51"/>
  <c r="E58" i="51"/>
  <c r="E31" i="51"/>
  <c r="E32" i="51"/>
  <c r="E33" i="51"/>
  <c r="E34" i="51"/>
  <c r="E35" i="51"/>
  <c r="E37" i="51"/>
  <c r="E40" i="51"/>
  <c r="E41" i="51"/>
  <c r="E42" i="51"/>
  <c r="E16" i="51"/>
  <c r="E21" i="51"/>
  <c r="E14" i="51"/>
  <c r="E8" i="51"/>
  <c r="E9" i="51"/>
  <c r="E10" i="51"/>
  <c r="E11" i="51"/>
  <c r="E12" i="51"/>
  <c r="E13" i="51"/>
  <c r="J50" i="51"/>
  <c r="J55" i="51"/>
  <c r="J56" i="51"/>
  <c r="J57" i="51"/>
  <c r="J58" i="51"/>
  <c r="J43" i="51"/>
  <c r="J37" i="51"/>
  <c r="J36" i="51"/>
  <c r="J29" i="51"/>
  <c r="J30" i="51"/>
  <c r="J31" i="51"/>
  <c r="J32" i="51"/>
  <c r="J33" i="51"/>
  <c r="J34" i="51"/>
  <c r="J35" i="51"/>
  <c r="J28" i="51"/>
  <c r="J21" i="51"/>
  <c r="J22" i="51"/>
  <c r="J19" i="51"/>
  <c r="J20" i="51"/>
  <c r="J10" i="51"/>
  <c r="J11" i="51"/>
  <c r="J12" i="51"/>
  <c r="J13" i="51"/>
  <c r="I12" i="51"/>
  <c r="J12" i="62" l="1"/>
  <c r="E36" i="40"/>
  <c r="I55" i="51"/>
  <c r="I50" i="51"/>
  <c r="D58" i="51"/>
  <c r="D55" i="51"/>
  <c r="I43" i="51"/>
  <c r="I38" i="51"/>
  <c r="I36" i="51"/>
  <c r="I33" i="51"/>
  <c r="I31" i="51" s="1"/>
  <c r="I30" i="51"/>
  <c r="I28" i="51"/>
  <c r="I18" i="51"/>
  <c r="I11" i="51"/>
  <c r="I9" i="51" s="1"/>
  <c r="I6" i="51"/>
  <c r="I5" i="51"/>
  <c r="D22" i="51"/>
  <c r="D20" i="51"/>
  <c r="D18" i="51"/>
  <c r="I17" i="51" l="1"/>
  <c r="J18" i="51"/>
  <c r="I5" i="62"/>
  <c r="I4" i="62"/>
  <c r="D19" i="51"/>
  <c r="D17" i="51"/>
  <c r="I15" i="62" l="1"/>
  <c r="J17" i="51"/>
  <c r="I54" i="51"/>
  <c r="I53" i="51" s="1"/>
  <c r="D26" i="62"/>
  <c r="D57" i="51"/>
  <c r="D54" i="51"/>
  <c r="J15" i="62" l="1"/>
  <c r="J54" i="51"/>
  <c r="J53" i="51" s="1"/>
  <c r="D53" i="51"/>
  <c r="D56" i="51"/>
  <c r="D6" i="50"/>
  <c r="D3" i="50" s="1"/>
  <c r="E23" i="50"/>
  <c r="D23" i="50"/>
  <c r="C6" i="50"/>
  <c r="E9" i="50"/>
  <c r="D32" i="40"/>
  <c r="E32" i="40"/>
  <c r="C32" i="40"/>
  <c r="D64" i="41"/>
  <c r="D30" i="51" l="1"/>
  <c r="D20" i="62" s="1"/>
  <c r="E20" i="62" s="1"/>
  <c r="D12" i="42"/>
  <c r="D15" i="62"/>
  <c r="E6" i="50"/>
  <c r="E3" i="50" s="1"/>
  <c r="E30" i="50" l="1"/>
  <c r="E29" i="50"/>
  <c r="C35" i="40" l="1"/>
  <c r="D35" i="40"/>
  <c r="B35" i="40"/>
  <c r="D9" i="83"/>
  <c r="E19" i="41" l="1"/>
  <c r="D73" i="41" l="1"/>
  <c r="D15" i="42" s="1"/>
  <c r="D33" i="42"/>
  <c r="D34" i="42" s="1"/>
  <c r="D26" i="42"/>
  <c r="I14" i="51" s="1"/>
  <c r="E18" i="42"/>
  <c r="E25" i="42"/>
  <c r="E29" i="42"/>
  <c r="D70" i="41"/>
  <c r="D77" i="41" s="1"/>
  <c r="D51" i="41"/>
  <c r="D55" i="41"/>
  <c r="D29" i="51" s="1"/>
  <c r="D47" i="41"/>
  <c r="D9" i="42"/>
  <c r="D7" i="51" s="1"/>
  <c r="D37" i="41"/>
  <c r="D34" i="41"/>
  <c r="D33" i="41" s="1"/>
  <c r="D30" i="41"/>
  <c r="E31" i="41"/>
  <c r="E32" i="41"/>
  <c r="E35" i="41"/>
  <c r="E36" i="41"/>
  <c r="E38" i="41"/>
  <c r="E39" i="41"/>
  <c r="E40" i="41"/>
  <c r="E41" i="41"/>
  <c r="E43" i="41"/>
  <c r="E44" i="41"/>
  <c r="E46" i="41"/>
  <c r="E48" i="41"/>
  <c r="E49" i="41"/>
  <c r="E50" i="41"/>
  <c r="E52" i="41"/>
  <c r="E53" i="41"/>
  <c r="E54" i="41"/>
  <c r="E56" i="41"/>
  <c r="E57" i="41"/>
  <c r="E58" i="41"/>
  <c r="E59" i="41"/>
  <c r="E61" i="41"/>
  <c r="E62" i="41"/>
  <c r="E63" i="41"/>
  <c r="E64" i="41"/>
  <c r="E65" i="41"/>
  <c r="E66" i="41"/>
  <c r="E71" i="41"/>
  <c r="E72" i="41"/>
  <c r="E74" i="41"/>
  <c r="E75" i="41"/>
  <c r="E76" i="41"/>
  <c r="E22" i="41"/>
  <c r="E23" i="41"/>
  <c r="E24" i="41"/>
  <c r="E25" i="41"/>
  <c r="E26" i="41"/>
  <c r="E27" i="41"/>
  <c r="E28" i="41"/>
  <c r="D21" i="41"/>
  <c r="D20" i="41" s="1"/>
  <c r="D28" i="51" s="1"/>
  <c r="D36" i="51" s="1"/>
  <c r="D9" i="41"/>
  <c r="D8" i="41"/>
  <c r="E10" i="41"/>
  <c r="E11" i="41"/>
  <c r="E12" i="41"/>
  <c r="E13" i="41"/>
  <c r="E14" i="41"/>
  <c r="E15" i="41"/>
  <c r="G43" i="82"/>
  <c r="G41" i="82"/>
  <c r="G37" i="82"/>
  <c r="G34" i="82"/>
  <c r="G22" i="82"/>
  <c r="G19" i="82"/>
  <c r="G10" i="82"/>
  <c r="G6" i="82" s="1"/>
  <c r="G5" i="82" s="1"/>
  <c r="G8" i="82"/>
  <c r="G7" i="82" s="1"/>
  <c r="H8" i="82"/>
  <c r="H9" i="82"/>
  <c r="H10" i="82"/>
  <c r="H11" i="82"/>
  <c r="H12" i="82"/>
  <c r="H13" i="82"/>
  <c r="H14" i="82"/>
  <c r="H15" i="82"/>
  <c r="H16" i="82"/>
  <c r="H17" i="82"/>
  <c r="H18" i="82"/>
  <c r="H19" i="82"/>
  <c r="H20" i="82"/>
  <c r="H21" i="82"/>
  <c r="H22" i="82"/>
  <c r="H23" i="82"/>
  <c r="H24" i="82"/>
  <c r="H25" i="82"/>
  <c r="H26" i="82"/>
  <c r="H27" i="82"/>
  <c r="H28" i="82"/>
  <c r="H29" i="82"/>
  <c r="H30" i="82"/>
  <c r="H31" i="82"/>
  <c r="H32" i="82"/>
  <c r="H34" i="82"/>
  <c r="H35" i="82"/>
  <c r="H36" i="82"/>
  <c r="H37" i="82"/>
  <c r="H38" i="82"/>
  <c r="H39" i="82"/>
  <c r="H40" i="82"/>
  <c r="H41" i="82"/>
  <c r="H42" i="82"/>
  <c r="H43" i="82"/>
  <c r="H44" i="82"/>
  <c r="H45" i="82"/>
  <c r="D17" i="40"/>
  <c r="D27" i="40"/>
  <c r="D25" i="40"/>
  <c r="I8" i="51" s="1"/>
  <c r="I7" i="62" s="1"/>
  <c r="D22" i="40"/>
  <c r="E12" i="40"/>
  <c r="E13" i="40"/>
  <c r="E14" i="40"/>
  <c r="E15" i="40"/>
  <c r="E16" i="40"/>
  <c r="E18" i="40"/>
  <c r="E19" i="40"/>
  <c r="E20" i="40"/>
  <c r="E21" i="40"/>
  <c r="E26" i="40"/>
  <c r="E28" i="40"/>
  <c r="E29" i="40"/>
  <c r="E30" i="40"/>
  <c r="E31" i="40"/>
  <c r="E33" i="40"/>
  <c r="E34" i="40"/>
  <c r="E27" i="40" s="1"/>
  <c r="E35" i="40"/>
  <c r="E9" i="83"/>
  <c r="D3" i="83"/>
  <c r="E4" i="83"/>
  <c r="E5" i="83"/>
  <c r="E6" i="83"/>
  <c r="E7" i="83"/>
  <c r="E8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3" i="83"/>
  <c r="D34" i="50"/>
  <c r="D32" i="50"/>
  <c r="D24" i="42" s="1"/>
  <c r="D31" i="50"/>
  <c r="D15" i="50"/>
  <c r="D4" i="50"/>
  <c r="E5" i="50"/>
  <c r="E7" i="50"/>
  <c r="E8" i="50"/>
  <c r="E10" i="50"/>
  <c r="E11" i="50"/>
  <c r="E12" i="50"/>
  <c r="E13" i="50"/>
  <c r="E14" i="50"/>
  <c r="E16" i="50"/>
  <c r="E17" i="50"/>
  <c r="E18" i="50"/>
  <c r="E19" i="50"/>
  <c r="E20" i="50"/>
  <c r="E21" i="50"/>
  <c r="E24" i="50"/>
  <c r="E25" i="50"/>
  <c r="E26" i="50"/>
  <c r="E27" i="50"/>
  <c r="E28" i="50"/>
  <c r="E33" i="50"/>
  <c r="E35" i="50"/>
  <c r="E36" i="50"/>
  <c r="E37" i="50"/>
  <c r="I7" i="51" l="1"/>
  <c r="I15" i="51" s="1"/>
  <c r="D50" i="51"/>
  <c r="D43" i="51"/>
  <c r="I37" i="51"/>
  <c r="D6" i="62"/>
  <c r="I13" i="62"/>
  <c r="I6" i="62"/>
  <c r="D14" i="42"/>
  <c r="D16" i="42" s="1"/>
  <c r="D7" i="42"/>
  <c r="D18" i="62" s="1"/>
  <c r="D22" i="50"/>
  <c r="D37" i="40"/>
  <c r="D20" i="42" s="1"/>
  <c r="D19" i="42" s="1"/>
  <c r="D24" i="83"/>
  <c r="E24" i="83" s="1"/>
  <c r="D7" i="41"/>
  <c r="D6" i="41" s="1"/>
  <c r="D5" i="41" s="1"/>
  <c r="G46" i="82"/>
  <c r="D29" i="41"/>
  <c r="G33" i="82"/>
  <c r="H33" i="82" s="1"/>
  <c r="H7" i="82"/>
  <c r="H22" i="67"/>
  <c r="C27" i="42"/>
  <c r="E27" i="42" s="1"/>
  <c r="E26" i="42" s="1"/>
  <c r="C22" i="40"/>
  <c r="E22" i="40" s="1"/>
  <c r="C51" i="41"/>
  <c r="E51" i="41" s="1"/>
  <c r="C47" i="41"/>
  <c r="E47" i="41" s="1"/>
  <c r="D25" i="62" l="1"/>
  <c r="I23" i="51"/>
  <c r="I49" i="51"/>
  <c r="I51" i="51" s="1"/>
  <c r="I14" i="62"/>
  <c r="I16" i="62" s="1"/>
  <c r="D8" i="42"/>
  <c r="D6" i="51" s="1"/>
  <c r="D23" i="42"/>
  <c r="D22" i="42"/>
  <c r="D21" i="42" s="1"/>
  <c r="D30" i="42" s="1"/>
  <c r="D35" i="42" s="1"/>
  <c r="D38" i="50"/>
  <c r="D69" i="41"/>
  <c r="D6" i="42"/>
  <c r="M22" i="67"/>
  <c r="L22" i="67"/>
  <c r="K22" i="67"/>
  <c r="J22" i="67"/>
  <c r="I22" i="67"/>
  <c r="G22" i="67"/>
  <c r="F22" i="67"/>
  <c r="E22" i="67"/>
  <c r="D22" i="67"/>
  <c r="C22" i="67"/>
  <c r="B22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M20" i="67"/>
  <c r="L20" i="67"/>
  <c r="K20" i="67"/>
  <c r="J20" i="67"/>
  <c r="I20" i="67"/>
  <c r="H20" i="67"/>
  <c r="G20" i="67"/>
  <c r="F20" i="67"/>
  <c r="E20" i="67"/>
  <c r="D20" i="67"/>
  <c r="C20" i="67"/>
  <c r="B20" i="67"/>
  <c r="D5" i="62" l="1"/>
  <c r="D27" i="62"/>
  <c r="D13" i="42"/>
  <c r="D17" i="42" s="1"/>
  <c r="D5" i="51"/>
  <c r="I59" i="51"/>
  <c r="I83" i="62"/>
  <c r="I28" i="62"/>
  <c r="D78" i="41"/>
  <c r="M17" i="67"/>
  <c r="L17" i="67"/>
  <c r="K17" i="67"/>
  <c r="J17" i="67"/>
  <c r="I17" i="67"/>
  <c r="H17" i="67"/>
  <c r="G17" i="67"/>
  <c r="F17" i="67"/>
  <c r="E17" i="67"/>
  <c r="D17" i="67"/>
  <c r="C17" i="67"/>
  <c r="G8" i="67"/>
  <c r="M7" i="67"/>
  <c r="L7" i="67"/>
  <c r="K7" i="67"/>
  <c r="J7" i="67"/>
  <c r="I7" i="67"/>
  <c r="H7" i="67"/>
  <c r="G7" i="67"/>
  <c r="F7" i="67"/>
  <c r="E7" i="67"/>
  <c r="D7" i="67"/>
  <c r="C7" i="67"/>
  <c r="B7" i="67"/>
  <c r="B8" i="67"/>
  <c r="C8" i="67"/>
  <c r="D8" i="67"/>
  <c r="E8" i="67"/>
  <c r="F8" i="67"/>
  <c r="H8" i="67"/>
  <c r="D4" i="62" l="1"/>
  <c r="D15" i="51"/>
  <c r="F41" i="82"/>
  <c r="D49" i="51" l="1"/>
  <c r="D23" i="51"/>
  <c r="I16" i="51"/>
  <c r="D14" i="62"/>
  <c r="C17" i="40"/>
  <c r="E17" i="40" s="1"/>
  <c r="D51" i="51" l="1"/>
  <c r="D16" i="62"/>
  <c r="B4" i="50"/>
  <c r="C4" i="50"/>
  <c r="E4" i="50" s="1"/>
  <c r="C27" i="40"/>
  <c r="D59" i="51" l="1"/>
  <c r="I52" i="51"/>
  <c r="D28" i="62"/>
  <c r="D83" i="62"/>
  <c r="I30" i="42"/>
  <c r="C31" i="50" l="1"/>
  <c r="E31" i="50" s="1"/>
  <c r="C28" i="42" l="1"/>
  <c r="E28" i="42" s="1"/>
  <c r="D33" i="67" l="1"/>
  <c r="C33" i="67"/>
  <c r="B33" i="67"/>
  <c r="M31" i="67"/>
  <c r="L31" i="67"/>
  <c r="K31" i="67"/>
  <c r="J31" i="67"/>
  <c r="I31" i="67"/>
  <c r="H31" i="67"/>
  <c r="G31" i="67"/>
  <c r="F31" i="67"/>
  <c r="E31" i="67"/>
  <c r="D31" i="67"/>
  <c r="C31" i="67"/>
  <c r="B31" i="67"/>
  <c r="M25" i="67"/>
  <c r="L25" i="67"/>
  <c r="K25" i="67"/>
  <c r="J25" i="67"/>
  <c r="I25" i="67"/>
  <c r="H25" i="67"/>
  <c r="G25" i="67"/>
  <c r="F25" i="67"/>
  <c r="E25" i="67"/>
  <c r="D25" i="67"/>
  <c r="C25" i="67"/>
  <c r="B25" i="67"/>
  <c r="M23" i="67"/>
  <c r="L23" i="67"/>
  <c r="K23" i="67"/>
  <c r="J23" i="67"/>
  <c r="I23" i="67"/>
  <c r="H23" i="67"/>
  <c r="G23" i="67"/>
  <c r="F23" i="67"/>
  <c r="E23" i="67"/>
  <c r="D23" i="67"/>
  <c r="C23" i="67"/>
  <c r="B23" i="67"/>
  <c r="M27" i="67"/>
  <c r="L27" i="67"/>
  <c r="K27" i="67"/>
  <c r="J27" i="67"/>
  <c r="I27" i="67"/>
  <c r="H27" i="67"/>
  <c r="G27" i="67"/>
  <c r="F27" i="67"/>
  <c r="E27" i="67"/>
  <c r="D27" i="67"/>
  <c r="C27" i="67"/>
  <c r="B27" i="67"/>
  <c r="B17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M9" i="67"/>
  <c r="L9" i="67"/>
  <c r="K9" i="67"/>
  <c r="I9" i="67"/>
  <c r="H9" i="67"/>
  <c r="G9" i="67"/>
  <c r="E9" i="67"/>
  <c r="D9" i="67"/>
  <c r="C9" i="67"/>
  <c r="B9" i="67"/>
  <c r="M8" i="67"/>
  <c r="L8" i="67"/>
  <c r="K8" i="67"/>
  <c r="J8" i="67"/>
  <c r="I8" i="67"/>
  <c r="M11" i="67"/>
  <c r="L11" i="67"/>
  <c r="K11" i="67"/>
  <c r="J11" i="67"/>
  <c r="I11" i="67"/>
  <c r="H11" i="67"/>
  <c r="G11" i="67"/>
  <c r="F11" i="67"/>
  <c r="E11" i="67"/>
  <c r="D11" i="67"/>
  <c r="C11" i="67"/>
  <c r="B11" i="67"/>
  <c r="B9" i="83"/>
  <c r="B23" i="50"/>
  <c r="B15" i="50"/>
  <c r="B6" i="40"/>
  <c r="B21" i="41"/>
  <c r="B20" i="41" s="1"/>
  <c r="F6" i="82" l="1"/>
  <c r="H6" i="82" s="1"/>
  <c r="E5" i="82"/>
  <c r="E6" i="82"/>
  <c r="F5" i="82" l="1"/>
  <c r="H5" i="82" s="1"/>
  <c r="C21" i="41"/>
  <c r="C23" i="50"/>
  <c r="E21" i="41" l="1"/>
  <c r="C20" i="41"/>
  <c r="E20" i="41" s="1"/>
  <c r="O21" i="67"/>
  <c r="O20" i="67"/>
  <c r="J45" i="62"/>
  <c r="J46" i="62"/>
  <c r="J47" i="62"/>
  <c r="J48" i="62"/>
  <c r="J49" i="62"/>
  <c r="J50" i="62"/>
  <c r="J51" i="62"/>
  <c r="J52" i="62"/>
  <c r="J53" i="62"/>
  <c r="J55" i="62"/>
  <c r="H54" i="62"/>
  <c r="H42" i="62"/>
  <c r="H9" i="62"/>
  <c r="C7" i="62"/>
  <c r="H38" i="51"/>
  <c r="H26" i="62" s="1"/>
  <c r="H33" i="51"/>
  <c r="G33" i="51"/>
  <c r="H31" i="51"/>
  <c r="H21" i="62" s="1"/>
  <c r="G31" i="51"/>
  <c r="J39" i="51"/>
  <c r="J40" i="51"/>
  <c r="J41" i="51"/>
  <c r="J42" i="51"/>
  <c r="H18" i="51"/>
  <c r="H17" i="51" s="1"/>
  <c r="H15" i="62" s="1"/>
  <c r="H6" i="51"/>
  <c r="H5" i="51"/>
  <c r="C40" i="51"/>
  <c r="C58" i="51" s="1"/>
  <c r="C39" i="51"/>
  <c r="C30" i="51"/>
  <c r="E30" i="51" s="1"/>
  <c r="C28" i="51"/>
  <c r="E28" i="51" s="1"/>
  <c r="C22" i="51"/>
  <c r="E22" i="51" s="1"/>
  <c r="C20" i="51"/>
  <c r="E20" i="51" s="1"/>
  <c r="C18" i="51"/>
  <c r="H4" i="62" l="1"/>
  <c r="J4" i="62" s="1"/>
  <c r="J5" i="51"/>
  <c r="H5" i="62"/>
  <c r="J5" i="62" s="1"/>
  <c r="J6" i="51"/>
  <c r="C38" i="51"/>
  <c r="E39" i="51"/>
  <c r="C17" i="51"/>
  <c r="E18" i="51"/>
  <c r="H44" i="62"/>
  <c r="H56" i="62"/>
  <c r="H55" i="51"/>
  <c r="H54" i="51"/>
  <c r="C19" i="51"/>
  <c r="E19" i="51" s="1"/>
  <c r="C54" i="51" l="1"/>
  <c r="E17" i="51"/>
  <c r="C55" i="51"/>
  <c r="E55" i="51" s="1"/>
  <c r="E38" i="51"/>
  <c r="C57" i="51"/>
  <c r="C26" i="62"/>
  <c r="E26" i="62" s="1"/>
  <c r="H53" i="51"/>
  <c r="C56" i="51" l="1"/>
  <c r="E56" i="51" s="1"/>
  <c r="E57" i="51"/>
  <c r="E54" i="51"/>
  <c r="C53" i="51"/>
  <c r="C8" i="40"/>
  <c r="E8" i="40" s="1"/>
  <c r="C9" i="83"/>
  <c r="C3" i="83"/>
  <c r="C15" i="50"/>
  <c r="C15" i="62" l="1"/>
  <c r="E15" i="62" s="1"/>
  <c r="E53" i="51"/>
  <c r="C3" i="50"/>
  <c r="E15" i="50"/>
  <c r="O28" i="67"/>
  <c r="H28" i="51"/>
  <c r="H18" i="62" s="1"/>
  <c r="H12" i="51"/>
  <c r="O24" i="67"/>
  <c r="H11" i="51"/>
  <c r="O25" i="67"/>
  <c r="O22" i="67"/>
  <c r="H7" i="51"/>
  <c r="H6" i="62" l="1"/>
  <c r="J6" i="62" s="1"/>
  <c r="J7" i="51"/>
  <c r="H10" i="62"/>
  <c r="H8" i="62" s="1"/>
  <c r="J8" i="62" s="1"/>
  <c r="H9" i="51"/>
  <c r="J9" i="51" s="1"/>
  <c r="C32" i="42"/>
  <c r="E32" i="42" s="1"/>
  <c r="C31" i="42"/>
  <c r="E31" i="42" s="1"/>
  <c r="C26" i="42"/>
  <c r="C12" i="42"/>
  <c r="C73" i="41"/>
  <c r="E73" i="41" s="1"/>
  <c r="C70" i="41"/>
  <c r="E70" i="41" s="1"/>
  <c r="C60" i="41"/>
  <c r="C55" i="41"/>
  <c r="C42" i="41"/>
  <c r="C37" i="41"/>
  <c r="E37" i="41" s="1"/>
  <c r="C34" i="41"/>
  <c r="E34" i="41" s="1"/>
  <c r="C30" i="41"/>
  <c r="E30" i="41" s="1"/>
  <c r="C7" i="42"/>
  <c r="E7" i="42" s="1"/>
  <c r="C16" i="41"/>
  <c r="F43" i="82"/>
  <c r="C9" i="41" s="1"/>
  <c r="E9" i="41" s="1"/>
  <c r="F37" i="82"/>
  <c r="F34" i="82"/>
  <c r="F25" i="82"/>
  <c r="F22" i="82"/>
  <c r="F19" i="82"/>
  <c r="F10" i="82"/>
  <c r="C25" i="40"/>
  <c r="E25" i="40" s="1"/>
  <c r="C22" i="50"/>
  <c r="E22" i="50" s="1"/>
  <c r="C10" i="42" l="1"/>
  <c r="E10" i="42" s="1"/>
  <c r="E55" i="41"/>
  <c r="C29" i="51"/>
  <c r="C9" i="42"/>
  <c r="E9" i="42" s="1"/>
  <c r="E42" i="41"/>
  <c r="C11" i="42"/>
  <c r="E11" i="42" s="1"/>
  <c r="E60" i="41"/>
  <c r="O13" i="67"/>
  <c r="E12" i="42"/>
  <c r="O10" i="67"/>
  <c r="O23" i="67"/>
  <c r="H8" i="51"/>
  <c r="O26" i="67"/>
  <c r="H14" i="51"/>
  <c r="J14" i="51" s="1"/>
  <c r="O12" i="67"/>
  <c r="C18" i="62"/>
  <c r="C23" i="42"/>
  <c r="E23" i="42" s="1"/>
  <c r="O29" i="67"/>
  <c r="H30" i="51"/>
  <c r="C15" i="42"/>
  <c r="C77" i="41"/>
  <c r="E77" i="41" s="1"/>
  <c r="C14" i="42"/>
  <c r="C37" i="40"/>
  <c r="C24" i="83"/>
  <c r="C32" i="50"/>
  <c r="E32" i="50" s="1"/>
  <c r="C33" i="41"/>
  <c r="E33" i="41" s="1"/>
  <c r="F33" i="82"/>
  <c r="H7" i="62" l="1"/>
  <c r="J7" i="62" s="1"/>
  <c r="J8" i="51"/>
  <c r="O8" i="67"/>
  <c r="C36" i="51"/>
  <c r="E36" i="51" s="1"/>
  <c r="E29" i="51"/>
  <c r="C25" i="62"/>
  <c r="E18" i="62"/>
  <c r="C7" i="51"/>
  <c r="E37" i="40"/>
  <c r="C20" i="42"/>
  <c r="E20" i="42" s="1"/>
  <c r="O17" i="67"/>
  <c r="E15" i="42"/>
  <c r="O18" i="67"/>
  <c r="E14" i="42"/>
  <c r="C8" i="41"/>
  <c r="E8" i="41" s="1"/>
  <c r="C24" i="42"/>
  <c r="E24" i="42" s="1"/>
  <c r="O30" i="67"/>
  <c r="H13" i="62"/>
  <c r="H15" i="51"/>
  <c r="H49" i="51" s="1"/>
  <c r="J49" i="51" s="1"/>
  <c r="C16" i="42"/>
  <c r="E16" i="42" s="1"/>
  <c r="H20" i="62"/>
  <c r="H25" i="62" s="1"/>
  <c r="H27" i="62" s="1"/>
  <c r="H36" i="51"/>
  <c r="C22" i="42"/>
  <c r="C29" i="41"/>
  <c r="E29" i="41" s="1"/>
  <c r="C43" i="51" l="1"/>
  <c r="E43" i="51" s="1"/>
  <c r="C50" i="51"/>
  <c r="E50" i="51" s="1"/>
  <c r="H14" i="62"/>
  <c r="J13" i="62"/>
  <c r="C6" i="62"/>
  <c r="E6" i="62" s="1"/>
  <c r="E7" i="51"/>
  <c r="C27" i="62"/>
  <c r="E27" i="62" s="1"/>
  <c r="E25" i="62"/>
  <c r="H16" i="62"/>
  <c r="J16" i="62" s="1"/>
  <c r="J14" i="62"/>
  <c r="C19" i="42"/>
  <c r="E19" i="42" s="1"/>
  <c r="C21" i="42"/>
  <c r="E21" i="42" s="1"/>
  <c r="E22" i="42"/>
  <c r="C30" i="42"/>
  <c r="H23" i="51"/>
  <c r="J23" i="51" s="1"/>
  <c r="H43" i="51"/>
  <c r="H50" i="51"/>
  <c r="H37" i="51"/>
  <c r="H28" i="62"/>
  <c r="J28" i="62" s="1"/>
  <c r="H83" i="62"/>
  <c r="C8" i="42"/>
  <c r="E8" i="42" s="1"/>
  <c r="E30" i="42" l="1"/>
  <c r="H51" i="51"/>
  <c r="O9" i="67"/>
  <c r="C6" i="51"/>
  <c r="B6" i="50"/>
  <c r="B3" i="50" s="1"/>
  <c r="C5" i="62" l="1"/>
  <c r="E5" i="62" s="1"/>
  <c r="E6" i="51"/>
  <c r="H59" i="51"/>
  <c r="J59" i="51" s="1"/>
  <c r="J51" i="51"/>
  <c r="B26" i="42"/>
  <c r="B25" i="40"/>
  <c r="C33" i="42" l="1"/>
  <c r="C34" i="50"/>
  <c r="B32" i="50"/>
  <c r="O33" i="67" l="1"/>
  <c r="E34" i="50"/>
  <c r="C34" i="42"/>
  <c r="E33" i="42"/>
  <c r="C38" i="50"/>
  <c r="E38" i="50" s="1"/>
  <c r="B24" i="42"/>
  <c r="C35" i="42" l="1"/>
  <c r="E34" i="42"/>
  <c r="B16" i="41"/>
  <c r="E35" i="42" l="1"/>
  <c r="C40" i="42"/>
  <c r="B32" i="67"/>
  <c r="B34" i="67" l="1"/>
  <c r="B55" i="62" l="1"/>
  <c r="B48" i="62"/>
  <c r="B47" i="62"/>
  <c r="B34" i="62"/>
  <c r="B7" i="62"/>
  <c r="G38" i="51"/>
  <c r="J38" i="51" s="1"/>
  <c r="G21" i="51"/>
  <c r="G18" i="51" l="1"/>
  <c r="G6" i="51"/>
  <c r="G5" i="51"/>
  <c r="B18" i="51"/>
  <c r="B39" i="51"/>
  <c r="B22" i="51"/>
  <c r="B20" i="51"/>
  <c r="B37" i="41"/>
  <c r="B22" i="50"/>
  <c r="B8" i="40"/>
  <c r="B33" i="42"/>
  <c r="B32" i="42"/>
  <c r="B31" i="42"/>
  <c r="B34" i="50"/>
  <c r="B73" i="41"/>
  <c r="B70" i="41"/>
  <c r="B64" i="41"/>
  <c r="B55" i="41"/>
  <c r="B48" i="41"/>
  <c r="B34" i="41"/>
  <c r="B30" i="41"/>
  <c r="E25" i="82"/>
  <c r="G17" i="51" l="1"/>
  <c r="B38" i="51"/>
  <c r="B77" i="41"/>
  <c r="B33" i="41"/>
  <c r="B29" i="41" s="1"/>
  <c r="B42" i="41"/>
  <c r="B30" i="51"/>
  <c r="B15" i="42"/>
  <c r="B14" i="42"/>
  <c r="F38" i="50"/>
  <c r="B34" i="42"/>
  <c r="G30" i="51"/>
  <c r="G28" i="51"/>
  <c r="O31" i="67"/>
  <c r="B38" i="50"/>
  <c r="B23" i="42"/>
  <c r="B22" i="42"/>
  <c r="G8" i="51"/>
  <c r="G7" i="51"/>
  <c r="B12" i="42"/>
  <c r="B10" i="42"/>
  <c r="B29" i="51"/>
  <c r="B7" i="42"/>
  <c r="B28" i="51"/>
  <c r="G14" i="51"/>
  <c r="B9" i="42" l="1"/>
  <c r="G6" i="62"/>
  <c r="G18" i="62"/>
  <c r="G15" i="62"/>
  <c r="B19" i="62"/>
  <c r="B20" i="62"/>
  <c r="B55" i="51"/>
  <c r="B16" i="42"/>
  <c r="B18" i="62"/>
  <c r="O15" i="67"/>
  <c r="B7" i="51"/>
  <c r="B8" i="42"/>
  <c r="B6" i="62" l="1"/>
  <c r="B6" i="51"/>
  <c r="B5" i="62" l="1"/>
  <c r="N33" i="67" l="1"/>
  <c r="P33" i="67" s="1"/>
  <c r="E16" i="67"/>
  <c r="E19" i="67" s="1"/>
  <c r="K16" i="67"/>
  <c r="K19" i="67" s="1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N14" i="67"/>
  <c r="P14" i="67" s="1"/>
  <c r="N13" i="67"/>
  <c r="P13" i="67" s="1"/>
  <c r="N12" i="67"/>
  <c r="P12" i="67" s="1"/>
  <c r="N10" i="67"/>
  <c r="N9" i="67"/>
  <c r="P9" i="67" s="1"/>
  <c r="N8" i="67"/>
  <c r="P8" i="67" s="1"/>
  <c r="N7" i="67"/>
  <c r="G20" i="62"/>
  <c r="G13" i="62"/>
  <c r="G12" i="62"/>
  <c r="G9" i="62"/>
  <c r="G7" i="62"/>
  <c r="G5" i="62"/>
  <c r="G4" i="62"/>
  <c r="G26" i="62"/>
  <c r="P24" i="67" l="1"/>
  <c r="N31" i="67"/>
  <c r="P31" i="67" s="1"/>
  <c r="N27" i="67"/>
  <c r="G40" i="62"/>
  <c r="G12" i="5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G11" i="62" l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G21" i="62"/>
  <c r="B3" i="83"/>
  <c r="G11" i="51" l="1"/>
  <c r="B24" i="83"/>
  <c r="F6" i="67"/>
  <c r="F36" i="67" s="1"/>
  <c r="G9" i="51" l="1"/>
  <c r="B27" i="40"/>
  <c r="B37" i="40" s="1"/>
  <c r="G10" i="62"/>
  <c r="O27" i="67"/>
  <c r="P25" i="67"/>
  <c r="G6" i="67"/>
  <c r="G36" i="67" s="1"/>
  <c r="E37" i="82"/>
  <c r="G8" i="62" l="1"/>
  <c r="G14" i="62"/>
  <c r="G15" i="51"/>
  <c r="J15" i="51" s="1"/>
  <c r="B20" i="42"/>
  <c r="O32" i="67"/>
  <c r="P27" i="67"/>
  <c r="H6" i="67"/>
  <c r="H36" i="67" s="1"/>
  <c r="E8" i="82"/>
  <c r="B19" i="42" l="1"/>
  <c r="E7" i="82"/>
  <c r="F8" i="82"/>
  <c r="F7" i="82" s="1"/>
  <c r="O34" i="67"/>
  <c r="P34" i="67" s="1"/>
  <c r="P32" i="67"/>
  <c r="I6" i="67"/>
  <c r="I36" i="67" s="1"/>
  <c r="E43" i="82"/>
  <c r="B9" i="41" s="1"/>
  <c r="E34" i="82"/>
  <c r="E22" i="82"/>
  <c r="E19" i="82"/>
  <c r="E10" i="82"/>
  <c r="C7" i="41" l="1"/>
  <c r="E7" i="41" s="1"/>
  <c r="F46" i="82"/>
  <c r="H46" i="82" s="1"/>
  <c r="E33" i="82"/>
  <c r="B8" i="41" s="1"/>
  <c r="B7" i="41"/>
  <c r="J6" i="67"/>
  <c r="J36" i="67" s="1"/>
  <c r="B6" i="41" l="1"/>
  <c r="B5" i="41" s="1"/>
  <c r="B6" i="42" s="1"/>
  <c r="C6" i="41"/>
  <c r="E6" i="41" s="1"/>
  <c r="E46" i="82"/>
  <c r="K6" i="67"/>
  <c r="K36" i="67" s="1"/>
  <c r="G55" i="51"/>
  <c r="B36" i="51"/>
  <c r="B40" i="51"/>
  <c r="G36" i="51"/>
  <c r="B19" i="51"/>
  <c r="B17" i="51"/>
  <c r="B54" i="51" l="1"/>
  <c r="C5" i="41"/>
  <c r="E5" i="41" s="1"/>
  <c r="B5" i="51"/>
  <c r="G50" i="51"/>
  <c r="G37" i="51"/>
  <c r="B26" i="62"/>
  <c r="B57" i="51"/>
  <c r="B43" i="51"/>
  <c r="B50" i="51"/>
  <c r="G49" i="51"/>
  <c r="G23" i="51"/>
  <c r="L6" i="67"/>
  <c r="L36" i="67" s="1"/>
  <c r="G54" i="51"/>
  <c r="G43" i="51"/>
  <c r="G53" i="51"/>
  <c r="G51" i="51" l="1"/>
  <c r="B53" i="51"/>
  <c r="C69" i="41"/>
  <c r="E69" i="41" s="1"/>
  <c r="C6" i="42"/>
  <c r="E6" i="42" s="1"/>
  <c r="B4" i="62"/>
  <c r="B15" i="51"/>
  <c r="M6" i="67"/>
  <c r="M36" i="67" s="1"/>
  <c r="B60" i="41"/>
  <c r="B21" i="42"/>
  <c r="O7" i="67" l="1"/>
  <c r="P7" i="67" s="1"/>
  <c r="C5" i="51"/>
  <c r="E5" i="51" s="1"/>
  <c r="G59" i="51"/>
  <c r="B14" i="62"/>
  <c r="B15" i="62"/>
  <c r="C78" i="41"/>
  <c r="E78" i="41" s="1"/>
  <c r="C13" i="42"/>
  <c r="B49" i="51"/>
  <c r="G16" i="51"/>
  <c r="B23" i="51"/>
  <c r="B30" i="42"/>
  <c r="B11" i="42"/>
  <c r="B69" i="41"/>
  <c r="B78" i="41" s="1"/>
  <c r="C17" i="42" l="1"/>
  <c r="E17" i="42" s="1"/>
  <c r="E13" i="42"/>
  <c r="C15" i="51"/>
  <c r="E15" i="51" s="1"/>
  <c r="C4" i="62"/>
  <c r="E4" i="62" s="1"/>
  <c r="B51" i="51"/>
  <c r="B35" i="42"/>
  <c r="B13" i="42"/>
  <c r="C14" i="62" l="1"/>
  <c r="E14" i="62" s="1"/>
  <c r="C49" i="51"/>
  <c r="E49" i="51" s="1"/>
  <c r="C23" i="51"/>
  <c r="E23" i="51" s="1"/>
  <c r="H16" i="51"/>
  <c r="J16" i="51" s="1"/>
  <c r="G52" i="51"/>
  <c r="B17" i="42"/>
  <c r="P10" i="67"/>
  <c r="O11" i="67"/>
  <c r="G54" i="62"/>
  <c r="J54" i="62" s="1"/>
  <c r="C51" i="51" l="1"/>
  <c r="E51" i="51" s="1"/>
  <c r="C16" i="62"/>
  <c r="E16" i="62" s="1"/>
  <c r="O16" i="67"/>
  <c r="P11" i="67"/>
  <c r="C28" i="62" l="1"/>
  <c r="E28" i="62" s="1"/>
  <c r="C83" i="62"/>
  <c r="C59" i="51"/>
  <c r="E59" i="51" s="1"/>
  <c r="H52" i="51"/>
  <c r="J52" i="51" s="1"/>
  <c r="O19" i="67"/>
  <c r="P19" i="67" s="1"/>
  <c r="P16" i="67"/>
  <c r="G56" i="62" l="1"/>
  <c r="J56" i="62" s="1"/>
  <c r="G42" i="62"/>
  <c r="G25" i="62"/>
  <c r="G82" i="62"/>
  <c r="G71" i="62"/>
  <c r="G73" i="62" s="1"/>
  <c r="B54" i="62"/>
  <c r="B56" i="62" s="1"/>
  <c r="B42" i="62"/>
  <c r="B44" i="62" s="1"/>
  <c r="B25" i="62"/>
  <c r="G16" i="62"/>
  <c r="B16" i="62"/>
  <c r="G44" i="62" l="1"/>
  <c r="G27" i="62"/>
  <c r="J83" i="62" s="1"/>
  <c r="B27" i="62"/>
  <c r="B58" i="51"/>
  <c r="B83" i="62"/>
  <c r="G83" i="62"/>
  <c r="G28" i="62" l="1"/>
  <c r="E83" i="62"/>
  <c r="B28" i="62"/>
  <c r="B56" i="51"/>
  <c r="B84" i="62"/>
  <c r="B59" i="51" l="1"/>
</calcChain>
</file>

<file path=xl/sharedStrings.xml><?xml version="1.0" encoding="utf-8"?>
<sst xmlns="http://schemas.openxmlformats.org/spreadsheetml/2006/main" count="670" uniqueCount="447">
  <si>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</si>
  <si>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</si>
  <si>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</si>
  <si>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</si>
  <si>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</si>
  <si>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</si>
  <si>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</si>
  <si>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</si>
  <si>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</si>
  <si>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</si>
  <si>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</si>
  <si>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</si>
  <si>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</si>
  <si>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</si>
  <si>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</si>
  <si>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</si>
  <si>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</si>
  <si>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</si>
  <si>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</si>
  <si>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</si>
  <si>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</si>
  <si>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</si>
  <si>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</si>
  <si>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</si>
  <si>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</si>
  <si>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</si>
  <si>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</si>
  <si>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</si>
  <si>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</si>
  <si>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</si>
  <si>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</si>
  <si>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</si>
  <si>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</si>
  <si>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</si>
  <si>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</si>
  <si>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</si>
  <si>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</si>
  <si>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</si>
  <si>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</si>
  <si>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</si>
  <si>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</si>
  <si>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</si>
  <si>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</si>
  <si>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</si>
  <si>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</si>
  <si>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</si>
  <si>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</si>
  <si>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</si>
  <si>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</si>
  <si>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</si>
  <si>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</si>
  <si>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</si>
  <si>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</si>
  <si>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</si>
  <si>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</si>
  <si>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</si>
  <si>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</si>
  <si>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</si>
  <si>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</si>
  <si>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</si>
  <si>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</si>
  <si>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</si>
  <si>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</si>
  <si>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</si>
  <si>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</si>
  <si>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</si>
  <si>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</si>
  <si>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</si>
  <si>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</si>
  <si>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</si>
  <si>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</si>
  <si>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</si>
  <si>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</si>
  <si>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</si>
  <si>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</si>
  <si>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</si>
  <si>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</si>
  <si>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</si>
  <si>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</si>
  <si>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</si>
  <si>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</si>
  <si>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</si>
  <si>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</si>
  <si>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</si>
  <si>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</si>
  <si>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</si>
  <si>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</si>
  <si>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</si>
  <si>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</si>
  <si>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</si>
  <si>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</si>
  <si>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</si>
  <si>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</si>
  <si>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</si>
  <si>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</si>
  <si>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</si>
  <si>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</si>
  <si>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</si>
  <si>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</si>
  <si>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</si>
  <si>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</si>
  <si>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</si>
  <si>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</si>
  <si>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</si>
  <si>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</si>
  <si>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</si>
  <si>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</si>
  <si>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</si>
  <si>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</si>
  <si>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</si>
  <si>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</si>
  <si>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</si>
  <si>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</si>
  <si>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</si>
  <si>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</si>
  <si>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</si>
  <si>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</si>
  <si>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</si>
  <si>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</si>
  <si>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</si>
  <si>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</si>
  <si>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</si>
  <si>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</si>
  <si>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</si>
  <si>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</si>
  <si>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</si>
  <si>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</si>
  <si>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</si>
  <si>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</si>
  <si>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</si>
  <si>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</si>
  <si>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</si>
  <si>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</si>
  <si>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</si>
  <si>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</si>
  <si>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</si>
  <si>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</si>
  <si>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</si>
  <si>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</si>
  <si>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</si>
  <si>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</si>
  <si>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</si>
  <si>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</si>
  <si>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</si>
  <si>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</si>
  <si>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</si>
  <si>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</si>
  <si>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</si>
  <si>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</si>
  <si>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</si>
  <si>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</si>
  <si>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</si>
  <si>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</si>
  <si>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</si>
  <si>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</si>
  <si>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</si>
  <si>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</si>
  <si>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</si>
  <si>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</si>
  <si>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</si>
  <si>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</si>
  <si>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</si>
  <si>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</si>
  <si>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</si>
  <si>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</si>
  <si>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</si>
  <si>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</si>
  <si>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</si>
  <si>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</si>
  <si>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</si>
  <si>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</si>
  <si>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</si>
  <si>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</si>
  <si>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</si>
  <si>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</si>
  <si>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</si>
  <si>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</si>
  <si>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</si>
  <si>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</si>
  <si>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</si>
  <si>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</si>
  <si>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</si>
  <si>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</si>
  <si>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</si>
  <si>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</si>
  <si>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</si>
  <si>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</si>
  <si>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</si>
  <si>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</si>
  <si>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</si>
  <si>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</si>
  <si>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</si>
  <si>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</si>
  <si>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</si>
  <si>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</si>
  <si>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</si>
  <si>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</si>
  <si>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</si>
  <si>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</si>
  <si>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</si>
  <si>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</si>
  <si>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</si>
  <si>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</si>
  <si>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</si>
  <si>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</si>
  <si>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</si>
  <si>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</si>
  <si>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</si>
  <si>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</si>
  <si>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</si>
  <si>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</si>
  <si>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</si>
  <si>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</si>
  <si>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</si>
  <si>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</si>
  <si>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</si>
  <si>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</si>
  <si>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</si>
  <si>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</si>
  <si>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</si>
  <si>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</si>
  <si>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</si>
  <si>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</si>
  <si>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</si>
  <si>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</si>
  <si>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</si>
  <si>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</si>
  <si>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</si>
  <si>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</si>
  <si>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</si>
  <si>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</si>
  <si>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</si>
  <si>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</si>
  <si>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</si>
  <si>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</si>
  <si>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</si>
  <si>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</si>
  <si>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</si>
  <si>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</si>
  <si>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</si>
  <si>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</si>
  <si>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</si>
  <si>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</si>
  <si>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</si>
  <si>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</si>
  <si>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</si>
  <si>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</si>
  <si>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</si>
  <si>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</si>
  <si>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</si>
  <si>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</si>
  <si>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</si>
  <si>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</si>
  <si>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</si>
  <si>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</si>
  <si>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</si>
  <si>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</si>
  <si>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</si>
  <si>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</si>
  <si>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</si>
  <si>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</si>
  <si>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</si>
  <si>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</si>
  <si>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</si>
  <si>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</si>
  <si>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</si>
  <si>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</si>
  <si>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</si>
  <si>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</si>
  <si>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</si>
  <si>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</si>
  <si>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</si>
  <si>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</si>
  <si>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</si>
  <si>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</si>
  <si>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</si>
  <si>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</si>
  <si>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</si>
  <si>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</si>
  <si>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</si>
  <si>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</si>
  <si>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</si>
  <si>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</si>
  <si>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</si>
  <si>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</si>
  <si>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</si>
  <si>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</si>
  <si>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</si>
  <si>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</si>
  <si>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</si>
  <si>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</si>
  <si>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</si>
  <si>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</si>
  <si>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</si>
  <si>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</si>
  <si>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</si>
  <si>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</si>
  <si>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</si>
  <si>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</si>
  <si>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</si>
  <si>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</si>
  <si>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</si>
  <si>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</si>
  <si>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</si>
  <si>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</si>
  <si>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</si>
  <si>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</si>
  <si>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</si>
  <si>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</si>
  <si>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</si>
  <si>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</si>
  <si>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</si>
  <si>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</si>
  <si>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</si>
  <si>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</si>
  <si>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nyitott szintere</t>
  </si>
  <si>
    <t xml:space="preserve">      Mosó pályázat önrésze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</si>
  <si>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</si>
  <si>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</si>
  <si>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</si>
  <si>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</si>
  <si>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Sportöltöző és sportpálya felújítása pályázat önrész</t>
  </si>
  <si>
    <t>I.MÓDOSÍTÁS</t>
  </si>
  <si>
    <t>ELTÉRÉS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</si>
  <si>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</si>
  <si>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</si>
  <si>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</si>
  <si>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</si>
  <si>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</si>
  <si>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</si>
  <si>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</si>
  <si>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</si>
  <si>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</si>
  <si>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</si>
  <si>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</si>
  <si>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</si>
  <si>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</si>
  <si>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</si>
  <si>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</si>
  <si>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</si>
  <si>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</si>
  <si>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</si>
  <si>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</si>
  <si>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</si>
  <si>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</si>
  <si>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</si>
  <si>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</si>
  <si>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</si>
  <si>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</si>
  <si>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 Az Önkormányzat felhalmozási bevételei és kiadásai  2017. év </t>
  </si>
  <si>
    <t xml:space="preserve">Bevétele és kiadások mérlege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</si>
  <si>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</si>
  <si>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</si>
  <si>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2018. EREDETI</t>
  </si>
  <si>
    <t>2018. ÉVI EREDETI</t>
  </si>
  <si>
    <t>Polgármesteri illetmény támogatása</t>
  </si>
  <si>
    <t>Kiegészítés összege</t>
  </si>
  <si>
    <t>Szociális ágazati pótlék 2018</t>
  </si>
  <si>
    <t xml:space="preserve">FELHALMOZÁSI KIADÁSOK 2018. ÉV 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</si>
  <si>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</si>
  <si>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</si>
  <si>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</si>
  <si>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MŰKÖDÉSI KIADÁSOK 2018. ÉV </t>
  </si>
  <si>
    <t xml:space="preserve"> Az Önkormányzat  működési bevételei és kiadásai  2018. év </t>
  </si>
  <si>
    <t xml:space="preserve"> Az Önkormányzat  kötelező feladatok bevételei és kiadásai  2018. év 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</si>
  <si>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</si>
  <si>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</si>
  <si>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</si>
  <si>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>9. Állami támogatás visszafizetési kötelezettség</t>
  </si>
  <si>
    <t>Eltérés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</si>
  <si>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2018.</t>
    </r>
  </si>
  <si>
    <t xml:space="preserve">ÁLLAMI TÁMOGATÁSOK 2018. ÉV </t>
  </si>
  <si>
    <t>II.MÓDOSÍTÁS</t>
  </si>
  <si>
    <t>Bakonykarszt</t>
  </si>
  <si>
    <t xml:space="preserve">      LEADER pályázat Közösségi tér önrész 75/2018.(VIII.28.)</t>
  </si>
  <si>
    <t xml:space="preserve">      LEADER pályázat Közösségi tér munkálatok 75/2018.(VIII.28.)</t>
  </si>
  <si>
    <t xml:space="preserve">   Öreg Gella Útfelújítás önrész</t>
  </si>
  <si>
    <t xml:space="preserve">   Öreg Gella Útfelújítás munkálatok</t>
  </si>
  <si>
    <t xml:space="preserve">  2.1 Öreg Gella útfelújítás</t>
  </si>
  <si>
    <t xml:space="preserve"> 2.2 bérleti díjak</t>
  </si>
  <si>
    <t xml:space="preserve">  3.1 LEADER Közösségi tér </t>
  </si>
  <si>
    <t>EFOP-5.1.2-16-2017 Humán szolgáltatások fejlesztése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</si>
  <si>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</si>
  <si>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</si>
  <si>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2018.</t>
  </si>
  <si>
    <t>2019.</t>
  </si>
  <si>
    <t>2020.</t>
  </si>
  <si>
    <t>2021.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</si>
  <si>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</si>
  <si>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</si>
  <si>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</si>
  <si>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</si>
  <si>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</si>
  <si>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</si>
  <si>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</si>
  <si>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</si>
  <si>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</si>
  <si>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</si>
  <si>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 xml:space="preserve">                                (kedvezmények) 2018. év                       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</si>
  <si>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</si>
  <si>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</si>
  <si>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</si>
  <si>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</si>
  <si>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</si>
  <si>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</si>
  <si>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</si>
  <si>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</si>
  <si>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</si>
  <si>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</si>
  <si>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</si>
  <si>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</si>
  <si>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</si>
  <si>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</si>
  <si>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</si>
  <si>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</si>
  <si>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</si>
  <si>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</si>
  <si>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</si>
  <si>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</si>
  <si>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</si>
  <si>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</si>
  <si>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</si>
  <si>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</si>
  <si>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</si>
  <si>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</si>
  <si>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</si>
  <si>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</si>
  <si>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AZ ÖNKORMÁNYZAT 2018-2021. ÉVEK </t>
  </si>
  <si>
    <t>TERVEZETT ELŐIRÁNYZATAINAK KERETSZÁMAI</t>
  </si>
  <si>
    <t>2018. évi eredeti ei.</t>
  </si>
  <si>
    <t>2019. évi várható előirányzatok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</si>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</sst>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3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3" fillId="0" borderId="0" applyFill="0" applyBorder="0" applyAlignment="0" applyProtection="0"/>
    <xf numFmtId="0" fontId="21" fillId="0" borderId="0"/>
    <xf numFmtId="0" fontId="24" fillId="0" borderId="0"/>
    <xf numFmtId="43" fontId="21" fillId="0" borderId="0" applyFill="0" applyBorder="0" applyAlignment="0" applyProtection="0"/>
    <xf numFmtId="0" fontId="21" fillId="0" borderId="0"/>
    <xf numFmtId="0" fontId="21" fillId="0" borderId="0"/>
    <xf numFmtId="0" fontId="35" fillId="0" borderId="0"/>
    <xf numFmtId="0" fontId="24" fillId="0" borderId="0"/>
  </cellStyleXfs>
  <cellXfs count="441">
    <xf numFmtId="0" fontId="0" fillId="0" borderId="0" xfId="0"/>
    <xf numFmtId="0" fontId="0" fillId="0" borderId="0" xfId="0" applyFont="1"/>
    <xf numFmtId="0" fontId="19" fillId="0" borderId="0" xfId="0" applyFont="1"/>
    <xf numFmtId="3" fontId="19" fillId="0" borderId="0" xfId="0" applyNumberFormat="1" applyFont="1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6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19" fillId="0" borderId="0" xfId="0" applyFont="1" applyFill="1"/>
    <xf numFmtId="3" fontId="19" fillId="0" borderId="12" xfId="0" applyNumberFormat="1" applyFont="1" applyFill="1" applyBorder="1" applyAlignment="1">
      <alignment horizontal="right" wrapText="1"/>
    </xf>
    <xf numFmtId="3" fontId="19" fillId="0" borderId="12" xfId="0" applyNumberFormat="1" applyFont="1" applyFill="1" applyBorder="1"/>
    <xf numFmtId="3" fontId="19" fillId="0" borderId="12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3" fontId="19" fillId="0" borderId="16" xfId="0" applyNumberFormat="1" applyFont="1" applyFill="1" applyBorder="1"/>
    <xf numFmtId="3" fontId="19" fillId="0" borderId="18" xfId="0" applyNumberFormat="1" applyFont="1" applyFill="1" applyBorder="1"/>
    <xf numFmtId="3" fontId="0" fillId="0" borderId="23" xfId="0" applyNumberFormat="1" applyFont="1" applyFill="1" applyBorder="1"/>
    <xf numFmtId="3" fontId="27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19" fillId="0" borderId="12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center" wrapText="1"/>
    </xf>
    <xf numFmtId="3" fontId="19" fillId="0" borderId="16" xfId="0" applyNumberFormat="1" applyFont="1" applyFill="1" applyBorder="1" applyAlignment="1">
      <alignment horizontal="right" wrapText="1"/>
    </xf>
    <xf numFmtId="3" fontId="19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19" fillId="0" borderId="14" xfId="0" applyNumberFormat="1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left" wrapText="1"/>
    </xf>
    <xf numFmtId="49" fontId="19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5" fillId="0" borderId="12" xfId="50" applyNumberFormat="1" applyFont="1" applyBorder="1"/>
    <xf numFmtId="0" fontId="25" fillId="0" borderId="20" xfId="50" applyFont="1" applyBorder="1" applyAlignment="1">
      <alignment horizontal="center" vertical="center" wrapText="1"/>
    </xf>
    <xf numFmtId="0" fontId="25" fillId="0" borderId="21" xfId="50" applyFont="1" applyBorder="1" applyAlignment="1">
      <alignment horizontal="center" vertical="center" wrapText="1"/>
    </xf>
    <xf numFmtId="0" fontId="26" fillId="0" borderId="14" xfId="50" applyFont="1" applyBorder="1" applyAlignment="1">
      <alignment horizontal="left" wrapText="1"/>
    </xf>
    <xf numFmtId="3" fontId="26" fillId="0" borderId="16" xfId="50" applyNumberFormat="1" applyFont="1" applyBorder="1"/>
    <xf numFmtId="0" fontId="25" fillId="0" borderId="14" xfId="50" applyFont="1" applyBorder="1" applyAlignment="1">
      <alignment horizontal="left" wrapText="1"/>
    </xf>
    <xf numFmtId="0" fontId="25" fillId="29" borderId="14" xfId="50" applyFont="1" applyFill="1" applyBorder="1" applyAlignment="1">
      <alignment horizontal="left" wrapText="1"/>
    </xf>
    <xf numFmtId="0" fontId="25" fillId="29" borderId="17" xfId="50" applyFont="1" applyFill="1" applyBorder="1" applyAlignment="1">
      <alignment horizontal="left" wrapText="1"/>
    </xf>
    <xf numFmtId="3" fontId="25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5" fillId="0" borderId="21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6" fillId="29" borderId="14" xfId="49" applyFont="1" applyFill="1" applyBorder="1" applyAlignment="1">
      <alignment wrapText="1"/>
    </xf>
    <xf numFmtId="0" fontId="25" fillId="0" borderId="14" xfId="49" applyFont="1" applyBorder="1" applyAlignment="1">
      <alignment horizontal="left" wrapText="1"/>
    </xf>
    <xf numFmtId="3" fontId="26" fillId="0" borderId="14" xfId="43" applyNumberFormat="1" applyFont="1" applyFill="1" applyBorder="1" applyAlignment="1">
      <alignment wrapText="1"/>
    </xf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5" fillId="29" borderId="20" xfId="50" applyFont="1" applyFill="1" applyBorder="1" applyAlignment="1">
      <alignment horizontal="center" vertical="center" wrapText="1"/>
    </xf>
    <xf numFmtId="0" fontId="25" fillId="29" borderId="14" xfId="50" applyFont="1" applyFill="1" applyBorder="1" applyAlignment="1">
      <alignment wrapText="1"/>
    </xf>
    <xf numFmtId="0" fontId="26" fillId="29" borderId="14" xfId="50" applyFont="1" applyFill="1" applyBorder="1" applyAlignment="1">
      <alignment wrapText="1"/>
    </xf>
    <xf numFmtId="0" fontId="28" fillId="29" borderId="0" xfId="50" applyFont="1" applyFill="1" applyBorder="1"/>
    <xf numFmtId="164" fontId="26" fillId="29" borderId="14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 wrapText="1"/>
    </xf>
    <xf numFmtId="0" fontId="29" fillId="29" borderId="12" xfId="50" applyFont="1" applyFill="1" applyBorder="1"/>
    <xf numFmtId="0" fontId="29" fillId="29" borderId="0" xfId="50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 wrapText="1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164" fontId="26" fillId="29" borderId="14" xfId="50" applyNumberFormat="1" applyFont="1" applyFill="1" applyBorder="1" applyAlignment="1">
      <alignment wrapText="1"/>
    </xf>
    <xf numFmtId="0" fontId="26" fillId="29" borderId="14" xfId="49" applyFont="1" applyFill="1" applyBorder="1" applyAlignment="1">
      <alignment horizontal="left" wrapText="1"/>
    </xf>
    <xf numFmtId="0" fontId="25" fillId="29" borderId="14" xfId="49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5" fillId="29" borderId="0" xfId="50" applyNumberFormat="1" applyFont="1" applyFill="1" applyBorder="1" applyAlignment="1">
      <alignment vertical="center"/>
    </xf>
    <xf numFmtId="0" fontId="26" fillId="0" borderId="14" xfId="50" applyFont="1" applyBorder="1"/>
    <xf numFmtId="0" fontId="26" fillId="0" borderId="17" xfId="50" applyFont="1" applyBorder="1"/>
    <xf numFmtId="3" fontId="26" fillId="0" borderId="0" xfId="50" applyNumberFormat="1" applyFont="1" applyBorder="1"/>
    <xf numFmtId="3" fontId="26" fillId="0" borderId="12" xfId="50" applyNumberFormat="1" applyFont="1" applyFill="1" applyBorder="1"/>
    <xf numFmtId="3" fontId="25" fillId="0" borderId="12" xfId="50" applyNumberFormat="1" applyFont="1" applyFill="1" applyBorder="1" applyAlignment="1">
      <alignment horizontal="right" wrapText="1"/>
    </xf>
    <xf numFmtId="3" fontId="25" fillId="0" borderId="18" xfId="50" applyNumberFormat="1" applyFont="1" applyFill="1" applyBorder="1" applyAlignment="1">
      <alignment horizontal="right" wrapText="1"/>
    </xf>
    <xf numFmtId="0" fontId="25" fillId="0" borderId="20" xfId="50" applyFont="1" applyFill="1" applyBorder="1" applyAlignment="1">
      <alignment horizontal="center" vertical="center" wrapText="1"/>
    </xf>
    <xf numFmtId="0" fontId="25" fillId="0" borderId="14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6" fillId="0" borderId="16" xfId="44" applyFont="1" applyBorder="1"/>
    <xf numFmtId="0" fontId="25" fillId="0" borderId="14" xfId="50" applyFont="1" applyFill="1" applyBorder="1" applyAlignment="1">
      <alignment horizontal="left" vertical="center" wrapText="1" indent="2"/>
    </xf>
    <xf numFmtId="3" fontId="26" fillId="0" borderId="12" xfId="0" applyNumberFormat="1" applyFont="1" applyBorder="1"/>
    <xf numFmtId="0" fontId="26" fillId="0" borderId="14" xfId="50" applyFont="1" applyFill="1" applyBorder="1"/>
    <xf numFmtId="0" fontId="26" fillId="0" borderId="14" xfId="50" applyFont="1" applyFill="1" applyBorder="1" applyAlignment="1">
      <alignment horizontal="left" vertical="center" wrapText="1" indent="2"/>
    </xf>
    <xf numFmtId="0" fontId="26" fillId="0" borderId="14" xfId="50" applyFont="1" applyFill="1" applyBorder="1" applyAlignment="1">
      <alignment horizontal="left" vertical="center" wrapText="1" indent="1"/>
    </xf>
    <xf numFmtId="3" fontId="26" fillId="0" borderId="14" xfId="50" applyNumberFormat="1" applyFont="1" applyFill="1" applyBorder="1" applyAlignment="1">
      <alignment horizontal="left" vertical="center" wrapText="1" indent="1"/>
    </xf>
    <xf numFmtId="3" fontId="26" fillId="0" borderId="12" xfId="44" applyNumberFormat="1" applyFont="1" applyBorder="1"/>
    <xf numFmtId="0" fontId="25" fillId="0" borderId="17" xfId="50" applyFont="1" applyFill="1" applyBorder="1" applyAlignment="1">
      <alignment horizontal="left" vertical="center" wrapText="1" indent="1"/>
    </xf>
    <xf numFmtId="3" fontId="25" fillId="0" borderId="18" xfId="44" applyNumberFormat="1" applyFont="1" applyBorder="1"/>
    <xf numFmtId="3" fontId="25" fillId="0" borderId="20" xfId="43" applyNumberFormat="1" applyFont="1" applyBorder="1" applyAlignment="1">
      <alignment horizontal="center" wrapText="1"/>
    </xf>
    <xf numFmtId="3" fontId="25" fillId="30" borderId="12" xfId="49" applyNumberFormat="1" applyFont="1" applyFill="1" applyBorder="1" applyAlignment="1">
      <alignment horizontal="right" vertical="center" wrapText="1"/>
    </xf>
    <xf numFmtId="3" fontId="26" fillId="0" borderId="12" xfId="86" applyNumberFormat="1" applyFont="1" applyBorder="1"/>
    <xf numFmtId="3" fontId="26" fillId="0" borderId="14" xfId="86" applyNumberFormat="1" applyFont="1" applyBorder="1" applyAlignment="1">
      <alignment horizontal="left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8" fillId="0" borderId="14" xfId="86" applyNumberFormat="1" applyFont="1" applyBorder="1" applyAlignment="1">
      <alignment horizontal="left" wrapText="1"/>
    </xf>
    <xf numFmtId="3" fontId="28" fillId="30" borderId="12" xfId="49" applyNumberFormat="1" applyFont="1" applyFill="1" applyBorder="1" applyAlignment="1">
      <alignment horizontal="right" vertical="center" wrapText="1"/>
    </xf>
    <xf numFmtId="3" fontId="25" fillId="0" borderId="14" xfId="0" applyNumberFormat="1" applyFont="1" applyFill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right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left" wrapText="1"/>
    </xf>
    <xf numFmtId="3" fontId="28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/>
    <xf numFmtId="3" fontId="26" fillId="0" borderId="12" xfId="86" applyNumberFormat="1" applyFont="1" applyFill="1" applyBorder="1" applyAlignment="1"/>
    <xf numFmtId="3" fontId="25" fillId="0" borderId="14" xfId="43" applyNumberFormat="1" applyFont="1" applyBorder="1" applyAlignment="1">
      <alignment wrapText="1"/>
    </xf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5" fillId="0" borderId="20" xfId="44" applyNumberFormat="1" applyFont="1" applyBorder="1" applyAlignment="1">
      <alignment wrapText="1"/>
    </xf>
    <xf numFmtId="3" fontId="25" fillId="0" borderId="21" xfId="44" applyNumberFormat="1" applyFont="1" applyBorder="1" applyAlignment="1">
      <alignment wrapText="1"/>
    </xf>
    <xf numFmtId="3" fontId="26" fillId="29" borderId="14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14" xfId="44" applyNumberFormat="1" applyFont="1" applyBorder="1" applyAlignment="1">
      <alignment wrapText="1"/>
    </xf>
    <xf numFmtId="3" fontId="26" fillId="29" borderId="14" xfId="49" applyNumberFormat="1" applyFont="1" applyFill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5" fillId="0" borderId="17" xfId="44" applyNumberFormat="1" applyFont="1" applyBorder="1" applyAlignment="1">
      <alignment wrapText="1"/>
    </xf>
    <xf numFmtId="3" fontId="25" fillId="0" borderId="18" xfId="44" applyNumberFormat="1" applyFont="1" applyBorder="1" applyAlignment="1">
      <alignment wrapText="1"/>
    </xf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0" borderId="20" xfId="48" applyNumberFormat="1" applyFont="1" applyBorder="1" applyAlignment="1">
      <alignment wrapText="1"/>
    </xf>
    <xf numFmtId="3" fontId="25" fillId="0" borderId="21" xfId="48" applyNumberFormat="1" applyFont="1" applyBorder="1" applyAlignment="1">
      <alignment wrapText="1"/>
    </xf>
    <xf numFmtId="3" fontId="25" fillId="0" borderId="14" xfId="48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6" xfId="48" applyNumberFormat="1" applyFont="1" applyBorder="1" applyAlignment="1">
      <alignment wrapText="1"/>
    </xf>
    <xf numFmtId="3" fontId="26" fillId="0" borderId="14" xfId="50" applyNumberFormat="1" applyFont="1" applyBorder="1" applyAlignment="1">
      <alignment horizontal="left"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0" borderId="16" xfId="48" applyNumberFormat="1" applyFont="1" applyBorder="1"/>
    <xf numFmtId="3" fontId="26" fillId="0" borderId="14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16" xfId="48" applyNumberFormat="1" applyFont="1" applyBorder="1"/>
    <xf numFmtId="3" fontId="25" fillId="0" borderId="0" xfId="48" applyNumberFormat="1" applyFont="1"/>
    <xf numFmtId="3" fontId="26" fillId="0" borderId="14" xfId="48" applyNumberFormat="1" applyFont="1" applyBorder="1" applyAlignment="1">
      <alignment wrapText="1"/>
    </xf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5" fillId="0" borderId="17" xfId="48" applyNumberFormat="1" applyFont="1" applyBorder="1" applyAlignment="1">
      <alignment wrapText="1"/>
    </xf>
    <xf numFmtId="3" fontId="25" fillId="0" borderId="18" xfId="48" applyNumberFormat="1" applyFont="1" applyBorder="1"/>
    <xf numFmtId="3" fontId="25" fillId="0" borderId="18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9" xfId="48" applyNumberFormat="1" applyFont="1" applyBorder="1"/>
    <xf numFmtId="3" fontId="26" fillId="29" borderId="0" xfId="50" applyNumberFormat="1" applyFont="1" applyFill="1" applyBorder="1" applyAlignment="1">
      <alignment horizontal="right"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1" fillId="0" borderId="0" xfId="43" applyNumberFormat="1" applyFont="1" applyAlignment="1">
      <alignment horizontal="center"/>
    </xf>
    <xf numFmtId="3" fontId="31" fillId="0" borderId="0" xfId="86" applyNumberFormat="1" applyFont="1" applyBorder="1" applyAlignment="1">
      <alignment horizontal="center"/>
    </xf>
    <xf numFmtId="3" fontId="31" fillId="0" borderId="0" xfId="86" applyNumberFormat="1" applyFont="1" applyFill="1" applyBorder="1" applyAlignment="1">
      <alignment horizontal="center"/>
    </xf>
    <xf numFmtId="3" fontId="30" fillId="0" borderId="0" xfId="43" applyNumberFormat="1" applyFont="1" applyFill="1" applyAlignment="1">
      <alignment horizontal="center"/>
    </xf>
    <xf numFmtId="3" fontId="30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12" xfId="43" applyNumberFormat="1" applyFont="1" applyBorder="1"/>
    <xf numFmtId="3" fontId="25" fillId="0" borderId="0" xfId="43" applyNumberFormat="1" applyFont="1"/>
    <xf numFmtId="3" fontId="25" fillId="0" borderId="12" xfId="86" applyNumberFormat="1" applyFont="1" applyFill="1" applyBorder="1"/>
    <xf numFmtId="3" fontId="26" fillId="0" borderId="12" xfId="43" applyNumberFormat="1" applyFont="1" applyBorder="1"/>
    <xf numFmtId="3" fontId="25" fillId="0" borderId="12" xfId="0" applyNumberFormat="1" applyFont="1" applyBorder="1"/>
    <xf numFmtId="3" fontId="26" fillId="0" borderId="0" xfId="50" applyNumberFormat="1" applyFont="1" applyFill="1" applyBorder="1" applyAlignment="1">
      <alignment horizontal="right" wrapText="1"/>
    </xf>
    <xf numFmtId="3" fontId="25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5" fillId="29" borderId="16" xfId="50" applyNumberFormat="1" applyFont="1" applyFill="1" applyBorder="1"/>
    <xf numFmtId="3" fontId="26" fillId="29" borderId="16" xfId="50" applyNumberFormat="1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28" fillId="0" borderId="14" xfId="86" applyNumberFormat="1" applyFont="1" applyFill="1" applyBorder="1" applyAlignment="1">
      <alignment horizontal="left" wrapText="1"/>
    </xf>
    <xf numFmtId="3" fontId="28" fillId="0" borderId="12" xfId="49" applyNumberFormat="1" applyFont="1" applyFill="1" applyBorder="1" applyAlignment="1">
      <alignment horizontal="right" vertical="center" wrapText="1"/>
    </xf>
    <xf numFmtId="3" fontId="25" fillId="0" borderId="17" xfId="43" applyNumberFormat="1" applyFont="1" applyBorder="1" applyAlignment="1">
      <alignment horizontal="right" vertical="center" wrapText="1"/>
    </xf>
    <xf numFmtId="3" fontId="25" fillId="0" borderId="18" xfId="43" applyNumberFormat="1" applyFont="1" applyBorder="1" applyAlignment="1">
      <alignment horizontal="right" vertical="center"/>
    </xf>
    <xf numFmtId="3" fontId="31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1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3" fontId="25" fillId="0" borderId="14" xfId="86" applyNumberFormat="1" applyFont="1" applyBorder="1" applyAlignment="1">
      <alignment horizontal="left" vertical="center" wrapText="1"/>
    </xf>
    <xf numFmtId="0" fontId="25" fillId="0" borderId="12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0" fontId="26" fillId="0" borderId="0" xfId="85" applyFont="1" applyFill="1"/>
    <xf numFmtId="0" fontId="26" fillId="0" borderId="0" xfId="0" applyFont="1"/>
    <xf numFmtId="0" fontId="25" fillId="0" borderId="20" xfId="85" applyFont="1" applyFill="1" applyBorder="1" applyAlignment="1">
      <alignment horizontal="center" vertical="center" wrapText="1"/>
    </xf>
    <xf numFmtId="0" fontId="25" fillId="0" borderId="14" xfId="85" applyFont="1" applyFill="1" applyBorder="1" applyAlignment="1">
      <alignment horizontal="left" vertical="center" wrapText="1"/>
    </xf>
    <xf numFmtId="3" fontId="25" fillId="0" borderId="12" xfId="49" applyNumberFormat="1" applyFont="1" applyFill="1" applyBorder="1" applyAlignment="1">
      <alignment horizontal="right" vertical="center" wrapText="1"/>
    </xf>
    <xf numFmtId="0" fontId="26" fillId="0" borderId="14" xfId="85" applyFont="1" applyFill="1" applyBorder="1" applyAlignment="1">
      <alignment wrapText="1"/>
    </xf>
    <xf numFmtId="3" fontId="26" fillId="0" borderId="12" xfId="0" applyNumberFormat="1" applyFont="1" applyFill="1" applyBorder="1"/>
    <xf numFmtId="3" fontId="26" fillId="0" borderId="16" xfId="0" applyNumberFormat="1" applyFont="1" applyBorder="1"/>
    <xf numFmtId="3" fontId="26" fillId="0" borderId="0" xfId="0" applyNumberFormat="1" applyFont="1"/>
    <xf numFmtId="0" fontId="26" fillId="0" borderId="12" xfId="0" applyFont="1" applyBorder="1"/>
    <xf numFmtId="49" fontId="26" fillId="0" borderId="14" xfId="85" applyNumberFormat="1" applyFont="1" applyFill="1" applyBorder="1" applyAlignment="1">
      <alignment wrapText="1"/>
    </xf>
    <xf numFmtId="0" fontId="26" fillId="0" borderId="14" xfId="85" applyFont="1" applyFill="1" applyBorder="1"/>
    <xf numFmtId="0" fontId="25" fillId="0" borderId="14" xfId="49" applyFont="1" applyFill="1" applyBorder="1" applyAlignment="1">
      <alignment horizontal="left" vertical="center" wrapText="1" indent="1"/>
    </xf>
    <xf numFmtId="3" fontId="25" fillId="0" borderId="12" xfId="0" applyNumberFormat="1" applyFont="1" applyFill="1" applyBorder="1"/>
    <xf numFmtId="0" fontId="25" fillId="0" borderId="14" xfId="85" applyFont="1" applyFill="1" applyBorder="1" applyAlignment="1">
      <alignment wrapText="1"/>
    </xf>
    <xf numFmtId="0" fontId="25" fillId="0" borderId="17" xfId="85" applyFont="1" applyFill="1" applyBorder="1"/>
    <xf numFmtId="3" fontId="25" fillId="0" borderId="18" xfId="85" applyNumberFormat="1" applyFont="1" applyFill="1" applyBorder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3" fontId="25" fillId="0" borderId="16" xfId="0" applyNumberFormat="1" applyFont="1" applyBorder="1" applyAlignment="1">
      <alignment horizontal="right" vertical="center"/>
    </xf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6" fillId="0" borderId="0" xfId="50" applyNumberFormat="1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5" fillId="0" borderId="14" xfId="45" applyFont="1" applyFill="1" applyBorder="1"/>
    <xf numFmtId="3" fontId="25" fillId="29" borderId="12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0" fontId="26" fillId="0" borderId="14" xfId="45" applyFont="1" applyFill="1" applyBorder="1"/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5" fillId="0" borderId="14" xfId="47" applyFont="1" applyFill="1" applyBorder="1"/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0" fontId="25" fillId="0" borderId="14" xfId="0" applyFont="1" applyBorder="1"/>
    <xf numFmtId="3" fontId="25" fillId="0" borderId="12" xfId="45" applyNumberFormat="1" applyFont="1" applyBorder="1"/>
    <xf numFmtId="0" fontId="26" fillId="0" borderId="14" xfId="0" applyFont="1" applyBorder="1"/>
    <xf numFmtId="0" fontId="26" fillId="0" borderId="14" xfId="45" applyFont="1" applyFill="1" applyBorder="1" applyAlignment="1">
      <alignment wrapText="1"/>
    </xf>
    <xf numFmtId="2" fontId="25" fillId="0" borderId="12" xfId="45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3" fontId="25" fillId="0" borderId="14" xfId="45" applyNumberFormat="1" applyFont="1" applyFill="1" applyBorder="1"/>
    <xf numFmtId="0" fontId="25" fillId="0" borderId="12" xfId="45" applyFont="1" applyBorder="1"/>
    <xf numFmtId="3" fontId="26" fillId="0" borderId="14" xfId="45" applyNumberFormat="1" applyFont="1" applyFill="1" applyBorder="1"/>
    <xf numFmtId="0" fontId="25" fillId="0" borderId="17" xfId="45" applyFont="1" applyFill="1" applyBorder="1"/>
    <xf numFmtId="0" fontId="26" fillId="0" borderId="18" xfId="45" applyFont="1" applyBorder="1"/>
    <xf numFmtId="3" fontId="25" fillId="0" borderId="18" xfId="45" applyNumberFormat="1" applyFont="1" applyBorder="1"/>
    <xf numFmtId="3" fontId="25" fillId="29" borderId="12" xfId="50" applyNumberFormat="1" applyFont="1" applyFill="1" applyBorder="1" applyAlignment="1">
      <alignment horizontal="right" vertical="center" wrapText="1"/>
    </xf>
    <xf numFmtId="3" fontId="25" fillId="29" borderId="16" xfId="50" applyNumberFormat="1" applyFont="1" applyFill="1" applyBorder="1" applyAlignment="1">
      <alignment horizontal="right" vertical="center"/>
    </xf>
    <xf numFmtId="3" fontId="26" fillId="29" borderId="12" xfId="50" applyNumberFormat="1" applyFont="1" applyFill="1" applyBorder="1" applyAlignment="1">
      <alignment horizontal="right"/>
    </xf>
    <xf numFmtId="0" fontId="26" fillId="0" borderId="14" xfId="50" applyFont="1" applyFill="1" applyBorder="1" applyAlignment="1">
      <alignment horizontal="left" wrapText="1"/>
    </xf>
    <xf numFmtId="0" fontId="25" fillId="0" borderId="0" xfId="50" applyFont="1" applyFill="1"/>
    <xf numFmtId="0" fontId="25" fillId="0" borderId="14" xfId="50" applyFont="1" applyFill="1" applyBorder="1" applyAlignment="1">
      <alignment horizontal="left" wrapText="1"/>
    </xf>
    <xf numFmtId="0" fontId="26" fillId="0" borderId="0" xfId="50" applyFont="1" applyFill="1"/>
    <xf numFmtId="0" fontId="28" fillId="0" borderId="14" xfId="50" applyFont="1" applyFill="1" applyBorder="1" applyAlignment="1">
      <alignment horizontal="left" wrapText="1"/>
    </xf>
    <xf numFmtId="3" fontId="25" fillId="0" borderId="20" xfId="44" applyNumberFormat="1" applyFont="1" applyBorder="1" applyAlignment="1">
      <alignment horizontal="center" vertical="center" wrapText="1"/>
    </xf>
    <xf numFmtId="3" fontId="25" fillId="0" borderId="21" xfId="44" applyNumberFormat="1" applyFont="1" applyBorder="1" applyAlignment="1">
      <alignment horizontal="center" vertical="center" wrapText="1"/>
    </xf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/>
    <xf numFmtId="3" fontId="26" fillId="0" borderId="22" xfId="48" applyNumberFormat="1" applyFont="1" applyBorder="1"/>
    <xf numFmtId="0" fontId="25" fillId="0" borderId="16" xfId="50" applyFont="1" applyBorder="1" applyAlignment="1">
      <alignment horizontal="center" vertical="center"/>
    </xf>
    <xf numFmtId="3" fontId="25" fillId="29" borderId="18" xfId="51" applyNumberFormat="1" applyFont="1" applyFill="1" applyBorder="1" applyAlignment="1">
      <alignment horizontal="center" vertical="center" wrapText="1"/>
    </xf>
    <xf numFmtId="3" fontId="28" fillId="29" borderId="12" xfId="50" applyNumberFormat="1" applyFont="1" applyFill="1" applyBorder="1" applyAlignment="1">
      <alignment horizontal="right" wrapText="1"/>
    </xf>
    <xf numFmtId="3" fontId="26" fillId="0" borderId="14" xfId="86" applyNumberFormat="1" applyFont="1" applyBorder="1" applyAlignment="1">
      <alignment horizontal="left" vertical="center" wrapText="1"/>
    </xf>
    <xf numFmtId="0" fontId="26" fillId="0" borderId="0" xfId="0" applyFont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6" fillId="0" borderId="14" xfId="47" applyFont="1" applyFill="1" applyBorder="1"/>
    <xf numFmtId="3" fontId="26" fillId="0" borderId="12" xfId="50" applyNumberFormat="1" applyFont="1" applyBorder="1"/>
    <xf numFmtId="3" fontId="28" fillId="30" borderId="12" xfId="49" applyNumberFormat="1" applyFont="1" applyFill="1" applyBorder="1" applyAlignment="1">
      <alignment horizontal="right" vertical="center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6" fillId="29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5" fillId="0" borderId="12" xfId="0" applyNumberFormat="1" applyFont="1" applyFill="1" applyBorder="1"/>
    <xf numFmtId="3" fontId="26" fillId="0" borderId="12" xfId="44" applyNumberFormat="1" applyFont="1" applyBorder="1"/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 applyAlignment="1">
      <alignment horizontal="right" wrapText="1"/>
    </xf>
    <xf numFmtId="3" fontId="28" fillId="0" borderId="12" xfId="0" applyNumberFormat="1" applyFont="1" applyFill="1" applyBorder="1"/>
    <xf numFmtId="0" fontId="25" fillId="0" borderId="22" xfId="5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1" xfId="50" applyFont="1" applyBorder="1" applyAlignment="1">
      <alignment horizontal="center" vertical="center"/>
    </xf>
    <xf numFmtId="0" fontId="25" fillId="0" borderId="12" xfId="50" applyFont="1" applyBorder="1" applyAlignment="1">
      <alignment horizontal="center" vertical="center"/>
    </xf>
    <xf numFmtId="0" fontId="25" fillId="0" borderId="25" xfId="50" applyFont="1" applyBorder="1" applyAlignment="1">
      <alignment horizontal="center" vertical="center"/>
    </xf>
    <xf numFmtId="3" fontId="26" fillId="0" borderId="26" xfId="48" applyNumberFormat="1" applyFont="1" applyBorder="1" applyAlignment="1">
      <alignment wrapText="1"/>
    </xf>
    <xf numFmtId="3" fontId="26" fillId="0" borderId="26" xfId="48" applyNumberFormat="1" applyFont="1" applyBorder="1"/>
    <xf numFmtId="3" fontId="25" fillId="0" borderId="26" xfId="48" applyNumberFormat="1" applyFont="1" applyBorder="1"/>
    <xf numFmtId="3" fontId="25" fillId="0" borderId="28" xfId="48" applyNumberFormat="1" applyFont="1" applyBorder="1"/>
    <xf numFmtId="3" fontId="26" fillId="0" borderId="25" xfId="48" applyNumberFormat="1" applyFont="1" applyBorder="1"/>
    <xf numFmtId="0" fontId="25" fillId="0" borderId="26" xfId="50" applyFont="1" applyBorder="1" applyAlignment="1">
      <alignment horizontal="center" vertical="center"/>
    </xf>
    <xf numFmtId="3" fontId="26" fillId="0" borderId="27" xfId="48" applyNumberFormat="1" applyFont="1" applyBorder="1"/>
    <xf numFmtId="0" fontId="25" fillId="0" borderId="25" xfId="50" applyFont="1" applyBorder="1" applyAlignment="1">
      <alignment horizontal="center" vertical="center" wrapText="1"/>
    </xf>
    <xf numFmtId="3" fontId="26" fillId="0" borderId="26" xfId="44" applyNumberFormat="1" applyFont="1" applyBorder="1"/>
    <xf numFmtId="3" fontId="25" fillId="0" borderId="26" xfId="44" applyNumberFormat="1" applyFont="1" applyBorder="1"/>
    <xf numFmtId="3" fontId="25" fillId="0" borderId="26" xfId="43" applyNumberFormat="1" applyFont="1" applyBorder="1"/>
    <xf numFmtId="0" fontId="26" fillId="0" borderId="26" xfId="44" applyFont="1" applyBorder="1"/>
    <xf numFmtId="3" fontId="26" fillId="0" borderId="26" xfId="50" applyNumberFormat="1" applyFont="1" applyFill="1" applyBorder="1" applyAlignment="1">
      <alignment horizontal="right" wrapText="1"/>
    </xf>
    <xf numFmtId="3" fontId="26" fillId="0" borderId="26" xfId="0" applyNumberFormat="1" applyFont="1" applyBorder="1"/>
    <xf numFmtId="3" fontId="25" fillId="0" borderId="26" xfId="45" applyNumberFormat="1" applyFont="1" applyBorder="1"/>
    <xf numFmtId="0" fontId="25" fillId="29" borderId="26" xfId="50" applyFont="1" applyFill="1" applyBorder="1"/>
    <xf numFmtId="0" fontId="29" fillId="29" borderId="26" xfId="50" applyFont="1" applyFill="1" applyBorder="1"/>
    <xf numFmtId="3" fontId="25" fillId="29" borderId="26" xfId="50" applyNumberFormat="1" applyFont="1" applyFill="1" applyBorder="1" applyAlignment="1">
      <alignment horizontal="right" wrapText="1"/>
    </xf>
    <xf numFmtId="0" fontId="26" fillId="29" borderId="26" xfId="50" applyFont="1" applyFill="1" applyBorder="1"/>
    <xf numFmtId="3" fontId="26" fillId="29" borderId="26" xfId="50" applyNumberFormat="1" applyFont="1" applyFill="1" applyBorder="1" applyAlignment="1">
      <alignment vertical="center"/>
    </xf>
    <xf numFmtId="0" fontId="26" fillId="29" borderId="26" xfId="50" applyFont="1" applyFill="1" applyBorder="1" applyAlignment="1">
      <alignment vertical="center" wrapText="1"/>
    </xf>
    <xf numFmtId="0" fontId="26" fillId="29" borderId="26" xfId="50" applyFont="1" applyFill="1" applyBorder="1" applyAlignment="1">
      <alignment vertical="center"/>
    </xf>
    <xf numFmtId="3" fontId="25" fillId="29" borderId="26" xfId="50" applyNumberFormat="1" applyFont="1" applyFill="1" applyBorder="1" applyAlignment="1">
      <alignment vertical="center"/>
    </xf>
    <xf numFmtId="0" fontId="25" fillId="29" borderId="26" xfId="50" applyFont="1" applyFill="1" applyBorder="1" applyAlignment="1">
      <alignment vertical="center"/>
    </xf>
    <xf numFmtId="3" fontId="26" fillId="0" borderId="26" xfId="50" applyNumberFormat="1" applyFont="1" applyBorder="1"/>
    <xf numFmtId="3" fontId="25" fillId="0" borderId="26" xfId="50" applyNumberFormat="1" applyFont="1" applyBorder="1"/>
    <xf numFmtId="0" fontId="26" fillId="0" borderId="26" xfId="50" applyFont="1" applyBorder="1"/>
    <xf numFmtId="0" fontId="26" fillId="0" borderId="26" xfId="50" applyFont="1" applyFill="1" applyBorder="1"/>
    <xf numFmtId="3" fontId="26" fillId="0" borderId="26" xfId="50" applyNumberFormat="1" applyFont="1" applyFill="1" applyBorder="1"/>
    <xf numFmtId="3" fontId="28" fillId="0" borderId="14" xfId="0" applyNumberFormat="1" applyFont="1" applyFill="1" applyBorder="1" applyAlignment="1">
      <alignment horizontal="left"/>
    </xf>
    <xf numFmtId="3" fontId="26" fillId="30" borderId="12" xfId="49" applyNumberFormat="1" applyFont="1" applyFill="1" applyBorder="1" applyAlignment="1">
      <alignment wrapText="1"/>
    </xf>
    <xf numFmtId="3" fontId="26" fillId="30" borderId="12" xfId="49" applyNumberFormat="1" applyFont="1" applyFill="1" applyBorder="1" applyAlignment="1">
      <alignment horizontal="right" wrapText="1"/>
    </xf>
    <xf numFmtId="3" fontId="25" fillId="29" borderId="26" xfId="50" applyNumberFormat="1" applyFont="1" applyFill="1" applyBorder="1" applyAlignment="1"/>
    <xf numFmtId="3" fontId="25" fillId="29" borderId="12" xfId="50" applyNumberFormat="1" applyFont="1" applyFill="1" applyBorder="1" applyAlignment="1"/>
    <xf numFmtId="3" fontId="26" fillId="0" borderId="16" xfId="0" applyNumberFormat="1" applyFont="1" applyBorder="1" applyAlignment="1">
      <alignment horizontal="right"/>
    </xf>
    <xf numFmtId="3" fontId="26" fillId="29" borderId="12" xfId="50" applyNumberFormat="1" applyFont="1" applyFill="1" applyBorder="1" applyAlignment="1"/>
    <xf numFmtId="0" fontId="26" fillId="29" borderId="12" xfId="50" applyFont="1" applyFill="1" applyBorder="1" applyAlignment="1"/>
    <xf numFmtId="3" fontId="21" fillId="0" borderId="0" xfId="88" applyNumberFormat="1" applyFont="1"/>
    <xf numFmtId="3" fontId="26" fillId="0" borderId="0" xfId="88" applyNumberFormat="1" applyFont="1" applyAlignment="1">
      <alignment horizontal="justify" wrapText="1"/>
    </xf>
    <xf numFmtId="3" fontId="32" fillId="0" borderId="0" xfId="88" applyNumberFormat="1" applyFont="1" applyAlignment="1">
      <alignment wrapText="1"/>
    </xf>
    <xf numFmtId="3" fontId="32" fillId="0" borderId="0" xfId="88" applyNumberFormat="1" applyFont="1"/>
    <xf numFmtId="3" fontId="33" fillId="0" borderId="31" xfId="88" applyNumberFormat="1" applyFont="1" applyBorder="1" applyAlignment="1">
      <alignment horizontal="left" wrapText="1"/>
    </xf>
    <xf numFmtId="3" fontId="33" fillId="0" borderId="31" xfId="88" applyNumberFormat="1" applyFont="1" applyBorder="1" applyAlignment="1">
      <alignment horizontal="left"/>
    </xf>
    <xf numFmtId="3" fontId="30" fillId="0" borderId="32" xfId="88" applyNumberFormat="1" applyFont="1" applyBorder="1" applyAlignment="1">
      <alignment horizontal="right"/>
    </xf>
    <xf numFmtId="3" fontId="31" fillId="0" borderId="32" xfId="88" applyNumberFormat="1" applyFont="1" applyBorder="1" applyAlignment="1">
      <alignment wrapText="1"/>
    </xf>
    <xf numFmtId="3" fontId="31" fillId="0" borderId="32" xfId="88" applyNumberFormat="1" applyFont="1" applyBorder="1" applyAlignment="1"/>
    <xf numFmtId="3" fontId="31" fillId="0" borderId="12" xfId="88" applyNumberFormat="1" applyFont="1" applyBorder="1"/>
    <xf numFmtId="3" fontId="31" fillId="0" borderId="32" xfId="88" applyNumberFormat="1" applyFont="1" applyBorder="1"/>
    <xf numFmtId="3" fontId="30" fillId="0" borderId="32" xfId="88" applyNumberFormat="1" applyFont="1" applyBorder="1" applyAlignment="1">
      <alignment wrapText="1"/>
    </xf>
    <xf numFmtId="3" fontId="30" fillId="0" borderId="32" xfId="88" applyNumberFormat="1" applyFont="1" applyBorder="1" applyAlignment="1"/>
    <xf numFmtId="3" fontId="30" fillId="0" borderId="32" xfId="88" applyNumberFormat="1" applyFont="1" applyBorder="1"/>
    <xf numFmtId="3" fontId="34" fillId="0" borderId="0" xfId="88" applyNumberFormat="1" applyFont="1"/>
    <xf numFmtId="3" fontId="19" fillId="0" borderId="0" xfId="88" applyNumberFormat="1" applyFont="1"/>
    <xf numFmtId="3" fontId="31" fillId="0" borderId="0" xfId="88" applyNumberFormat="1" applyFont="1" applyAlignment="1">
      <alignment wrapText="1"/>
    </xf>
    <xf numFmtId="3" fontId="31" fillId="0" borderId="0" xfId="88" applyNumberFormat="1" applyFont="1"/>
    <xf numFmtId="3" fontId="30" fillId="0" borderId="32" xfId="88" applyNumberFormat="1" applyFont="1" applyBorder="1" applyAlignment="1">
      <alignment horizontal="center" wrapText="1"/>
    </xf>
    <xf numFmtId="3" fontId="33" fillId="0" borderId="32" xfId="88" applyNumberFormat="1" applyFont="1" applyBorder="1" applyAlignment="1">
      <alignment wrapText="1"/>
    </xf>
    <xf numFmtId="3" fontId="33" fillId="0" borderId="32" xfId="88" applyNumberFormat="1" applyFont="1" applyBorder="1" applyAlignment="1">
      <alignment horizontal="center"/>
    </xf>
    <xf numFmtId="3" fontId="33" fillId="0" borderId="32" xfId="88" applyNumberFormat="1" applyFont="1" applyBorder="1"/>
    <xf numFmtId="3" fontId="21" fillId="0" borderId="0" xfId="88" applyNumberFormat="1" applyFont="1" applyAlignment="1">
      <alignment wrapText="1"/>
    </xf>
    <xf numFmtId="0" fontId="26" fillId="0" borderId="0" xfId="89" applyFont="1"/>
    <xf numFmtId="0" fontId="25" fillId="0" borderId="33" xfId="90" applyFont="1" applyBorder="1" applyAlignment="1">
      <alignment horizontal="center"/>
    </xf>
    <xf numFmtId="0" fontId="25" fillId="0" borderId="34" xfId="90" applyFont="1" applyBorder="1" applyAlignment="1">
      <alignment horizontal="center"/>
    </xf>
    <xf numFmtId="0" fontId="25" fillId="0" borderId="35" xfId="90" applyFont="1" applyBorder="1" applyAlignment="1">
      <alignment horizontal="center"/>
    </xf>
    <xf numFmtId="0" fontId="26" fillId="0" borderId="36" xfId="90" applyFont="1" applyBorder="1"/>
    <xf numFmtId="0" fontId="26" fillId="0" borderId="23" xfId="90" applyFont="1" applyBorder="1"/>
    <xf numFmtId="0" fontId="25" fillId="0" borderId="23" xfId="90" applyFont="1" applyBorder="1" applyAlignment="1">
      <alignment horizontal="center"/>
    </xf>
    <xf numFmtId="0" fontId="25" fillId="0" borderId="37" xfId="90" applyFont="1" applyBorder="1" applyAlignment="1">
      <alignment horizontal="center"/>
    </xf>
    <xf numFmtId="0" fontId="25" fillId="0" borderId="38" xfId="90" applyFont="1" applyBorder="1" applyAlignment="1">
      <alignment horizontal="center"/>
    </xf>
    <xf numFmtId="0" fontId="25" fillId="0" borderId="39" xfId="90" applyFont="1" applyBorder="1" applyAlignment="1">
      <alignment horizontal="center"/>
    </xf>
    <xf numFmtId="0" fontId="25" fillId="0" borderId="40" xfId="90" applyFont="1" applyBorder="1" applyAlignment="1">
      <alignment horizontal="center"/>
    </xf>
    <xf numFmtId="0" fontId="25" fillId="0" borderId="14" xfId="90" applyFont="1" applyBorder="1" applyAlignment="1">
      <alignment horizontal="center"/>
    </xf>
    <xf numFmtId="0" fontId="25" fillId="0" borderId="12" xfId="90" applyFont="1" applyBorder="1" applyAlignment="1">
      <alignment wrapText="1"/>
    </xf>
    <xf numFmtId="0" fontId="25" fillId="0" borderId="12" xfId="90" applyFont="1" applyBorder="1"/>
    <xf numFmtId="166" fontId="25" fillId="0" borderId="12" xfId="90" applyNumberFormat="1" applyFont="1" applyBorder="1" applyAlignment="1">
      <alignment horizontal="right"/>
    </xf>
    <xf numFmtId="166" fontId="25" fillId="0" borderId="16" xfId="90" applyNumberFormat="1" applyFont="1" applyBorder="1" applyAlignment="1">
      <alignment horizontal="right"/>
    </xf>
    <xf numFmtId="0" fontId="25" fillId="0" borderId="14" xfId="90" applyFont="1" applyBorder="1" applyAlignment="1">
      <alignment horizontal="center" wrapText="1"/>
    </xf>
    <xf numFmtId="0" fontId="26" fillId="0" borderId="12" xfId="90" applyFont="1" applyBorder="1"/>
    <xf numFmtId="166" fontId="26" fillId="0" borderId="12" xfId="90" applyNumberFormat="1" applyFont="1" applyBorder="1" applyAlignment="1">
      <alignment horizontal="right"/>
    </xf>
    <xf numFmtId="166" fontId="26" fillId="0" borderId="16" xfId="90" applyNumberFormat="1" applyFont="1" applyBorder="1" applyAlignment="1">
      <alignment horizontal="right"/>
    </xf>
    <xf numFmtId="0" fontId="25" fillId="0" borderId="30" xfId="90" applyFont="1" applyBorder="1" applyAlignment="1">
      <alignment wrapText="1"/>
    </xf>
    <xf numFmtId="0" fontId="25" fillId="0" borderId="30" xfId="90" applyFont="1" applyBorder="1"/>
    <xf numFmtId="166" fontId="25" fillId="0" borderId="30" xfId="90" applyNumberFormat="1" applyFont="1" applyBorder="1"/>
    <xf numFmtId="166" fontId="25" fillId="0" borderId="41" xfId="90" applyNumberFormat="1" applyFont="1" applyBorder="1"/>
    <xf numFmtId="166" fontId="25" fillId="0" borderId="42" xfId="90" applyNumberFormat="1" applyFont="1" applyBorder="1"/>
    <xf numFmtId="0" fontId="26" fillId="0" borderId="12" xfId="89" applyFont="1" applyBorder="1"/>
    <xf numFmtId="3" fontId="26" fillId="29" borderId="43" xfId="50" applyNumberFormat="1" applyFont="1" applyFill="1" applyBorder="1" applyAlignment="1">
      <alignment horizontal="right" wrapText="1"/>
    </xf>
    <xf numFmtId="0" fontId="26" fillId="0" borderId="12" xfId="90" applyFont="1" applyBorder="1" applyAlignment="1">
      <alignment wrapText="1"/>
    </xf>
    <xf numFmtId="0" fontId="25" fillId="0" borderId="44" xfId="90" applyFont="1" applyBorder="1" applyAlignment="1">
      <alignment horizontal="center" wrapText="1"/>
    </xf>
    <xf numFmtId="0" fontId="25" fillId="0" borderId="45" xfId="90" applyFont="1" applyBorder="1" applyAlignment="1">
      <alignment wrapText="1"/>
    </xf>
    <xf numFmtId="0" fontId="26" fillId="0" borderId="45" xfId="90" applyFont="1" applyBorder="1"/>
    <xf numFmtId="166" fontId="26" fillId="0" borderId="45" xfId="90" applyNumberFormat="1" applyFont="1" applyBorder="1" applyAlignment="1">
      <alignment horizontal="right"/>
    </xf>
    <xf numFmtId="166" fontId="26" fillId="0" borderId="46" xfId="90" applyNumberFormat="1" applyFont="1" applyBorder="1" applyAlignment="1">
      <alignment horizontal="right"/>
    </xf>
    <xf numFmtId="0" fontId="25" fillId="0" borderId="47" xfId="90" applyFont="1" applyBorder="1" applyAlignment="1">
      <alignment horizontal="center"/>
    </xf>
    <xf numFmtId="0" fontId="25" fillId="0" borderId="48" xfId="90" applyFont="1" applyBorder="1"/>
    <xf numFmtId="3" fontId="25" fillId="0" borderId="48" xfId="90" applyNumberFormat="1" applyFont="1" applyBorder="1" applyAlignment="1">
      <alignment horizontal="right"/>
    </xf>
    <xf numFmtId="3" fontId="25" fillId="0" borderId="49" xfId="90" applyNumberFormat="1" applyFont="1" applyBorder="1" applyAlignment="1">
      <alignment horizontal="right"/>
    </xf>
    <xf numFmtId="0" fontId="36" fillId="0" borderId="0" xfId="50" applyFont="1"/>
    <xf numFmtId="0" fontId="14" fillId="0" borderId="0" xfId="50"/>
    <xf numFmtId="0" fontId="25" fillId="0" borderId="22" xfId="50" applyFont="1" applyBorder="1" applyAlignment="1">
      <alignment horizontal="center" vertical="center" wrapText="1"/>
    </xf>
    <xf numFmtId="0" fontId="14" fillId="0" borderId="0" xfId="50" applyAlignment="1">
      <alignment horizontal="center" vertical="center"/>
    </xf>
    <xf numFmtId="0" fontId="14" fillId="0" borderId="0" xfId="50" applyFont="1"/>
    <xf numFmtId="0" fontId="26" fillId="0" borderId="16" xfId="50" applyFont="1" applyBorder="1"/>
    <xf numFmtId="0" fontId="37" fillId="29" borderId="14" xfId="49" applyFont="1" applyFill="1" applyBorder="1" applyAlignment="1">
      <alignment wrapText="1"/>
    </xf>
    <xf numFmtId="3" fontId="25" fillId="0" borderId="16" xfId="50" applyNumberFormat="1" applyFont="1" applyBorder="1" applyAlignment="1">
      <alignment horizontal="right" wrapText="1"/>
    </xf>
    <xf numFmtId="3" fontId="25" fillId="0" borderId="16" xfId="50" applyNumberFormat="1" applyFont="1" applyBorder="1"/>
    <xf numFmtId="0" fontId="26" fillId="30" borderId="14" xfId="91" applyFont="1" applyFill="1" applyBorder="1" applyAlignment="1">
      <alignment wrapText="1"/>
    </xf>
    <xf numFmtId="3" fontId="25" fillId="29" borderId="16" xfId="50" applyNumberFormat="1" applyFont="1" applyFill="1" applyBorder="1" applyAlignment="1">
      <alignment horizontal="right" wrapText="1"/>
    </xf>
    <xf numFmtId="0" fontId="25" fillId="0" borderId="12" xfId="50" applyFont="1" applyBorder="1"/>
    <xf numFmtId="0" fontId="25" fillId="0" borderId="16" xfId="50" applyFont="1" applyBorder="1"/>
    <xf numFmtId="0" fontId="38" fillId="0" borderId="0" xfId="50" applyFont="1" applyBorder="1"/>
    <xf numFmtId="0" fontId="38" fillId="0" borderId="0" xfId="50" applyFont="1"/>
    <xf numFmtId="0" fontId="38" fillId="29" borderId="0" xfId="50" applyFont="1" applyFill="1" applyBorder="1"/>
    <xf numFmtId="0" fontId="38" fillId="29" borderId="0" xfId="50" applyFont="1" applyFill="1"/>
    <xf numFmtId="0" fontId="26" fillId="29" borderId="16" xfId="50" applyFont="1" applyFill="1" applyBorder="1"/>
    <xf numFmtId="0" fontId="14" fillId="0" borderId="0" xfId="50" applyFont="1" applyBorder="1"/>
    <xf numFmtId="3" fontId="25" fillId="29" borderId="19" xfId="50" applyNumberFormat="1" applyFont="1" applyFill="1" applyBorder="1" applyAlignment="1">
      <alignment horizontal="right" wrapText="1"/>
    </xf>
    <xf numFmtId="0" fontId="14" fillId="0" borderId="0" xfId="50" applyAlignment="1">
      <alignment wrapText="1"/>
    </xf>
    <xf numFmtId="3" fontId="36" fillId="0" borderId="0" xfId="50" applyNumberFormat="1" applyFont="1"/>
    <xf numFmtId="0" fontId="25" fillId="0" borderId="24" xfId="50" applyFont="1" applyBorder="1" applyAlignment="1">
      <alignment horizontal="center" vertical="center" wrapText="1"/>
    </xf>
    <xf numFmtId="0" fontId="25" fillId="0" borderId="24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5" fillId="0" borderId="16" xfId="5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1" xfId="50" applyFont="1" applyBorder="1" applyAlignment="1">
      <alignment horizontal="center" vertical="center"/>
    </xf>
    <xf numFmtId="0" fontId="25" fillId="0" borderId="12" xfId="50" applyFont="1" applyBorder="1" applyAlignment="1">
      <alignment horizontal="center" vertical="center"/>
    </xf>
    <xf numFmtId="0" fontId="25" fillId="0" borderId="20" xfId="45" applyFont="1" applyFill="1" applyBorder="1" applyAlignment="1">
      <alignment horizontal="center" vertical="center"/>
    </xf>
    <xf numFmtId="0" fontId="25" fillId="0" borderId="14" xfId="45" applyFont="1" applyFill="1" applyBorder="1" applyAlignment="1">
      <alignment horizontal="center" vertical="center"/>
    </xf>
    <xf numFmtId="0" fontId="25" fillId="0" borderId="21" xfId="45" applyFont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21" xfId="45" applyFont="1" applyFill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29" borderId="21" xfId="45" applyFont="1" applyFill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29" xfId="50" applyFont="1" applyBorder="1" applyAlignment="1">
      <alignment horizontal="center" vertical="center"/>
    </xf>
    <xf numFmtId="0" fontId="25" fillId="0" borderId="30" xfId="50" applyFont="1" applyBorder="1" applyAlignment="1">
      <alignment horizontal="center" vertical="center"/>
    </xf>
    <xf numFmtId="0" fontId="25" fillId="0" borderId="24" xfId="44" applyFont="1" applyBorder="1" applyAlignment="1">
      <alignment horizontal="center" vertical="center"/>
    </xf>
    <xf numFmtId="3" fontId="25" fillId="0" borderId="24" xfId="43" applyNumberFormat="1" applyFont="1" applyBorder="1" applyAlignment="1">
      <alignment horizont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3" fontId="25" fillId="0" borderId="0" xfId="88" applyNumberFormat="1" applyFont="1" applyBorder="1" applyAlignment="1">
      <alignment horizontal="left" wrapText="1"/>
    </xf>
    <xf numFmtId="0" fontId="25" fillId="0" borderId="0" xfId="89" applyFont="1" applyAlignment="1">
      <alignment horizontal="center"/>
    </xf>
    <xf numFmtId="0" fontId="25" fillId="0" borderId="0" xfId="50" applyFont="1" applyAlignment="1">
      <alignment horizontal="center" wrapText="1"/>
    </xf>
    <xf numFmtId="0" fontId="25" fillId="0" borderId="24" xfId="50" applyFont="1" applyBorder="1" applyAlignment="1">
      <alignment horizontal="center" wrapText="1"/>
    </xf>
  </cellXfs>
  <cellStyles count="9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6"/>
    <cellStyle name="Normál_2007_Koncepció táblák_2013. évi költségvetés I." xfId="43"/>
    <cellStyle name="Normál_2012. évi költségvetés I. módosítás VÉGLEGES" xfId="88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89"/>
    <cellStyle name="Normál_4. sz. melléklet" xfId="90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1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12">
          <cell r="D12">
            <v>20000000</v>
          </cell>
        </row>
        <row r="13">
          <cell r="D13">
            <v>907476</v>
          </cell>
        </row>
        <row r="20">
          <cell r="D20">
            <v>9119196</v>
          </cell>
        </row>
        <row r="21">
          <cell r="D21">
            <v>5316875</v>
          </cell>
        </row>
        <row r="22">
          <cell r="D22">
            <v>30885</v>
          </cell>
        </row>
        <row r="24">
          <cell r="D24">
            <v>7405470</v>
          </cell>
        </row>
        <row r="29">
          <cell r="D29">
            <v>0</v>
          </cell>
        </row>
        <row r="30">
          <cell r="D30">
            <v>2399591</v>
          </cell>
        </row>
      </sheetData>
      <sheetData sheetId="1">
        <row r="6">
          <cell r="D6">
            <v>31474348</v>
          </cell>
        </row>
        <row r="20">
          <cell r="D20">
            <v>5000000</v>
          </cell>
        </row>
        <row r="30">
          <cell r="D30">
            <v>11333000</v>
          </cell>
        </row>
        <row r="32">
          <cell r="D32">
            <v>5583000</v>
          </cell>
        </row>
        <row r="33">
          <cell r="D33">
            <v>300000</v>
          </cell>
        </row>
        <row r="36">
          <cell r="D36">
            <v>3500000</v>
          </cell>
        </row>
        <row r="37">
          <cell r="D37">
            <v>1800000</v>
          </cell>
        </row>
        <row r="39">
          <cell r="D39">
            <v>50000</v>
          </cell>
        </row>
        <row r="40">
          <cell r="D40">
            <v>100000</v>
          </cell>
        </row>
        <row r="41">
          <cell r="D41">
            <v>3140000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>
        <row r="6">
          <cell r="D6">
            <v>11351918</v>
          </cell>
        </row>
        <row r="7">
          <cell r="D7">
            <v>2307565</v>
          </cell>
        </row>
        <row r="8">
          <cell r="D8">
            <v>17032982</v>
          </cell>
        </row>
        <row r="24">
          <cell r="D24">
            <v>3795000</v>
          </cell>
        </row>
        <row r="26">
          <cell r="D26">
            <v>13095342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40"/>
  <sheetViews>
    <sheetView tabSelected="1" view="pageLayout" topLeftCell="A3" zoomScaleNormal="75" zoomScaleSheetLayoutView="89" workbookViewId="0">
      <selection activeCell="G26" sqref="G26:G27"/>
    </sheetView>
  </sheetViews>
  <sheetFormatPr defaultColWidth="9.140625" defaultRowHeight="15.75" x14ac:dyDescent="0.25"/>
  <cols>
    <col min="1" max="1" width="34.7109375" style="49" customWidth="1"/>
    <col min="2" max="2" width="16.85546875" style="5" bestFit="1" customWidth="1"/>
    <col min="3" max="4" width="13.28515625" style="5" customWidth="1"/>
    <col min="5" max="5" width="13.5703125" style="5" customWidth="1"/>
    <col min="6" max="7" width="10.85546875" style="5" bestFit="1" customWidth="1"/>
    <col min="8" max="8" width="9.140625" style="5"/>
    <col min="9" max="9" width="9.28515625" style="5" bestFit="1" customWidth="1"/>
    <col min="10" max="16384" width="9.140625" style="5"/>
  </cols>
  <sheetData>
    <row r="1" spans="1:5" hidden="1" x14ac:dyDescent="0.25">
      <c r="A1" s="4"/>
    </row>
    <row r="2" spans="1:5" hidden="1" x14ac:dyDescent="0.25">
      <c r="A2" s="4"/>
    </row>
    <row r="3" spans="1:5" x14ac:dyDescent="0.25">
      <c r="A3" s="4"/>
    </row>
    <row r="4" spans="1:5" ht="32.25" customHeight="1" thickBot="1" x14ac:dyDescent="0.3">
      <c r="A4" s="412" t="s">
        <v>347</v>
      </c>
      <c r="B4" s="412"/>
      <c r="C4" s="412"/>
      <c r="D4" s="412"/>
      <c r="E4" s="412"/>
    </row>
    <row r="5" spans="1:5" s="45" customFormat="1" ht="56.25" customHeight="1" x14ac:dyDescent="0.2">
      <c r="A5" s="36" t="s">
        <v>212</v>
      </c>
      <c r="B5" s="37" t="s">
        <v>353</v>
      </c>
      <c r="C5" s="51" t="s">
        <v>322</v>
      </c>
      <c r="D5" s="292" t="s">
        <v>372</v>
      </c>
      <c r="E5" s="52" t="s">
        <v>323</v>
      </c>
    </row>
    <row r="6" spans="1:5" ht="31.5" x14ac:dyDescent="0.25">
      <c r="A6" s="38" t="s">
        <v>4</v>
      </c>
      <c r="B6" s="8">
        <f>'2.tábla'!B5</f>
        <v>31474348</v>
      </c>
      <c r="C6" s="8">
        <f>'2.tábla'!C5</f>
        <v>31561828</v>
      </c>
      <c r="D6" s="276">
        <f>'2.tábla'!D5</f>
        <v>44660661</v>
      </c>
      <c r="E6" s="39">
        <f>D6-C6</f>
        <v>13098833</v>
      </c>
    </row>
    <row r="7" spans="1:5" ht="31.5" x14ac:dyDescent="0.25">
      <c r="A7" s="38" t="s">
        <v>5</v>
      </c>
      <c r="B7" s="8">
        <f>'2.tábla'!B20</f>
        <v>5000000</v>
      </c>
      <c r="C7" s="8">
        <f>'2.tábla'!C20</f>
        <v>13956854</v>
      </c>
      <c r="D7" s="276">
        <f>'2.tábla'!D20</f>
        <v>13956854</v>
      </c>
      <c r="E7" s="39">
        <f t="shared" ref="E7:E34" si="0">D7-C7</f>
        <v>0</v>
      </c>
    </row>
    <row r="8" spans="1:5" ht="21.75" customHeight="1" x14ac:dyDescent="0.25">
      <c r="A8" s="38" t="s">
        <v>6</v>
      </c>
      <c r="B8" s="8">
        <f>'2.tábla'!B29</f>
        <v>11333000</v>
      </c>
      <c r="C8" s="8">
        <f>'2.tábla'!C29</f>
        <v>11333000</v>
      </c>
      <c r="D8" s="276">
        <f>'2.tábla'!D29</f>
        <v>11333000</v>
      </c>
      <c r="E8" s="39">
        <f t="shared" si="0"/>
        <v>0</v>
      </c>
    </row>
    <row r="9" spans="1:5" ht="30" customHeight="1" x14ac:dyDescent="0.25">
      <c r="A9" s="38" t="s">
        <v>7</v>
      </c>
      <c r="B9" s="8">
        <f>'2.tábla'!B42</f>
        <v>3140000</v>
      </c>
      <c r="C9" s="8">
        <f>'2.tábla'!C42</f>
        <v>3290000</v>
      </c>
      <c r="D9" s="276">
        <f>'2.tábla'!D42</f>
        <v>4350000</v>
      </c>
      <c r="E9" s="39">
        <f t="shared" si="0"/>
        <v>1060000</v>
      </c>
    </row>
    <row r="10" spans="1:5" ht="24.75" customHeight="1" x14ac:dyDescent="0.25">
      <c r="A10" s="38" t="s">
        <v>8</v>
      </c>
      <c r="B10" s="8">
        <f>'2.tábla'!B55</f>
        <v>0</v>
      </c>
      <c r="C10" s="8">
        <f>'2.tábla'!C55</f>
        <v>0</v>
      </c>
      <c r="D10" s="317"/>
      <c r="E10" s="39">
        <f t="shared" si="0"/>
        <v>0</v>
      </c>
    </row>
    <row r="11" spans="1:5" ht="22.7" customHeight="1" x14ac:dyDescent="0.25">
      <c r="A11" s="53" t="s">
        <v>9</v>
      </c>
      <c r="B11" s="8">
        <f>'2.tábla'!B60</f>
        <v>0</v>
      </c>
      <c r="C11" s="8">
        <f>'2.tábla'!C60</f>
        <v>0</v>
      </c>
      <c r="D11" s="317"/>
      <c r="E11" s="39">
        <f t="shared" si="0"/>
        <v>0</v>
      </c>
    </row>
    <row r="12" spans="1:5" ht="27.75" customHeight="1" x14ac:dyDescent="0.25">
      <c r="A12" s="53" t="s">
        <v>10</v>
      </c>
      <c r="B12" s="8">
        <f>'2.tábla'!B64</f>
        <v>0</v>
      </c>
      <c r="C12" s="8">
        <f>'2.tábla'!C64</f>
        <v>0</v>
      </c>
      <c r="D12" s="317">
        <f>'2.tábla'!D64</f>
        <v>3000000</v>
      </c>
      <c r="E12" s="39">
        <f t="shared" si="0"/>
        <v>3000000</v>
      </c>
    </row>
    <row r="13" spans="1:5" s="46" customFormat="1" ht="24" customHeight="1" x14ac:dyDescent="0.25">
      <c r="A13" s="40" t="s">
        <v>11</v>
      </c>
      <c r="B13" s="35">
        <f>SUM(B6:B12)</f>
        <v>50947348</v>
      </c>
      <c r="C13" s="35">
        <f>SUM(C6:C12)</f>
        <v>60141682</v>
      </c>
      <c r="D13" s="35">
        <f>SUM(D6:D12)</f>
        <v>77300515</v>
      </c>
      <c r="E13" s="39">
        <f t="shared" si="0"/>
        <v>17158833</v>
      </c>
    </row>
    <row r="14" spans="1:5" ht="42.75" customHeight="1" x14ac:dyDescent="0.25">
      <c r="A14" s="38" t="s">
        <v>218</v>
      </c>
      <c r="B14" s="8">
        <f>'2.tábla'!B70</f>
        <v>20000000</v>
      </c>
      <c r="C14" s="8">
        <f>'2.tábla'!C70</f>
        <v>28648541</v>
      </c>
      <c r="D14" s="276">
        <f>'2.tábla'!D70</f>
        <v>28648541</v>
      </c>
      <c r="E14" s="39">
        <f t="shared" si="0"/>
        <v>0</v>
      </c>
    </row>
    <row r="15" spans="1:5" ht="48.75" customHeight="1" x14ac:dyDescent="0.25">
      <c r="A15" s="38" t="s">
        <v>13</v>
      </c>
      <c r="B15" s="8">
        <f>'2.tábla'!B73</f>
        <v>907476</v>
      </c>
      <c r="C15" s="8">
        <f>'2.tábla'!C73</f>
        <v>907476</v>
      </c>
      <c r="D15" s="276">
        <f>'2.tábla'!D73</f>
        <v>963239</v>
      </c>
      <c r="E15" s="39">
        <f t="shared" si="0"/>
        <v>55763</v>
      </c>
    </row>
    <row r="16" spans="1:5" s="46" customFormat="1" ht="23.25" customHeight="1" x14ac:dyDescent="0.25">
      <c r="A16" s="54" t="s">
        <v>12</v>
      </c>
      <c r="B16" s="7">
        <f>B14+B15</f>
        <v>20907476</v>
      </c>
      <c r="C16" s="7">
        <f>C14+C15</f>
        <v>29556017</v>
      </c>
      <c r="D16" s="7">
        <f>D14+D15</f>
        <v>29611780</v>
      </c>
      <c r="E16" s="39">
        <f t="shared" si="0"/>
        <v>55763</v>
      </c>
    </row>
    <row r="17" spans="1:11" s="46" customFormat="1" ht="20.25" customHeight="1" x14ac:dyDescent="0.25">
      <c r="A17" s="41" t="s">
        <v>14</v>
      </c>
      <c r="B17" s="9">
        <f>B13+B16</f>
        <v>71854824</v>
      </c>
      <c r="C17" s="9">
        <f>C13+C16</f>
        <v>89697699</v>
      </c>
      <c r="D17" s="9">
        <f>D13+D16</f>
        <v>106912295</v>
      </c>
      <c r="E17" s="39">
        <f t="shared" si="0"/>
        <v>17214596</v>
      </c>
    </row>
    <row r="18" spans="1:11" s="46" customFormat="1" ht="18.75" customHeight="1" x14ac:dyDescent="0.25">
      <c r="A18" s="41"/>
      <c r="B18" s="9"/>
      <c r="C18" s="35"/>
      <c r="D18" s="318"/>
      <c r="E18" s="39">
        <f t="shared" si="0"/>
        <v>0</v>
      </c>
    </row>
    <row r="19" spans="1:11" s="48" customFormat="1" ht="20.100000000000001" customHeight="1" x14ac:dyDescent="0.25">
      <c r="A19" s="40" t="s">
        <v>15</v>
      </c>
      <c r="B19" s="35">
        <f>B20</f>
        <v>47582807</v>
      </c>
      <c r="C19" s="35">
        <f>C20</f>
        <v>48919723</v>
      </c>
      <c r="D19" s="35">
        <f>D20</f>
        <v>61574034</v>
      </c>
      <c r="E19" s="39">
        <f t="shared" si="0"/>
        <v>12654311</v>
      </c>
      <c r="F19" s="47"/>
      <c r="G19" s="47"/>
      <c r="H19" s="47"/>
      <c r="I19" s="47"/>
      <c r="J19" s="47"/>
      <c r="K19" s="47"/>
    </row>
    <row r="20" spans="1:11" ht="20.25" customHeight="1" x14ac:dyDescent="0.25">
      <c r="A20" s="38" t="s">
        <v>270</v>
      </c>
      <c r="B20" s="8">
        <f>'3.tábla '!B37</f>
        <v>47582807</v>
      </c>
      <c r="C20" s="8">
        <f>'3.tábla '!C37</f>
        <v>48919723</v>
      </c>
      <c r="D20" s="276">
        <f>'3.tábla '!D37</f>
        <v>61574034</v>
      </c>
      <c r="E20" s="39">
        <f t="shared" si="0"/>
        <v>12654311</v>
      </c>
    </row>
    <row r="21" spans="1:11" s="46" customFormat="1" ht="20.100000000000001" customHeight="1" x14ac:dyDescent="0.25">
      <c r="A21" s="40" t="s">
        <v>16</v>
      </c>
      <c r="B21" s="7">
        <f>SUM(B22:B24)</f>
        <v>14466956</v>
      </c>
      <c r="C21" s="7">
        <f>SUM(C22:C24)</f>
        <v>25113795</v>
      </c>
      <c r="D21" s="7">
        <f>SUM(D22:D24)</f>
        <v>31571416</v>
      </c>
      <c r="E21" s="39">
        <f t="shared" si="0"/>
        <v>6457621</v>
      </c>
    </row>
    <row r="22" spans="1:11" ht="20.100000000000001" customHeight="1" x14ac:dyDescent="0.25">
      <c r="A22" s="38" t="s">
        <v>207</v>
      </c>
      <c r="B22" s="8">
        <f>'5.tábla'!B3</f>
        <v>9119196</v>
      </c>
      <c r="C22" s="8">
        <f>'5.tábla'!C3</f>
        <v>9217399</v>
      </c>
      <c r="D22" s="276">
        <f>'5.tábla'!D3</f>
        <v>14222020</v>
      </c>
      <c r="E22" s="39">
        <f t="shared" si="0"/>
        <v>5004621</v>
      </c>
      <c r="G22" s="189"/>
    </row>
    <row r="23" spans="1:11" s="46" customFormat="1" ht="20.100000000000001" customHeight="1" x14ac:dyDescent="0.25">
      <c r="A23" s="38" t="s">
        <v>208</v>
      </c>
      <c r="B23" s="8">
        <f>'5.tábla'!B22</f>
        <v>5316875</v>
      </c>
      <c r="C23" s="8">
        <f>'5.tábla'!C22</f>
        <v>15865511</v>
      </c>
      <c r="D23" s="276">
        <f>'5.tábla'!D22</f>
        <v>17318511</v>
      </c>
      <c r="E23" s="39">
        <f t="shared" si="0"/>
        <v>1453000</v>
      </c>
    </row>
    <row r="24" spans="1:11" ht="20.100000000000001" customHeight="1" x14ac:dyDescent="0.25">
      <c r="A24" s="38" t="s">
        <v>266</v>
      </c>
      <c r="B24" s="8">
        <f>'5.tábla'!B32</f>
        <v>30885</v>
      </c>
      <c r="C24" s="8">
        <f>'5.tábla'!C32</f>
        <v>30885</v>
      </c>
      <c r="D24" s="276">
        <f>'5.tábla'!D32</f>
        <v>30885</v>
      </c>
      <c r="E24" s="39">
        <f t="shared" si="0"/>
        <v>0</v>
      </c>
      <c r="I24" s="5">
        <v>-1134280</v>
      </c>
    </row>
    <row r="25" spans="1:11" ht="12.75" customHeight="1" x14ac:dyDescent="0.25">
      <c r="A25" s="40"/>
      <c r="B25" s="8"/>
      <c r="C25" s="6"/>
      <c r="D25" s="319"/>
      <c r="E25" s="39">
        <f t="shared" si="0"/>
        <v>0</v>
      </c>
      <c r="I25" s="5">
        <v>89694</v>
      </c>
    </row>
    <row r="26" spans="1:11" s="46" customFormat="1" ht="20.100000000000001" customHeight="1" x14ac:dyDescent="0.25">
      <c r="A26" s="40" t="s">
        <v>17</v>
      </c>
      <c r="B26" s="7">
        <f>B27+B28</f>
        <v>7405470</v>
      </c>
      <c r="C26" s="7">
        <f>C27+C28</f>
        <v>13264590</v>
      </c>
      <c r="D26" s="7">
        <f>D27+D28</f>
        <v>11311491</v>
      </c>
      <c r="E26" s="39">
        <f>E27+E28</f>
        <v>-1953099</v>
      </c>
      <c r="F26" s="189"/>
      <c r="I26" s="46">
        <v>8648541</v>
      </c>
    </row>
    <row r="27" spans="1:11" s="46" customFormat="1" ht="20.100000000000001" customHeight="1" x14ac:dyDescent="0.25">
      <c r="A27" s="38" t="s">
        <v>18</v>
      </c>
      <c r="B27" s="8">
        <v>7405470</v>
      </c>
      <c r="C27" s="276">
        <f>7405470-1134280+89694+8648541-11160-98203-1580622-110440+87480-31890</f>
        <v>13264590</v>
      </c>
      <c r="D27" s="276">
        <f>13264590-1000001-393000-30294-1004620-500000+1004054-150000-350000-300000</f>
        <v>10540729</v>
      </c>
      <c r="E27" s="39">
        <f t="shared" si="0"/>
        <v>-2723861</v>
      </c>
      <c r="I27" s="46">
        <v>-11160</v>
      </c>
    </row>
    <row r="28" spans="1:11" s="46" customFormat="1" ht="20.100000000000001" customHeight="1" x14ac:dyDescent="0.25">
      <c r="A28" s="38" t="s">
        <v>19</v>
      </c>
      <c r="B28" s="8"/>
      <c r="C28" s="6">
        <f>C29</f>
        <v>0</v>
      </c>
      <c r="D28" s="319">
        <v>770762</v>
      </c>
      <c r="E28" s="39">
        <f t="shared" si="0"/>
        <v>770762</v>
      </c>
      <c r="I28" s="46">
        <v>-98203</v>
      </c>
    </row>
    <row r="29" spans="1:11" s="258" customFormat="1" ht="30" customHeight="1" x14ac:dyDescent="0.25">
      <c r="A29" s="261" t="s">
        <v>334</v>
      </c>
      <c r="B29" s="84"/>
      <c r="C29" s="225"/>
      <c r="D29" s="320"/>
      <c r="E29" s="39">
        <f t="shared" si="0"/>
        <v>0</v>
      </c>
      <c r="I29" s="258">
        <v>-1580622</v>
      </c>
    </row>
    <row r="30" spans="1:11" s="258" customFormat="1" ht="23.25" customHeight="1" x14ac:dyDescent="0.25">
      <c r="A30" s="259" t="s">
        <v>20</v>
      </c>
      <c r="B30" s="85">
        <f>SUM(B26,B21,B19)</f>
        <v>69455233</v>
      </c>
      <c r="C30" s="85">
        <f>SUM(C26,C21,C19)</f>
        <v>87298108</v>
      </c>
      <c r="D30" s="281">
        <f>SUM(D26,D21,D19)</f>
        <v>104456941</v>
      </c>
      <c r="E30" s="281">
        <f>SUM(E26,E21,E19)</f>
        <v>17158833</v>
      </c>
      <c r="I30" s="258">
        <f>SUM(I24:I29)</f>
        <v>5913970</v>
      </c>
    </row>
    <row r="31" spans="1:11" s="260" customFormat="1" ht="20.100000000000001" customHeight="1" x14ac:dyDescent="0.25">
      <c r="A31" s="257" t="s">
        <v>311</v>
      </c>
      <c r="B31" s="84">
        <f>'5.tábla'!B35</f>
        <v>0</v>
      </c>
      <c r="C31" s="84">
        <f>'5.tábla'!C35</f>
        <v>0</v>
      </c>
      <c r="D31" s="321"/>
      <c r="E31" s="39">
        <f t="shared" si="0"/>
        <v>0</v>
      </c>
    </row>
    <row r="32" spans="1:11" ht="20.100000000000001" customHeight="1" x14ac:dyDescent="0.25">
      <c r="A32" s="55" t="s">
        <v>96</v>
      </c>
      <c r="B32" s="8">
        <f>'5.tábla'!B36</f>
        <v>0</v>
      </c>
      <c r="C32" s="8">
        <f>'5.tábla'!C36</f>
        <v>0</v>
      </c>
      <c r="D32" s="317"/>
      <c r="E32" s="39">
        <f t="shared" si="0"/>
        <v>0</v>
      </c>
    </row>
    <row r="33" spans="1:8" ht="21" customHeight="1" x14ac:dyDescent="0.25">
      <c r="A33" s="38" t="s">
        <v>225</v>
      </c>
      <c r="B33" s="8">
        <f>'5.tábla'!B37</f>
        <v>2399591</v>
      </c>
      <c r="C33" s="8">
        <f>'5.tábla'!C37</f>
        <v>2399591</v>
      </c>
      <c r="D33" s="276">
        <f>'5.tábla'!D37</f>
        <v>2455354</v>
      </c>
      <c r="E33" s="39">
        <f t="shared" si="0"/>
        <v>55763</v>
      </c>
    </row>
    <row r="34" spans="1:8" s="46" customFormat="1" ht="21.75" customHeight="1" x14ac:dyDescent="0.25">
      <c r="A34" s="40" t="s">
        <v>21</v>
      </c>
      <c r="B34" s="7">
        <f>SUM(B31:B33)</f>
        <v>2399591</v>
      </c>
      <c r="C34" s="7">
        <f>SUM(C31:C33)</f>
        <v>2399591</v>
      </c>
      <c r="D34" s="7">
        <f>SUM(D31:D33)</f>
        <v>2455354</v>
      </c>
      <c r="E34" s="39">
        <f t="shared" si="0"/>
        <v>55763</v>
      </c>
    </row>
    <row r="35" spans="1:8" s="46" customFormat="1" ht="20.100000000000001" customHeight="1" thickBot="1" x14ac:dyDescent="0.3">
      <c r="A35" s="42" t="s">
        <v>22</v>
      </c>
      <c r="B35" s="43">
        <f>B30+B34</f>
        <v>71854824</v>
      </c>
      <c r="C35" s="43">
        <f>C30+C34</f>
        <v>89697699</v>
      </c>
      <c r="D35" s="43">
        <f>D30+D34</f>
        <v>106912295</v>
      </c>
      <c r="E35" s="39">
        <f>D35-C35</f>
        <v>17214596</v>
      </c>
      <c r="F35" s="188"/>
      <c r="G35" s="188"/>
      <c r="H35" s="188"/>
    </row>
    <row r="38" spans="1:8" x14ac:dyDescent="0.25">
      <c r="D38" s="189"/>
    </row>
    <row r="40" spans="1:8" x14ac:dyDescent="0.25">
      <c r="C40" s="189">
        <f>D35-C35</f>
        <v>17214596</v>
      </c>
    </row>
  </sheetData>
  <sheetProtection selectLockedCells="1" selectUnlockedCells="1"/>
  <mergeCells count="1">
    <mergeCell ref="A4:E4"/>
  </mergeCells>
  <phoneticPr fontId="20" type="noConversion"/>
  <printOptions horizontalCentered="1"/>
  <pageMargins left="0.47244094488188981" right="0.59055118110236227" top="1.1023622047244095" bottom="0.19685039370078741" header="0.23622047244094491" footer="0.51181102362204722"/>
  <pageSetup paperSize="9" firstPageNumber="0" orientation="portrait" r:id="rId1"/>
  <headerFooter alignWithMargins="0">
    <oddHeader xml:space="preserve">&amp;C&amp;"Times New Roman,Normál"&amp;12AZ ÖNKORMÁNYZAT 2018. ÉVI FŐÖSSZESÍTŐJE
1. melléklet
az önkormányzat 2018. évi költségvetéséről szóló 5/2018. (II. 16.) önkormányzati rendelethez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82"/>
  <sheetViews>
    <sheetView view="pageLayout" topLeftCell="A3" zoomScaleNormal="75" zoomScaleSheetLayoutView="89" workbookViewId="0">
      <selection activeCell="J14" sqref="J14"/>
    </sheetView>
  </sheetViews>
  <sheetFormatPr defaultColWidth="9" defaultRowHeight="15.75" x14ac:dyDescent="0.25"/>
  <cols>
    <col min="1" max="1" width="38.5703125" style="58" customWidth="1"/>
    <col min="2" max="4" width="13.42578125" style="58" customWidth="1"/>
    <col min="5" max="8" width="15.28515625" style="58" customWidth="1"/>
    <col min="9" max="16384" width="9" style="58"/>
  </cols>
  <sheetData>
    <row r="1" spans="1:5" ht="16.5" hidden="1" thickBot="1" x14ac:dyDescent="0.3">
      <c r="A1" s="56"/>
      <c r="B1" s="57"/>
    </row>
    <row r="2" spans="1:5" ht="16.5" hidden="1" thickBot="1" x14ac:dyDescent="0.3">
      <c r="A2" s="59"/>
    </row>
    <row r="3" spans="1:5" ht="25.5" customHeight="1" thickBot="1" x14ac:dyDescent="0.3">
      <c r="A3" s="413" t="s">
        <v>348</v>
      </c>
      <c r="B3" s="413"/>
      <c r="C3" s="413"/>
      <c r="D3" s="413"/>
      <c r="E3" s="413"/>
    </row>
    <row r="4" spans="1:5" s="47" customFormat="1" ht="53.45" customHeight="1" x14ac:dyDescent="0.25">
      <c r="A4" s="60" t="s">
        <v>212</v>
      </c>
      <c r="B4" s="37" t="s">
        <v>354</v>
      </c>
      <c r="C4" s="51" t="s">
        <v>322</v>
      </c>
      <c r="D4" s="292" t="s">
        <v>372</v>
      </c>
      <c r="E4" s="52" t="s">
        <v>323</v>
      </c>
    </row>
    <row r="5" spans="1:5" s="47" customFormat="1" ht="31.5" x14ac:dyDescent="0.25">
      <c r="A5" s="61" t="s">
        <v>4</v>
      </c>
      <c r="B5" s="254">
        <f>B6+B12+B13+B14+B15+B16</f>
        <v>31474348</v>
      </c>
      <c r="C5" s="254">
        <f>C6+C12+C13+C14+C15+C16</f>
        <v>31561828</v>
      </c>
      <c r="D5" s="254">
        <f>D6+D12+D13+D14+D15+D16</f>
        <v>44660661</v>
      </c>
      <c r="E5" s="255">
        <f>D5-C5</f>
        <v>13098833</v>
      </c>
    </row>
    <row r="6" spans="1:5" s="63" customFormat="1" ht="21" customHeight="1" x14ac:dyDescent="0.25">
      <c r="A6" s="62" t="s">
        <v>23</v>
      </c>
      <c r="B6" s="65">
        <f>B7+B8+B9</f>
        <v>28253068</v>
      </c>
      <c r="C6" s="65">
        <f>C7+C8+C9</f>
        <v>28340548</v>
      </c>
      <c r="D6" s="279">
        <f>D7+D8+D9</f>
        <v>28340548</v>
      </c>
      <c r="E6" s="186">
        <f>D6-C6</f>
        <v>0</v>
      </c>
    </row>
    <row r="7" spans="1:5" s="63" customFormat="1" ht="23.25" customHeight="1" x14ac:dyDescent="0.25">
      <c r="A7" s="64" t="s">
        <v>24</v>
      </c>
      <c r="B7" s="65">
        <f>'2a. tábla'!E5</f>
        <v>19558068</v>
      </c>
      <c r="C7" s="65">
        <f>'2a. tábla'!F5</f>
        <v>19558068</v>
      </c>
      <c r="D7" s="279">
        <f>'2a. tábla'!G5</f>
        <v>19558068</v>
      </c>
      <c r="E7" s="186">
        <f t="shared" ref="E7:E20" si="0">D7-C7</f>
        <v>0</v>
      </c>
    </row>
    <row r="8" spans="1:5" s="63" customFormat="1" ht="28.35" customHeight="1" x14ac:dyDescent="0.25">
      <c r="A8" s="53" t="s">
        <v>25</v>
      </c>
      <c r="B8" s="65">
        <f>'2a. tábla'!E33</f>
        <v>6895000</v>
      </c>
      <c r="C8" s="65">
        <f>'2a. tábla'!F33</f>
        <v>6982480</v>
      </c>
      <c r="D8" s="279">
        <f>'2a. tábla'!G33</f>
        <v>6982480</v>
      </c>
      <c r="E8" s="186">
        <f t="shared" si="0"/>
        <v>0</v>
      </c>
    </row>
    <row r="9" spans="1:5" s="63" customFormat="1" ht="28.35" customHeight="1" x14ac:dyDescent="0.25">
      <c r="A9" s="53" t="s">
        <v>26</v>
      </c>
      <c r="B9" s="65">
        <f>'2a. tábla'!E43</f>
        <v>1800000</v>
      </c>
      <c r="C9" s="65">
        <f>'2a. tábla'!F43</f>
        <v>1800000</v>
      </c>
      <c r="D9" s="279">
        <f>'2a. tábla'!G43</f>
        <v>1800000</v>
      </c>
      <c r="E9" s="186">
        <f t="shared" si="0"/>
        <v>0</v>
      </c>
    </row>
    <row r="10" spans="1:5" s="47" customFormat="1" ht="28.35" customHeight="1" x14ac:dyDescent="0.25">
      <c r="A10" s="53" t="s">
        <v>0</v>
      </c>
      <c r="B10" s="65"/>
      <c r="C10" s="50"/>
      <c r="D10" s="308"/>
      <c r="E10" s="186">
        <f t="shared" si="0"/>
        <v>0</v>
      </c>
    </row>
    <row r="11" spans="1:5" s="47" customFormat="1" x14ac:dyDescent="0.25">
      <c r="A11" s="53" t="s">
        <v>1</v>
      </c>
      <c r="B11" s="65"/>
      <c r="C11" s="50"/>
      <c r="D11" s="308"/>
      <c r="E11" s="186">
        <f t="shared" si="0"/>
        <v>0</v>
      </c>
    </row>
    <row r="12" spans="1:5" s="47" customFormat="1" x14ac:dyDescent="0.25">
      <c r="A12" s="53" t="s">
        <v>222</v>
      </c>
      <c r="B12" s="65"/>
      <c r="C12" s="50"/>
      <c r="D12" s="308"/>
      <c r="E12" s="186">
        <f t="shared" si="0"/>
        <v>0</v>
      </c>
    </row>
    <row r="13" spans="1:5" s="67" customFormat="1" ht="47.25" x14ac:dyDescent="0.25">
      <c r="A13" s="53" t="s">
        <v>27</v>
      </c>
      <c r="B13" s="65"/>
      <c r="C13" s="66"/>
      <c r="D13" s="309"/>
      <c r="E13" s="186">
        <f t="shared" si="0"/>
        <v>0</v>
      </c>
    </row>
    <row r="14" spans="1:5" s="67" customFormat="1" ht="28.35" customHeight="1" x14ac:dyDescent="0.25">
      <c r="A14" s="53" t="s">
        <v>28</v>
      </c>
      <c r="B14" s="65"/>
      <c r="C14" s="66"/>
      <c r="D14" s="309"/>
      <c r="E14" s="186">
        <f t="shared" si="0"/>
        <v>0</v>
      </c>
    </row>
    <row r="15" spans="1:5" s="67" customFormat="1" ht="28.35" customHeight="1" x14ac:dyDescent="0.25">
      <c r="A15" s="53" t="s">
        <v>29</v>
      </c>
      <c r="B15" s="65"/>
      <c r="C15" s="66"/>
      <c r="D15" s="309"/>
      <c r="E15" s="186">
        <f t="shared" si="0"/>
        <v>0</v>
      </c>
    </row>
    <row r="16" spans="1:5" s="47" customFormat="1" ht="28.35" customHeight="1" x14ac:dyDescent="0.25">
      <c r="A16" s="53" t="s">
        <v>30</v>
      </c>
      <c r="B16" s="65">
        <f>B17</f>
        <v>3221280</v>
      </c>
      <c r="C16" s="65">
        <f>C17</f>
        <v>3221280</v>
      </c>
      <c r="D16" s="279">
        <f>D17+D19+D18</f>
        <v>16320113</v>
      </c>
      <c r="E16" s="279">
        <f>E17+E19+E18</f>
        <v>13098833</v>
      </c>
    </row>
    <row r="17" spans="1:7" s="47" customFormat="1" ht="28.35" customHeight="1" x14ac:dyDescent="0.25">
      <c r="A17" s="53" t="s">
        <v>267</v>
      </c>
      <c r="B17" s="68">
        <v>3221280</v>
      </c>
      <c r="C17" s="187">
        <v>3221280</v>
      </c>
      <c r="D17" s="187">
        <f>3221280+770762+476667</f>
        <v>4468709</v>
      </c>
      <c r="E17" s="279">
        <f t="shared" ref="E17:E18" si="1">D17-C17</f>
        <v>1247429</v>
      </c>
    </row>
    <row r="18" spans="1:7" s="47" customFormat="1" ht="28.35" customHeight="1" x14ac:dyDescent="0.25">
      <c r="A18" s="53" t="s">
        <v>381</v>
      </c>
      <c r="B18" s="280"/>
      <c r="C18" s="187"/>
      <c r="D18" s="187">
        <v>11040004</v>
      </c>
      <c r="E18" s="279">
        <f t="shared" si="1"/>
        <v>11040004</v>
      </c>
    </row>
    <row r="19" spans="1:7" s="47" customFormat="1" ht="28.35" customHeight="1" x14ac:dyDescent="0.25">
      <c r="A19" s="53" t="s">
        <v>373</v>
      </c>
      <c r="B19" s="280"/>
      <c r="C19" s="187"/>
      <c r="D19" s="187">
        <v>811400</v>
      </c>
      <c r="E19" s="186">
        <f t="shared" si="0"/>
        <v>811400</v>
      </c>
    </row>
    <row r="20" spans="1:7" s="47" customFormat="1" ht="28.35" customHeight="1" x14ac:dyDescent="0.25">
      <c r="A20" s="61" t="s">
        <v>5</v>
      </c>
      <c r="B20" s="9">
        <f>B21+B25+B26+B27+B28+B24</f>
        <v>5000000</v>
      </c>
      <c r="C20" s="9">
        <f>C21+C25+C26+C27+C28+C24</f>
        <v>13956854</v>
      </c>
      <c r="D20" s="9">
        <f>D21+D25+D26+D27+D28+D24</f>
        <v>13956854</v>
      </c>
      <c r="E20" s="186">
        <f t="shared" si="0"/>
        <v>0</v>
      </c>
    </row>
    <row r="21" spans="1:7" s="47" customFormat="1" ht="28.35" customHeight="1" x14ac:dyDescent="0.25">
      <c r="A21" s="53" t="s">
        <v>31</v>
      </c>
      <c r="B21" s="279">
        <f>B22+B23</f>
        <v>5000000</v>
      </c>
      <c r="C21" s="65">
        <f>C22+C23</f>
        <v>5000000</v>
      </c>
      <c r="D21" s="279">
        <f>D22+D23</f>
        <v>5000000</v>
      </c>
      <c r="E21" s="185">
        <f t="shared" ref="E21:E28" si="2">D21-C21</f>
        <v>0</v>
      </c>
      <c r="F21" s="163"/>
      <c r="G21" s="163"/>
    </row>
    <row r="22" spans="1:7" s="47" customFormat="1" ht="28.35" customHeight="1" x14ac:dyDescent="0.25">
      <c r="A22" s="105" t="s">
        <v>346</v>
      </c>
      <c r="B22" s="269">
        <v>5000000</v>
      </c>
      <c r="C22" s="269">
        <v>5000000</v>
      </c>
      <c r="D22" s="269">
        <v>5000000</v>
      </c>
      <c r="E22" s="185">
        <f t="shared" si="2"/>
        <v>0</v>
      </c>
      <c r="F22" s="163"/>
      <c r="G22" s="163"/>
    </row>
    <row r="23" spans="1:7" s="47" customFormat="1" ht="30.75" customHeight="1" x14ac:dyDescent="0.25">
      <c r="A23" s="111" t="s">
        <v>345</v>
      </c>
      <c r="B23" s="269"/>
      <c r="C23" s="269"/>
      <c r="D23" s="269"/>
      <c r="E23" s="185">
        <f t="shared" si="2"/>
        <v>0</v>
      </c>
      <c r="F23" s="163"/>
      <c r="G23" s="163"/>
    </row>
    <row r="24" spans="1:7" s="47" customFormat="1" ht="30.75" customHeight="1" x14ac:dyDescent="0.25">
      <c r="A24" s="111" t="s">
        <v>367</v>
      </c>
      <c r="C24" s="269">
        <v>8956854</v>
      </c>
      <c r="D24" s="269">
        <v>8956854</v>
      </c>
      <c r="E24" s="185">
        <f t="shared" si="2"/>
        <v>0</v>
      </c>
      <c r="F24" s="163"/>
      <c r="G24" s="163"/>
    </row>
    <row r="25" spans="1:7" s="47" customFormat="1" ht="47.25" x14ac:dyDescent="0.25">
      <c r="A25" s="53" t="s">
        <v>32</v>
      </c>
      <c r="B25" s="65"/>
      <c r="C25" s="50"/>
      <c r="D25" s="308"/>
      <c r="E25" s="185">
        <f t="shared" si="2"/>
        <v>0</v>
      </c>
    </row>
    <row r="26" spans="1:7" s="47" customFormat="1" ht="47.25" x14ac:dyDescent="0.25">
      <c r="A26" s="53" t="s">
        <v>33</v>
      </c>
      <c r="B26" s="65"/>
      <c r="C26" s="50"/>
      <c r="D26" s="308"/>
      <c r="E26" s="185">
        <f t="shared" si="2"/>
        <v>0</v>
      </c>
    </row>
    <row r="27" spans="1:7" s="47" customFormat="1" ht="47.25" x14ac:dyDescent="0.25">
      <c r="A27" s="53" t="s">
        <v>34</v>
      </c>
      <c r="B27" s="65"/>
      <c r="C27" s="50"/>
      <c r="D27" s="308"/>
      <c r="E27" s="185">
        <f t="shared" si="2"/>
        <v>0</v>
      </c>
    </row>
    <row r="28" spans="1:7" s="47" customFormat="1" ht="28.35" customHeight="1" x14ac:dyDescent="0.25">
      <c r="A28" s="53" t="s">
        <v>223</v>
      </c>
      <c r="B28" s="65"/>
      <c r="C28" s="50"/>
      <c r="D28" s="308"/>
      <c r="E28" s="185">
        <f t="shared" si="2"/>
        <v>0</v>
      </c>
    </row>
    <row r="29" spans="1:7" s="47" customFormat="1" ht="28.35" customHeight="1" x14ac:dyDescent="0.25">
      <c r="A29" s="61" t="s">
        <v>6</v>
      </c>
      <c r="B29" s="9">
        <f>B30+B33+B41</f>
        <v>11333000</v>
      </c>
      <c r="C29" s="9">
        <f>C30+C33+C41</f>
        <v>11333000</v>
      </c>
      <c r="D29" s="9">
        <f>D30+D33+D41</f>
        <v>11333000</v>
      </c>
      <c r="E29" s="185">
        <f>D29-C29</f>
        <v>0</v>
      </c>
    </row>
    <row r="30" spans="1:7" s="47" customFormat="1" ht="18.600000000000001" customHeight="1" x14ac:dyDescent="0.25">
      <c r="A30" s="53" t="s">
        <v>35</v>
      </c>
      <c r="B30" s="65">
        <f>SUM(B31:B32)</f>
        <v>5883000</v>
      </c>
      <c r="C30" s="65">
        <f>SUM(C31:C32)</f>
        <v>5883000</v>
      </c>
      <c r="D30" s="279">
        <f>SUM(D31:D32)</f>
        <v>5883000</v>
      </c>
      <c r="E30" s="185">
        <f t="shared" ref="E30:E80" si="3">D30-C30</f>
        <v>0</v>
      </c>
    </row>
    <row r="31" spans="1:7" s="47" customFormat="1" ht="18.600000000000001" customHeight="1" x14ac:dyDescent="0.25">
      <c r="A31" s="62" t="s">
        <v>306</v>
      </c>
      <c r="B31" s="65">
        <v>5583000</v>
      </c>
      <c r="C31" s="187">
        <v>5583000</v>
      </c>
      <c r="D31" s="187">
        <v>5583000</v>
      </c>
      <c r="E31" s="185">
        <f t="shared" si="3"/>
        <v>0</v>
      </c>
    </row>
    <row r="32" spans="1:7" s="47" customFormat="1" ht="18.600000000000001" customHeight="1" x14ac:dyDescent="0.25">
      <c r="A32" s="62" t="s">
        <v>36</v>
      </c>
      <c r="B32" s="65">
        <v>300000</v>
      </c>
      <c r="C32" s="10">
        <v>300000</v>
      </c>
      <c r="D32" s="10">
        <v>300000</v>
      </c>
      <c r="E32" s="185">
        <f t="shared" si="3"/>
        <v>0</v>
      </c>
    </row>
    <row r="33" spans="1:5" s="47" customFormat="1" ht="18.600000000000001" customHeight="1" x14ac:dyDescent="0.25">
      <c r="A33" s="53" t="s">
        <v>37</v>
      </c>
      <c r="B33" s="65">
        <f>B34+B36+B37</f>
        <v>5350000</v>
      </c>
      <c r="C33" s="65">
        <f>C34+C36+C37</f>
        <v>5350000</v>
      </c>
      <c r="D33" s="279">
        <f>D34+D36+D37</f>
        <v>5350000</v>
      </c>
      <c r="E33" s="185">
        <f t="shared" si="3"/>
        <v>0</v>
      </c>
    </row>
    <row r="34" spans="1:5" s="47" customFormat="1" ht="18.600000000000001" customHeight="1" x14ac:dyDescent="0.25">
      <c r="A34" s="53" t="s">
        <v>38</v>
      </c>
      <c r="B34" s="65">
        <f>SUM(B35)</f>
        <v>3500000</v>
      </c>
      <c r="C34" s="65">
        <f>SUM(C35)</f>
        <v>3500000</v>
      </c>
      <c r="D34" s="279">
        <f>SUM(D35)</f>
        <v>3500000</v>
      </c>
      <c r="E34" s="185">
        <f t="shared" si="3"/>
        <v>0</v>
      </c>
    </row>
    <row r="35" spans="1:5" s="47" customFormat="1" ht="18.600000000000001" customHeight="1" x14ac:dyDescent="0.25">
      <c r="A35" s="53" t="s">
        <v>39</v>
      </c>
      <c r="B35" s="65">
        <v>3500000</v>
      </c>
      <c r="C35" s="10">
        <v>3500000</v>
      </c>
      <c r="D35" s="10">
        <v>3500000</v>
      </c>
      <c r="E35" s="185">
        <f t="shared" si="3"/>
        <v>0</v>
      </c>
    </row>
    <row r="36" spans="1:5" s="47" customFormat="1" ht="18.600000000000001" customHeight="1" x14ac:dyDescent="0.25">
      <c r="A36" s="53" t="s">
        <v>40</v>
      </c>
      <c r="B36" s="65">
        <v>1800000</v>
      </c>
      <c r="C36" s="10">
        <v>1800000</v>
      </c>
      <c r="D36" s="10">
        <v>1800000</v>
      </c>
      <c r="E36" s="185">
        <f t="shared" si="3"/>
        <v>0</v>
      </c>
    </row>
    <row r="37" spans="1:5" s="47" customFormat="1" ht="18.600000000000001" customHeight="1" x14ac:dyDescent="0.25">
      <c r="A37" s="53" t="s">
        <v>41</v>
      </c>
      <c r="B37" s="65">
        <f>SUM(B38:B40)</f>
        <v>50000</v>
      </c>
      <c r="C37" s="65">
        <f>SUM(C38:C40)</f>
        <v>50000</v>
      </c>
      <c r="D37" s="279">
        <f>SUM(D38:D40)</f>
        <v>50000</v>
      </c>
      <c r="E37" s="185">
        <f t="shared" si="3"/>
        <v>0</v>
      </c>
    </row>
    <row r="38" spans="1:5" s="47" customFormat="1" ht="18.600000000000001" customHeight="1" x14ac:dyDescent="0.25">
      <c r="A38" s="53" t="s">
        <v>42</v>
      </c>
      <c r="B38" s="65">
        <v>50000</v>
      </c>
      <c r="C38" s="10">
        <v>50000</v>
      </c>
      <c r="D38" s="10">
        <v>50000</v>
      </c>
      <c r="E38" s="185">
        <f t="shared" si="3"/>
        <v>0</v>
      </c>
    </row>
    <row r="39" spans="1:5" s="47" customFormat="1" ht="18.600000000000001" customHeight="1" x14ac:dyDescent="0.25">
      <c r="A39" s="53" t="s">
        <v>43</v>
      </c>
      <c r="B39" s="65"/>
      <c r="C39" s="10"/>
      <c r="D39" s="311"/>
      <c r="E39" s="185">
        <f t="shared" si="3"/>
        <v>0</v>
      </c>
    </row>
    <row r="40" spans="1:5" s="47" customFormat="1" ht="18.600000000000001" customHeight="1" x14ac:dyDescent="0.25">
      <c r="A40" s="53" t="s">
        <v>213</v>
      </c>
      <c r="B40" s="65"/>
      <c r="C40" s="10"/>
      <c r="D40" s="311"/>
      <c r="E40" s="185">
        <f t="shared" si="3"/>
        <v>0</v>
      </c>
    </row>
    <row r="41" spans="1:5" s="47" customFormat="1" ht="30.75" customHeight="1" x14ac:dyDescent="0.25">
      <c r="A41" s="53" t="s">
        <v>44</v>
      </c>
      <c r="B41" s="65">
        <v>100000</v>
      </c>
      <c r="C41" s="10">
        <v>100000</v>
      </c>
      <c r="D41" s="10">
        <v>100000</v>
      </c>
      <c r="E41" s="185">
        <f t="shared" si="3"/>
        <v>0</v>
      </c>
    </row>
    <row r="42" spans="1:5" s="47" customFormat="1" ht="28.35" customHeight="1" x14ac:dyDescent="0.25">
      <c r="A42" s="61" t="s">
        <v>7</v>
      </c>
      <c r="B42" s="9">
        <f>B43+B44+B47+B48+B50+B51+B52+B53+B54</f>
        <v>3140000</v>
      </c>
      <c r="C42" s="9">
        <f>C43+C44+C47+C48+C50+C51+C52+C53+C54</f>
        <v>3290000</v>
      </c>
      <c r="D42" s="9">
        <f>D43+D44+D47+D48+D50+D51+D52+D53+D54+D45</f>
        <v>4350000</v>
      </c>
      <c r="E42" s="185">
        <f t="shared" si="3"/>
        <v>1060000</v>
      </c>
    </row>
    <row r="43" spans="1:5" s="47" customFormat="1" ht="18.600000000000001" customHeight="1" x14ac:dyDescent="0.25">
      <c r="A43" s="62" t="s">
        <v>45</v>
      </c>
      <c r="B43" s="65"/>
      <c r="C43" s="10"/>
      <c r="D43" s="311"/>
      <c r="E43" s="185">
        <f t="shared" si="3"/>
        <v>0</v>
      </c>
    </row>
    <row r="44" spans="1:5" s="70" customFormat="1" ht="18.600000000000001" customHeight="1" x14ac:dyDescent="0.25">
      <c r="A44" s="62" t="s">
        <v>46</v>
      </c>
      <c r="B44" s="65">
        <v>20000</v>
      </c>
      <c r="C44" s="78">
        <v>20000</v>
      </c>
      <c r="D44" s="78">
        <v>20000</v>
      </c>
      <c r="E44" s="185">
        <f t="shared" si="3"/>
        <v>0</v>
      </c>
    </row>
    <row r="45" spans="1:5" s="70" customFormat="1" ht="18.600000000000001" customHeight="1" x14ac:dyDescent="0.25">
      <c r="A45" s="53" t="s">
        <v>378</v>
      </c>
      <c r="B45" s="279"/>
      <c r="C45" s="78"/>
      <c r="D45" s="312">
        <v>1060000</v>
      </c>
      <c r="E45" s="185">
        <f t="shared" si="3"/>
        <v>1060000</v>
      </c>
    </row>
    <row r="46" spans="1:5" s="72" customFormat="1" ht="18.600000000000001" customHeight="1" x14ac:dyDescent="0.25">
      <c r="A46" s="62" t="s">
        <v>379</v>
      </c>
      <c r="B46" s="65"/>
      <c r="C46" s="71"/>
      <c r="D46" s="313"/>
      <c r="E46" s="185">
        <f t="shared" si="3"/>
        <v>0</v>
      </c>
    </row>
    <row r="47" spans="1:5" s="74" customFormat="1" ht="18.600000000000001" customHeight="1" x14ac:dyDescent="0.25">
      <c r="A47" s="53" t="s">
        <v>47</v>
      </c>
      <c r="B47" s="65">
        <v>20000</v>
      </c>
      <c r="C47" s="73">
        <f>20000+118110</f>
        <v>138110</v>
      </c>
      <c r="D47" s="73">
        <f>20000+118110</f>
        <v>138110</v>
      </c>
      <c r="E47" s="185">
        <f t="shared" si="3"/>
        <v>0</v>
      </c>
    </row>
    <row r="48" spans="1:5" s="74" customFormat="1" ht="18.600000000000001" customHeight="1" x14ac:dyDescent="0.25">
      <c r="A48" s="53" t="s">
        <v>48</v>
      </c>
      <c r="B48" s="65">
        <f>B49</f>
        <v>2400000</v>
      </c>
      <c r="C48" s="73">
        <v>2400000</v>
      </c>
      <c r="D48" s="73">
        <v>2400000</v>
      </c>
      <c r="E48" s="185">
        <f t="shared" si="3"/>
        <v>0</v>
      </c>
    </row>
    <row r="49" spans="1:5" s="74" customFormat="1" ht="18.600000000000001" customHeight="1" x14ac:dyDescent="0.25">
      <c r="A49" s="75" t="s">
        <v>242</v>
      </c>
      <c r="B49" s="65">
        <v>2400000</v>
      </c>
      <c r="C49" s="73">
        <v>2400000</v>
      </c>
      <c r="D49" s="73">
        <v>2400000</v>
      </c>
      <c r="E49" s="185">
        <f t="shared" si="3"/>
        <v>0</v>
      </c>
    </row>
    <row r="50" spans="1:5" s="74" customFormat="1" ht="18.600000000000001" customHeight="1" x14ac:dyDescent="0.25">
      <c r="A50" s="75" t="s">
        <v>49</v>
      </c>
      <c r="B50" s="65"/>
      <c r="C50" s="73"/>
      <c r="D50" s="314"/>
      <c r="E50" s="185">
        <f t="shared" si="3"/>
        <v>0</v>
      </c>
    </row>
    <row r="51" spans="1:5" s="74" customFormat="1" ht="18.600000000000001" customHeight="1" x14ac:dyDescent="0.25">
      <c r="A51" s="62" t="s">
        <v>50</v>
      </c>
      <c r="B51" s="65">
        <v>700000</v>
      </c>
      <c r="C51" s="73">
        <f>700000+31890</f>
        <v>731890</v>
      </c>
      <c r="D51" s="73">
        <f>700000+31890</f>
        <v>731890</v>
      </c>
      <c r="E51" s="185">
        <f t="shared" si="3"/>
        <v>0</v>
      </c>
    </row>
    <row r="52" spans="1:5" s="74" customFormat="1" ht="18.600000000000001" customHeight="1" x14ac:dyDescent="0.25">
      <c r="A52" s="62" t="s">
        <v>51</v>
      </c>
      <c r="B52" s="65"/>
      <c r="C52" s="73">
        <v>0</v>
      </c>
      <c r="D52" s="73">
        <v>0</v>
      </c>
      <c r="E52" s="185">
        <f t="shared" si="3"/>
        <v>0</v>
      </c>
    </row>
    <row r="53" spans="1:5" s="74" customFormat="1" ht="18.600000000000001" customHeight="1" x14ac:dyDescent="0.25">
      <c r="A53" s="62" t="s">
        <v>52</v>
      </c>
      <c r="B53" s="65"/>
      <c r="C53" s="73">
        <v>0</v>
      </c>
      <c r="D53" s="73">
        <v>0</v>
      </c>
      <c r="E53" s="185">
        <f t="shared" si="3"/>
        <v>0</v>
      </c>
    </row>
    <row r="54" spans="1:5" s="74" customFormat="1" ht="33" customHeight="1" x14ac:dyDescent="0.25">
      <c r="A54" s="75" t="s">
        <v>214</v>
      </c>
      <c r="B54" s="65"/>
      <c r="C54" s="73"/>
      <c r="D54" s="73"/>
      <c r="E54" s="185">
        <f t="shared" si="3"/>
        <v>0</v>
      </c>
    </row>
    <row r="55" spans="1:5" s="74" customFormat="1" ht="28.35" customHeight="1" x14ac:dyDescent="0.25">
      <c r="A55" s="61" t="s">
        <v>8</v>
      </c>
      <c r="B55" s="9">
        <f>SUM(B56:B59)</f>
        <v>0</v>
      </c>
      <c r="C55" s="9">
        <f>SUM(C56:C59)</f>
        <v>0</v>
      </c>
      <c r="D55" s="9">
        <f>SUM(D56:D59)</f>
        <v>0</v>
      </c>
      <c r="E55" s="185">
        <f t="shared" si="3"/>
        <v>0</v>
      </c>
    </row>
    <row r="56" spans="1:5" s="74" customFormat="1" ht="18.600000000000001" customHeight="1" x14ac:dyDescent="0.25">
      <c r="A56" s="53" t="s">
        <v>53</v>
      </c>
      <c r="B56" s="65"/>
      <c r="C56" s="73"/>
      <c r="D56" s="314"/>
      <c r="E56" s="185">
        <f t="shared" si="3"/>
        <v>0</v>
      </c>
    </row>
    <row r="57" spans="1:5" s="70" customFormat="1" ht="18.600000000000001" customHeight="1" x14ac:dyDescent="0.25">
      <c r="A57" s="53" t="s">
        <v>54</v>
      </c>
      <c r="B57" s="65"/>
      <c r="C57" s="69"/>
      <c r="D57" s="315"/>
      <c r="E57" s="185">
        <f t="shared" si="3"/>
        <v>0</v>
      </c>
    </row>
    <row r="58" spans="1:5" s="70" customFormat="1" ht="18.600000000000001" customHeight="1" x14ac:dyDescent="0.25">
      <c r="A58" s="76" t="s">
        <v>55</v>
      </c>
      <c r="B58" s="65"/>
      <c r="C58" s="69"/>
      <c r="D58" s="315"/>
      <c r="E58" s="185">
        <f t="shared" si="3"/>
        <v>0</v>
      </c>
    </row>
    <row r="59" spans="1:5" s="74" customFormat="1" ht="18.600000000000001" customHeight="1" x14ac:dyDescent="0.25">
      <c r="A59" s="53" t="s">
        <v>56</v>
      </c>
      <c r="B59" s="65"/>
      <c r="C59" s="73"/>
      <c r="D59" s="314"/>
      <c r="E59" s="185">
        <f t="shared" si="3"/>
        <v>0</v>
      </c>
    </row>
    <row r="60" spans="1:5" s="74" customFormat="1" ht="28.35" customHeight="1" x14ac:dyDescent="0.25">
      <c r="A60" s="61" t="s">
        <v>9</v>
      </c>
      <c r="B60" s="9">
        <f>SUM(B61:B63)</f>
        <v>0</v>
      </c>
      <c r="C60" s="9">
        <f>SUM(C61:C63)</f>
        <v>0</v>
      </c>
      <c r="D60" s="310"/>
      <c r="E60" s="185">
        <f t="shared" si="3"/>
        <v>0</v>
      </c>
    </row>
    <row r="61" spans="1:5" s="74" customFormat="1" ht="47.25" x14ac:dyDescent="0.25">
      <c r="A61" s="53" t="s">
        <v>333</v>
      </c>
      <c r="B61" s="65"/>
      <c r="C61" s="73"/>
      <c r="D61" s="314"/>
      <c r="E61" s="185">
        <f t="shared" si="3"/>
        <v>0</v>
      </c>
    </row>
    <row r="62" spans="1:5" s="70" customFormat="1" ht="47.25" x14ac:dyDescent="0.25">
      <c r="A62" s="53" t="s">
        <v>57</v>
      </c>
      <c r="B62" s="65"/>
      <c r="C62" s="69"/>
      <c r="D62" s="315"/>
      <c r="E62" s="185">
        <f t="shared" si="3"/>
        <v>0</v>
      </c>
    </row>
    <row r="63" spans="1:5" s="70" customFormat="1" ht="30.75" customHeight="1" x14ac:dyDescent="0.25">
      <c r="A63" s="53" t="s">
        <v>58</v>
      </c>
      <c r="B63" s="65"/>
      <c r="C63" s="69"/>
      <c r="D63" s="315"/>
      <c r="E63" s="185">
        <f t="shared" si="3"/>
        <v>0</v>
      </c>
    </row>
    <row r="64" spans="1:5" s="74" customFormat="1" ht="34.5" customHeight="1" x14ac:dyDescent="0.25">
      <c r="A64" s="77" t="s">
        <v>10</v>
      </c>
      <c r="B64" s="9">
        <f>B65+B66+B67</f>
        <v>0</v>
      </c>
      <c r="C64" s="326">
        <v>0</v>
      </c>
      <c r="D64" s="325">
        <f>D65+D66+D67</f>
        <v>3000000</v>
      </c>
      <c r="E64" s="185">
        <f t="shared" si="3"/>
        <v>3000000</v>
      </c>
    </row>
    <row r="65" spans="1:7" s="74" customFormat="1" ht="47.25" x14ac:dyDescent="0.25">
      <c r="A65" s="53" t="s">
        <v>59</v>
      </c>
      <c r="B65" s="65"/>
      <c r="C65" s="73"/>
      <c r="D65" s="314"/>
      <c r="E65" s="185">
        <f t="shared" si="3"/>
        <v>0</v>
      </c>
    </row>
    <row r="66" spans="1:7" s="70" customFormat="1" ht="47.25" x14ac:dyDescent="0.25">
      <c r="A66" s="53" t="s">
        <v>60</v>
      </c>
      <c r="B66" s="65"/>
      <c r="C66" s="79"/>
      <c r="D66" s="316"/>
      <c r="E66" s="185">
        <f t="shared" si="3"/>
        <v>0</v>
      </c>
    </row>
    <row r="67" spans="1:7" s="74" customFormat="1" ht="31.5" x14ac:dyDescent="0.25">
      <c r="A67" s="53" t="s">
        <v>61</v>
      </c>
      <c r="B67" s="65"/>
      <c r="C67" s="73"/>
      <c r="D67" s="314">
        <f>D68</f>
        <v>3000000</v>
      </c>
      <c r="E67" s="314">
        <f>E68</f>
        <v>3000000</v>
      </c>
    </row>
    <row r="68" spans="1:7" s="74" customFormat="1" x14ac:dyDescent="0.25">
      <c r="A68" s="53" t="s">
        <v>380</v>
      </c>
      <c r="B68" s="279"/>
      <c r="C68" s="73"/>
      <c r="D68" s="314">
        <v>3000000</v>
      </c>
      <c r="E68" s="314">
        <v>3000000</v>
      </c>
    </row>
    <row r="69" spans="1:7" s="74" customFormat="1" ht="28.35" customHeight="1" x14ac:dyDescent="0.25">
      <c r="A69" s="61" t="s">
        <v>11</v>
      </c>
      <c r="B69" s="9">
        <f>B64+B60+B55+B42+B29+B20+B5</f>
        <v>50947348</v>
      </c>
      <c r="C69" s="9">
        <f>C64+C60+C55+C42+C29+C20+C5</f>
        <v>60141682</v>
      </c>
      <c r="D69" s="9">
        <f>D64+D60+D55+D42+D29+D20+D5</f>
        <v>77300515</v>
      </c>
      <c r="E69" s="185">
        <f t="shared" si="3"/>
        <v>17158833</v>
      </c>
    </row>
    <row r="70" spans="1:7" s="70" customFormat="1" ht="31.7" customHeight="1" x14ac:dyDescent="0.25">
      <c r="A70" s="77" t="s">
        <v>62</v>
      </c>
      <c r="B70" s="9">
        <f>SUM(B71:B72)</f>
        <v>20000000</v>
      </c>
      <c r="C70" s="9">
        <f>SUM(C71:C71)</f>
        <v>28648541</v>
      </c>
      <c r="D70" s="9">
        <f>SUM(D71:D71)</f>
        <v>28648541</v>
      </c>
      <c r="E70" s="185">
        <f t="shared" si="3"/>
        <v>0</v>
      </c>
      <c r="F70" s="80"/>
    </row>
    <row r="71" spans="1:7" s="70" customFormat="1" ht="31.7" customHeight="1" x14ac:dyDescent="0.25">
      <c r="A71" s="77" t="s">
        <v>324</v>
      </c>
      <c r="B71" s="68">
        <v>20000000</v>
      </c>
      <c r="C71" s="256">
        <v>28648541</v>
      </c>
      <c r="D71" s="256">
        <v>28648541</v>
      </c>
      <c r="E71" s="185">
        <f t="shared" si="3"/>
        <v>0</v>
      </c>
      <c r="F71" s="80"/>
    </row>
    <row r="72" spans="1:7" s="70" customFormat="1" ht="33" customHeight="1" x14ac:dyDescent="0.25">
      <c r="A72" s="53" t="s">
        <v>63</v>
      </c>
      <c r="B72" s="65"/>
      <c r="C72" s="78"/>
      <c r="D72" s="312"/>
      <c r="E72" s="185">
        <f t="shared" si="3"/>
        <v>0</v>
      </c>
    </row>
    <row r="73" spans="1:7" s="74" customFormat="1" ht="47.25" customHeight="1" x14ac:dyDescent="0.25">
      <c r="A73" s="77" t="s">
        <v>64</v>
      </c>
      <c r="B73" s="9">
        <f>B75+B74</f>
        <v>907476</v>
      </c>
      <c r="C73" s="9">
        <f>C75+C74</f>
        <v>907476</v>
      </c>
      <c r="D73" s="9">
        <f>D75+D74</f>
        <v>963239</v>
      </c>
      <c r="E73" s="185">
        <f t="shared" si="3"/>
        <v>55763</v>
      </c>
    </row>
    <row r="74" spans="1:7" s="74" customFormat="1" ht="18.600000000000001" customHeight="1" x14ac:dyDescent="0.25">
      <c r="A74" s="53" t="s">
        <v>289</v>
      </c>
      <c r="B74" s="65"/>
      <c r="C74" s="78"/>
      <c r="D74" s="78"/>
      <c r="E74" s="185">
        <f t="shared" si="3"/>
        <v>0</v>
      </c>
    </row>
    <row r="75" spans="1:7" s="74" customFormat="1" ht="30" customHeight="1" x14ac:dyDescent="0.25">
      <c r="A75" s="62" t="s">
        <v>291</v>
      </c>
      <c r="B75" s="279">
        <v>907476</v>
      </c>
      <c r="C75" s="328">
        <v>907476</v>
      </c>
      <c r="D75" s="328">
        <f>907476+55763</f>
        <v>963239</v>
      </c>
      <c r="E75" s="185">
        <f t="shared" si="3"/>
        <v>55763</v>
      </c>
    </row>
    <row r="76" spans="1:7" s="74" customFormat="1" ht="18.600000000000001" customHeight="1" x14ac:dyDescent="0.25">
      <c r="A76" s="62" t="s">
        <v>310</v>
      </c>
      <c r="B76" s="279"/>
      <c r="C76" s="329"/>
      <c r="D76" s="329"/>
      <c r="E76" s="185">
        <f t="shared" si="3"/>
        <v>0</v>
      </c>
    </row>
    <row r="77" spans="1:7" s="70" customFormat="1" ht="27" customHeight="1" x14ac:dyDescent="0.25">
      <c r="A77" s="77" t="s">
        <v>12</v>
      </c>
      <c r="B77" s="9">
        <f>B73+B70</f>
        <v>20907476</v>
      </c>
      <c r="C77" s="9">
        <f>C73+C70</f>
        <v>29556017</v>
      </c>
      <c r="D77" s="9">
        <f>D73+D70</f>
        <v>29611780</v>
      </c>
      <c r="E77" s="185">
        <f t="shared" si="3"/>
        <v>55763</v>
      </c>
    </row>
    <row r="78" spans="1:7" s="70" customFormat="1" ht="28.35" customHeight="1" x14ac:dyDescent="0.25">
      <c r="A78" s="61" t="s">
        <v>65</v>
      </c>
      <c r="B78" s="9">
        <f>B69+B77</f>
        <v>71854824</v>
      </c>
      <c r="C78" s="9">
        <f>C69+C77</f>
        <v>89697699</v>
      </c>
      <c r="D78" s="9">
        <f>D69+D77</f>
        <v>106912295</v>
      </c>
      <c r="E78" s="185">
        <f t="shared" si="3"/>
        <v>17214596</v>
      </c>
      <c r="F78" s="80"/>
      <c r="G78" s="80"/>
    </row>
    <row r="79" spans="1:7" s="70" customFormat="1" ht="18.600000000000001" customHeight="1" x14ac:dyDescent="0.25">
      <c r="A79" s="81" t="s">
        <v>224</v>
      </c>
      <c r="B79" s="9">
        <v>6</v>
      </c>
      <c r="C79" s="9">
        <v>6</v>
      </c>
      <c r="D79" s="9">
        <v>7</v>
      </c>
      <c r="E79" s="185">
        <f t="shared" si="3"/>
        <v>1</v>
      </c>
    </row>
    <row r="80" spans="1:7" s="70" customFormat="1" ht="18.600000000000001" customHeight="1" thickBot="1" x14ac:dyDescent="0.3">
      <c r="A80" s="82" t="s">
        <v>66</v>
      </c>
      <c r="B80" s="43">
        <v>3</v>
      </c>
      <c r="C80" s="43">
        <v>3</v>
      </c>
      <c r="D80" s="43">
        <v>4</v>
      </c>
      <c r="E80" s="185">
        <f t="shared" si="3"/>
        <v>1</v>
      </c>
    </row>
    <row r="82" spans="3:4" x14ac:dyDescent="0.25">
      <c r="C82" s="83"/>
      <c r="D82" s="83"/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43307086614173229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>&amp;C&amp;"Times New Roman,Normál"&amp;12 2. melléklet
az önkormányzat 2018. évi költségvetéséről szóló 5/2018. (II. 16.)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9"/>
  <sheetViews>
    <sheetView view="pageLayout" zoomScale="80" zoomScaleNormal="100" zoomScalePageLayoutView="80" workbookViewId="0">
      <selection activeCell="F23" sqref="F23:G23"/>
    </sheetView>
  </sheetViews>
  <sheetFormatPr defaultRowHeight="15.75" x14ac:dyDescent="0.25"/>
  <cols>
    <col min="1" max="1" width="70" style="202" customWidth="1"/>
    <col min="2" max="2" width="10.7109375" style="202" customWidth="1"/>
    <col min="3" max="3" width="9.140625" style="202" customWidth="1"/>
    <col min="4" max="4" width="11.28515625" style="202" customWidth="1"/>
    <col min="5" max="5" width="17" style="202" customWidth="1"/>
    <col min="6" max="6" width="19" style="202" customWidth="1"/>
    <col min="7" max="7" width="14.85546875" style="271" customWidth="1"/>
    <col min="8" max="8" width="12.140625" style="202" bestFit="1" customWidth="1"/>
    <col min="9" max="257" width="9.140625" style="202"/>
    <col min="258" max="258" width="77.5703125" style="202" customWidth="1"/>
    <col min="259" max="259" width="8.42578125" style="202" customWidth="1"/>
    <col min="260" max="260" width="9.140625" style="202"/>
    <col min="261" max="261" width="11" style="202" bestFit="1" customWidth="1"/>
    <col min="262" max="262" width="15.28515625" style="202" customWidth="1"/>
    <col min="263" max="513" width="9.140625" style="202"/>
    <col min="514" max="514" width="77.5703125" style="202" customWidth="1"/>
    <col min="515" max="515" width="8.42578125" style="202" customWidth="1"/>
    <col min="516" max="516" width="9.140625" style="202"/>
    <col min="517" max="517" width="11" style="202" bestFit="1" customWidth="1"/>
    <col min="518" max="518" width="15.28515625" style="202" customWidth="1"/>
    <col min="519" max="769" width="9.140625" style="202"/>
    <col min="770" max="770" width="77.5703125" style="202" customWidth="1"/>
    <col min="771" max="771" width="8.42578125" style="202" customWidth="1"/>
    <col min="772" max="772" width="9.140625" style="202"/>
    <col min="773" max="773" width="11" style="202" bestFit="1" customWidth="1"/>
    <col min="774" max="774" width="15.28515625" style="202" customWidth="1"/>
    <col min="775" max="1025" width="9.140625" style="202"/>
    <col min="1026" max="1026" width="77.5703125" style="202" customWidth="1"/>
    <col min="1027" max="1027" width="8.42578125" style="202" customWidth="1"/>
    <col min="1028" max="1028" width="9.140625" style="202"/>
    <col min="1029" max="1029" width="11" style="202" bestFit="1" customWidth="1"/>
    <col min="1030" max="1030" width="15.28515625" style="202" customWidth="1"/>
    <col min="1031" max="1281" width="9.140625" style="202"/>
    <col min="1282" max="1282" width="77.5703125" style="202" customWidth="1"/>
    <col min="1283" max="1283" width="8.42578125" style="202" customWidth="1"/>
    <col min="1284" max="1284" width="9.140625" style="202"/>
    <col min="1285" max="1285" width="11" style="202" bestFit="1" customWidth="1"/>
    <col min="1286" max="1286" width="15.28515625" style="202" customWidth="1"/>
    <col min="1287" max="1537" width="9.140625" style="202"/>
    <col min="1538" max="1538" width="77.5703125" style="202" customWidth="1"/>
    <col min="1539" max="1539" width="8.42578125" style="202" customWidth="1"/>
    <col min="1540" max="1540" width="9.140625" style="202"/>
    <col min="1541" max="1541" width="11" style="202" bestFit="1" customWidth="1"/>
    <col min="1542" max="1542" width="15.28515625" style="202" customWidth="1"/>
    <col min="1543" max="1793" width="9.140625" style="202"/>
    <col min="1794" max="1794" width="77.5703125" style="202" customWidth="1"/>
    <col min="1795" max="1795" width="8.42578125" style="202" customWidth="1"/>
    <col min="1796" max="1796" width="9.140625" style="202"/>
    <col min="1797" max="1797" width="11" style="202" bestFit="1" customWidth="1"/>
    <col min="1798" max="1798" width="15.28515625" style="202" customWidth="1"/>
    <col min="1799" max="2049" width="9.140625" style="202"/>
    <col min="2050" max="2050" width="77.5703125" style="202" customWidth="1"/>
    <col min="2051" max="2051" width="8.42578125" style="202" customWidth="1"/>
    <col min="2052" max="2052" width="9.140625" style="202"/>
    <col min="2053" max="2053" width="11" style="202" bestFit="1" customWidth="1"/>
    <col min="2054" max="2054" width="15.28515625" style="202" customWidth="1"/>
    <col min="2055" max="2305" width="9.140625" style="202"/>
    <col min="2306" max="2306" width="77.5703125" style="202" customWidth="1"/>
    <col min="2307" max="2307" width="8.42578125" style="202" customWidth="1"/>
    <col min="2308" max="2308" width="9.140625" style="202"/>
    <col min="2309" max="2309" width="11" style="202" bestFit="1" customWidth="1"/>
    <col min="2310" max="2310" width="15.28515625" style="202" customWidth="1"/>
    <col min="2311" max="2561" width="9.140625" style="202"/>
    <col min="2562" max="2562" width="77.5703125" style="202" customWidth="1"/>
    <col min="2563" max="2563" width="8.42578125" style="202" customWidth="1"/>
    <col min="2564" max="2564" width="9.140625" style="202"/>
    <col min="2565" max="2565" width="11" style="202" bestFit="1" customWidth="1"/>
    <col min="2566" max="2566" width="15.28515625" style="202" customWidth="1"/>
    <col min="2567" max="2817" width="9.140625" style="202"/>
    <col min="2818" max="2818" width="77.5703125" style="202" customWidth="1"/>
    <col min="2819" max="2819" width="8.42578125" style="202" customWidth="1"/>
    <col min="2820" max="2820" width="9.140625" style="202"/>
    <col min="2821" max="2821" width="11" style="202" bestFit="1" customWidth="1"/>
    <col min="2822" max="2822" width="15.28515625" style="202" customWidth="1"/>
    <col min="2823" max="3073" width="9.140625" style="202"/>
    <col min="3074" max="3074" width="77.5703125" style="202" customWidth="1"/>
    <col min="3075" max="3075" width="8.42578125" style="202" customWidth="1"/>
    <col min="3076" max="3076" width="9.140625" style="202"/>
    <col min="3077" max="3077" width="11" style="202" bestFit="1" customWidth="1"/>
    <col min="3078" max="3078" width="15.28515625" style="202" customWidth="1"/>
    <col min="3079" max="3329" width="9.140625" style="202"/>
    <col min="3330" max="3330" width="77.5703125" style="202" customWidth="1"/>
    <col min="3331" max="3331" width="8.42578125" style="202" customWidth="1"/>
    <col min="3332" max="3332" width="9.140625" style="202"/>
    <col min="3333" max="3333" width="11" style="202" bestFit="1" customWidth="1"/>
    <col min="3334" max="3334" width="15.28515625" style="202" customWidth="1"/>
    <col min="3335" max="3585" width="9.140625" style="202"/>
    <col min="3586" max="3586" width="77.5703125" style="202" customWidth="1"/>
    <col min="3587" max="3587" width="8.42578125" style="202" customWidth="1"/>
    <col min="3588" max="3588" width="9.140625" style="202"/>
    <col min="3589" max="3589" width="11" style="202" bestFit="1" customWidth="1"/>
    <col min="3590" max="3590" width="15.28515625" style="202" customWidth="1"/>
    <col min="3591" max="3841" width="9.140625" style="202"/>
    <col min="3842" max="3842" width="77.5703125" style="202" customWidth="1"/>
    <col min="3843" max="3843" width="8.42578125" style="202" customWidth="1"/>
    <col min="3844" max="3844" width="9.140625" style="202"/>
    <col min="3845" max="3845" width="11" style="202" bestFit="1" customWidth="1"/>
    <col min="3846" max="3846" width="15.28515625" style="202" customWidth="1"/>
    <col min="3847" max="4097" width="9.140625" style="202"/>
    <col min="4098" max="4098" width="77.5703125" style="202" customWidth="1"/>
    <col min="4099" max="4099" width="8.42578125" style="202" customWidth="1"/>
    <col min="4100" max="4100" width="9.140625" style="202"/>
    <col min="4101" max="4101" width="11" style="202" bestFit="1" customWidth="1"/>
    <col min="4102" max="4102" width="15.28515625" style="202" customWidth="1"/>
    <col min="4103" max="4353" width="9.140625" style="202"/>
    <col min="4354" max="4354" width="77.5703125" style="202" customWidth="1"/>
    <col min="4355" max="4355" width="8.42578125" style="202" customWidth="1"/>
    <col min="4356" max="4356" width="9.140625" style="202"/>
    <col min="4357" max="4357" width="11" style="202" bestFit="1" customWidth="1"/>
    <col min="4358" max="4358" width="15.28515625" style="202" customWidth="1"/>
    <col min="4359" max="4609" width="9.140625" style="202"/>
    <col min="4610" max="4610" width="77.5703125" style="202" customWidth="1"/>
    <col min="4611" max="4611" width="8.42578125" style="202" customWidth="1"/>
    <col min="4612" max="4612" width="9.140625" style="202"/>
    <col min="4613" max="4613" width="11" style="202" bestFit="1" customWidth="1"/>
    <col min="4614" max="4614" width="15.28515625" style="202" customWidth="1"/>
    <col min="4615" max="4865" width="9.140625" style="202"/>
    <col min="4866" max="4866" width="77.5703125" style="202" customWidth="1"/>
    <col min="4867" max="4867" width="8.42578125" style="202" customWidth="1"/>
    <col min="4868" max="4868" width="9.140625" style="202"/>
    <col min="4869" max="4869" width="11" style="202" bestFit="1" customWidth="1"/>
    <col min="4870" max="4870" width="15.28515625" style="202" customWidth="1"/>
    <col min="4871" max="5121" width="9.140625" style="202"/>
    <col min="5122" max="5122" width="77.5703125" style="202" customWidth="1"/>
    <col min="5123" max="5123" width="8.42578125" style="202" customWidth="1"/>
    <col min="5124" max="5124" width="9.140625" style="202"/>
    <col min="5125" max="5125" width="11" style="202" bestFit="1" customWidth="1"/>
    <col min="5126" max="5126" width="15.28515625" style="202" customWidth="1"/>
    <col min="5127" max="5377" width="9.140625" style="202"/>
    <col min="5378" max="5378" width="77.5703125" style="202" customWidth="1"/>
    <col min="5379" max="5379" width="8.42578125" style="202" customWidth="1"/>
    <col min="5380" max="5380" width="9.140625" style="202"/>
    <col min="5381" max="5381" width="11" style="202" bestFit="1" customWidth="1"/>
    <col min="5382" max="5382" width="15.28515625" style="202" customWidth="1"/>
    <col min="5383" max="5633" width="9.140625" style="202"/>
    <col min="5634" max="5634" width="77.5703125" style="202" customWidth="1"/>
    <col min="5635" max="5635" width="8.42578125" style="202" customWidth="1"/>
    <col min="5636" max="5636" width="9.140625" style="202"/>
    <col min="5637" max="5637" width="11" style="202" bestFit="1" customWidth="1"/>
    <col min="5638" max="5638" width="15.28515625" style="202" customWidth="1"/>
    <col min="5639" max="5889" width="9.140625" style="202"/>
    <col min="5890" max="5890" width="77.5703125" style="202" customWidth="1"/>
    <col min="5891" max="5891" width="8.42578125" style="202" customWidth="1"/>
    <col min="5892" max="5892" width="9.140625" style="202"/>
    <col min="5893" max="5893" width="11" style="202" bestFit="1" customWidth="1"/>
    <col min="5894" max="5894" width="15.28515625" style="202" customWidth="1"/>
    <col min="5895" max="6145" width="9.140625" style="202"/>
    <col min="6146" max="6146" width="77.5703125" style="202" customWidth="1"/>
    <col min="6147" max="6147" width="8.42578125" style="202" customWidth="1"/>
    <col min="6148" max="6148" width="9.140625" style="202"/>
    <col min="6149" max="6149" width="11" style="202" bestFit="1" customWidth="1"/>
    <col min="6150" max="6150" width="15.28515625" style="202" customWidth="1"/>
    <col min="6151" max="6401" width="9.140625" style="202"/>
    <col min="6402" max="6402" width="77.5703125" style="202" customWidth="1"/>
    <col min="6403" max="6403" width="8.42578125" style="202" customWidth="1"/>
    <col min="6404" max="6404" width="9.140625" style="202"/>
    <col min="6405" max="6405" width="11" style="202" bestFit="1" customWidth="1"/>
    <col min="6406" max="6406" width="15.28515625" style="202" customWidth="1"/>
    <col min="6407" max="6657" width="9.140625" style="202"/>
    <col min="6658" max="6658" width="77.5703125" style="202" customWidth="1"/>
    <col min="6659" max="6659" width="8.42578125" style="202" customWidth="1"/>
    <col min="6660" max="6660" width="9.140625" style="202"/>
    <col min="6661" max="6661" width="11" style="202" bestFit="1" customWidth="1"/>
    <col min="6662" max="6662" width="15.28515625" style="202" customWidth="1"/>
    <col min="6663" max="6913" width="9.140625" style="202"/>
    <col min="6914" max="6914" width="77.5703125" style="202" customWidth="1"/>
    <col min="6915" max="6915" width="8.42578125" style="202" customWidth="1"/>
    <col min="6916" max="6916" width="9.140625" style="202"/>
    <col min="6917" max="6917" width="11" style="202" bestFit="1" customWidth="1"/>
    <col min="6918" max="6918" width="15.28515625" style="202" customWidth="1"/>
    <col min="6919" max="7169" width="9.140625" style="202"/>
    <col min="7170" max="7170" width="77.5703125" style="202" customWidth="1"/>
    <col min="7171" max="7171" width="8.42578125" style="202" customWidth="1"/>
    <col min="7172" max="7172" width="9.140625" style="202"/>
    <col min="7173" max="7173" width="11" style="202" bestFit="1" customWidth="1"/>
    <col min="7174" max="7174" width="15.28515625" style="202" customWidth="1"/>
    <col min="7175" max="7425" width="9.140625" style="202"/>
    <col min="7426" max="7426" width="77.5703125" style="202" customWidth="1"/>
    <col min="7427" max="7427" width="8.42578125" style="202" customWidth="1"/>
    <col min="7428" max="7428" width="9.140625" style="202"/>
    <col min="7429" max="7429" width="11" style="202" bestFit="1" customWidth="1"/>
    <col min="7430" max="7430" width="15.28515625" style="202" customWidth="1"/>
    <col min="7431" max="7681" width="9.140625" style="202"/>
    <col min="7682" max="7682" width="77.5703125" style="202" customWidth="1"/>
    <col min="7683" max="7683" width="8.42578125" style="202" customWidth="1"/>
    <col min="7684" max="7684" width="9.140625" style="202"/>
    <col min="7685" max="7685" width="11" style="202" bestFit="1" customWidth="1"/>
    <col min="7686" max="7686" width="15.28515625" style="202" customWidth="1"/>
    <col min="7687" max="7937" width="9.140625" style="202"/>
    <col min="7938" max="7938" width="77.5703125" style="202" customWidth="1"/>
    <col min="7939" max="7939" width="8.42578125" style="202" customWidth="1"/>
    <col min="7940" max="7940" width="9.140625" style="202"/>
    <col min="7941" max="7941" width="11" style="202" bestFit="1" customWidth="1"/>
    <col min="7942" max="7942" width="15.28515625" style="202" customWidth="1"/>
    <col min="7943" max="8193" width="9.140625" style="202"/>
    <col min="8194" max="8194" width="77.5703125" style="202" customWidth="1"/>
    <col min="8195" max="8195" width="8.42578125" style="202" customWidth="1"/>
    <col min="8196" max="8196" width="9.140625" style="202"/>
    <col min="8197" max="8197" width="11" style="202" bestFit="1" customWidth="1"/>
    <col min="8198" max="8198" width="15.28515625" style="202" customWidth="1"/>
    <col min="8199" max="8449" width="9.140625" style="202"/>
    <col min="8450" max="8450" width="77.5703125" style="202" customWidth="1"/>
    <col min="8451" max="8451" width="8.42578125" style="202" customWidth="1"/>
    <col min="8452" max="8452" width="9.140625" style="202"/>
    <col min="8453" max="8453" width="11" style="202" bestFit="1" customWidth="1"/>
    <col min="8454" max="8454" width="15.28515625" style="202" customWidth="1"/>
    <col min="8455" max="8705" width="9.140625" style="202"/>
    <col min="8706" max="8706" width="77.5703125" style="202" customWidth="1"/>
    <col min="8707" max="8707" width="8.42578125" style="202" customWidth="1"/>
    <col min="8708" max="8708" width="9.140625" style="202"/>
    <col min="8709" max="8709" width="11" style="202" bestFit="1" customWidth="1"/>
    <col min="8710" max="8710" width="15.28515625" style="202" customWidth="1"/>
    <col min="8711" max="8961" width="9.140625" style="202"/>
    <col min="8962" max="8962" width="77.5703125" style="202" customWidth="1"/>
    <col min="8963" max="8963" width="8.42578125" style="202" customWidth="1"/>
    <col min="8964" max="8964" width="9.140625" style="202"/>
    <col min="8965" max="8965" width="11" style="202" bestFit="1" customWidth="1"/>
    <col min="8966" max="8966" width="15.28515625" style="202" customWidth="1"/>
    <col min="8967" max="9217" width="9.140625" style="202"/>
    <col min="9218" max="9218" width="77.5703125" style="202" customWidth="1"/>
    <col min="9219" max="9219" width="8.42578125" style="202" customWidth="1"/>
    <col min="9220" max="9220" width="9.140625" style="202"/>
    <col min="9221" max="9221" width="11" style="202" bestFit="1" customWidth="1"/>
    <col min="9222" max="9222" width="15.28515625" style="202" customWidth="1"/>
    <col min="9223" max="9473" width="9.140625" style="202"/>
    <col min="9474" max="9474" width="77.5703125" style="202" customWidth="1"/>
    <col min="9475" max="9475" width="8.42578125" style="202" customWidth="1"/>
    <col min="9476" max="9476" width="9.140625" style="202"/>
    <col min="9477" max="9477" width="11" style="202" bestFit="1" customWidth="1"/>
    <col min="9478" max="9478" width="15.28515625" style="202" customWidth="1"/>
    <col min="9479" max="9729" width="9.140625" style="202"/>
    <col min="9730" max="9730" width="77.5703125" style="202" customWidth="1"/>
    <col min="9731" max="9731" width="8.42578125" style="202" customWidth="1"/>
    <col min="9732" max="9732" width="9.140625" style="202"/>
    <col min="9733" max="9733" width="11" style="202" bestFit="1" customWidth="1"/>
    <col min="9734" max="9734" width="15.28515625" style="202" customWidth="1"/>
    <col min="9735" max="9985" width="9.140625" style="202"/>
    <col min="9986" max="9986" width="77.5703125" style="202" customWidth="1"/>
    <col min="9987" max="9987" width="8.42578125" style="202" customWidth="1"/>
    <col min="9988" max="9988" width="9.140625" style="202"/>
    <col min="9989" max="9989" width="11" style="202" bestFit="1" customWidth="1"/>
    <col min="9990" max="9990" width="15.28515625" style="202" customWidth="1"/>
    <col min="9991" max="10241" width="9.140625" style="202"/>
    <col min="10242" max="10242" width="77.5703125" style="202" customWidth="1"/>
    <col min="10243" max="10243" width="8.42578125" style="202" customWidth="1"/>
    <col min="10244" max="10244" width="9.140625" style="202"/>
    <col min="10245" max="10245" width="11" style="202" bestFit="1" customWidth="1"/>
    <col min="10246" max="10246" width="15.28515625" style="202" customWidth="1"/>
    <col min="10247" max="10497" width="9.140625" style="202"/>
    <col min="10498" max="10498" width="77.5703125" style="202" customWidth="1"/>
    <col min="10499" max="10499" width="8.42578125" style="202" customWidth="1"/>
    <col min="10500" max="10500" width="9.140625" style="202"/>
    <col min="10501" max="10501" width="11" style="202" bestFit="1" customWidth="1"/>
    <col min="10502" max="10502" width="15.28515625" style="202" customWidth="1"/>
    <col min="10503" max="10753" width="9.140625" style="202"/>
    <col min="10754" max="10754" width="77.5703125" style="202" customWidth="1"/>
    <col min="10755" max="10755" width="8.42578125" style="202" customWidth="1"/>
    <col min="10756" max="10756" width="9.140625" style="202"/>
    <col min="10757" max="10757" width="11" style="202" bestFit="1" customWidth="1"/>
    <col min="10758" max="10758" width="15.28515625" style="202" customWidth="1"/>
    <col min="10759" max="11009" width="9.140625" style="202"/>
    <col min="11010" max="11010" width="77.5703125" style="202" customWidth="1"/>
    <col min="11011" max="11011" width="8.42578125" style="202" customWidth="1"/>
    <col min="11012" max="11012" width="9.140625" style="202"/>
    <col min="11013" max="11013" width="11" style="202" bestFit="1" customWidth="1"/>
    <col min="11014" max="11014" width="15.28515625" style="202" customWidth="1"/>
    <col min="11015" max="11265" width="9.140625" style="202"/>
    <col min="11266" max="11266" width="77.5703125" style="202" customWidth="1"/>
    <col min="11267" max="11267" width="8.42578125" style="202" customWidth="1"/>
    <col min="11268" max="11268" width="9.140625" style="202"/>
    <col min="11269" max="11269" width="11" style="202" bestFit="1" customWidth="1"/>
    <col min="11270" max="11270" width="15.28515625" style="202" customWidth="1"/>
    <col min="11271" max="11521" width="9.140625" style="202"/>
    <col min="11522" max="11522" width="77.5703125" style="202" customWidth="1"/>
    <col min="11523" max="11523" width="8.42578125" style="202" customWidth="1"/>
    <col min="11524" max="11524" width="9.140625" style="202"/>
    <col min="11525" max="11525" width="11" style="202" bestFit="1" customWidth="1"/>
    <col min="11526" max="11526" width="15.28515625" style="202" customWidth="1"/>
    <col min="11527" max="11777" width="9.140625" style="202"/>
    <col min="11778" max="11778" width="77.5703125" style="202" customWidth="1"/>
    <col min="11779" max="11779" width="8.42578125" style="202" customWidth="1"/>
    <col min="11780" max="11780" width="9.140625" style="202"/>
    <col min="11781" max="11781" width="11" style="202" bestFit="1" customWidth="1"/>
    <col min="11782" max="11782" width="15.28515625" style="202" customWidth="1"/>
    <col min="11783" max="12033" width="9.140625" style="202"/>
    <col min="12034" max="12034" width="77.5703125" style="202" customWidth="1"/>
    <col min="12035" max="12035" width="8.42578125" style="202" customWidth="1"/>
    <col min="12036" max="12036" width="9.140625" style="202"/>
    <col min="12037" max="12037" width="11" style="202" bestFit="1" customWidth="1"/>
    <col min="12038" max="12038" width="15.28515625" style="202" customWidth="1"/>
    <col min="12039" max="12289" width="9.140625" style="202"/>
    <col min="12290" max="12290" width="77.5703125" style="202" customWidth="1"/>
    <col min="12291" max="12291" width="8.42578125" style="202" customWidth="1"/>
    <col min="12292" max="12292" width="9.140625" style="202"/>
    <col min="12293" max="12293" width="11" style="202" bestFit="1" customWidth="1"/>
    <col min="12294" max="12294" width="15.28515625" style="202" customWidth="1"/>
    <col min="12295" max="12545" width="9.140625" style="202"/>
    <col min="12546" max="12546" width="77.5703125" style="202" customWidth="1"/>
    <col min="12547" max="12547" width="8.42578125" style="202" customWidth="1"/>
    <col min="12548" max="12548" width="9.140625" style="202"/>
    <col min="12549" max="12549" width="11" style="202" bestFit="1" customWidth="1"/>
    <col min="12550" max="12550" width="15.28515625" style="202" customWidth="1"/>
    <col min="12551" max="12801" width="9.140625" style="202"/>
    <col min="12802" max="12802" width="77.5703125" style="202" customWidth="1"/>
    <col min="12803" max="12803" width="8.42578125" style="202" customWidth="1"/>
    <col min="12804" max="12804" width="9.140625" style="202"/>
    <col min="12805" max="12805" width="11" style="202" bestFit="1" customWidth="1"/>
    <col min="12806" max="12806" width="15.28515625" style="202" customWidth="1"/>
    <col min="12807" max="13057" width="9.140625" style="202"/>
    <col min="13058" max="13058" width="77.5703125" style="202" customWidth="1"/>
    <col min="13059" max="13059" width="8.42578125" style="202" customWidth="1"/>
    <col min="13060" max="13060" width="9.140625" style="202"/>
    <col min="13061" max="13061" width="11" style="202" bestFit="1" customWidth="1"/>
    <col min="13062" max="13062" width="15.28515625" style="202" customWidth="1"/>
    <col min="13063" max="13313" width="9.140625" style="202"/>
    <col min="13314" max="13314" width="77.5703125" style="202" customWidth="1"/>
    <col min="13315" max="13315" width="8.42578125" style="202" customWidth="1"/>
    <col min="13316" max="13316" width="9.140625" style="202"/>
    <col min="13317" max="13317" width="11" style="202" bestFit="1" customWidth="1"/>
    <col min="13318" max="13318" width="15.28515625" style="202" customWidth="1"/>
    <col min="13319" max="13569" width="9.140625" style="202"/>
    <col min="13570" max="13570" width="77.5703125" style="202" customWidth="1"/>
    <col min="13571" max="13571" width="8.42578125" style="202" customWidth="1"/>
    <col min="13572" max="13572" width="9.140625" style="202"/>
    <col min="13573" max="13573" width="11" style="202" bestFit="1" customWidth="1"/>
    <col min="13574" max="13574" width="15.28515625" style="202" customWidth="1"/>
    <col min="13575" max="13825" width="9.140625" style="202"/>
    <col min="13826" max="13826" width="77.5703125" style="202" customWidth="1"/>
    <col min="13827" max="13827" width="8.42578125" style="202" customWidth="1"/>
    <col min="13828" max="13828" width="9.140625" style="202"/>
    <col min="13829" max="13829" width="11" style="202" bestFit="1" customWidth="1"/>
    <col min="13830" max="13830" width="15.28515625" style="202" customWidth="1"/>
    <col min="13831" max="14081" width="9.140625" style="202"/>
    <col min="14082" max="14082" width="77.5703125" style="202" customWidth="1"/>
    <col min="14083" max="14083" width="8.42578125" style="202" customWidth="1"/>
    <col min="14084" max="14084" width="9.140625" style="202"/>
    <col min="14085" max="14085" width="11" style="202" bestFit="1" customWidth="1"/>
    <col min="14086" max="14086" width="15.28515625" style="202" customWidth="1"/>
    <col min="14087" max="14337" width="9.140625" style="202"/>
    <col min="14338" max="14338" width="77.5703125" style="202" customWidth="1"/>
    <col min="14339" max="14339" width="8.42578125" style="202" customWidth="1"/>
    <col min="14340" max="14340" width="9.140625" style="202"/>
    <col min="14341" max="14341" width="11" style="202" bestFit="1" customWidth="1"/>
    <col min="14342" max="14342" width="15.28515625" style="202" customWidth="1"/>
    <col min="14343" max="14593" width="9.140625" style="202"/>
    <col min="14594" max="14594" width="77.5703125" style="202" customWidth="1"/>
    <col min="14595" max="14595" width="8.42578125" style="202" customWidth="1"/>
    <col min="14596" max="14596" width="9.140625" style="202"/>
    <col min="14597" max="14597" width="11" style="202" bestFit="1" customWidth="1"/>
    <col min="14598" max="14598" width="15.28515625" style="202" customWidth="1"/>
    <col min="14599" max="14849" width="9.140625" style="202"/>
    <col min="14850" max="14850" width="77.5703125" style="202" customWidth="1"/>
    <col min="14851" max="14851" width="8.42578125" style="202" customWidth="1"/>
    <col min="14852" max="14852" width="9.140625" style="202"/>
    <col min="14853" max="14853" width="11" style="202" bestFit="1" customWidth="1"/>
    <col min="14854" max="14854" width="15.28515625" style="202" customWidth="1"/>
    <col min="14855" max="15105" width="9.140625" style="202"/>
    <col min="15106" max="15106" width="77.5703125" style="202" customWidth="1"/>
    <col min="15107" max="15107" width="8.42578125" style="202" customWidth="1"/>
    <col min="15108" max="15108" width="9.140625" style="202"/>
    <col min="15109" max="15109" width="11" style="202" bestFit="1" customWidth="1"/>
    <col min="15110" max="15110" width="15.28515625" style="202" customWidth="1"/>
    <col min="15111" max="15361" width="9.140625" style="202"/>
    <col min="15362" max="15362" width="77.5703125" style="202" customWidth="1"/>
    <col min="15363" max="15363" width="8.42578125" style="202" customWidth="1"/>
    <col min="15364" max="15364" width="9.140625" style="202"/>
    <col min="15365" max="15365" width="11" style="202" bestFit="1" customWidth="1"/>
    <col min="15366" max="15366" width="15.28515625" style="202" customWidth="1"/>
    <col min="15367" max="15617" width="9.140625" style="202"/>
    <col min="15618" max="15618" width="77.5703125" style="202" customWidth="1"/>
    <col min="15619" max="15619" width="8.42578125" style="202" customWidth="1"/>
    <col min="15620" max="15620" width="9.140625" style="202"/>
    <col min="15621" max="15621" width="11" style="202" bestFit="1" customWidth="1"/>
    <col min="15622" max="15622" width="15.28515625" style="202" customWidth="1"/>
    <col min="15623" max="15873" width="9.140625" style="202"/>
    <col min="15874" max="15874" width="77.5703125" style="202" customWidth="1"/>
    <col min="15875" max="15875" width="8.42578125" style="202" customWidth="1"/>
    <col min="15876" max="15876" width="9.140625" style="202"/>
    <col min="15877" max="15877" width="11" style="202" bestFit="1" customWidth="1"/>
    <col min="15878" max="15878" width="15.28515625" style="202" customWidth="1"/>
    <col min="15879" max="16129" width="9.140625" style="202"/>
    <col min="16130" max="16130" width="77.5703125" style="202" customWidth="1"/>
    <col min="16131" max="16131" width="8.42578125" style="202" customWidth="1"/>
    <col min="16132" max="16132" width="9.140625" style="202"/>
    <col min="16133" max="16133" width="11" style="202" bestFit="1" customWidth="1"/>
    <col min="16134" max="16134" width="15.28515625" style="202" customWidth="1"/>
    <col min="16135" max="16384" width="9.140625" style="202"/>
  </cols>
  <sheetData>
    <row r="2" spans="1:8" ht="16.5" thickBot="1" x14ac:dyDescent="0.3">
      <c r="A2" s="416" t="s">
        <v>371</v>
      </c>
      <c r="B2" s="416"/>
      <c r="C2" s="416"/>
      <c r="D2" s="416"/>
      <c r="E2" s="416"/>
      <c r="F2" s="416"/>
      <c r="G2" s="289"/>
    </row>
    <row r="3" spans="1:8" ht="15.75" customHeight="1" x14ac:dyDescent="0.25">
      <c r="A3" s="419" t="s">
        <v>212</v>
      </c>
      <c r="B3" s="421" t="s">
        <v>67</v>
      </c>
      <c r="C3" s="423" t="s">
        <v>68</v>
      </c>
      <c r="D3" s="425" t="s">
        <v>69</v>
      </c>
      <c r="E3" s="425" t="s">
        <v>131</v>
      </c>
      <c r="F3" s="417" t="s">
        <v>322</v>
      </c>
      <c r="G3" s="427" t="s">
        <v>372</v>
      </c>
      <c r="H3" s="414" t="s">
        <v>369</v>
      </c>
    </row>
    <row r="4" spans="1:8" x14ac:dyDescent="0.25">
      <c r="A4" s="420"/>
      <c r="B4" s="422"/>
      <c r="C4" s="424"/>
      <c r="D4" s="426"/>
      <c r="E4" s="426"/>
      <c r="F4" s="418"/>
      <c r="G4" s="428"/>
      <c r="H4" s="415"/>
    </row>
    <row r="5" spans="1:8" x14ac:dyDescent="0.25">
      <c r="A5" s="226" t="s">
        <v>219</v>
      </c>
      <c r="B5" s="272"/>
      <c r="C5" s="273"/>
      <c r="D5" s="274"/>
      <c r="E5" s="227">
        <f>E6+E29</f>
        <v>19558068</v>
      </c>
      <c r="F5" s="227">
        <f>F6+F29</f>
        <v>19558068</v>
      </c>
      <c r="G5" s="227">
        <f>G6+G29</f>
        <v>19558068</v>
      </c>
      <c r="H5" s="208">
        <f>G5-F5</f>
        <v>0</v>
      </c>
    </row>
    <row r="6" spans="1:8" x14ac:dyDescent="0.25">
      <c r="A6" s="226" t="s">
        <v>2</v>
      </c>
      <c r="B6" s="272"/>
      <c r="C6" s="273"/>
      <c r="D6" s="274"/>
      <c r="E6" s="227">
        <f>E7+E10+E19+E21+E23+E24+E26+E27+E30</f>
        <v>18387668</v>
      </c>
      <c r="F6" s="227">
        <f>F7+F10+F19+F21+F23+F24+F26+F27+F30</f>
        <v>18387668</v>
      </c>
      <c r="G6" s="227">
        <f>G7+G10+G19+G21+G23+G24+G26+G27+G30</f>
        <v>18387668</v>
      </c>
      <c r="H6" s="208">
        <f t="shared" ref="H6:H46" si="0">G6-F6</f>
        <v>0</v>
      </c>
    </row>
    <row r="7" spans="1:8" x14ac:dyDescent="0.25">
      <c r="A7" s="226" t="s">
        <v>70</v>
      </c>
      <c r="B7" s="272"/>
      <c r="C7" s="228"/>
      <c r="D7" s="274"/>
      <c r="E7" s="229">
        <f>E8</f>
        <v>0</v>
      </c>
      <c r="F7" s="229">
        <f>F8</f>
        <v>0</v>
      </c>
      <c r="G7" s="229">
        <f>G8</f>
        <v>0</v>
      </c>
      <c r="H7" s="208">
        <f t="shared" si="0"/>
        <v>0</v>
      </c>
    </row>
    <row r="8" spans="1:8" x14ac:dyDescent="0.25">
      <c r="A8" s="230" t="s">
        <v>71</v>
      </c>
      <c r="B8" s="272"/>
      <c r="C8" s="231"/>
      <c r="D8" s="232"/>
      <c r="E8" s="233">
        <f>C8*D8</f>
        <v>0</v>
      </c>
      <c r="F8" s="233">
        <f>D8*E8</f>
        <v>0</v>
      </c>
      <c r="G8" s="233">
        <f>E8*F8</f>
        <v>0</v>
      </c>
      <c r="H8" s="208">
        <f t="shared" si="0"/>
        <v>0</v>
      </c>
    </row>
    <row r="9" spans="1:8" x14ac:dyDescent="0.25">
      <c r="A9" s="230" t="s">
        <v>73</v>
      </c>
      <c r="B9" s="272"/>
      <c r="C9" s="228"/>
      <c r="D9" s="274"/>
      <c r="E9" s="234">
        <v>0</v>
      </c>
      <c r="F9" s="92">
        <v>0</v>
      </c>
      <c r="G9" s="92">
        <v>0</v>
      </c>
      <c r="H9" s="208">
        <f t="shared" si="0"/>
        <v>0</v>
      </c>
    </row>
    <row r="10" spans="1:8" x14ac:dyDescent="0.25">
      <c r="A10" s="235" t="s">
        <v>236</v>
      </c>
      <c r="B10" s="272"/>
      <c r="C10" s="228"/>
      <c r="D10" s="274"/>
      <c r="E10" s="229">
        <f>E11+E12+E13+E14+E15+E16+E17+E18</f>
        <v>7493580</v>
      </c>
      <c r="F10" s="229">
        <f>F11+F12+F13+F14+F15+F16+F17+F18</f>
        <v>7493580</v>
      </c>
      <c r="G10" s="229">
        <f>G11+G12+G13+G14+G15+G16+G17+G18</f>
        <v>7493580</v>
      </c>
      <c r="H10" s="208">
        <f t="shared" si="0"/>
        <v>0</v>
      </c>
    </row>
    <row r="11" spans="1:8" x14ac:dyDescent="0.25">
      <c r="A11" s="275" t="s">
        <v>72</v>
      </c>
      <c r="B11" s="272"/>
      <c r="C11" s="228"/>
      <c r="D11" s="274">
        <v>22300</v>
      </c>
      <c r="E11" s="233">
        <v>985660</v>
      </c>
      <c r="F11" s="92">
        <v>985660</v>
      </c>
      <c r="G11" s="92">
        <v>985660</v>
      </c>
      <c r="H11" s="208">
        <f t="shared" si="0"/>
        <v>0</v>
      </c>
    </row>
    <row r="12" spans="1:8" x14ac:dyDescent="0.25">
      <c r="A12" s="275" t="s">
        <v>73</v>
      </c>
      <c r="B12" s="272"/>
      <c r="C12" s="228"/>
      <c r="D12" s="274"/>
      <c r="E12" s="234"/>
      <c r="F12" s="92"/>
      <c r="G12" s="306"/>
      <c r="H12" s="208">
        <f t="shared" si="0"/>
        <v>0</v>
      </c>
    </row>
    <row r="13" spans="1:8" x14ac:dyDescent="0.25">
      <c r="A13" s="275" t="s">
        <v>74</v>
      </c>
      <c r="B13" s="272"/>
      <c r="C13" s="273"/>
      <c r="D13" s="274"/>
      <c r="E13" s="233">
        <v>4928000</v>
      </c>
      <c r="F13" s="92">
        <v>4928000</v>
      </c>
      <c r="G13" s="92">
        <v>4928000</v>
      </c>
      <c r="H13" s="208">
        <f t="shared" si="0"/>
        <v>0</v>
      </c>
    </row>
    <row r="14" spans="1:8" x14ac:dyDescent="0.25">
      <c r="A14" s="275" t="s">
        <v>73</v>
      </c>
      <c r="B14" s="272"/>
      <c r="C14" s="273"/>
      <c r="D14" s="274"/>
      <c r="E14" s="234"/>
      <c r="F14" s="92"/>
      <c r="G14" s="92"/>
      <c r="H14" s="208">
        <f t="shared" si="0"/>
        <v>0</v>
      </c>
    </row>
    <row r="15" spans="1:8" x14ac:dyDescent="0.25">
      <c r="A15" s="275" t="s">
        <v>75</v>
      </c>
      <c r="B15" s="272"/>
      <c r="C15" s="273"/>
      <c r="D15" s="274"/>
      <c r="E15" s="233">
        <v>0</v>
      </c>
      <c r="F15" s="92">
        <v>0</v>
      </c>
      <c r="G15" s="92">
        <v>0</v>
      </c>
      <c r="H15" s="208">
        <f t="shared" si="0"/>
        <v>0</v>
      </c>
    </row>
    <row r="16" spans="1:8" x14ac:dyDescent="0.25">
      <c r="A16" s="275" t="s">
        <v>73</v>
      </c>
      <c r="B16" s="272"/>
      <c r="C16" s="273"/>
      <c r="D16" s="274"/>
      <c r="E16" s="234"/>
      <c r="F16" s="92"/>
      <c r="G16" s="92"/>
      <c r="H16" s="208">
        <f t="shared" si="0"/>
        <v>0</v>
      </c>
    </row>
    <row r="17" spans="1:8" x14ac:dyDescent="0.25">
      <c r="A17" s="275" t="s">
        <v>76</v>
      </c>
      <c r="B17" s="272"/>
      <c r="C17" s="273"/>
      <c r="D17" s="274"/>
      <c r="E17" s="233">
        <v>1579920</v>
      </c>
      <c r="F17" s="92">
        <v>1579920</v>
      </c>
      <c r="G17" s="92">
        <v>1579920</v>
      </c>
      <c r="H17" s="208">
        <f t="shared" si="0"/>
        <v>0</v>
      </c>
    </row>
    <row r="18" spans="1:8" x14ac:dyDescent="0.25">
      <c r="A18" s="275" t="s">
        <v>73</v>
      </c>
      <c r="B18" s="272"/>
      <c r="C18" s="273"/>
      <c r="D18" s="274"/>
      <c r="E18" s="234"/>
      <c r="F18" s="92"/>
      <c r="G18" s="92"/>
      <c r="H18" s="208">
        <f t="shared" si="0"/>
        <v>0</v>
      </c>
    </row>
    <row r="19" spans="1:8" x14ac:dyDescent="0.25">
      <c r="A19" s="226" t="s">
        <v>237</v>
      </c>
      <c r="B19" s="272"/>
      <c r="C19" s="273"/>
      <c r="D19" s="274"/>
      <c r="E19" s="227">
        <f>E20+E21</f>
        <v>5000000</v>
      </c>
      <c r="F19" s="227">
        <f>F20+F21</f>
        <v>5000000</v>
      </c>
      <c r="G19" s="227">
        <f>G20+G21</f>
        <v>5000000</v>
      </c>
      <c r="H19" s="208">
        <f t="shared" si="0"/>
        <v>0</v>
      </c>
    </row>
    <row r="20" spans="1:8" x14ac:dyDescent="0.25">
      <c r="A20" s="230" t="s">
        <v>215</v>
      </c>
      <c r="B20" s="236"/>
      <c r="C20" s="236"/>
      <c r="D20" s="232">
        <v>2700</v>
      </c>
      <c r="E20" s="233">
        <v>5000000</v>
      </c>
      <c r="F20" s="92">
        <v>5000000</v>
      </c>
      <c r="G20" s="92">
        <v>5000000</v>
      </c>
      <c r="H20" s="208">
        <f t="shared" si="0"/>
        <v>0</v>
      </c>
    </row>
    <row r="21" spans="1:8" x14ac:dyDescent="0.25">
      <c r="A21" s="275" t="s">
        <v>73</v>
      </c>
      <c r="B21" s="272"/>
      <c r="C21" s="237"/>
      <c r="D21" s="232"/>
      <c r="E21" s="233"/>
      <c r="F21" s="92"/>
      <c r="G21" s="92"/>
      <c r="H21" s="208">
        <f t="shared" si="0"/>
        <v>0</v>
      </c>
    </row>
    <row r="22" spans="1:8" x14ac:dyDescent="0.25">
      <c r="A22" s="226" t="s">
        <v>238</v>
      </c>
      <c r="B22" s="272"/>
      <c r="C22" s="237"/>
      <c r="D22" s="232"/>
      <c r="E22" s="229">
        <f>E23+E24</f>
        <v>112200</v>
      </c>
      <c r="F22" s="229">
        <f>F23+F24</f>
        <v>112200</v>
      </c>
      <c r="G22" s="229">
        <f>G23+G24</f>
        <v>112200</v>
      </c>
      <c r="H22" s="208">
        <f t="shared" si="0"/>
        <v>0</v>
      </c>
    </row>
    <row r="23" spans="1:8" x14ac:dyDescent="0.25">
      <c r="A23" s="230" t="s">
        <v>82</v>
      </c>
      <c r="B23" s="272"/>
      <c r="C23" s="237"/>
      <c r="D23" s="238">
        <v>2550</v>
      </c>
      <c r="E23" s="239">
        <v>112200</v>
      </c>
      <c r="F23" s="92">
        <v>112200</v>
      </c>
      <c r="G23" s="92">
        <v>112200</v>
      </c>
      <c r="H23" s="208">
        <f t="shared" si="0"/>
        <v>0</v>
      </c>
    </row>
    <row r="24" spans="1:8" x14ac:dyDescent="0.25">
      <c r="A24" s="275" t="s">
        <v>73</v>
      </c>
      <c r="B24" s="272"/>
      <c r="C24" s="273"/>
      <c r="D24" s="240"/>
      <c r="E24" s="237"/>
      <c r="F24" s="92"/>
      <c r="G24" s="92"/>
      <c r="H24" s="208">
        <f t="shared" si="0"/>
        <v>0</v>
      </c>
    </row>
    <row r="25" spans="1:8" x14ac:dyDescent="0.25">
      <c r="A25" s="241" t="s">
        <v>239</v>
      </c>
      <c r="B25" s="272"/>
      <c r="C25" s="237"/>
      <c r="D25" s="232"/>
      <c r="E25" s="242">
        <f>E26</f>
        <v>75370</v>
      </c>
      <c r="F25" s="242">
        <f>F26</f>
        <v>75370</v>
      </c>
      <c r="G25" s="307"/>
      <c r="H25" s="208">
        <f t="shared" si="0"/>
        <v>-75370</v>
      </c>
    </row>
    <row r="26" spans="1:8" x14ac:dyDescent="0.25">
      <c r="A26" s="243" t="s">
        <v>240</v>
      </c>
      <c r="B26" s="272"/>
      <c r="C26" s="237"/>
      <c r="D26" s="232"/>
      <c r="E26" s="92">
        <v>75370</v>
      </c>
      <c r="F26" s="92">
        <v>75370</v>
      </c>
      <c r="G26" s="92">
        <v>75370</v>
      </c>
      <c r="H26" s="208">
        <f t="shared" si="0"/>
        <v>0</v>
      </c>
    </row>
    <row r="27" spans="1:8" x14ac:dyDescent="0.25">
      <c r="A27" s="275" t="s">
        <v>73</v>
      </c>
      <c r="B27" s="272"/>
      <c r="C27" s="237"/>
      <c r="D27" s="232"/>
      <c r="E27" s="233"/>
      <c r="F27" s="92"/>
      <c r="G27" s="92"/>
      <c r="H27" s="208">
        <f t="shared" si="0"/>
        <v>0</v>
      </c>
    </row>
    <row r="28" spans="1:8" x14ac:dyDescent="0.25">
      <c r="A28" s="235" t="s">
        <v>292</v>
      </c>
      <c r="B28" s="272"/>
      <c r="C28" s="273"/>
      <c r="D28" s="274"/>
      <c r="E28" s="229"/>
      <c r="F28" s="92"/>
      <c r="G28" s="92"/>
      <c r="H28" s="208">
        <f t="shared" si="0"/>
        <v>0</v>
      </c>
    </row>
    <row r="29" spans="1:8" s="271" customFormat="1" x14ac:dyDescent="0.25">
      <c r="A29" s="275" t="s">
        <v>355</v>
      </c>
      <c r="B29" s="272"/>
      <c r="C29" s="273"/>
      <c r="D29" s="274"/>
      <c r="E29" s="233">
        <v>1170400</v>
      </c>
      <c r="F29" s="233">
        <v>1170400</v>
      </c>
      <c r="G29" s="233">
        <v>1170400</v>
      </c>
      <c r="H29" s="208">
        <f t="shared" si="0"/>
        <v>0</v>
      </c>
    </row>
    <row r="30" spans="1:8" x14ac:dyDescent="0.25">
      <c r="A30" s="275" t="s">
        <v>356</v>
      </c>
      <c r="B30" s="272"/>
      <c r="C30" s="237"/>
      <c r="D30" s="232"/>
      <c r="E30" s="233">
        <v>5706518</v>
      </c>
      <c r="F30" s="233">
        <v>5706518</v>
      </c>
      <c r="G30" s="233">
        <v>5706518</v>
      </c>
      <c r="H30" s="208">
        <f t="shared" si="0"/>
        <v>0</v>
      </c>
    </row>
    <row r="31" spans="1:8" x14ac:dyDescent="0.25">
      <c r="A31" s="226" t="s">
        <v>241</v>
      </c>
      <c r="B31" s="272"/>
      <c r="C31" s="237"/>
      <c r="D31" s="232"/>
      <c r="E31" s="274"/>
      <c r="F31" s="92"/>
      <c r="G31" s="92"/>
      <c r="H31" s="208">
        <f t="shared" si="0"/>
        <v>0</v>
      </c>
    </row>
    <row r="32" spans="1:8" x14ac:dyDescent="0.25">
      <c r="A32" s="243"/>
      <c r="B32" s="236"/>
      <c r="C32" s="236"/>
      <c r="D32" s="232"/>
      <c r="E32" s="239"/>
      <c r="F32" s="92"/>
      <c r="G32" s="92"/>
      <c r="H32" s="208">
        <f t="shared" si="0"/>
        <v>0</v>
      </c>
    </row>
    <row r="33" spans="1:8" x14ac:dyDescent="0.25">
      <c r="A33" s="226" t="s">
        <v>220</v>
      </c>
      <c r="B33" s="272"/>
      <c r="C33" s="237"/>
      <c r="D33" s="232"/>
      <c r="E33" s="274">
        <f>E34+E37+E39+E41</f>
        <v>6895000</v>
      </c>
      <c r="F33" s="274">
        <f>F34+F37+F39+F41</f>
        <v>6982480</v>
      </c>
      <c r="G33" s="274">
        <f>G34+G37+G39+G41</f>
        <v>6982480</v>
      </c>
      <c r="H33" s="208">
        <f t="shared" si="0"/>
        <v>0</v>
      </c>
    </row>
    <row r="34" spans="1:8" x14ac:dyDescent="0.25">
      <c r="A34" s="226" t="s">
        <v>77</v>
      </c>
      <c r="B34" s="272"/>
      <c r="C34" s="237"/>
      <c r="D34" s="232"/>
      <c r="E34" s="274">
        <f>SUM(E35:E36)</f>
        <v>3795000</v>
      </c>
      <c r="F34" s="274">
        <f>SUM(F35:F36)</f>
        <v>3795000</v>
      </c>
      <c r="G34" s="274">
        <f>SUM(G35:G36)</f>
        <v>3795000</v>
      </c>
      <c r="H34" s="208">
        <f t="shared" si="0"/>
        <v>0</v>
      </c>
    </row>
    <row r="35" spans="1:8" x14ac:dyDescent="0.25">
      <c r="A35" s="230" t="s">
        <v>217</v>
      </c>
      <c r="B35" s="272"/>
      <c r="C35" s="237"/>
      <c r="D35" s="232"/>
      <c r="E35" s="232"/>
      <c r="F35" s="92"/>
      <c r="G35" s="306"/>
      <c r="H35" s="208">
        <f t="shared" si="0"/>
        <v>0</v>
      </c>
    </row>
    <row r="36" spans="1:8" x14ac:dyDescent="0.25">
      <c r="A36" s="230" t="s">
        <v>216</v>
      </c>
      <c r="B36" s="272"/>
      <c r="C36" s="237"/>
      <c r="D36" s="232"/>
      <c r="E36" s="232">
        <v>3795000</v>
      </c>
      <c r="F36" s="232">
        <v>3795000</v>
      </c>
      <c r="G36" s="232">
        <v>3795000</v>
      </c>
      <c r="H36" s="208">
        <f t="shared" si="0"/>
        <v>0</v>
      </c>
    </row>
    <row r="37" spans="1:8" x14ac:dyDescent="0.25">
      <c r="A37" s="226" t="s">
        <v>78</v>
      </c>
      <c r="B37" s="236"/>
      <c r="C37" s="237"/>
      <c r="D37" s="232"/>
      <c r="E37" s="274">
        <f>E38</f>
        <v>3100000</v>
      </c>
      <c r="F37" s="274">
        <f>F38</f>
        <v>3100000</v>
      </c>
      <c r="G37" s="274">
        <f>G38</f>
        <v>3100000</v>
      </c>
      <c r="H37" s="208">
        <f t="shared" si="0"/>
        <v>0</v>
      </c>
    </row>
    <row r="38" spans="1:8" x14ac:dyDescent="0.25">
      <c r="A38" s="244" t="s">
        <v>288</v>
      </c>
      <c r="B38" s="236"/>
      <c r="C38" s="237"/>
      <c r="D38" s="232"/>
      <c r="E38" s="232">
        <v>3100000</v>
      </c>
      <c r="F38" s="92">
        <v>3100000</v>
      </c>
      <c r="G38" s="92">
        <v>3100000</v>
      </c>
      <c r="H38" s="208">
        <f t="shared" si="0"/>
        <v>0</v>
      </c>
    </row>
    <row r="39" spans="1:8" x14ac:dyDescent="0.25">
      <c r="A39" s="226" t="s">
        <v>79</v>
      </c>
      <c r="B39" s="272"/>
      <c r="C39" s="245"/>
      <c r="D39" s="274"/>
      <c r="E39" s="274"/>
      <c r="F39" s="92"/>
      <c r="G39" s="92"/>
      <c r="H39" s="208">
        <f t="shared" si="0"/>
        <v>0</v>
      </c>
    </row>
    <row r="40" spans="1:8" x14ac:dyDescent="0.25">
      <c r="A40" s="226"/>
      <c r="B40" s="272"/>
      <c r="C40" s="245"/>
      <c r="D40" s="274"/>
      <c r="E40" s="274"/>
      <c r="F40" s="92"/>
      <c r="G40" s="92"/>
      <c r="H40" s="208">
        <f t="shared" si="0"/>
        <v>0</v>
      </c>
    </row>
    <row r="41" spans="1:8" s="246" customFormat="1" x14ac:dyDescent="0.25">
      <c r="A41" s="226" t="s">
        <v>357</v>
      </c>
      <c r="B41" s="272"/>
      <c r="C41" s="245"/>
      <c r="D41" s="273"/>
      <c r="E41" s="273"/>
      <c r="F41" s="283">
        <f>12*7290</f>
        <v>87480</v>
      </c>
      <c r="G41" s="283">
        <f>12*7290</f>
        <v>87480</v>
      </c>
      <c r="H41" s="208">
        <f t="shared" si="0"/>
        <v>0</v>
      </c>
    </row>
    <row r="42" spans="1:8" x14ac:dyDescent="0.25">
      <c r="A42" s="230"/>
      <c r="B42" s="236"/>
      <c r="C42" s="236"/>
      <c r="D42" s="232"/>
      <c r="E42" s="247"/>
      <c r="F42" s="92"/>
      <c r="G42" s="92"/>
      <c r="H42" s="208">
        <f t="shared" si="0"/>
        <v>0</v>
      </c>
    </row>
    <row r="43" spans="1:8" x14ac:dyDescent="0.25">
      <c r="A43" s="248" t="s">
        <v>80</v>
      </c>
      <c r="B43" s="249"/>
      <c r="C43" s="249"/>
      <c r="D43" s="249"/>
      <c r="E43" s="242">
        <f>E44</f>
        <v>1800000</v>
      </c>
      <c r="F43" s="242">
        <f>F44</f>
        <v>1800000</v>
      </c>
      <c r="G43" s="242">
        <f>G44</f>
        <v>1800000</v>
      </c>
      <c r="H43" s="208">
        <f t="shared" si="0"/>
        <v>0</v>
      </c>
    </row>
    <row r="44" spans="1:8" x14ac:dyDescent="0.25">
      <c r="A44" s="250" t="s">
        <v>81</v>
      </c>
      <c r="B44" s="237"/>
      <c r="C44" s="237"/>
      <c r="D44" s="232"/>
      <c r="E44" s="239">
        <v>1800000</v>
      </c>
      <c r="F44" s="92">
        <v>1800000</v>
      </c>
      <c r="G44" s="92">
        <v>1800000</v>
      </c>
      <c r="H44" s="208">
        <f t="shared" si="0"/>
        <v>0</v>
      </c>
    </row>
    <row r="45" spans="1:8" x14ac:dyDescent="0.25">
      <c r="A45" s="250"/>
      <c r="B45" s="237"/>
      <c r="C45" s="237"/>
      <c r="D45" s="232"/>
      <c r="E45" s="239"/>
      <c r="F45" s="92"/>
      <c r="G45" s="306"/>
      <c r="H45" s="208">
        <f t="shared" si="0"/>
        <v>0</v>
      </c>
    </row>
    <row r="46" spans="1:8" ht="16.5" thickBot="1" x14ac:dyDescent="0.3">
      <c r="A46" s="251" t="s">
        <v>83</v>
      </c>
      <c r="B46" s="252"/>
      <c r="C46" s="252"/>
      <c r="D46" s="252"/>
      <c r="E46" s="253">
        <f>E43+E33+E31+E5</f>
        <v>28253068</v>
      </c>
      <c r="F46" s="253">
        <f>F43+F33+F31+F5</f>
        <v>28340548</v>
      </c>
      <c r="G46" s="253">
        <f>G43+G33+G31+G5</f>
        <v>28340548</v>
      </c>
      <c r="H46" s="208">
        <f t="shared" si="0"/>
        <v>0</v>
      </c>
    </row>
    <row r="49" spans="5:5" x14ac:dyDescent="0.25">
      <c r="E49" s="209"/>
    </row>
  </sheetData>
  <mergeCells count="9">
    <mergeCell ref="H3:H4"/>
    <mergeCell ref="A2:F2"/>
    <mergeCell ref="F3:F4"/>
    <mergeCell ref="A3:A4"/>
    <mergeCell ref="B3:B4"/>
    <mergeCell ref="C3:C4"/>
    <mergeCell ref="D3:D4"/>
    <mergeCell ref="E3:E4"/>
    <mergeCell ref="G3:G4"/>
  </mergeCells>
  <printOptions horizontalCentered="1"/>
  <pageMargins left="0.11811023622047245" right="0.11811023622047245" top="0.4" bottom="0" header="0.11811023622047245" footer="0.31496062992125984"/>
  <pageSetup paperSize="9" scale="80" orientation="landscape" r:id="rId1"/>
  <headerFooter>
    <oddHeader>&amp;C&amp;"Times New Roman,Normál"&amp;12 2/a. melléklet
 az önkormányzat 2018. évi költségvetéséről szóló 5/2018. (II. 16.)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I37"/>
  <sheetViews>
    <sheetView view="pageLayout" zoomScaleNormal="75" zoomScaleSheetLayoutView="80" workbookViewId="0">
      <selection activeCell="F9" sqref="F9"/>
    </sheetView>
  </sheetViews>
  <sheetFormatPr defaultColWidth="9" defaultRowHeight="15.75" x14ac:dyDescent="0.25"/>
  <cols>
    <col min="1" max="1" width="35.5703125" style="181" customWidth="1"/>
    <col min="2" max="5" width="15.28515625" style="181" customWidth="1"/>
    <col min="6" max="6" width="12.7109375" style="181" bestFit="1" customWidth="1"/>
    <col min="7" max="16384" width="9" style="181"/>
  </cols>
  <sheetData>
    <row r="3" spans="1:5" ht="31.7" customHeight="1" thickBot="1" x14ac:dyDescent="0.3">
      <c r="A3" s="429" t="s">
        <v>362</v>
      </c>
      <c r="B3" s="429"/>
      <c r="C3" s="429"/>
      <c r="D3" s="429"/>
      <c r="E3" s="429"/>
    </row>
    <row r="4" spans="1:5" ht="51.75" customHeight="1" x14ac:dyDescent="0.25">
      <c r="A4" s="87" t="s">
        <v>212</v>
      </c>
      <c r="B4" s="37" t="s">
        <v>354</v>
      </c>
      <c r="C4" s="51" t="s">
        <v>322</v>
      </c>
      <c r="D4" s="292" t="s">
        <v>372</v>
      </c>
      <c r="E4" s="52" t="s">
        <v>323</v>
      </c>
    </row>
    <row r="5" spans="1:5" ht="24.75" customHeight="1" x14ac:dyDescent="0.25">
      <c r="A5" s="88" t="s">
        <v>253</v>
      </c>
      <c r="B5" s="84"/>
      <c r="C5" s="89"/>
      <c r="D5" s="304"/>
      <c r="E5" s="90"/>
    </row>
    <row r="6" spans="1:5" s="182" customFormat="1" ht="18.95" customHeight="1" x14ac:dyDescent="0.25">
      <c r="A6" s="91" t="s">
        <v>86</v>
      </c>
      <c r="B6" s="281">
        <f>8933820+1935080+149009+149009+185000</f>
        <v>11351918</v>
      </c>
      <c r="C6" s="129">
        <v>12486198</v>
      </c>
      <c r="D6" s="129">
        <f>12486198+262491</f>
        <v>12748689</v>
      </c>
      <c r="E6" s="131">
        <f>D6-C6</f>
        <v>262491</v>
      </c>
    </row>
    <row r="7" spans="1:5" s="182" customFormat="1" ht="18.95" customHeight="1" x14ac:dyDescent="0.25">
      <c r="A7" s="91" t="s">
        <v>87</v>
      </c>
      <c r="B7" s="281">
        <v>2307565</v>
      </c>
      <c r="C7" s="178">
        <v>2217871</v>
      </c>
      <c r="D7" s="178">
        <f>2217871+214176</f>
        <v>2432047</v>
      </c>
      <c r="E7" s="131">
        <f t="shared" ref="E7:E11" si="0">D7-C7</f>
        <v>214176</v>
      </c>
    </row>
    <row r="8" spans="1:5" s="182" customFormat="1" ht="18.95" customHeight="1" x14ac:dyDescent="0.25">
      <c r="A8" s="91" t="s">
        <v>88</v>
      </c>
      <c r="B8" s="85">
        <f>SUM(B9:B23)</f>
        <v>17032982</v>
      </c>
      <c r="C8" s="85">
        <f>SUM(C9:C23)</f>
        <v>17214872</v>
      </c>
      <c r="D8" s="281">
        <f>SUM(D9:D24)</f>
        <v>29585170</v>
      </c>
      <c r="E8" s="131">
        <f t="shared" si="0"/>
        <v>12370298</v>
      </c>
    </row>
    <row r="9" spans="1:5" ht="19.7" customHeight="1" x14ac:dyDescent="0.25">
      <c r="A9" s="93" t="s">
        <v>268</v>
      </c>
      <c r="B9" s="68">
        <v>35000</v>
      </c>
      <c r="C9" s="280">
        <v>35000</v>
      </c>
      <c r="D9" s="280">
        <v>35000</v>
      </c>
      <c r="E9" s="131">
        <f t="shared" si="0"/>
        <v>0</v>
      </c>
    </row>
    <row r="10" spans="1:5" ht="19.7" customHeight="1" x14ac:dyDescent="0.25">
      <c r="A10" s="93" t="s">
        <v>269</v>
      </c>
      <c r="B10" s="68">
        <v>1960000</v>
      </c>
      <c r="C10" s="280">
        <v>1960000</v>
      </c>
      <c r="D10" s="280">
        <f>1960000+300000</f>
        <v>2260000</v>
      </c>
      <c r="E10" s="131">
        <f t="shared" si="0"/>
        <v>300000</v>
      </c>
    </row>
    <row r="11" spans="1:5" ht="19.7" customHeight="1" x14ac:dyDescent="0.25">
      <c r="A11" s="94" t="s">
        <v>243</v>
      </c>
      <c r="B11" s="68">
        <v>501000</v>
      </c>
      <c r="C11" s="280">
        <v>501000</v>
      </c>
      <c r="D11" s="280">
        <f>501000+5000+150000</f>
        <v>656000</v>
      </c>
      <c r="E11" s="131">
        <f t="shared" si="0"/>
        <v>155000</v>
      </c>
    </row>
    <row r="12" spans="1:5" ht="19.7" customHeight="1" x14ac:dyDescent="0.25">
      <c r="A12" s="94" t="s">
        <v>244</v>
      </c>
      <c r="B12" s="68">
        <v>705000</v>
      </c>
      <c r="C12" s="280">
        <v>705000</v>
      </c>
      <c r="D12" s="280">
        <v>705000</v>
      </c>
      <c r="E12" s="131">
        <f t="shared" ref="E12:E37" si="1">D12-C12</f>
        <v>0</v>
      </c>
    </row>
    <row r="13" spans="1:5" ht="19.7" customHeight="1" x14ac:dyDescent="0.25">
      <c r="A13" s="94" t="s">
        <v>245</v>
      </c>
      <c r="B13" s="68">
        <v>2105000</v>
      </c>
      <c r="C13" s="280">
        <v>2105000</v>
      </c>
      <c r="D13" s="280">
        <v>2105000</v>
      </c>
      <c r="E13" s="131">
        <f t="shared" si="1"/>
        <v>0</v>
      </c>
    </row>
    <row r="14" spans="1:5" ht="19.7" customHeight="1" x14ac:dyDescent="0.25">
      <c r="A14" s="94" t="s">
        <v>246</v>
      </c>
      <c r="B14" s="68">
        <v>20000</v>
      </c>
      <c r="C14" s="280">
        <v>20000</v>
      </c>
      <c r="D14" s="280">
        <v>20000</v>
      </c>
      <c r="E14" s="131">
        <f t="shared" si="1"/>
        <v>0</v>
      </c>
    </row>
    <row r="15" spans="1:5" ht="19.7" customHeight="1" x14ac:dyDescent="0.25">
      <c r="A15" s="94" t="s">
        <v>304</v>
      </c>
      <c r="B15" s="68">
        <v>460000</v>
      </c>
      <c r="C15" s="280">
        <v>460000</v>
      </c>
      <c r="D15" s="280">
        <f>460000+20000</f>
        <v>480000</v>
      </c>
      <c r="E15" s="131">
        <f t="shared" si="1"/>
        <v>20000</v>
      </c>
    </row>
    <row r="16" spans="1:5" ht="19.7" customHeight="1" x14ac:dyDescent="0.25">
      <c r="A16" s="94" t="s">
        <v>247</v>
      </c>
      <c r="B16" s="68">
        <v>1773982</v>
      </c>
      <c r="C16" s="280">
        <v>1773982</v>
      </c>
      <c r="D16" s="280">
        <f>1773982-5000</f>
        <v>1768982</v>
      </c>
      <c r="E16" s="131">
        <f t="shared" si="1"/>
        <v>-5000</v>
      </c>
    </row>
    <row r="17" spans="1:9" ht="19.7" customHeight="1" x14ac:dyDescent="0.25">
      <c r="A17" s="94" t="s">
        <v>305</v>
      </c>
      <c r="B17" s="68">
        <v>20000</v>
      </c>
      <c r="C17" s="280">
        <f>20000+150000</f>
        <v>170000</v>
      </c>
      <c r="D17" s="280">
        <f>20000+150000</f>
        <v>170000</v>
      </c>
      <c r="E17" s="131">
        <f t="shared" si="1"/>
        <v>0</v>
      </c>
    </row>
    <row r="18" spans="1:9" ht="19.7" customHeight="1" x14ac:dyDescent="0.25">
      <c r="A18" s="94" t="s">
        <v>248</v>
      </c>
      <c r="B18" s="68">
        <v>1494000</v>
      </c>
      <c r="C18" s="280">
        <v>1494000</v>
      </c>
      <c r="D18" s="280">
        <f>1494000+100000+350000</f>
        <v>1944000</v>
      </c>
      <c r="E18" s="131">
        <f t="shared" si="1"/>
        <v>450000</v>
      </c>
    </row>
    <row r="19" spans="1:9" ht="19.7" customHeight="1" x14ac:dyDescent="0.25">
      <c r="A19" s="94" t="s">
        <v>252</v>
      </c>
      <c r="B19" s="68">
        <v>4000000</v>
      </c>
      <c r="C19" s="280">
        <v>4000000</v>
      </c>
      <c r="D19" s="280">
        <f>4000000+30294+500000-20000-100000</f>
        <v>4410294</v>
      </c>
      <c r="E19" s="131">
        <f t="shared" si="1"/>
        <v>410294</v>
      </c>
    </row>
    <row r="20" spans="1:9" ht="19.7" customHeight="1" x14ac:dyDescent="0.25">
      <c r="A20" s="94" t="s">
        <v>271</v>
      </c>
      <c r="B20" s="68">
        <v>60000</v>
      </c>
      <c r="C20" s="280">
        <v>60000</v>
      </c>
      <c r="D20" s="280">
        <v>60000</v>
      </c>
      <c r="E20" s="131">
        <f t="shared" si="1"/>
        <v>0</v>
      </c>
    </row>
    <row r="21" spans="1:9" ht="19.7" customHeight="1" x14ac:dyDescent="0.25">
      <c r="A21" s="94" t="s">
        <v>249</v>
      </c>
      <c r="B21" s="68">
        <v>2121000</v>
      </c>
      <c r="C21" s="280">
        <v>2121000</v>
      </c>
      <c r="D21" s="280">
        <v>2121000</v>
      </c>
      <c r="E21" s="131">
        <f t="shared" si="1"/>
        <v>0</v>
      </c>
    </row>
    <row r="22" spans="1:9" ht="19.7" customHeight="1" x14ac:dyDescent="0.25">
      <c r="A22" s="94" t="s">
        <v>250</v>
      </c>
      <c r="B22" s="68">
        <v>700000</v>
      </c>
      <c r="C22" s="280">
        <f>700000+31890</f>
        <v>731890</v>
      </c>
      <c r="D22" s="280">
        <f>700000+31890</f>
        <v>731890</v>
      </c>
      <c r="E22" s="131">
        <f t="shared" si="1"/>
        <v>0</v>
      </c>
    </row>
    <row r="23" spans="1:9" ht="19.7" customHeight="1" x14ac:dyDescent="0.25">
      <c r="A23" s="94" t="s">
        <v>251</v>
      </c>
      <c r="B23" s="68">
        <v>1078000</v>
      </c>
      <c r="C23" s="280">
        <v>1078000</v>
      </c>
      <c r="D23" s="280">
        <v>1078000</v>
      </c>
      <c r="E23" s="131">
        <f t="shared" si="1"/>
        <v>0</v>
      </c>
    </row>
    <row r="24" spans="1:9" ht="27.75" customHeight="1" x14ac:dyDescent="0.25">
      <c r="A24" s="94" t="s">
        <v>381</v>
      </c>
      <c r="B24" s="280"/>
      <c r="C24" s="280"/>
      <c r="D24" s="280">
        <v>11040004</v>
      </c>
      <c r="E24" s="280">
        <v>11040004</v>
      </c>
    </row>
    <row r="25" spans="1:9" s="182" customFormat="1" x14ac:dyDescent="0.25">
      <c r="A25" s="91" t="s">
        <v>272</v>
      </c>
      <c r="B25" s="85">
        <f>B26</f>
        <v>3795000</v>
      </c>
      <c r="C25" s="85">
        <f>C26</f>
        <v>3795000</v>
      </c>
      <c r="D25" s="281">
        <f>D26</f>
        <v>3795000</v>
      </c>
      <c r="E25" s="131">
        <f t="shared" si="1"/>
        <v>0</v>
      </c>
    </row>
    <row r="26" spans="1:9" ht="19.7" customHeight="1" x14ac:dyDescent="0.25">
      <c r="A26" s="94" t="s">
        <v>287</v>
      </c>
      <c r="B26" s="68">
        <v>3795000</v>
      </c>
      <c r="C26" s="92">
        <v>3795000</v>
      </c>
      <c r="D26" s="92">
        <v>3795000</v>
      </c>
      <c r="E26" s="131">
        <f t="shared" si="1"/>
        <v>0</v>
      </c>
    </row>
    <row r="27" spans="1:9" s="182" customFormat="1" ht="21" customHeight="1" x14ac:dyDescent="0.25">
      <c r="A27" s="88" t="s">
        <v>89</v>
      </c>
      <c r="B27" s="85">
        <f>B28+B30+B31+B32+B33+B34+B35</f>
        <v>13095342</v>
      </c>
      <c r="C27" s="85">
        <f>C28+C30+C31+C32+C33+C34+C35+C36</f>
        <v>13205782</v>
      </c>
      <c r="D27" s="281">
        <f>D28+D30+D31+D32+D33+D34+D35+D36</f>
        <v>13013128</v>
      </c>
      <c r="E27" s="281">
        <f>E28+E30+E31+E32+E33+E34+E35+E36</f>
        <v>-192654</v>
      </c>
      <c r="F27" s="222"/>
      <c r="G27" s="183"/>
      <c r="H27" s="183"/>
      <c r="I27" s="183"/>
    </row>
    <row r="28" spans="1:9" ht="36" customHeight="1" x14ac:dyDescent="0.25">
      <c r="A28" s="95" t="s">
        <v>332</v>
      </c>
      <c r="B28" s="68"/>
      <c r="C28" s="68"/>
      <c r="D28" s="305"/>
      <c r="E28" s="131">
        <f t="shared" si="1"/>
        <v>0</v>
      </c>
      <c r="F28" s="222"/>
      <c r="G28" s="184"/>
      <c r="H28" s="184"/>
      <c r="I28" s="184"/>
    </row>
    <row r="29" spans="1:9" x14ac:dyDescent="0.25">
      <c r="A29" s="96" t="s">
        <v>308</v>
      </c>
      <c r="B29" s="68"/>
      <c r="C29" s="92"/>
      <c r="D29" s="306"/>
      <c r="E29" s="131">
        <f t="shared" si="1"/>
        <v>0</v>
      </c>
      <c r="F29" s="222"/>
      <c r="G29" s="184"/>
      <c r="H29" s="184"/>
      <c r="I29" s="184"/>
    </row>
    <row r="30" spans="1:9" ht="33" customHeight="1" x14ac:dyDescent="0.25">
      <c r="A30" s="95" t="s">
        <v>92</v>
      </c>
      <c r="B30" s="68"/>
      <c r="C30" s="89"/>
      <c r="D30" s="304"/>
      <c r="E30" s="131">
        <f t="shared" si="1"/>
        <v>0</v>
      </c>
      <c r="F30" s="222"/>
      <c r="G30" s="184"/>
      <c r="H30" s="184"/>
      <c r="I30" s="184"/>
    </row>
    <row r="31" spans="1:9" ht="29.25" customHeight="1" x14ac:dyDescent="0.25">
      <c r="A31" s="95" t="s">
        <v>93</v>
      </c>
      <c r="B31" s="68"/>
      <c r="C31" s="89"/>
      <c r="D31" s="304"/>
      <c r="E31" s="131">
        <f t="shared" si="1"/>
        <v>0</v>
      </c>
      <c r="F31" s="222"/>
      <c r="G31" s="184"/>
      <c r="H31" s="184"/>
      <c r="I31" s="184"/>
    </row>
    <row r="32" spans="1:9" ht="29.25" customHeight="1" x14ac:dyDescent="0.25">
      <c r="A32" s="95" t="s">
        <v>330</v>
      </c>
      <c r="B32" s="68">
        <v>12335342</v>
      </c>
      <c r="C32" s="280">
        <f>'4.tábla'!C3</f>
        <v>12335342</v>
      </c>
      <c r="D32" s="280">
        <f>'4.tábla'!D3</f>
        <v>11331288</v>
      </c>
      <c r="E32" s="280">
        <f>'4.tábla'!E3</f>
        <v>-1004054</v>
      </c>
      <c r="F32" s="223"/>
      <c r="G32" s="179"/>
      <c r="H32" s="179"/>
      <c r="I32" s="179"/>
    </row>
    <row r="33" spans="1:9" ht="27" customHeight="1" x14ac:dyDescent="0.25">
      <c r="A33" s="95" t="s">
        <v>94</v>
      </c>
      <c r="B33" s="68"/>
      <c r="C33" s="89"/>
      <c r="D33" s="89"/>
      <c r="E33" s="131">
        <f t="shared" si="1"/>
        <v>0</v>
      </c>
      <c r="F33" s="223"/>
      <c r="G33" s="179"/>
      <c r="H33" s="179"/>
      <c r="I33" s="179"/>
    </row>
    <row r="34" spans="1:9" ht="38.25" customHeight="1" x14ac:dyDescent="0.25">
      <c r="A34" s="95" t="s">
        <v>3</v>
      </c>
      <c r="B34" s="68"/>
      <c r="C34" s="97"/>
      <c r="D34" s="284"/>
      <c r="E34" s="131">
        <f t="shared" si="1"/>
        <v>0</v>
      </c>
      <c r="F34" s="223"/>
      <c r="G34" s="179"/>
      <c r="H34" s="179"/>
      <c r="I34" s="179"/>
    </row>
    <row r="35" spans="1:9" ht="31.5" x14ac:dyDescent="0.25">
      <c r="A35" s="95" t="s">
        <v>331</v>
      </c>
      <c r="B35" s="68">
        <f>'4.tábla'!B9</f>
        <v>760000</v>
      </c>
      <c r="C35" s="280">
        <f>'4.tábla'!C9</f>
        <v>760000</v>
      </c>
      <c r="D35" s="280">
        <f>'4.tábla'!D9</f>
        <v>1571400</v>
      </c>
      <c r="E35" s="131">
        <f t="shared" si="1"/>
        <v>811400</v>
      </c>
      <c r="F35" s="223"/>
      <c r="G35" s="179"/>
      <c r="H35" s="179"/>
      <c r="I35" s="179"/>
    </row>
    <row r="36" spans="1:9" ht="47.25" customHeight="1" x14ac:dyDescent="0.25">
      <c r="A36" s="95" t="s">
        <v>368</v>
      </c>
      <c r="B36" s="68"/>
      <c r="C36" s="280">
        <v>110440</v>
      </c>
      <c r="D36" s="305">
        <v>110440</v>
      </c>
      <c r="E36" s="305">
        <f>D36-C36</f>
        <v>0</v>
      </c>
      <c r="F36" s="223"/>
      <c r="G36" s="179"/>
      <c r="H36" s="179"/>
      <c r="I36" s="179"/>
    </row>
    <row r="37" spans="1:9" s="182" customFormat="1" ht="32.25" thickBot="1" x14ac:dyDescent="0.3">
      <c r="A37" s="98" t="s">
        <v>95</v>
      </c>
      <c r="B37" s="86">
        <f>B6+B7+B8+B25+B27</f>
        <v>47582807</v>
      </c>
      <c r="C37" s="86">
        <f>C6+C7+C8+C25+C27</f>
        <v>48919723</v>
      </c>
      <c r="D37" s="86">
        <f>D6+D7+D8+D25+D27</f>
        <v>61574034</v>
      </c>
      <c r="E37" s="131">
        <f t="shared" si="1"/>
        <v>12654311</v>
      </c>
      <c r="F37" s="224"/>
      <c r="G37" s="180"/>
      <c r="H37" s="180"/>
      <c r="I37" s="180"/>
    </row>
  </sheetData>
  <sheetProtection selectLockedCells="1" selectUnlockedCells="1"/>
  <mergeCells count="1">
    <mergeCell ref="A3:E3"/>
  </mergeCells>
  <phoneticPr fontId="20" type="noConversion"/>
  <printOptions horizontalCentered="1"/>
  <pageMargins left="0.15748031496062992" right="0.15748031496062992" top="0.77692307692307694" bottom="0.19685039370078741" header="0.11811023622047245" footer="0.51181102362204722"/>
  <pageSetup paperSize="9" firstPageNumber="0" orientation="portrait" r:id="rId1"/>
  <headerFooter alignWithMargins="0">
    <oddHeader>&amp;C&amp;"Times New Roman,Normál"&amp;12 3. melléklet
az önkormányzat 2018. évi költségvetéséről szóló 5/2018. (II. 16.)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3"/>
  <sheetViews>
    <sheetView view="pageLayout" zoomScaleNormal="90" workbookViewId="0">
      <selection activeCell="A4" sqref="A4"/>
    </sheetView>
  </sheetViews>
  <sheetFormatPr defaultColWidth="9" defaultRowHeight="15.75" x14ac:dyDescent="0.25"/>
  <cols>
    <col min="1" max="1" width="35.140625" style="201" customWidth="1"/>
    <col min="2" max="2" width="12.85546875" style="201" customWidth="1"/>
    <col min="3" max="3" width="13.28515625" style="202" customWidth="1"/>
    <col min="4" max="4" width="15.28515625" style="271" customWidth="1"/>
    <col min="5" max="5" width="12" style="202" bestFit="1" customWidth="1"/>
    <col min="6" max="6" width="15.28515625" style="202" customWidth="1"/>
    <col min="7" max="16384" width="9" style="202"/>
  </cols>
  <sheetData>
    <row r="1" spans="1:6" ht="27.75" customHeight="1" thickBot="1" x14ac:dyDescent="0.3">
      <c r="A1" s="429" t="s">
        <v>362</v>
      </c>
      <c r="B1" s="429"/>
      <c r="C1" s="429"/>
      <c r="D1" s="429"/>
      <c r="E1" s="429"/>
    </row>
    <row r="2" spans="1:6" ht="31.5" x14ac:dyDescent="0.25">
      <c r="A2" s="203" t="s">
        <v>84</v>
      </c>
      <c r="B2" s="37" t="s">
        <v>354</v>
      </c>
      <c r="C2" s="290" t="s">
        <v>322</v>
      </c>
      <c r="D2" s="292" t="s">
        <v>372</v>
      </c>
      <c r="E2" s="288" t="s">
        <v>323</v>
      </c>
    </row>
    <row r="3" spans="1:6" ht="31.5" x14ac:dyDescent="0.25">
      <c r="A3" s="204" t="s">
        <v>254</v>
      </c>
      <c r="B3" s="205">
        <f>SUM(B4:B7)</f>
        <v>12335342</v>
      </c>
      <c r="C3" s="205">
        <f>SUM(C4:C7)</f>
        <v>12335342</v>
      </c>
      <c r="D3" s="205">
        <f>SUM(D4:D7)</f>
        <v>11331288</v>
      </c>
      <c r="E3" s="221">
        <f>D3-C3</f>
        <v>-1004054</v>
      </c>
    </row>
    <row r="4" spans="1:6" ht="28.5" customHeight="1" x14ac:dyDescent="0.25">
      <c r="A4" s="206" t="s">
        <v>255</v>
      </c>
      <c r="B4" s="207">
        <v>4863153</v>
      </c>
      <c r="C4" s="282">
        <v>4863153</v>
      </c>
      <c r="D4" s="282">
        <v>3859099</v>
      </c>
      <c r="E4" s="221">
        <f t="shared" ref="E4:E24" si="0">D4-C4</f>
        <v>-1004054</v>
      </c>
    </row>
    <row r="5" spans="1:6" ht="28.5" customHeight="1" x14ac:dyDescent="0.25">
      <c r="A5" s="206" t="s">
        <v>256</v>
      </c>
      <c r="B5" s="207">
        <v>6117300</v>
      </c>
      <c r="C5" s="282">
        <v>6117300</v>
      </c>
      <c r="D5" s="282">
        <v>6117300</v>
      </c>
      <c r="E5" s="221">
        <f t="shared" si="0"/>
        <v>0</v>
      </c>
      <c r="F5" s="209"/>
    </row>
    <row r="6" spans="1:6" ht="28.5" customHeight="1" x14ac:dyDescent="0.25">
      <c r="A6" s="206" t="s">
        <v>261</v>
      </c>
      <c r="B6" s="207">
        <v>954889</v>
      </c>
      <c r="C6" s="282">
        <v>954889</v>
      </c>
      <c r="D6" s="282">
        <v>954889</v>
      </c>
      <c r="E6" s="221">
        <f t="shared" si="0"/>
        <v>0</v>
      </c>
    </row>
    <row r="7" spans="1:6" ht="28.5" customHeight="1" x14ac:dyDescent="0.25">
      <c r="A7" s="211" t="s">
        <v>257</v>
      </c>
      <c r="B7" s="207">
        <v>400000</v>
      </c>
      <c r="C7" s="282">
        <v>400000</v>
      </c>
      <c r="D7" s="282">
        <v>400000</v>
      </c>
      <c r="E7" s="221">
        <f t="shared" si="0"/>
        <v>0</v>
      </c>
    </row>
    <row r="8" spans="1:6" ht="28.5" customHeight="1" x14ac:dyDescent="0.25">
      <c r="A8" s="211" t="s">
        <v>297</v>
      </c>
      <c r="B8" s="207"/>
      <c r="C8" s="210"/>
      <c r="D8" s="210"/>
      <c r="E8" s="221">
        <f t="shared" si="0"/>
        <v>0</v>
      </c>
    </row>
    <row r="9" spans="1:6" ht="31.5" x14ac:dyDescent="0.25">
      <c r="A9" s="204" t="s">
        <v>258</v>
      </c>
      <c r="B9" s="205">
        <f>SUM(B10:B17)</f>
        <v>760000</v>
      </c>
      <c r="C9" s="205">
        <f>SUM(C10:C17)</f>
        <v>760000</v>
      </c>
      <c r="D9" s="205">
        <f>SUM(D10:D17)</f>
        <v>1571400</v>
      </c>
      <c r="E9" s="221">
        <f t="shared" si="0"/>
        <v>811400</v>
      </c>
    </row>
    <row r="10" spans="1:6" ht="28.5" customHeight="1" x14ac:dyDescent="0.25">
      <c r="A10" s="212" t="s">
        <v>299</v>
      </c>
      <c r="B10" s="207">
        <v>0</v>
      </c>
      <c r="C10" s="282">
        <v>0</v>
      </c>
      <c r="D10" s="282">
        <v>0</v>
      </c>
      <c r="E10" s="221">
        <f t="shared" si="0"/>
        <v>0</v>
      </c>
    </row>
    <row r="11" spans="1:6" ht="28.5" customHeight="1" x14ac:dyDescent="0.25">
      <c r="A11" s="212" t="s">
        <v>300</v>
      </c>
      <c r="B11" s="207">
        <v>0</v>
      </c>
      <c r="C11" s="282">
        <v>0</v>
      </c>
      <c r="D11" s="282">
        <v>0</v>
      </c>
      <c r="E11" s="221">
        <f t="shared" si="0"/>
        <v>0</v>
      </c>
    </row>
    <row r="12" spans="1:6" ht="28.5" customHeight="1" x14ac:dyDescent="0.25">
      <c r="A12" s="212" t="s">
        <v>301</v>
      </c>
      <c r="B12" s="207">
        <v>0</v>
      </c>
      <c r="C12" s="282">
        <v>0</v>
      </c>
      <c r="D12" s="282">
        <v>0</v>
      </c>
      <c r="E12" s="221">
        <f t="shared" si="0"/>
        <v>0</v>
      </c>
    </row>
    <row r="13" spans="1:6" ht="28.5" customHeight="1" x14ac:dyDescent="0.25">
      <c r="A13" s="212" t="s">
        <v>303</v>
      </c>
      <c r="B13" s="207">
        <v>150000</v>
      </c>
      <c r="C13" s="282">
        <v>150000</v>
      </c>
      <c r="D13" s="282">
        <v>150000</v>
      </c>
      <c r="E13" s="221">
        <f t="shared" si="0"/>
        <v>0</v>
      </c>
    </row>
    <row r="14" spans="1:6" ht="28.5" customHeight="1" x14ac:dyDescent="0.25">
      <c r="A14" s="212" t="s">
        <v>302</v>
      </c>
      <c r="B14" s="207">
        <v>500000</v>
      </c>
      <c r="C14" s="282">
        <v>500000</v>
      </c>
      <c r="D14" s="282">
        <v>500000</v>
      </c>
      <c r="E14" s="221">
        <f t="shared" si="0"/>
        <v>0</v>
      </c>
    </row>
    <row r="15" spans="1:6" ht="28.5" customHeight="1" x14ac:dyDescent="0.25">
      <c r="A15" s="212" t="s">
        <v>307</v>
      </c>
      <c r="B15" s="207">
        <v>100000</v>
      </c>
      <c r="C15" s="282">
        <v>100000</v>
      </c>
      <c r="D15" s="282">
        <v>100000</v>
      </c>
      <c r="E15" s="221">
        <f t="shared" si="0"/>
        <v>0</v>
      </c>
    </row>
    <row r="16" spans="1:6" ht="28.5" customHeight="1" x14ac:dyDescent="0.25">
      <c r="A16" s="212" t="s">
        <v>309</v>
      </c>
      <c r="B16" s="207"/>
      <c r="C16" s="282"/>
      <c r="D16" s="282">
        <v>811400</v>
      </c>
      <c r="E16" s="327">
        <f t="shared" si="0"/>
        <v>811400</v>
      </c>
    </row>
    <row r="17" spans="1:6" ht="28.5" customHeight="1" x14ac:dyDescent="0.25">
      <c r="A17" s="212" t="s">
        <v>327</v>
      </c>
      <c r="B17" s="207">
        <v>10000</v>
      </c>
      <c r="C17" s="282">
        <v>10000</v>
      </c>
      <c r="D17" s="282">
        <v>10000</v>
      </c>
      <c r="E17" s="221">
        <f t="shared" si="0"/>
        <v>0</v>
      </c>
    </row>
    <row r="18" spans="1:6" ht="42" customHeight="1" x14ac:dyDescent="0.25">
      <c r="A18" s="213" t="s">
        <v>259</v>
      </c>
      <c r="B18" s="214">
        <v>0</v>
      </c>
      <c r="C18" s="210"/>
      <c r="D18" s="210"/>
      <c r="E18" s="221">
        <f t="shared" si="0"/>
        <v>0</v>
      </c>
    </row>
    <row r="19" spans="1:6" x14ac:dyDescent="0.25">
      <c r="A19" s="212"/>
      <c r="B19" s="207"/>
      <c r="C19" s="210"/>
      <c r="D19" s="210"/>
      <c r="E19" s="221">
        <f t="shared" si="0"/>
        <v>0</v>
      </c>
    </row>
    <row r="20" spans="1:6" ht="31.5" x14ac:dyDescent="0.25">
      <c r="A20" s="215" t="s">
        <v>260</v>
      </c>
      <c r="B20" s="207"/>
      <c r="C20" s="210"/>
      <c r="D20" s="210"/>
      <c r="E20" s="221">
        <f t="shared" si="0"/>
        <v>0</v>
      </c>
    </row>
    <row r="21" spans="1:6" x14ac:dyDescent="0.25">
      <c r="A21" s="212"/>
      <c r="B21" s="207"/>
      <c r="C21" s="210"/>
      <c r="D21" s="210"/>
      <c r="E21" s="221">
        <f t="shared" si="0"/>
        <v>0</v>
      </c>
    </row>
    <row r="22" spans="1:6" x14ac:dyDescent="0.25">
      <c r="A22" s="212"/>
      <c r="B22" s="207"/>
      <c r="C22" s="210"/>
      <c r="D22" s="210"/>
      <c r="E22" s="221">
        <f t="shared" si="0"/>
        <v>0</v>
      </c>
    </row>
    <row r="23" spans="1:6" x14ac:dyDescent="0.25">
      <c r="A23" s="212"/>
      <c r="B23" s="207"/>
      <c r="C23" s="210"/>
      <c r="D23" s="210"/>
      <c r="E23" s="221">
        <f t="shared" si="0"/>
        <v>0</v>
      </c>
    </row>
    <row r="24" spans="1:6" ht="16.5" thickBot="1" x14ac:dyDescent="0.3">
      <c r="A24" s="216" t="s">
        <v>85</v>
      </c>
      <c r="B24" s="217">
        <f>B9+B3</f>
        <v>13095342</v>
      </c>
      <c r="C24" s="217">
        <f>C9+C3</f>
        <v>13095342</v>
      </c>
      <c r="D24" s="217">
        <f>D9+D3</f>
        <v>12902688</v>
      </c>
      <c r="E24" s="221">
        <f t="shared" si="0"/>
        <v>-192654</v>
      </c>
      <c r="F24" s="209"/>
    </row>
    <row r="25" spans="1:6" x14ac:dyDescent="0.25">
      <c r="A25" s="218"/>
    </row>
    <row r="26" spans="1:6" x14ac:dyDescent="0.25">
      <c r="B26" s="219"/>
    </row>
    <row r="31" spans="1:6" x14ac:dyDescent="0.25">
      <c r="B31" s="220"/>
    </row>
    <row r="32" spans="1:6" x14ac:dyDescent="0.25">
      <c r="B32" s="220"/>
    </row>
    <row r="33" spans="2:2" x14ac:dyDescent="0.25">
      <c r="B33" s="220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&amp;C&amp;"Times New Roman,Normál"&amp;12 4. melléklet
az önkormányzat 2018. évi költségvetéséről szóló 5/2018. (II. 16.)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8"/>
  <sheetViews>
    <sheetView view="pageLayout" zoomScaleNormal="80" zoomScaleSheetLayoutView="80" workbookViewId="0">
      <selection activeCell="B22" sqref="B22"/>
    </sheetView>
  </sheetViews>
  <sheetFormatPr defaultColWidth="9" defaultRowHeight="18" customHeight="1" x14ac:dyDescent="0.25"/>
  <cols>
    <col min="1" max="1" width="37.140625" style="166" customWidth="1"/>
    <col min="2" max="5" width="15.28515625" style="167" customWidth="1"/>
    <col min="6" max="6" width="15.28515625" style="168" customWidth="1"/>
    <col min="7" max="7" width="23.85546875" style="167" customWidth="1"/>
    <col min="8" max="16384" width="9" style="167"/>
  </cols>
  <sheetData>
    <row r="1" spans="1:6" ht="18" customHeight="1" thickBot="1" x14ac:dyDescent="0.3">
      <c r="A1" s="430" t="s">
        <v>358</v>
      </c>
      <c r="B1" s="430"/>
      <c r="C1" s="430"/>
      <c r="D1" s="430"/>
      <c r="E1" s="430"/>
    </row>
    <row r="2" spans="1:6" ht="39" customHeight="1" x14ac:dyDescent="0.25">
      <c r="A2" s="100" t="s">
        <v>84</v>
      </c>
      <c r="B2" s="37" t="s">
        <v>354</v>
      </c>
      <c r="C2" s="51" t="s">
        <v>322</v>
      </c>
      <c r="D2" s="292" t="s">
        <v>372</v>
      </c>
      <c r="E2" s="52" t="s">
        <v>323</v>
      </c>
    </row>
    <row r="3" spans="1:6" s="197" customFormat="1" ht="24.75" customHeight="1" x14ac:dyDescent="0.2">
      <c r="A3" s="198" t="s">
        <v>262</v>
      </c>
      <c r="B3" s="101">
        <f>B4+B6+B15+B14</f>
        <v>9119196</v>
      </c>
      <c r="C3" s="101">
        <f>C4+C6+C15+C14</f>
        <v>9217399</v>
      </c>
      <c r="D3" s="101">
        <f>D4+D6+D15+D14</f>
        <v>14222020</v>
      </c>
      <c r="E3" s="101">
        <f>E4+E6+E15+E14</f>
        <v>5004621</v>
      </c>
      <c r="F3" s="196"/>
    </row>
    <row r="4" spans="1:6" s="197" customFormat="1" ht="24.75" customHeight="1" x14ac:dyDescent="0.2">
      <c r="A4" s="270" t="s">
        <v>360</v>
      </c>
      <c r="B4" s="278">
        <f>SUM(B5:B5)</f>
        <v>2500000</v>
      </c>
      <c r="C4" s="278">
        <f>SUM(C5:C5)</f>
        <v>2500000</v>
      </c>
      <c r="D4" s="278">
        <f>SUM(D5:D5)</f>
        <v>2500000</v>
      </c>
      <c r="E4" s="278">
        <f>D4-C4</f>
        <v>0</v>
      </c>
      <c r="F4" s="196"/>
    </row>
    <row r="5" spans="1:6" s="197" customFormat="1" ht="24.75" customHeight="1" x14ac:dyDescent="0.2">
      <c r="A5" s="270" t="s">
        <v>361</v>
      </c>
      <c r="B5" s="278">
        <v>2500000</v>
      </c>
      <c r="C5" s="278">
        <v>2500000</v>
      </c>
      <c r="D5" s="278">
        <v>2500000</v>
      </c>
      <c r="E5" s="278">
        <f t="shared" ref="E5:E38" si="0">D5-C5</f>
        <v>0</v>
      </c>
      <c r="F5" s="196"/>
    </row>
    <row r="6" spans="1:6" s="164" customFormat="1" ht="12" customHeight="1" x14ac:dyDescent="0.25">
      <c r="A6" s="103" t="s">
        <v>293</v>
      </c>
      <c r="B6" s="104">
        <f>B7+B8+B10+B11+B13</f>
        <v>4569196</v>
      </c>
      <c r="C6" s="104">
        <f>C7+C8+C10+C11+C13+C12</f>
        <v>4667399</v>
      </c>
      <c r="D6" s="278">
        <f>D7+D8+D9+D11+D13</f>
        <v>8672019</v>
      </c>
      <c r="E6" s="278">
        <f t="shared" si="0"/>
        <v>4004620</v>
      </c>
      <c r="F6" s="169"/>
    </row>
    <row r="7" spans="1:6" s="164" customFormat="1" ht="14.25" customHeight="1" x14ac:dyDescent="0.25">
      <c r="A7" s="105" t="s">
        <v>314</v>
      </c>
      <c r="B7" s="106">
        <v>0</v>
      </c>
      <c r="C7" s="277">
        <v>0</v>
      </c>
      <c r="D7" s="277">
        <v>0</v>
      </c>
      <c r="E7" s="278">
        <f t="shared" si="0"/>
        <v>0</v>
      </c>
      <c r="F7" s="169"/>
    </row>
    <row r="8" spans="1:6" s="164" customFormat="1" ht="29.25" customHeight="1" x14ac:dyDescent="0.25">
      <c r="A8" s="105" t="s">
        <v>374</v>
      </c>
      <c r="B8" s="106">
        <v>0</v>
      </c>
      <c r="C8" s="277">
        <v>0</v>
      </c>
      <c r="D8" s="277">
        <v>1004620</v>
      </c>
      <c r="E8" s="278">
        <f t="shared" si="0"/>
        <v>1004620</v>
      </c>
      <c r="F8" s="169"/>
    </row>
    <row r="9" spans="1:6" s="164" customFormat="1" ht="29.25" customHeight="1" x14ac:dyDescent="0.25">
      <c r="A9" s="105" t="s">
        <v>375</v>
      </c>
      <c r="B9" s="277"/>
      <c r="C9" s="277"/>
      <c r="D9" s="277">
        <v>3000000</v>
      </c>
      <c r="E9" s="278">
        <f t="shared" si="0"/>
        <v>3000000</v>
      </c>
      <c r="F9" s="169"/>
    </row>
    <row r="10" spans="1:6" s="164" customFormat="1" ht="21.2" customHeight="1" x14ac:dyDescent="0.25">
      <c r="A10" s="105" t="s">
        <v>315</v>
      </c>
      <c r="B10" s="106">
        <v>0</v>
      </c>
      <c r="C10" s="277">
        <v>0</v>
      </c>
      <c r="D10" s="277">
        <v>0</v>
      </c>
      <c r="E10" s="278">
        <f t="shared" si="0"/>
        <v>0</v>
      </c>
      <c r="F10" s="169"/>
    </row>
    <row r="11" spans="1:6" s="164" customFormat="1" ht="21.2" customHeight="1" x14ac:dyDescent="0.25">
      <c r="A11" s="105" t="s">
        <v>316</v>
      </c>
      <c r="B11" s="106">
        <v>3228076</v>
      </c>
      <c r="C11" s="277">
        <v>3228076</v>
      </c>
      <c r="D11" s="277">
        <v>3228076</v>
      </c>
      <c r="E11" s="278">
        <f t="shared" si="0"/>
        <v>0</v>
      </c>
      <c r="F11" s="169"/>
    </row>
    <row r="12" spans="1:6" s="164" customFormat="1" ht="21.2" customHeight="1" x14ac:dyDescent="0.25">
      <c r="A12" s="105" t="s">
        <v>343</v>
      </c>
      <c r="B12" s="106">
        <v>0</v>
      </c>
      <c r="C12" s="277">
        <v>0</v>
      </c>
      <c r="D12" s="277">
        <v>0</v>
      </c>
      <c r="E12" s="278">
        <f t="shared" si="0"/>
        <v>0</v>
      </c>
      <c r="F12" s="169"/>
    </row>
    <row r="13" spans="1:6" s="164" customFormat="1" ht="21.2" customHeight="1" x14ac:dyDescent="0.25">
      <c r="A13" s="105" t="s">
        <v>359</v>
      </c>
      <c r="B13" s="106">
        <v>1341120</v>
      </c>
      <c r="C13" s="277">
        <v>1439323</v>
      </c>
      <c r="D13" s="277">
        <v>1439323</v>
      </c>
      <c r="E13" s="278">
        <f t="shared" si="0"/>
        <v>0</v>
      </c>
      <c r="F13" s="169"/>
    </row>
    <row r="14" spans="1:6" s="164" customFormat="1" ht="31.5" customHeight="1" x14ac:dyDescent="0.25">
      <c r="A14" s="103" t="s">
        <v>294</v>
      </c>
      <c r="B14" s="323">
        <v>50000</v>
      </c>
      <c r="C14" s="102">
        <v>50000</v>
      </c>
      <c r="D14" s="102">
        <v>50000</v>
      </c>
      <c r="E14" s="278">
        <f t="shared" si="0"/>
        <v>0</v>
      </c>
      <c r="F14" s="169"/>
    </row>
    <row r="15" spans="1:6" s="164" customFormat="1" ht="20.25" customHeight="1" x14ac:dyDescent="0.25">
      <c r="A15" s="103" t="s">
        <v>295</v>
      </c>
      <c r="B15" s="278">
        <f>B16+B17+B18+B19+B20</f>
        <v>2000000</v>
      </c>
      <c r="C15" s="278">
        <f>C16+C17+C18+C19+C20</f>
        <v>2000000</v>
      </c>
      <c r="D15" s="278">
        <f>D16+D17+D18+D19+D20</f>
        <v>3000001</v>
      </c>
      <c r="E15" s="278">
        <f t="shared" si="0"/>
        <v>1000001</v>
      </c>
      <c r="F15" s="169"/>
    </row>
    <row r="16" spans="1:6" s="164" customFormat="1" ht="21.2" customHeight="1" x14ac:dyDescent="0.25">
      <c r="A16" s="105" t="s">
        <v>317</v>
      </c>
      <c r="B16" s="106">
        <v>0</v>
      </c>
      <c r="C16" s="277">
        <v>0</v>
      </c>
      <c r="D16" s="277">
        <v>0</v>
      </c>
      <c r="E16" s="278">
        <f t="shared" si="0"/>
        <v>0</v>
      </c>
      <c r="F16" s="169"/>
    </row>
    <row r="17" spans="1:6" s="164" customFormat="1" ht="21.2" customHeight="1" x14ac:dyDescent="0.25">
      <c r="A17" s="105" t="s">
        <v>318</v>
      </c>
      <c r="B17" s="106">
        <v>0</v>
      </c>
      <c r="C17" s="277">
        <v>0</v>
      </c>
      <c r="D17" s="277">
        <v>0</v>
      </c>
      <c r="E17" s="278">
        <f t="shared" si="0"/>
        <v>0</v>
      </c>
      <c r="F17" s="169"/>
    </row>
    <row r="18" spans="1:6" s="164" customFormat="1" ht="21.2" customHeight="1" x14ac:dyDescent="0.25">
      <c r="A18" s="105" t="s">
        <v>319</v>
      </c>
      <c r="B18" s="106">
        <v>0</v>
      </c>
      <c r="C18" s="277">
        <v>0</v>
      </c>
      <c r="D18" s="277">
        <v>0</v>
      </c>
      <c r="E18" s="278">
        <f t="shared" si="0"/>
        <v>0</v>
      </c>
      <c r="F18" s="169"/>
    </row>
    <row r="19" spans="1:6" s="165" customFormat="1" ht="21.2" customHeight="1" x14ac:dyDescent="0.25">
      <c r="A19" s="190" t="s">
        <v>328</v>
      </c>
      <c r="B19" s="191">
        <v>0</v>
      </c>
      <c r="C19" s="191">
        <v>0</v>
      </c>
      <c r="D19" s="191">
        <v>1000001</v>
      </c>
      <c r="E19" s="278">
        <f t="shared" si="0"/>
        <v>1000001</v>
      </c>
      <c r="F19" s="170"/>
    </row>
    <row r="20" spans="1:6" s="165" customFormat="1" ht="21.2" customHeight="1" x14ac:dyDescent="0.25">
      <c r="A20" s="190" t="s">
        <v>329</v>
      </c>
      <c r="B20" s="191">
        <v>2000000</v>
      </c>
      <c r="C20" s="191">
        <v>2000000</v>
      </c>
      <c r="D20" s="191">
        <v>2000000</v>
      </c>
      <c r="E20" s="278">
        <f t="shared" si="0"/>
        <v>0</v>
      </c>
      <c r="F20" s="170"/>
    </row>
    <row r="21" spans="1:6" s="164" customFormat="1" ht="23.25" customHeight="1" x14ac:dyDescent="0.25">
      <c r="A21" s="103" t="s">
        <v>265</v>
      </c>
      <c r="B21" s="104"/>
      <c r="C21" s="278"/>
      <c r="D21" s="278"/>
      <c r="E21" s="278">
        <f t="shared" si="0"/>
        <v>0</v>
      </c>
      <c r="F21" s="169"/>
    </row>
    <row r="22" spans="1:6" s="165" customFormat="1" ht="22.7" customHeight="1" x14ac:dyDescent="0.25">
      <c r="A22" s="107" t="s">
        <v>263</v>
      </c>
      <c r="B22" s="108">
        <f>B23</f>
        <v>5316875</v>
      </c>
      <c r="C22" s="108">
        <f>C23</f>
        <v>15865511</v>
      </c>
      <c r="D22" s="108">
        <f>D23</f>
        <v>17318511</v>
      </c>
      <c r="E22" s="278">
        <f t="shared" si="0"/>
        <v>1453000</v>
      </c>
      <c r="F22" s="170"/>
    </row>
    <row r="23" spans="1:6" s="165" customFormat="1" ht="19.5" customHeight="1" x14ac:dyDescent="0.25">
      <c r="A23" s="109" t="s">
        <v>296</v>
      </c>
      <c r="B23" s="110">
        <f>B24+B25+B26+B27+B31</f>
        <v>5316875</v>
      </c>
      <c r="C23" s="110">
        <f>C24+C25+C26+C27+C31+C28</f>
        <v>15865511</v>
      </c>
      <c r="D23" s="110">
        <f>D24+D25+D26+D27+D31+D28+D29+D30</f>
        <v>17318511</v>
      </c>
      <c r="E23" s="110">
        <f>E24+E25+E26+E27+E31+E28+E29+E30</f>
        <v>1453000</v>
      </c>
      <c r="F23" s="170"/>
    </row>
    <row r="24" spans="1:6" s="165" customFormat="1" ht="15" customHeight="1" x14ac:dyDescent="0.25">
      <c r="A24" s="111" t="s">
        <v>320</v>
      </c>
      <c r="B24" s="112">
        <v>314112</v>
      </c>
      <c r="C24" s="112">
        <v>314112</v>
      </c>
      <c r="D24" s="112">
        <v>314112</v>
      </c>
      <c r="E24" s="278">
        <f t="shared" si="0"/>
        <v>0</v>
      </c>
      <c r="F24" s="170"/>
    </row>
    <row r="25" spans="1:6" s="165" customFormat="1" ht="26.25" customHeight="1" x14ac:dyDescent="0.25">
      <c r="A25" s="322" t="s">
        <v>365</v>
      </c>
      <c r="B25" s="112">
        <v>0</v>
      </c>
      <c r="C25" s="112">
        <v>1580622</v>
      </c>
      <c r="D25" s="112">
        <v>1580622</v>
      </c>
      <c r="E25" s="278">
        <f t="shared" si="0"/>
        <v>0</v>
      </c>
      <c r="F25" s="170"/>
    </row>
    <row r="26" spans="1:6" s="165" customFormat="1" ht="30.75" customHeight="1" x14ac:dyDescent="0.25">
      <c r="A26" s="111" t="s">
        <v>366</v>
      </c>
      <c r="B26" s="112">
        <v>0</v>
      </c>
      <c r="C26" s="112">
        <v>8956854</v>
      </c>
      <c r="D26" s="112">
        <v>8956854</v>
      </c>
      <c r="E26" s="278">
        <f t="shared" si="0"/>
        <v>0</v>
      </c>
      <c r="F26" s="170"/>
    </row>
    <row r="27" spans="1:6" s="165" customFormat="1" ht="30" customHeight="1" x14ac:dyDescent="0.25">
      <c r="A27" s="111" t="s">
        <v>321</v>
      </c>
      <c r="B27" s="112">
        <v>4034832</v>
      </c>
      <c r="C27" s="112">
        <v>4034832</v>
      </c>
      <c r="D27" s="112">
        <v>4034832</v>
      </c>
      <c r="E27" s="278">
        <f t="shared" si="0"/>
        <v>0</v>
      </c>
      <c r="F27" s="170"/>
    </row>
    <row r="28" spans="1:6" s="165" customFormat="1" ht="30" customHeight="1" x14ac:dyDescent="0.25">
      <c r="A28" s="111" t="s">
        <v>344</v>
      </c>
      <c r="B28" s="112">
        <v>0</v>
      </c>
      <c r="C28" s="112">
        <v>0</v>
      </c>
      <c r="D28" s="112">
        <v>0</v>
      </c>
      <c r="E28" s="278">
        <f t="shared" si="0"/>
        <v>0</v>
      </c>
      <c r="F28" s="170"/>
    </row>
    <row r="29" spans="1:6" s="165" customFormat="1" ht="30" customHeight="1" x14ac:dyDescent="0.25">
      <c r="A29" s="111" t="s">
        <v>376</v>
      </c>
      <c r="B29" s="112"/>
      <c r="C29" s="112"/>
      <c r="D29" s="112">
        <v>393000</v>
      </c>
      <c r="E29" s="324">
        <f>D29-C29</f>
        <v>393000</v>
      </c>
      <c r="F29" s="170"/>
    </row>
    <row r="30" spans="1:6" s="165" customFormat="1" ht="30" customHeight="1" x14ac:dyDescent="0.25">
      <c r="A30" s="111" t="s">
        <v>377</v>
      </c>
      <c r="B30" s="112"/>
      <c r="C30" s="112"/>
      <c r="D30" s="112">
        <v>1060000</v>
      </c>
      <c r="E30" s="324">
        <f>D30-C30</f>
        <v>1060000</v>
      </c>
      <c r="F30" s="170"/>
    </row>
    <row r="31" spans="1:6" s="165" customFormat="1" ht="31.7" customHeight="1" x14ac:dyDescent="0.25">
      <c r="A31" s="111" t="s">
        <v>326</v>
      </c>
      <c r="B31" s="112">
        <v>967931</v>
      </c>
      <c r="C31" s="112">
        <f>967931+11160</f>
        <v>979091</v>
      </c>
      <c r="D31" s="112">
        <f>967931+11160</f>
        <v>979091</v>
      </c>
      <c r="E31" s="278">
        <f>D31-C31</f>
        <v>0</v>
      </c>
      <c r="F31" s="170"/>
    </row>
    <row r="32" spans="1:6" s="165" customFormat="1" ht="26.45" customHeight="1" x14ac:dyDescent="0.25">
      <c r="A32" s="107" t="s">
        <v>264</v>
      </c>
      <c r="B32" s="113">
        <f>B33</f>
        <v>30885</v>
      </c>
      <c r="C32" s="176">
        <f>C33</f>
        <v>30885</v>
      </c>
      <c r="D32" s="176">
        <f>D33</f>
        <v>30885</v>
      </c>
      <c r="E32" s="278">
        <f t="shared" si="0"/>
        <v>0</v>
      </c>
      <c r="F32" s="170"/>
    </row>
    <row r="33" spans="1:6" s="165" customFormat="1" ht="27" customHeight="1" x14ac:dyDescent="0.25">
      <c r="A33" s="109" t="s">
        <v>266</v>
      </c>
      <c r="B33" s="115">
        <v>30885</v>
      </c>
      <c r="C33" s="114">
        <v>30885</v>
      </c>
      <c r="D33" s="114">
        <v>30885</v>
      </c>
      <c r="E33" s="278">
        <f t="shared" si="0"/>
        <v>0</v>
      </c>
      <c r="F33" s="170"/>
    </row>
    <row r="34" spans="1:6" s="173" customFormat="1" ht="18" customHeight="1" x14ac:dyDescent="0.25">
      <c r="A34" s="116" t="s">
        <v>97</v>
      </c>
      <c r="B34" s="117">
        <f>B35+B36+B37</f>
        <v>2399591</v>
      </c>
      <c r="C34" s="117">
        <f>C35+C36+C37</f>
        <v>2399591</v>
      </c>
      <c r="D34" s="117">
        <f>D35+D36+D37</f>
        <v>2455354</v>
      </c>
      <c r="E34" s="278">
        <f t="shared" si="0"/>
        <v>55763</v>
      </c>
      <c r="F34" s="171"/>
    </row>
    <row r="35" spans="1:6" s="175" customFormat="1" ht="21" customHeight="1" x14ac:dyDescent="0.25">
      <c r="A35" s="55" t="s">
        <v>311</v>
      </c>
      <c r="B35" s="118"/>
      <c r="C35" s="174"/>
      <c r="D35" s="303"/>
      <c r="E35" s="278">
        <f t="shared" si="0"/>
        <v>0</v>
      </c>
      <c r="F35" s="172"/>
    </row>
    <row r="36" spans="1:6" s="175" customFormat="1" ht="17.25" customHeight="1" x14ac:dyDescent="0.25">
      <c r="A36" s="55" t="s">
        <v>96</v>
      </c>
      <c r="B36" s="118"/>
      <c r="C36" s="174"/>
      <c r="D36" s="303"/>
      <c r="E36" s="278">
        <f t="shared" si="0"/>
        <v>0</v>
      </c>
      <c r="F36" s="172"/>
    </row>
    <row r="37" spans="1:6" s="175" customFormat="1" ht="26.25" customHeight="1" x14ac:dyDescent="0.25">
      <c r="A37" s="55" t="s">
        <v>225</v>
      </c>
      <c r="B37" s="118">
        <v>2399591</v>
      </c>
      <c r="C37" s="177">
        <v>2399591</v>
      </c>
      <c r="D37" s="177">
        <f>2399591+55763</f>
        <v>2455354</v>
      </c>
      <c r="E37" s="324">
        <f t="shared" si="0"/>
        <v>55763</v>
      </c>
      <c r="F37" s="172"/>
    </row>
    <row r="38" spans="1:6" s="195" customFormat="1" ht="31.7" customHeight="1" thickBot="1" x14ac:dyDescent="0.25">
      <c r="A38" s="192" t="s">
        <v>98</v>
      </c>
      <c r="B38" s="193">
        <f>B3+B22+B34+B32</f>
        <v>16866547</v>
      </c>
      <c r="C38" s="193">
        <f>C3+C22+C34+C32</f>
        <v>27513386</v>
      </c>
      <c r="D38" s="193">
        <f>D3+D22+D34+D32</f>
        <v>34026770</v>
      </c>
      <c r="E38" s="278">
        <f t="shared" si="0"/>
        <v>6513384</v>
      </c>
      <c r="F38" s="194">
        <f>E3+E22+E32+E34</f>
        <v>6513384</v>
      </c>
    </row>
  </sheetData>
  <sheetProtection selectLockedCells="1" selectUnlockedCells="1"/>
  <mergeCells count="1">
    <mergeCell ref="A1:E1"/>
  </mergeCells>
  <phoneticPr fontId="20" type="noConversion"/>
  <printOptions horizontalCentered="1"/>
  <pageMargins left="0.23622047244094491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>&amp;C&amp;"Times New Roman,Normál"&amp;12 5. melléklet
az önkormányzat 2018. évi költségvetéséről szóló 5/2018. (II. 16.)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60"/>
  <sheetViews>
    <sheetView view="pageLayout" zoomScaleNormal="100" zoomScaleSheetLayoutView="89" workbookViewId="0">
      <selection activeCell="L14" sqref="L14"/>
    </sheetView>
  </sheetViews>
  <sheetFormatPr defaultColWidth="9.140625" defaultRowHeight="15.75" x14ac:dyDescent="0.25"/>
  <cols>
    <col min="1" max="1" width="31.42578125" style="120" customWidth="1"/>
    <col min="2" max="2" width="12.42578125" style="119" bestFit="1" customWidth="1"/>
    <col min="3" max="4" width="12.140625" style="119" customWidth="1"/>
    <col min="5" max="5" width="12.42578125" style="119" customWidth="1"/>
    <col min="6" max="6" width="32.140625" style="120" customWidth="1"/>
    <col min="7" max="7" width="12.85546875" style="119" customWidth="1"/>
    <col min="8" max="9" width="13.140625" style="119" customWidth="1"/>
    <col min="10" max="10" width="12.5703125" style="119" customWidth="1"/>
    <col min="11" max="11" width="9.140625" style="119"/>
    <col min="12" max="12" width="12.28515625" style="119" customWidth="1"/>
    <col min="13" max="16384" width="9.140625" style="119"/>
  </cols>
  <sheetData>
    <row r="2" spans="1:10" ht="15.75" customHeight="1" x14ac:dyDescent="0.25">
      <c r="A2" s="431" t="s">
        <v>363</v>
      </c>
      <c r="B2" s="431"/>
      <c r="C2" s="431"/>
      <c r="D2" s="431"/>
      <c r="E2" s="431"/>
      <c r="F2" s="431"/>
      <c r="G2" s="431"/>
      <c r="H2" s="431"/>
      <c r="I2" s="431"/>
      <c r="J2" s="431"/>
    </row>
    <row r="3" spans="1:10" ht="16.5" thickBot="1" x14ac:dyDescent="0.3"/>
    <row r="4" spans="1:10" s="120" customFormat="1" ht="39.75" customHeight="1" x14ac:dyDescent="0.25">
      <c r="A4" s="262" t="s">
        <v>99</v>
      </c>
      <c r="B4" s="37" t="s">
        <v>354</v>
      </c>
      <c r="C4" s="51" t="s">
        <v>322</v>
      </c>
      <c r="D4" s="290" t="s">
        <v>372</v>
      </c>
      <c r="E4" s="51" t="s">
        <v>323</v>
      </c>
      <c r="F4" s="263" t="s">
        <v>100</v>
      </c>
      <c r="G4" s="37" t="s">
        <v>354</v>
      </c>
      <c r="H4" s="51" t="s">
        <v>322</v>
      </c>
      <c r="I4" s="292" t="s">
        <v>372</v>
      </c>
      <c r="J4" s="52" t="s">
        <v>323</v>
      </c>
    </row>
    <row r="5" spans="1:10" ht="29.25" customHeight="1" x14ac:dyDescent="0.25">
      <c r="A5" s="123" t="s">
        <v>101</v>
      </c>
      <c r="B5" s="97">
        <f>'1.tábla '!B6</f>
        <v>31474348</v>
      </c>
      <c r="C5" s="97">
        <f>'1.tábla '!C6</f>
        <v>31561828</v>
      </c>
      <c r="D5" s="284">
        <f>'1.tábla '!D6</f>
        <v>44660661</v>
      </c>
      <c r="E5" s="97">
        <f>D5-C5</f>
        <v>13098833</v>
      </c>
      <c r="F5" s="124" t="s">
        <v>90</v>
      </c>
      <c r="G5" s="97">
        <f>'3.tábla '!B6</f>
        <v>11351918</v>
      </c>
      <c r="H5" s="97">
        <f>'3.tábla '!C6</f>
        <v>12486198</v>
      </c>
      <c r="I5" s="284">
        <f>'3.tábla '!D6</f>
        <v>12748689</v>
      </c>
      <c r="J5" s="125">
        <f>I5-H5</f>
        <v>262491</v>
      </c>
    </row>
    <row r="6" spans="1:10" x14ac:dyDescent="0.25">
      <c r="A6" s="123" t="s">
        <v>102</v>
      </c>
      <c r="B6" s="97">
        <f>'1.tábla '!B8</f>
        <v>11333000</v>
      </c>
      <c r="C6" s="97">
        <f>'1.tábla '!C8</f>
        <v>11333000</v>
      </c>
      <c r="D6" s="284">
        <f>'1.tábla '!D8</f>
        <v>11333000</v>
      </c>
      <c r="E6" s="284">
        <f t="shared" ref="E6:E23" si="0">D6-C6</f>
        <v>0</v>
      </c>
      <c r="F6" s="124" t="s">
        <v>335</v>
      </c>
      <c r="G6" s="124">
        <f>'3.tábla '!B7</f>
        <v>2307565</v>
      </c>
      <c r="H6" s="124">
        <f>'3.tábla '!C7</f>
        <v>2217871</v>
      </c>
      <c r="I6" s="124">
        <f>'3.tábla '!D7</f>
        <v>2432047</v>
      </c>
      <c r="J6" s="125">
        <f t="shared" ref="J6:J14" si="1">I6-H6</f>
        <v>214176</v>
      </c>
    </row>
    <row r="7" spans="1:10" x14ac:dyDescent="0.25">
      <c r="A7" s="126" t="s">
        <v>103</v>
      </c>
      <c r="B7" s="97">
        <f>'1.tábla '!B9</f>
        <v>3140000</v>
      </c>
      <c r="C7" s="97">
        <f>'1.tábla '!C9</f>
        <v>3290000</v>
      </c>
      <c r="D7" s="284">
        <f>'1.tábla '!D9</f>
        <v>4350000</v>
      </c>
      <c r="E7" s="284">
        <f t="shared" si="0"/>
        <v>1060000</v>
      </c>
      <c r="F7" s="124" t="s">
        <v>104</v>
      </c>
      <c r="G7" s="97">
        <f>'3.tábla '!B8</f>
        <v>17032982</v>
      </c>
      <c r="H7" s="97">
        <f>'3.tábla '!C8</f>
        <v>17214872</v>
      </c>
      <c r="I7" s="284">
        <f>'3.tábla '!D8</f>
        <v>29585170</v>
      </c>
      <c r="J7" s="125">
        <f t="shared" si="1"/>
        <v>12370298</v>
      </c>
    </row>
    <row r="8" spans="1:10" ht="47.25" x14ac:dyDescent="0.25">
      <c r="A8" s="123" t="s">
        <v>105</v>
      </c>
      <c r="B8" s="97"/>
      <c r="C8" s="97"/>
      <c r="D8" s="284"/>
      <c r="E8" s="284">
        <f t="shared" si="0"/>
        <v>0</v>
      </c>
      <c r="F8" s="124" t="s">
        <v>91</v>
      </c>
      <c r="G8" s="97">
        <f>'3.tábla '!B25</f>
        <v>3795000</v>
      </c>
      <c r="H8" s="97">
        <f>'3.tábla '!C25</f>
        <v>3795000</v>
      </c>
      <c r="I8" s="284">
        <f>'3.tábla '!D25</f>
        <v>3795000</v>
      </c>
      <c r="J8" s="125">
        <f t="shared" si="1"/>
        <v>0</v>
      </c>
    </row>
    <row r="9" spans="1:10" x14ac:dyDescent="0.25">
      <c r="A9" s="126"/>
      <c r="B9" s="97"/>
      <c r="C9" s="97"/>
      <c r="D9" s="284"/>
      <c r="E9" s="284">
        <f t="shared" si="0"/>
        <v>0</v>
      </c>
      <c r="F9" s="124" t="s">
        <v>89</v>
      </c>
      <c r="G9" s="97">
        <f>G10+G11+G12+G13</f>
        <v>13095342</v>
      </c>
      <c r="H9" s="97">
        <f>H10+H11+H12+H13</f>
        <v>13205782</v>
      </c>
      <c r="I9" s="284">
        <f>I10+I11+I12+I13</f>
        <v>13013128</v>
      </c>
      <c r="J9" s="125">
        <f t="shared" si="1"/>
        <v>-192654</v>
      </c>
    </row>
    <row r="10" spans="1:10" x14ac:dyDescent="0.25">
      <c r="A10" s="126"/>
      <c r="B10" s="97"/>
      <c r="C10" s="97"/>
      <c r="D10" s="284"/>
      <c r="E10" s="284">
        <f t="shared" si="0"/>
        <v>0</v>
      </c>
      <c r="F10" s="124" t="s">
        <v>226</v>
      </c>
      <c r="G10" s="97"/>
      <c r="H10" s="97"/>
      <c r="I10" s="301"/>
      <c r="J10" s="125">
        <f t="shared" si="1"/>
        <v>0</v>
      </c>
    </row>
    <row r="11" spans="1:10" ht="31.5" x14ac:dyDescent="0.25">
      <c r="A11" s="123"/>
      <c r="B11" s="97"/>
      <c r="C11" s="97"/>
      <c r="D11" s="284"/>
      <c r="E11" s="284">
        <f t="shared" si="0"/>
        <v>0</v>
      </c>
      <c r="F11" s="124" t="s">
        <v>336</v>
      </c>
      <c r="G11" s="97">
        <f>'4.tábla'!B3</f>
        <v>12335342</v>
      </c>
      <c r="H11" s="97">
        <f>'4.tábla'!C3</f>
        <v>12335342</v>
      </c>
      <c r="I11" s="284">
        <f>'4.tábla'!D3</f>
        <v>11331288</v>
      </c>
      <c r="J11" s="125">
        <f t="shared" si="1"/>
        <v>-1004054</v>
      </c>
    </row>
    <row r="12" spans="1:10" ht="31.5" x14ac:dyDescent="0.25">
      <c r="A12" s="127"/>
      <c r="B12" s="97"/>
      <c r="C12" s="97"/>
      <c r="D12" s="284"/>
      <c r="E12" s="284">
        <f t="shared" si="0"/>
        <v>0</v>
      </c>
      <c r="F12" s="124" t="s">
        <v>337</v>
      </c>
      <c r="G12" s="124">
        <f>'4.tábla'!B9</f>
        <v>760000</v>
      </c>
      <c r="H12" s="124">
        <f>'4.tábla'!C9</f>
        <v>760000</v>
      </c>
      <c r="I12" s="124">
        <f>'4.tábla'!D9</f>
        <v>1571400</v>
      </c>
      <c r="J12" s="125">
        <f t="shared" si="1"/>
        <v>811400</v>
      </c>
    </row>
    <row r="13" spans="1:10" ht="31.5" x14ac:dyDescent="0.25">
      <c r="A13" s="123"/>
      <c r="B13" s="97"/>
      <c r="C13" s="97"/>
      <c r="D13" s="284"/>
      <c r="E13" s="284">
        <f t="shared" si="0"/>
        <v>0</v>
      </c>
      <c r="F13" s="124" t="s">
        <v>338</v>
      </c>
      <c r="G13" s="97"/>
      <c r="H13" s="97">
        <f>'3.tábla '!C36</f>
        <v>110440</v>
      </c>
      <c r="I13" s="284">
        <f>'3.tábla '!D36</f>
        <v>110440</v>
      </c>
      <c r="J13" s="125">
        <f t="shared" si="1"/>
        <v>0</v>
      </c>
    </row>
    <row r="14" spans="1:10" ht="18.75" customHeight="1" x14ac:dyDescent="0.25">
      <c r="A14" s="126"/>
      <c r="B14" s="97"/>
      <c r="C14" s="97"/>
      <c r="D14" s="284"/>
      <c r="E14" s="284">
        <f t="shared" si="0"/>
        <v>0</v>
      </c>
      <c r="F14" s="124" t="s">
        <v>221</v>
      </c>
      <c r="G14" s="97">
        <f>'1.tábla '!B26</f>
        <v>7405470</v>
      </c>
      <c r="H14" s="97">
        <f>'1.tábla '!C26</f>
        <v>13264590</v>
      </c>
      <c r="I14" s="284">
        <f>'1.tábla '!D26</f>
        <v>11311491</v>
      </c>
      <c r="J14" s="125">
        <f t="shared" si="1"/>
        <v>-1953099</v>
      </c>
    </row>
    <row r="15" spans="1:10" s="132" customFormat="1" ht="31.5" x14ac:dyDescent="0.25">
      <c r="A15" s="128" t="s">
        <v>106</v>
      </c>
      <c r="B15" s="129">
        <f>SUM(B5:B14)</f>
        <v>45947348</v>
      </c>
      <c r="C15" s="129">
        <f>SUM(C5:C14)</f>
        <v>46184828</v>
      </c>
      <c r="D15" s="129">
        <f>SUM(D5:D14)</f>
        <v>60343661</v>
      </c>
      <c r="E15" s="284">
        <f t="shared" si="0"/>
        <v>14158833</v>
      </c>
      <c r="F15" s="130" t="s">
        <v>107</v>
      </c>
      <c r="G15" s="129">
        <f>G5+G6+G7+G8+G9+G14</f>
        <v>54988277</v>
      </c>
      <c r="H15" s="129">
        <f>H5+H6+H7+H8+H9+H14</f>
        <v>62184313</v>
      </c>
      <c r="I15" s="129">
        <f>I5+I6+I7+I8+I9+I14</f>
        <v>72885525</v>
      </c>
      <c r="J15" s="131">
        <f t="shared" ref="J15:J16" si="2">H15-G15</f>
        <v>7196036</v>
      </c>
    </row>
    <row r="16" spans="1:10" s="132" customFormat="1" x14ac:dyDescent="0.25">
      <c r="A16" s="128" t="s">
        <v>108</v>
      </c>
      <c r="B16" s="129"/>
      <c r="C16" s="129"/>
      <c r="D16" s="129"/>
      <c r="E16" s="284">
        <f t="shared" si="0"/>
        <v>0</v>
      </c>
      <c r="F16" s="130" t="s">
        <v>109</v>
      </c>
      <c r="G16" s="129">
        <f>G15-B15</f>
        <v>9040929</v>
      </c>
      <c r="H16" s="129">
        <f>H15-C15</f>
        <v>15999485</v>
      </c>
      <c r="I16" s="129">
        <f>I15-D15</f>
        <v>12541864</v>
      </c>
      <c r="J16" s="131">
        <f t="shared" si="2"/>
        <v>6958556</v>
      </c>
    </row>
    <row r="17" spans="1:10" s="132" customFormat="1" ht="31.5" x14ac:dyDescent="0.25">
      <c r="A17" s="128" t="s">
        <v>110</v>
      </c>
      <c r="B17" s="129">
        <f>SUM(B18)</f>
        <v>20000000</v>
      </c>
      <c r="C17" s="129">
        <f>SUM(C18)</f>
        <v>28648541</v>
      </c>
      <c r="D17" s="129">
        <f>SUM(D18)</f>
        <v>28648541</v>
      </c>
      <c r="E17" s="284">
        <f t="shared" si="0"/>
        <v>0</v>
      </c>
      <c r="F17" s="130" t="s">
        <v>111</v>
      </c>
      <c r="G17" s="129">
        <f>G18+G19+G20+G21</f>
        <v>2399591</v>
      </c>
      <c r="H17" s="129">
        <f>H18+H19+H20+H21</f>
        <v>2399591</v>
      </c>
      <c r="I17" s="129">
        <f>I18+I19+I20+I21</f>
        <v>2455354</v>
      </c>
      <c r="J17" s="131">
        <f>I17-H17</f>
        <v>55763</v>
      </c>
    </row>
    <row r="18" spans="1:10" ht="31.5" x14ac:dyDescent="0.25">
      <c r="A18" s="126" t="s">
        <v>112</v>
      </c>
      <c r="B18" s="97">
        <f>'2.tábla'!B71</f>
        <v>20000000</v>
      </c>
      <c r="C18" s="97">
        <f>'2.tábla'!C71</f>
        <v>28648541</v>
      </c>
      <c r="D18" s="284">
        <f>'2.tábla'!D71</f>
        <v>28648541</v>
      </c>
      <c r="E18" s="284">
        <f t="shared" si="0"/>
        <v>0</v>
      </c>
      <c r="F18" s="124" t="s">
        <v>231</v>
      </c>
      <c r="G18" s="97">
        <f>'5.tábla'!B37</f>
        <v>2399591</v>
      </c>
      <c r="H18" s="97">
        <f>'5.tábla'!C37</f>
        <v>2399591</v>
      </c>
      <c r="I18" s="284">
        <f>'5.tábla'!D37</f>
        <v>2455354</v>
      </c>
      <c r="J18" s="131">
        <f t="shared" ref="J18:J23" si="3">I18-H18</f>
        <v>55763</v>
      </c>
    </row>
    <row r="19" spans="1:10" s="132" customFormat="1" ht="31.5" x14ac:dyDescent="0.25">
      <c r="A19" s="128" t="s">
        <v>113</v>
      </c>
      <c r="B19" s="130">
        <f>SUM(B20:B22)</f>
        <v>907476</v>
      </c>
      <c r="C19" s="130">
        <f>SUM(C20:C22)</f>
        <v>907476</v>
      </c>
      <c r="D19" s="130">
        <f>SUM(D20:D22)</f>
        <v>963239</v>
      </c>
      <c r="E19" s="284">
        <f t="shared" si="0"/>
        <v>55763</v>
      </c>
      <c r="F19" s="124" t="s">
        <v>313</v>
      </c>
      <c r="G19" s="97"/>
      <c r="H19" s="129"/>
      <c r="I19" s="302"/>
      <c r="J19" s="131">
        <f t="shared" si="3"/>
        <v>0</v>
      </c>
    </row>
    <row r="20" spans="1:10" x14ac:dyDescent="0.25">
      <c r="A20" s="126" t="s">
        <v>298</v>
      </c>
      <c r="B20" s="97">
        <f>'2.tábla'!B74</f>
        <v>0</v>
      </c>
      <c r="C20" s="97">
        <f>'2.tábla'!C74</f>
        <v>0</v>
      </c>
      <c r="D20" s="284">
        <f>'2.tábla'!D74</f>
        <v>0</v>
      </c>
      <c r="E20" s="284">
        <f t="shared" si="0"/>
        <v>0</v>
      </c>
      <c r="F20" s="124" t="s">
        <v>233</v>
      </c>
      <c r="G20" s="97"/>
      <c r="H20" s="97"/>
      <c r="I20" s="301"/>
      <c r="J20" s="131">
        <f t="shared" si="3"/>
        <v>0</v>
      </c>
    </row>
    <row r="21" spans="1:10" ht="18" customHeight="1" x14ac:dyDescent="0.25">
      <c r="A21" s="126" t="s">
        <v>312</v>
      </c>
      <c r="B21" s="97"/>
      <c r="C21" s="97"/>
      <c r="D21" s="284"/>
      <c r="E21" s="284">
        <f t="shared" si="0"/>
        <v>0</v>
      </c>
      <c r="F21" s="124" t="s">
        <v>290</v>
      </c>
      <c r="G21" s="124">
        <f>'5.tábla'!B36</f>
        <v>0</v>
      </c>
      <c r="H21" s="97"/>
      <c r="I21" s="301"/>
      <c r="J21" s="131">
        <f t="shared" si="3"/>
        <v>0</v>
      </c>
    </row>
    <row r="22" spans="1:10" ht="31.5" x14ac:dyDescent="0.25">
      <c r="A22" s="126" t="s">
        <v>232</v>
      </c>
      <c r="B22" s="97">
        <f>'2.tábla'!B75</f>
        <v>907476</v>
      </c>
      <c r="C22" s="97">
        <f>'2.tábla'!C75</f>
        <v>907476</v>
      </c>
      <c r="D22" s="284">
        <f>'2.tábla'!D75</f>
        <v>963239</v>
      </c>
      <c r="E22" s="284">
        <f t="shared" si="0"/>
        <v>55763</v>
      </c>
      <c r="F22" s="124"/>
      <c r="G22" s="97"/>
      <c r="H22" s="97"/>
      <c r="I22" s="301"/>
      <c r="J22" s="131">
        <f t="shared" si="3"/>
        <v>0</v>
      </c>
    </row>
    <row r="23" spans="1:10" ht="16.5" thickBot="1" x14ac:dyDescent="0.3">
      <c r="A23" s="133" t="s">
        <v>114</v>
      </c>
      <c r="B23" s="99">
        <f>B15+B17+B19</f>
        <v>66854824</v>
      </c>
      <c r="C23" s="99">
        <f>C15+C17+C19</f>
        <v>75740845</v>
      </c>
      <c r="D23" s="99">
        <f>D15+D17+D19</f>
        <v>89955441</v>
      </c>
      <c r="E23" s="284">
        <f t="shared" si="0"/>
        <v>14214596</v>
      </c>
      <c r="F23" s="134" t="s">
        <v>115</v>
      </c>
      <c r="G23" s="99">
        <f>G17+G15</f>
        <v>57387868</v>
      </c>
      <c r="H23" s="99">
        <f>H17+H15</f>
        <v>64583904</v>
      </c>
      <c r="I23" s="99">
        <f>I17+I15</f>
        <v>75340879</v>
      </c>
      <c r="J23" s="131">
        <f t="shared" si="3"/>
        <v>10756975</v>
      </c>
    </row>
    <row r="25" spans="1:10" ht="15.75" customHeight="1" x14ac:dyDescent="0.25">
      <c r="A25" s="431" t="s">
        <v>349</v>
      </c>
      <c r="B25" s="431"/>
      <c r="C25" s="431"/>
      <c r="D25" s="431"/>
      <c r="E25" s="431"/>
      <c r="F25" s="431"/>
      <c r="G25" s="431"/>
      <c r="H25" s="431"/>
      <c r="I25" s="431"/>
      <c r="J25" s="431"/>
    </row>
    <row r="26" spans="1:10" ht="16.5" thickBot="1" x14ac:dyDescent="0.3"/>
    <row r="27" spans="1:10" s="120" customFormat="1" ht="31.5" x14ac:dyDescent="0.25">
      <c r="A27" s="121" t="s">
        <v>116</v>
      </c>
      <c r="B27" s="37" t="s">
        <v>354</v>
      </c>
      <c r="C27" s="51" t="s">
        <v>322</v>
      </c>
      <c r="D27" s="290" t="s">
        <v>372</v>
      </c>
      <c r="E27" s="51" t="s">
        <v>323</v>
      </c>
      <c r="F27" s="122" t="s">
        <v>117</v>
      </c>
      <c r="G27" s="37" t="s">
        <v>354</v>
      </c>
      <c r="H27" s="51" t="s">
        <v>322</v>
      </c>
      <c r="I27" s="292" t="s">
        <v>372</v>
      </c>
      <c r="J27" s="52" t="s">
        <v>323</v>
      </c>
    </row>
    <row r="28" spans="1:10" ht="31.5" x14ac:dyDescent="0.25">
      <c r="A28" s="123" t="s">
        <v>118</v>
      </c>
      <c r="B28" s="97">
        <f>'2.tábla'!B20</f>
        <v>5000000</v>
      </c>
      <c r="C28" s="97">
        <f>'2.tábla'!C20</f>
        <v>13956854</v>
      </c>
      <c r="D28" s="284">
        <f>'2.tábla'!D20</f>
        <v>13956854</v>
      </c>
      <c r="E28" s="97">
        <f>D28-C28</f>
        <v>0</v>
      </c>
      <c r="F28" s="124" t="s">
        <v>119</v>
      </c>
      <c r="G28" s="97">
        <f>'5.tábla'!B3</f>
        <v>9119196</v>
      </c>
      <c r="H28" s="97">
        <f>'5.tábla'!C3</f>
        <v>9217399</v>
      </c>
      <c r="I28" s="284">
        <f>'5.tábla'!D3</f>
        <v>14222020</v>
      </c>
      <c r="J28" s="125">
        <f>I28-H28</f>
        <v>5004621</v>
      </c>
    </row>
    <row r="29" spans="1:10" x14ac:dyDescent="0.25">
      <c r="A29" s="126" t="s">
        <v>120</v>
      </c>
      <c r="B29" s="97">
        <f>'2.tábla'!B55</f>
        <v>0</v>
      </c>
      <c r="C29" s="97">
        <f>'2.tábla'!C55</f>
        <v>0</v>
      </c>
      <c r="D29" s="284">
        <f>'2.tábla'!D55</f>
        <v>0</v>
      </c>
      <c r="E29" s="284">
        <f t="shared" ref="E29:E43" si="4">D29-C29</f>
        <v>0</v>
      </c>
      <c r="F29" s="124" t="s">
        <v>121</v>
      </c>
      <c r="G29" s="97"/>
      <c r="H29" s="97"/>
      <c r="I29" s="301"/>
      <c r="J29" s="125">
        <f t="shared" ref="J29:J35" si="5">I29-H29</f>
        <v>0</v>
      </c>
    </row>
    <row r="30" spans="1:10" ht="31.5" x14ac:dyDescent="0.25">
      <c r="A30" s="126" t="s">
        <v>122</v>
      </c>
      <c r="B30" s="97">
        <f>'2.tábla'!B64</f>
        <v>0</v>
      </c>
      <c r="C30" s="97">
        <f>'2.tábla'!C64</f>
        <v>0</v>
      </c>
      <c r="D30" s="284">
        <f>'2.tábla'!D64</f>
        <v>3000000</v>
      </c>
      <c r="E30" s="284">
        <f t="shared" si="4"/>
        <v>3000000</v>
      </c>
      <c r="F30" s="124" t="s">
        <v>123</v>
      </c>
      <c r="G30" s="97">
        <f>'5.tábla'!B22</f>
        <v>5316875</v>
      </c>
      <c r="H30" s="97">
        <f>'5.tábla'!C22</f>
        <v>15865511</v>
      </c>
      <c r="I30" s="284">
        <f>'5.tábla'!D22</f>
        <v>17318511</v>
      </c>
      <c r="J30" s="125">
        <f t="shared" si="5"/>
        <v>1453000</v>
      </c>
    </row>
    <row r="31" spans="1:10" x14ac:dyDescent="0.25">
      <c r="A31" s="126"/>
      <c r="B31" s="97"/>
      <c r="C31" s="97"/>
      <c r="D31" s="284"/>
      <c r="E31" s="284">
        <f t="shared" si="4"/>
        <v>0</v>
      </c>
      <c r="F31" s="124" t="s">
        <v>124</v>
      </c>
      <c r="G31" s="97">
        <f>G32+G33+G34+G35</f>
        <v>30885</v>
      </c>
      <c r="H31" s="97">
        <f>H32+H33+H34+H35</f>
        <v>30885</v>
      </c>
      <c r="I31" s="284">
        <f>I32+I33+I34+I35</f>
        <v>30885</v>
      </c>
      <c r="J31" s="125">
        <f t="shared" si="5"/>
        <v>0</v>
      </c>
    </row>
    <row r="32" spans="1:10" ht="31.5" x14ac:dyDescent="0.25">
      <c r="A32" s="126"/>
      <c r="B32" s="97"/>
      <c r="C32" s="97"/>
      <c r="D32" s="284"/>
      <c r="E32" s="284">
        <f t="shared" si="4"/>
        <v>0</v>
      </c>
      <c r="F32" s="124" t="s">
        <v>125</v>
      </c>
      <c r="G32" s="97"/>
      <c r="H32" s="97"/>
      <c r="I32" s="301"/>
      <c r="J32" s="125">
        <f t="shared" si="5"/>
        <v>0</v>
      </c>
    </row>
    <row r="33" spans="1:10" ht="27" customHeight="1" x14ac:dyDescent="0.25">
      <c r="A33" s="126"/>
      <c r="B33" s="97"/>
      <c r="C33" s="97"/>
      <c r="D33" s="284"/>
      <c r="E33" s="284">
        <f t="shared" si="4"/>
        <v>0</v>
      </c>
      <c r="F33" s="135" t="s">
        <v>126</v>
      </c>
      <c r="G33" s="97">
        <f>'5.tábla'!B33</f>
        <v>30885</v>
      </c>
      <c r="H33" s="97">
        <f>'5.tábla'!C33</f>
        <v>30885</v>
      </c>
      <c r="I33" s="284">
        <f>'5.tábla'!D33</f>
        <v>30885</v>
      </c>
      <c r="J33" s="125">
        <f t="shared" si="5"/>
        <v>0</v>
      </c>
    </row>
    <row r="34" spans="1:10" ht="47.25" x14ac:dyDescent="0.25">
      <c r="A34" s="126"/>
      <c r="B34" s="97"/>
      <c r="C34" s="97"/>
      <c r="D34" s="284"/>
      <c r="E34" s="284">
        <f t="shared" si="4"/>
        <v>0</v>
      </c>
      <c r="F34" s="124" t="s">
        <v>234</v>
      </c>
      <c r="G34" s="97"/>
      <c r="H34" s="97"/>
      <c r="I34" s="301"/>
      <c r="J34" s="125">
        <f t="shared" si="5"/>
        <v>0</v>
      </c>
    </row>
    <row r="35" spans="1:10" ht="47.25" x14ac:dyDescent="0.25">
      <c r="A35" s="126"/>
      <c r="B35" s="97"/>
      <c r="C35" s="97"/>
      <c r="D35" s="284"/>
      <c r="E35" s="284">
        <f t="shared" si="4"/>
        <v>0</v>
      </c>
      <c r="F35" s="124" t="s">
        <v>127</v>
      </c>
      <c r="G35" s="97"/>
      <c r="H35" s="97"/>
      <c r="I35" s="301"/>
      <c r="J35" s="125">
        <f t="shared" si="5"/>
        <v>0</v>
      </c>
    </row>
    <row r="36" spans="1:10" s="132" customFormat="1" ht="31.5" x14ac:dyDescent="0.25">
      <c r="A36" s="128" t="s">
        <v>128</v>
      </c>
      <c r="B36" s="129">
        <f>SUM(B28:B34)</f>
        <v>5000000</v>
      </c>
      <c r="C36" s="129">
        <f>SUM(C28:C34)</f>
        <v>13956854</v>
      </c>
      <c r="D36" s="129">
        <f>SUM(D28:D34)</f>
        <v>16956854</v>
      </c>
      <c r="E36" s="284">
        <f t="shared" si="4"/>
        <v>3000000</v>
      </c>
      <c r="F36" s="130" t="s">
        <v>129</v>
      </c>
      <c r="G36" s="129">
        <f>SUM(G28:G31)</f>
        <v>14466956</v>
      </c>
      <c r="H36" s="129">
        <f>SUM(H28:H31)</f>
        <v>25113795</v>
      </c>
      <c r="I36" s="129">
        <f>SUM(I28:I31)</f>
        <v>31571416</v>
      </c>
      <c r="J36" s="129">
        <f>SUM(J28:J31)</f>
        <v>6457621</v>
      </c>
    </row>
    <row r="37" spans="1:10" s="132" customFormat="1" x14ac:dyDescent="0.25">
      <c r="A37" s="128" t="s">
        <v>130</v>
      </c>
      <c r="B37" s="129">
        <v>-9466956</v>
      </c>
      <c r="C37" s="129">
        <v>-9466956</v>
      </c>
      <c r="D37" s="129">
        <v>-9466956</v>
      </c>
      <c r="E37" s="284">
        <f t="shared" si="4"/>
        <v>0</v>
      </c>
      <c r="F37" s="130" t="s">
        <v>132</v>
      </c>
      <c r="G37" s="129">
        <f>G36-B36</f>
        <v>9466956</v>
      </c>
      <c r="H37" s="129">
        <f>H36-C36</f>
        <v>11156941</v>
      </c>
      <c r="I37" s="129">
        <f>I36-D36</f>
        <v>14614562</v>
      </c>
      <c r="J37" s="129">
        <f>SUM(J29:J32)</f>
        <v>1453000</v>
      </c>
    </row>
    <row r="38" spans="1:10" s="132" customFormat="1" ht="47.25" x14ac:dyDescent="0.25">
      <c r="A38" s="128" t="s">
        <v>133</v>
      </c>
      <c r="B38" s="129">
        <f>SUM(B39)</f>
        <v>0</v>
      </c>
      <c r="C38" s="129">
        <f>SUM(C39)</f>
        <v>0</v>
      </c>
      <c r="D38" s="129"/>
      <c r="E38" s="284">
        <f t="shared" si="4"/>
        <v>0</v>
      </c>
      <c r="F38" s="130" t="s">
        <v>134</v>
      </c>
      <c r="G38" s="129">
        <f>SUM(G39:G41)</f>
        <v>0</v>
      </c>
      <c r="H38" s="129">
        <f>SUM(H39:H41)</f>
        <v>0</v>
      </c>
      <c r="I38" s="129">
        <f>SUM(I39:I41)</f>
        <v>0</v>
      </c>
      <c r="J38" s="125">
        <f t="shared" ref="J38:J42" si="6">H38-G38</f>
        <v>0</v>
      </c>
    </row>
    <row r="39" spans="1:10" x14ac:dyDescent="0.25">
      <c r="A39" s="126" t="s">
        <v>135</v>
      </c>
      <c r="B39" s="97">
        <f>'2.tábla'!B72</f>
        <v>0</v>
      </c>
      <c r="C39" s="97">
        <f>'2.tábla'!C72</f>
        <v>0</v>
      </c>
      <c r="D39" s="284"/>
      <c r="E39" s="284">
        <f t="shared" si="4"/>
        <v>0</v>
      </c>
      <c r="F39" s="124" t="s">
        <v>136</v>
      </c>
      <c r="G39" s="97"/>
      <c r="H39" s="97"/>
      <c r="I39" s="301"/>
      <c r="J39" s="125">
        <f t="shared" si="6"/>
        <v>0</v>
      </c>
    </row>
    <row r="40" spans="1:10" ht="47.25" x14ac:dyDescent="0.25">
      <c r="A40" s="128" t="s">
        <v>137</v>
      </c>
      <c r="B40" s="129">
        <f>SUM(B41:B42)</f>
        <v>0</v>
      </c>
      <c r="C40" s="129">
        <f>SUM(C41:C42)</f>
        <v>0</v>
      </c>
      <c r="D40" s="129"/>
      <c r="E40" s="284">
        <f t="shared" si="4"/>
        <v>0</v>
      </c>
      <c r="F40" s="124" t="s">
        <v>138</v>
      </c>
      <c r="G40" s="97"/>
      <c r="H40" s="97"/>
      <c r="I40" s="301"/>
      <c r="J40" s="125">
        <f t="shared" si="6"/>
        <v>0</v>
      </c>
    </row>
    <row r="41" spans="1:10" ht="31.5" x14ac:dyDescent="0.25">
      <c r="A41" s="126" t="s">
        <v>139</v>
      </c>
      <c r="B41" s="97"/>
      <c r="C41" s="97"/>
      <c r="D41" s="284"/>
      <c r="E41" s="284">
        <f t="shared" si="4"/>
        <v>0</v>
      </c>
      <c r="F41" s="124" t="s">
        <v>230</v>
      </c>
      <c r="G41" s="97"/>
      <c r="H41" s="97"/>
      <c r="I41" s="301"/>
      <c r="J41" s="125">
        <f t="shared" si="6"/>
        <v>0</v>
      </c>
    </row>
    <row r="42" spans="1:10" x14ac:dyDescent="0.25">
      <c r="A42" s="126" t="s">
        <v>140</v>
      </c>
      <c r="B42" s="97"/>
      <c r="C42" s="97"/>
      <c r="D42" s="284"/>
      <c r="E42" s="284">
        <f t="shared" si="4"/>
        <v>0</v>
      </c>
      <c r="F42" s="124"/>
      <c r="G42" s="97"/>
      <c r="H42" s="97"/>
      <c r="I42" s="301"/>
      <c r="J42" s="125">
        <f t="shared" si="6"/>
        <v>0</v>
      </c>
    </row>
    <row r="43" spans="1:10" s="132" customFormat="1" ht="16.5" thickBot="1" x14ac:dyDescent="0.3">
      <c r="A43" s="133" t="s">
        <v>141</v>
      </c>
      <c r="B43" s="99">
        <f>B36+B38+B40</f>
        <v>5000000</v>
      </c>
      <c r="C43" s="99">
        <f>C36+C38+C40</f>
        <v>13956854</v>
      </c>
      <c r="D43" s="99">
        <f>D36+D38+D40</f>
        <v>16956854</v>
      </c>
      <c r="E43" s="284">
        <f t="shared" si="4"/>
        <v>3000000</v>
      </c>
      <c r="F43" s="134" t="s">
        <v>142</v>
      </c>
      <c r="G43" s="99">
        <f>G36+G38</f>
        <v>14466956</v>
      </c>
      <c r="H43" s="99">
        <f>H36+H38</f>
        <v>25113795</v>
      </c>
      <c r="I43" s="99">
        <f>I36+I38</f>
        <v>31571416</v>
      </c>
      <c r="J43" s="99">
        <f>J36+J38</f>
        <v>6457621</v>
      </c>
    </row>
    <row r="44" spans="1:10" x14ac:dyDescent="0.25">
      <c r="A44" s="136"/>
      <c r="B44" s="137"/>
      <c r="C44" s="137"/>
      <c r="D44" s="137"/>
      <c r="E44" s="137"/>
      <c r="F44" s="136"/>
      <c r="G44" s="137"/>
    </row>
    <row r="45" spans="1:10" x14ac:dyDescent="0.25">
      <c r="A45" s="136"/>
      <c r="B45" s="137"/>
      <c r="C45" s="137"/>
      <c r="D45" s="137"/>
      <c r="E45" s="137"/>
      <c r="F45" s="136"/>
      <c r="G45" s="137"/>
    </row>
    <row r="46" spans="1:10" ht="15.75" customHeight="1" x14ac:dyDescent="0.25">
      <c r="A46" s="431" t="s">
        <v>350</v>
      </c>
      <c r="B46" s="431"/>
      <c r="C46" s="431"/>
      <c r="D46" s="431"/>
      <c r="E46" s="431"/>
      <c r="F46" s="431"/>
      <c r="G46" s="431"/>
      <c r="H46" s="431"/>
      <c r="I46" s="431"/>
      <c r="J46" s="431"/>
    </row>
    <row r="47" spans="1:10" ht="16.5" thickBot="1" x14ac:dyDescent="0.3"/>
    <row r="48" spans="1:10" s="120" customFormat="1" ht="31.5" x14ac:dyDescent="0.25">
      <c r="A48" s="121" t="s">
        <v>143</v>
      </c>
      <c r="B48" s="37" t="s">
        <v>325</v>
      </c>
      <c r="C48" s="51" t="s">
        <v>322</v>
      </c>
      <c r="D48" s="290" t="s">
        <v>372</v>
      </c>
      <c r="E48" s="51" t="s">
        <v>323</v>
      </c>
      <c r="F48" s="122" t="s">
        <v>144</v>
      </c>
      <c r="G48" s="37" t="s">
        <v>325</v>
      </c>
      <c r="H48" s="51" t="s">
        <v>322</v>
      </c>
      <c r="I48" s="292" t="s">
        <v>372</v>
      </c>
      <c r="J48" s="52" t="s">
        <v>323</v>
      </c>
    </row>
    <row r="49" spans="1:10" x14ac:dyDescent="0.25">
      <c r="A49" s="126" t="s">
        <v>145</v>
      </c>
      <c r="B49" s="97">
        <f>B15</f>
        <v>45947348</v>
      </c>
      <c r="C49" s="97">
        <f>C15</f>
        <v>46184828</v>
      </c>
      <c r="D49" s="284">
        <f>D15</f>
        <v>60343661</v>
      </c>
      <c r="E49" s="129">
        <f>D49-C49</f>
        <v>14158833</v>
      </c>
      <c r="F49" s="124" t="s">
        <v>146</v>
      </c>
      <c r="G49" s="97">
        <f>G15</f>
        <v>54988277</v>
      </c>
      <c r="H49" s="284">
        <f>H15</f>
        <v>62184313</v>
      </c>
      <c r="I49" s="284">
        <f>I15</f>
        <v>72885525</v>
      </c>
      <c r="J49" s="125">
        <f>I49-H49</f>
        <v>10701212</v>
      </c>
    </row>
    <row r="50" spans="1:10" ht="31.5" x14ac:dyDescent="0.25">
      <c r="A50" s="126" t="s">
        <v>147</v>
      </c>
      <c r="B50" s="97">
        <f>B36</f>
        <v>5000000</v>
      </c>
      <c r="C50" s="97">
        <f>C36</f>
        <v>13956854</v>
      </c>
      <c r="D50" s="284">
        <f>D36</f>
        <v>16956854</v>
      </c>
      <c r="E50" s="129">
        <f t="shared" ref="E50:E59" si="7">D50-C50</f>
        <v>3000000</v>
      </c>
      <c r="F50" s="124" t="s">
        <v>148</v>
      </c>
      <c r="G50" s="97">
        <f>G36</f>
        <v>14466956</v>
      </c>
      <c r="H50" s="97">
        <f>H36</f>
        <v>25113795</v>
      </c>
      <c r="I50" s="284">
        <f>I36</f>
        <v>31571416</v>
      </c>
      <c r="J50" s="125">
        <f t="shared" ref="J50:J59" si="8">I50-H50</f>
        <v>6457621</v>
      </c>
    </row>
    <row r="51" spans="1:10" s="132" customFormat="1" ht="31.5" x14ac:dyDescent="0.25">
      <c r="A51" s="128" t="s">
        <v>11</v>
      </c>
      <c r="B51" s="129">
        <f>SUM(B49:B50)</f>
        <v>50947348</v>
      </c>
      <c r="C51" s="129">
        <f>SUM(C49:C50)</f>
        <v>60141682</v>
      </c>
      <c r="D51" s="129">
        <f>SUM(D49:D50)</f>
        <v>77300515</v>
      </c>
      <c r="E51" s="129">
        <f t="shared" si="7"/>
        <v>17158833</v>
      </c>
      <c r="F51" s="130" t="s">
        <v>20</v>
      </c>
      <c r="G51" s="129">
        <f>SUM(G49:G50)</f>
        <v>69455233</v>
      </c>
      <c r="H51" s="129">
        <f>SUM(H49:H50)</f>
        <v>87298108</v>
      </c>
      <c r="I51" s="129">
        <f>SUM(I49:I50)</f>
        <v>104456941</v>
      </c>
      <c r="J51" s="125">
        <f t="shared" si="8"/>
        <v>17158833</v>
      </c>
    </row>
    <row r="52" spans="1:10" s="132" customFormat="1" x14ac:dyDescent="0.25">
      <c r="A52" s="128" t="s">
        <v>149</v>
      </c>
      <c r="B52" s="129"/>
      <c r="C52" s="129"/>
      <c r="D52" s="129"/>
      <c r="E52" s="129">
        <f t="shared" si="7"/>
        <v>0</v>
      </c>
      <c r="F52" s="130" t="s">
        <v>150</v>
      </c>
      <c r="G52" s="129">
        <f>G51-B51</f>
        <v>18507885</v>
      </c>
      <c r="H52" s="129">
        <f>H51-C51</f>
        <v>27156426</v>
      </c>
      <c r="I52" s="129">
        <f>I51-D51</f>
        <v>27156426</v>
      </c>
      <c r="J52" s="125">
        <f t="shared" si="8"/>
        <v>0</v>
      </c>
    </row>
    <row r="53" spans="1:10" s="132" customFormat="1" ht="31.5" x14ac:dyDescent="0.25">
      <c r="A53" s="128" t="s">
        <v>151</v>
      </c>
      <c r="B53" s="129">
        <f>SUM(B54:B55)</f>
        <v>20000000</v>
      </c>
      <c r="C53" s="129">
        <f>SUM(C54:C55)</f>
        <v>28648541</v>
      </c>
      <c r="D53" s="129">
        <f>SUM(D54:D55)</f>
        <v>28648541</v>
      </c>
      <c r="E53" s="129">
        <f t="shared" si="7"/>
        <v>0</v>
      </c>
      <c r="F53" s="130" t="s">
        <v>152</v>
      </c>
      <c r="G53" s="129">
        <f>SUM(G54:G55)</f>
        <v>2399591</v>
      </c>
      <c r="H53" s="129">
        <f>SUM(H54:H55)</f>
        <v>2399591</v>
      </c>
      <c r="I53" s="129">
        <f>SUM(I54:I55)</f>
        <v>2455354</v>
      </c>
      <c r="J53" s="129">
        <f>SUM(J54:J55)</f>
        <v>55763</v>
      </c>
    </row>
    <row r="54" spans="1:10" ht="31.5" x14ac:dyDescent="0.25">
      <c r="A54" s="126" t="s">
        <v>110</v>
      </c>
      <c r="B54" s="97">
        <f>B17</f>
        <v>20000000</v>
      </c>
      <c r="C54" s="97">
        <f>C17</f>
        <v>28648541</v>
      </c>
      <c r="D54" s="284">
        <f>D17</f>
        <v>28648541</v>
      </c>
      <c r="E54" s="129">
        <f t="shared" si="7"/>
        <v>0</v>
      </c>
      <c r="F54" s="124" t="s">
        <v>153</v>
      </c>
      <c r="G54" s="97">
        <f>G17</f>
        <v>2399591</v>
      </c>
      <c r="H54" s="97">
        <f>H17</f>
        <v>2399591</v>
      </c>
      <c r="I54" s="284">
        <f>I17</f>
        <v>2455354</v>
      </c>
      <c r="J54" s="284">
        <f>J17</f>
        <v>55763</v>
      </c>
    </row>
    <row r="55" spans="1:10" ht="31.5" x14ac:dyDescent="0.25">
      <c r="A55" s="126" t="s">
        <v>133</v>
      </c>
      <c r="B55" s="97">
        <f>B38</f>
        <v>0</v>
      </c>
      <c r="C55" s="97">
        <f>C38</f>
        <v>0</v>
      </c>
      <c r="D55" s="284">
        <f>D38</f>
        <v>0</v>
      </c>
      <c r="E55" s="129">
        <f t="shared" si="7"/>
        <v>0</v>
      </c>
      <c r="F55" s="124" t="s">
        <v>154</v>
      </c>
      <c r="G55" s="97">
        <f>G38</f>
        <v>0</v>
      </c>
      <c r="H55" s="97">
        <f>H38</f>
        <v>0</v>
      </c>
      <c r="I55" s="284">
        <f>I38</f>
        <v>0</v>
      </c>
      <c r="J55" s="125">
        <f t="shared" si="8"/>
        <v>0</v>
      </c>
    </row>
    <row r="56" spans="1:10" s="132" customFormat="1" ht="31.5" x14ac:dyDescent="0.25">
      <c r="A56" s="128" t="s">
        <v>155</v>
      </c>
      <c r="B56" s="129">
        <f>SUM(B57:B58)</f>
        <v>907476</v>
      </c>
      <c r="C56" s="129">
        <f>SUM(C57:C58)</f>
        <v>907476</v>
      </c>
      <c r="D56" s="129">
        <f>SUM(D57:D58)</f>
        <v>963239</v>
      </c>
      <c r="E56" s="129">
        <f t="shared" si="7"/>
        <v>55763</v>
      </c>
      <c r="F56" s="130"/>
      <c r="G56" s="130"/>
      <c r="H56" s="129"/>
      <c r="I56" s="302"/>
      <c r="J56" s="125">
        <f t="shared" si="8"/>
        <v>0</v>
      </c>
    </row>
    <row r="57" spans="1:10" ht="31.5" x14ac:dyDescent="0.25">
      <c r="A57" s="126" t="s">
        <v>113</v>
      </c>
      <c r="B57" s="97">
        <f>B19</f>
        <v>907476</v>
      </c>
      <c r="C57" s="97">
        <f>C19</f>
        <v>907476</v>
      </c>
      <c r="D57" s="284">
        <f>D19</f>
        <v>963239</v>
      </c>
      <c r="E57" s="129">
        <f t="shared" si="7"/>
        <v>55763</v>
      </c>
      <c r="F57" s="124"/>
      <c r="G57" s="97"/>
      <c r="H57" s="97"/>
      <c r="I57" s="301"/>
      <c r="J57" s="125">
        <f t="shared" si="8"/>
        <v>0</v>
      </c>
    </row>
    <row r="58" spans="1:10" ht="31.5" x14ac:dyDescent="0.25">
      <c r="A58" s="126" t="s">
        <v>137</v>
      </c>
      <c r="B58" s="97">
        <f>B40</f>
        <v>0</v>
      </c>
      <c r="C58" s="97">
        <f>C40</f>
        <v>0</v>
      </c>
      <c r="D58" s="284">
        <f>D40</f>
        <v>0</v>
      </c>
      <c r="E58" s="129">
        <f t="shared" si="7"/>
        <v>0</v>
      </c>
      <c r="F58" s="130"/>
      <c r="G58" s="129"/>
      <c r="H58" s="97"/>
      <c r="I58" s="301"/>
      <c r="J58" s="125">
        <f t="shared" si="8"/>
        <v>0</v>
      </c>
    </row>
    <row r="59" spans="1:10" s="132" customFormat="1" ht="16.5" thickBot="1" x14ac:dyDescent="0.3">
      <c r="A59" s="133" t="s">
        <v>65</v>
      </c>
      <c r="B59" s="99">
        <f>B51+B53+B56</f>
        <v>71854824</v>
      </c>
      <c r="C59" s="99">
        <f>C51+C53+C56</f>
        <v>89697699</v>
      </c>
      <c r="D59" s="99">
        <f>D51+D53+D56</f>
        <v>106912295</v>
      </c>
      <c r="E59" s="129">
        <f t="shared" si="7"/>
        <v>17214596</v>
      </c>
      <c r="F59" s="134" t="s">
        <v>156</v>
      </c>
      <c r="G59" s="99">
        <f>G51+G53</f>
        <v>71854824</v>
      </c>
      <c r="H59" s="99">
        <f>H51+H53</f>
        <v>89697699</v>
      </c>
      <c r="I59" s="99">
        <f>I51+I53</f>
        <v>106912295</v>
      </c>
      <c r="J59" s="125">
        <f t="shared" si="8"/>
        <v>17214596</v>
      </c>
    </row>
    <row r="60" spans="1:10" x14ac:dyDescent="0.25">
      <c r="A60" s="120" t="s">
        <v>157</v>
      </c>
    </row>
  </sheetData>
  <sheetProtection selectLockedCells="1" selectUnlockedCells="1"/>
  <mergeCells count="3">
    <mergeCell ref="A2:J2"/>
    <mergeCell ref="A25:J25"/>
    <mergeCell ref="A46:J46"/>
  </mergeCells>
  <phoneticPr fontId="20" type="noConversion"/>
  <printOptions horizontalCentered="1" verticalCentered="1"/>
  <pageMargins left="0.15748031496062992" right="0.15748031496062992" top="0.39261538461538459" bottom="0.59055118110236227" header="0.31496062992125984" footer="0.51181102362204722"/>
  <pageSetup paperSize="9" scale="88" firstPageNumber="0" orientation="landscape" r:id="rId1"/>
  <headerFooter alignWithMargins="0">
    <oddHeader>&amp;C&amp;"Times New Roman,Normál"&amp;12 6. melléklet
az önkormányzat 2018. évi költségvetéséről szóló 5/2018. (II. 16.) önkormányzati rendelethez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84"/>
  <sheetViews>
    <sheetView showWhiteSpace="0" view="pageLayout" zoomScaleNormal="100" zoomScaleSheetLayoutView="89" workbookViewId="0">
      <selection sqref="A1:J1"/>
    </sheetView>
  </sheetViews>
  <sheetFormatPr defaultColWidth="9.140625" defaultRowHeight="15.75" x14ac:dyDescent="0.25"/>
  <cols>
    <col min="1" max="1" width="41.28515625" style="138" customWidth="1"/>
    <col min="2" max="2" width="12.140625" style="139" customWidth="1"/>
    <col min="3" max="4" width="12.5703125" style="139" customWidth="1"/>
    <col min="5" max="5" width="12.140625" style="139" customWidth="1"/>
    <col min="6" max="6" width="37.28515625" style="139" customWidth="1"/>
    <col min="7" max="7" width="13.7109375" style="139" customWidth="1"/>
    <col min="8" max="8" width="14.28515625" style="139" customWidth="1"/>
    <col min="9" max="9" width="15.42578125" style="139" customWidth="1"/>
    <col min="10" max="10" width="11" style="139" customWidth="1"/>
    <col min="11" max="11" width="11" style="139" bestFit="1" customWidth="1"/>
    <col min="12" max="16384" width="9.140625" style="139"/>
  </cols>
  <sheetData>
    <row r="1" spans="1:10" ht="15.75" customHeight="1" thickBot="1" x14ac:dyDescent="0.3">
      <c r="A1" s="432" t="s">
        <v>364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0" s="138" customFormat="1" ht="31.5" x14ac:dyDescent="0.25">
      <c r="A2" s="140" t="s">
        <v>99</v>
      </c>
      <c r="B2" s="37" t="s">
        <v>354</v>
      </c>
      <c r="C2" s="37" t="s">
        <v>322</v>
      </c>
      <c r="D2" s="37" t="s">
        <v>372</v>
      </c>
      <c r="E2" s="51" t="s">
        <v>323</v>
      </c>
      <c r="F2" s="141" t="s">
        <v>100</v>
      </c>
      <c r="G2" s="37" t="s">
        <v>354</v>
      </c>
      <c r="H2" s="37" t="s">
        <v>322</v>
      </c>
      <c r="I2" s="300" t="s">
        <v>372</v>
      </c>
      <c r="J2" s="52" t="s">
        <v>323</v>
      </c>
    </row>
    <row r="3" spans="1:10" s="138" customFormat="1" x14ac:dyDescent="0.25">
      <c r="A3" s="142" t="s">
        <v>158</v>
      </c>
      <c r="B3" s="143"/>
      <c r="C3" s="143"/>
      <c r="D3" s="143"/>
      <c r="E3" s="143"/>
      <c r="F3" s="144" t="s">
        <v>15</v>
      </c>
      <c r="G3" s="156"/>
      <c r="H3" s="156"/>
      <c r="I3" s="293"/>
      <c r="J3" s="145"/>
    </row>
    <row r="4" spans="1:10" ht="31.5" x14ac:dyDescent="0.25">
      <c r="A4" s="146" t="s">
        <v>159</v>
      </c>
      <c r="B4" s="147">
        <f>'6.tábla '!B5</f>
        <v>31474348</v>
      </c>
      <c r="C4" s="147">
        <f>'6.tábla '!C5</f>
        <v>31561828</v>
      </c>
      <c r="D4" s="147">
        <f>'6.tábla '!D5</f>
        <v>44660661</v>
      </c>
      <c r="E4" s="147">
        <f>D4-C4</f>
        <v>13098833</v>
      </c>
      <c r="F4" s="148" t="s">
        <v>90</v>
      </c>
      <c r="G4" s="147">
        <f>'6.tábla '!G5</f>
        <v>11351918</v>
      </c>
      <c r="H4" s="147">
        <f>'6.tábla '!H5</f>
        <v>12486198</v>
      </c>
      <c r="I4" s="147">
        <f>'6.tábla '!I5</f>
        <v>12748689</v>
      </c>
      <c r="J4" s="149">
        <f>I4-H4</f>
        <v>262491</v>
      </c>
    </row>
    <row r="5" spans="1:10" ht="17.45" customHeight="1" x14ac:dyDescent="0.25">
      <c r="A5" s="150" t="s">
        <v>102</v>
      </c>
      <c r="B5" s="97">
        <f>'6.tábla '!B6</f>
        <v>11333000</v>
      </c>
      <c r="C5" s="97">
        <f>'6.tábla '!C6</f>
        <v>11333000</v>
      </c>
      <c r="D5" s="284">
        <f>'6.tábla '!D6</f>
        <v>11333000</v>
      </c>
      <c r="E5" s="147">
        <f t="shared" ref="E5:E28" si="0">D5-C5</f>
        <v>0</v>
      </c>
      <c r="F5" s="148" t="s">
        <v>87</v>
      </c>
      <c r="G5" s="147">
        <f>'6.tábla '!G6</f>
        <v>2307565</v>
      </c>
      <c r="H5" s="147">
        <f>'6.tábla '!H6</f>
        <v>2217871</v>
      </c>
      <c r="I5" s="147">
        <f>'6.tábla '!I6</f>
        <v>2432047</v>
      </c>
      <c r="J5" s="149">
        <f t="shared" ref="J5:J28" si="1">I5-H5</f>
        <v>214176</v>
      </c>
    </row>
    <row r="6" spans="1:10" x14ac:dyDescent="0.25">
      <c r="A6" s="150" t="s">
        <v>103</v>
      </c>
      <c r="B6" s="147">
        <f>'6.tábla '!B7-B34</f>
        <v>3140000</v>
      </c>
      <c r="C6" s="147">
        <f>'6.tábla '!C7-C34</f>
        <v>3290000</v>
      </c>
      <c r="D6" s="147">
        <f>'6.tábla '!D7-D34</f>
        <v>4350000</v>
      </c>
      <c r="E6" s="147">
        <f t="shared" si="0"/>
        <v>1060000</v>
      </c>
      <c r="F6" s="148" t="s">
        <v>88</v>
      </c>
      <c r="G6" s="147">
        <f>'6.tábla '!G7-G34</f>
        <v>17032982</v>
      </c>
      <c r="H6" s="147">
        <f>'6.tábla '!H7-H34</f>
        <v>17214872</v>
      </c>
      <c r="I6" s="147">
        <f>'6.tábla '!I7-I34</f>
        <v>29585170</v>
      </c>
      <c r="J6" s="149">
        <f t="shared" si="1"/>
        <v>12370298</v>
      </c>
    </row>
    <row r="7" spans="1:10" x14ac:dyDescent="0.25">
      <c r="A7" s="123" t="s">
        <v>342</v>
      </c>
      <c r="B7" s="147">
        <f>'6.tábla '!B8</f>
        <v>0</v>
      </c>
      <c r="C7" s="147">
        <f>'6.tábla '!C8</f>
        <v>0</v>
      </c>
      <c r="D7" s="147">
        <f>'6.tábla '!D8</f>
        <v>0</v>
      </c>
      <c r="E7" s="147">
        <f t="shared" si="0"/>
        <v>0</v>
      </c>
      <c r="F7" s="148" t="s">
        <v>91</v>
      </c>
      <c r="G7" s="147">
        <f>'6.tábla '!G8</f>
        <v>3795000</v>
      </c>
      <c r="H7" s="147">
        <f>'6.tábla '!H8</f>
        <v>3795000</v>
      </c>
      <c r="I7" s="147">
        <f>'6.tábla '!I8</f>
        <v>3795000</v>
      </c>
      <c r="J7" s="149">
        <f t="shared" si="1"/>
        <v>0</v>
      </c>
    </row>
    <row r="8" spans="1:10" x14ac:dyDescent="0.25">
      <c r="A8" s="150"/>
      <c r="B8" s="147"/>
      <c r="C8" s="147"/>
      <c r="D8" s="147"/>
      <c r="E8" s="147">
        <f t="shared" si="0"/>
        <v>0</v>
      </c>
      <c r="F8" s="148" t="s">
        <v>89</v>
      </c>
      <c r="G8" s="147">
        <f>G10+G11+G12</f>
        <v>12335342</v>
      </c>
      <c r="H8" s="147">
        <f>H10+H11+H12</f>
        <v>12445782</v>
      </c>
      <c r="I8" s="147">
        <f>I10+I11+I12</f>
        <v>12253128</v>
      </c>
      <c r="J8" s="149">
        <f t="shared" si="1"/>
        <v>-192654</v>
      </c>
    </row>
    <row r="9" spans="1:10" x14ac:dyDescent="0.25">
      <c r="A9" s="150"/>
      <c r="B9" s="147"/>
      <c r="C9" s="147"/>
      <c r="D9" s="147"/>
      <c r="E9" s="147">
        <f t="shared" si="0"/>
        <v>0</v>
      </c>
      <c r="F9" s="124" t="s">
        <v>226</v>
      </c>
      <c r="G9" s="147">
        <f>'6.tábla '!G10</f>
        <v>0</v>
      </c>
      <c r="H9" s="147">
        <f>'6.tábla '!H10</f>
        <v>0</v>
      </c>
      <c r="I9" s="294"/>
      <c r="J9" s="149">
        <f t="shared" si="1"/>
        <v>0</v>
      </c>
    </row>
    <row r="10" spans="1:10" ht="31.5" x14ac:dyDescent="0.25">
      <c r="A10" s="150"/>
      <c r="B10" s="147"/>
      <c r="C10" s="147"/>
      <c r="D10" s="147"/>
      <c r="E10" s="147">
        <f t="shared" si="0"/>
        <v>0</v>
      </c>
      <c r="F10" s="124" t="s">
        <v>227</v>
      </c>
      <c r="G10" s="147">
        <f>'6.tábla '!G11</f>
        <v>12335342</v>
      </c>
      <c r="H10" s="147">
        <f>'6.tábla '!H11</f>
        <v>12335342</v>
      </c>
      <c r="I10" s="147">
        <f>'6.tábla '!I11</f>
        <v>11331288</v>
      </c>
      <c r="J10" s="149">
        <f t="shared" si="1"/>
        <v>-1004054</v>
      </c>
    </row>
    <row r="11" spans="1:10" ht="31.5" x14ac:dyDescent="0.25">
      <c r="A11" s="146"/>
      <c r="B11" s="151"/>
      <c r="C11" s="151"/>
      <c r="D11" s="151"/>
      <c r="E11" s="147">
        <f t="shared" si="0"/>
        <v>0</v>
      </c>
      <c r="F11" s="124" t="s">
        <v>228</v>
      </c>
      <c r="G11" s="147">
        <f>'6.tábla '!G12-G40</f>
        <v>0</v>
      </c>
      <c r="H11" s="147">
        <f>'6.tábla '!H12-H40</f>
        <v>0</v>
      </c>
      <c r="I11" s="147">
        <f>'6.tábla '!I12-I40</f>
        <v>811400</v>
      </c>
      <c r="J11" s="149">
        <f t="shared" si="1"/>
        <v>811400</v>
      </c>
    </row>
    <row r="12" spans="1:10" ht="30.75" customHeight="1" x14ac:dyDescent="0.25">
      <c r="A12" s="123"/>
      <c r="B12" s="147"/>
      <c r="C12" s="147"/>
      <c r="D12" s="147"/>
      <c r="E12" s="147">
        <f t="shared" si="0"/>
        <v>0</v>
      </c>
      <c r="F12" s="124" t="s">
        <v>229</v>
      </c>
      <c r="G12" s="147">
        <f>'6.tábla '!G13</f>
        <v>0</v>
      </c>
      <c r="H12" s="147">
        <f>'6.tábla '!H13</f>
        <v>110440</v>
      </c>
      <c r="I12" s="147">
        <f>'6.tábla '!I13</f>
        <v>110440</v>
      </c>
      <c r="J12" s="149">
        <f t="shared" si="1"/>
        <v>0</v>
      </c>
    </row>
    <row r="13" spans="1:10" ht="31.5" x14ac:dyDescent="0.25">
      <c r="A13" s="150"/>
      <c r="B13" s="147"/>
      <c r="C13" s="147"/>
      <c r="D13" s="147"/>
      <c r="E13" s="147">
        <f t="shared" si="0"/>
        <v>0</v>
      </c>
      <c r="F13" s="124" t="s">
        <v>221</v>
      </c>
      <c r="G13" s="147">
        <f>'6.tábla '!G14</f>
        <v>7405470</v>
      </c>
      <c r="H13" s="147">
        <f>'6.tábla '!H14</f>
        <v>13264590</v>
      </c>
      <c r="I13" s="147">
        <f>'6.tábla '!I14</f>
        <v>11311491</v>
      </c>
      <c r="J13" s="149">
        <f t="shared" si="1"/>
        <v>-1953099</v>
      </c>
    </row>
    <row r="14" spans="1:10" s="154" customFormat="1" ht="31.5" x14ac:dyDescent="0.25">
      <c r="A14" s="142" t="s">
        <v>160</v>
      </c>
      <c r="B14" s="152">
        <f>SUM(B4:B13)</f>
        <v>45947348</v>
      </c>
      <c r="C14" s="152">
        <f>SUM(C4:C13)</f>
        <v>46184828</v>
      </c>
      <c r="D14" s="152">
        <f>SUM(D4:D13)</f>
        <v>60343661</v>
      </c>
      <c r="E14" s="147">
        <f t="shared" si="0"/>
        <v>14158833</v>
      </c>
      <c r="F14" s="144" t="s">
        <v>161</v>
      </c>
      <c r="G14" s="152">
        <f>G4+G5+G6+G7+G8+G13</f>
        <v>54228277</v>
      </c>
      <c r="H14" s="152">
        <f>H4+H5+H6+H7+H8+H13</f>
        <v>61424313</v>
      </c>
      <c r="I14" s="152">
        <f>I4+I5+I6+I7+I8+I13</f>
        <v>72125525</v>
      </c>
      <c r="J14" s="149">
        <f t="shared" si="1"/>
        <v>10701212</v>
      </c>
    </row>
    <row r="15" spans="1:10" x14ac:dyDescent="0.25">
      <c r="A15" s="155" t="s">
        <v>162</v>
      </c>
      <c r="B15" s="147">
        <f>'6.tábla '!B53</f>
        <v>20000000</v>
      </c>
      <c r="C15" s="147">
        <f>'6.tábla '!C53</f>
        <v>28648541</v>
      </c>
      <c r="D15" s="147">
        <f>'6.tábla '!D53</f>
        <v>28648541</v>
      </c>
      <c r="E15" s="147">
        <f t="shared" si="0"/>
        <v>0</v>
      </c>
      <c r="F15" s="156" t="s">
        <v>163</v>
      </c>
      <c r="G15" s="147">
        <f>'6.tábla '!G17-G55</f>
        <v>2399591</v>
      </c>
      <c r="H15" s="147">
        <f>'6.tábla '!H17-H55</f>
        <v>2399591</v>
      </c>
      <c r="I15" s="147">
        <f>'6.tábla '!I17-I55</f>
        <v>2455354</v>
      </c>
      <c r="J15" s="147">
        <f>'6.tábla '!J17-J55</f>
        <v>55763</v>
      </c>
    </row>
    <row r="16" spans="1:10" ht="47.25" x14ac:dyDescent="0.25">
      <c r="A16" s="142" t="s">
        <v>164</v>
      </c>
      <c r="B16" s="152">
        <f>B14+B15</f>
        <v>65947348</v>
      </c>
      <c r="C16" s="152">
        <f>C14+C15</f>
        <v>74833369</v>
      </c>
      <c r="D16" s="152">
        <f>D14+D15</f>
        <v>88992202</v>
      </c>
      <c r="E16" s="147">
        <f t="shared" si="0"/>
        <v>14158833</v>
      </c>
      <c r="F16" s="144" t="s">
        <v>165</v>
      </c>
      <c r="G16" s="152">
        <f>G14+G15</f>
        <v>56627868</v>
      </c>
      <c r="H16" s="152">
        <f>H14+H15</f>
        <v>63823904</v>
      </c>
      <c r="I16" s="152">
        <f>I14+I15</f>
        <v>74580879</v>
      </c>
      <c r="J16" s="149">
        <f t="shared" si="1"/>
        <v>10756975</v>
      </c>
    </row>
    <row r="17" spans="1:10" x14ac:dyDescent="0.25">
      <c r="A17" s="142" t="s">
        <v>166</v>
      </c>
      <c r="B17" s="152"/>
      <c r="C17" s="152"/>
      <c r="D17" s="152"/>
      <c r="E17" s="147">
        <f t="shared" si="0"/>
        <v>0</v>
      </c>
      <c r="F17" s="152" t="s">
        <v>16</v>
      </c>
      <c r="G17" s="147"/>
      <c r="H17" s="147"/>
      <c r="I17" s="294"/>
      <c r="J17" s="149">
        <f t="shared" si="1"/>
        <v>0</v>
      </c>
    </row>
    <row r="18" spans="1:10" x14ac:dyDescent="0.25">
      <c r="A18" s="123" t="s">
        <v>339</v>
      </c>
      <c r="B18" s="147">
        <f>'1.tábla '!B7</f>
        <v>5000000</v>
      </c>
      <c r="C18" s="147">
        <f>'1.tábla '!C7</f>
        <v>13956854</v>
      </c>
      <c r="D18" s="147">
        <f>'1.tábla '!D7</f>
        <v>13956854</v>
      </c>
      <c r="E18" s="147">
        <f t="shared" si="0"/>
        <v>0</v>
      </c>
      <c r="F18" s="148" t="s">
        <v>119</v>
      </c>
      <c r="G18" s="147">
        <f>'6.tábla '!G28-G46</f>
        <v>9119196</v>
      </c>
      <c r="H18" s="147">
        <f>'6.tábla '!H28-H46</f>
        <v>9217399</v>
      </c>
      <c r="I18" s="147">
        <f>'6.tábla '!I28-I46</f>
        <v>14222020</v>
      </c>
      <c r="J18" s="149">
        <f t="shared" si="1"/>
        <v>5004621</v>
      </c>
    </row>
    <row r="19" spans="1:10" x14ac:dyDescent="0.25">
      <c r="A19" s="126" t="s">
        <v>167</v>
      </c>
      <c r="B19" s="147">
        <f>'6.tábla '!B29-B47</f>
        <v>0</v>
      </c>
      <c r="C19" s="147"/>
      <c r="D19" s="147"/>
      <c r="E19" s="147">
        <f t="shared" si="0"/>
        <v>0</v>
      </c>
      <c r="F19" s="148" t="s">
        <v>121</v>
      </c>
      <c r="G19" s="147"/>
      <c r="H19" s="147"/>
      <c r="I19" s="294"/>
      <c r="J19" s="149">
        <f t="shared" si="1"/>
        <v>0</v>
      </c>
    </row>
    <row r="20" spans="1:10" x14ac:dyDescent="0.25">
      <c r="A20" s="126" t="s">
        <v>340</v>
      </c>
      <c r="B20" s="147">
        <f>'6.tábla '!B30-B48</f>
        <v>0</v>
      </c>
      <c r="C20" s="147"/>
      <c r="D20" s="147">
        <f>'6.tábla '!D30</f>
        <v>3000000</v>
      </c>
      <c r="E20" s="147">
        <f t="shared" si="0"/>
        <v>3000000</v>
      </c>
      <c r="F20" s="148" t="s">
        <v>123</v>
      </c>
      <c r="G20" s="147">
        <f>'6.tábla '!G30</f>
        <v>5316875</v>
      </c>
      <c r="H20" s="147">
        <f>'6.tábla '!H30</f>
        <v>15865511</v>
      </c>
      <c r="I20" s="147">
        <f>'6.tábla '!I30</f>
        <v>17318511</v>
      </c>
      <c r="J20" s="149">
        <f t="shared" si="1"/>
        <v>1453000</v>
      </c>
    </row>
    <row r="21" spans="1:10" x14ac:dyDescent="0.25">
      <c r="A21" s="150"/>
      <c r="B21" s="147"/>
      <c r="C21" s="147"/>
      <c r="D21" s="147"/>
      <c r="E21" s="147">
        <f t="shared" si="0"/>
        <v>0</v>
      </c>
      <c r="F21" s="148" t="s">
        <v>169</v>
      </c>
      <c r="G21" s="147">
        <f>'6.tábla '!G31</f>
        <v>30885</v>
      </c>
      <c r="H21" s="147">
        <f>'6.tábla '!H31</f>
        <v>30885</v>
      </c>
      <c r="I21" s="147">
        <f>'6.tábla '!I31</f>
        <v>30885</v>
      </c>
      <c r="J21" s="149">
        <f t="shared" si="1"/>
        <v>0</v>
      </c>
    </row>
    <row r="22" spans="1:10" ht="31.5" x14ac:dyDescent="0.25">
      <c r="A22" s="150"/>
      <c r="B22" s="147"/>
      <c r="C22" s="147"/>
      <c r="D22" s="147"/>
      <c r="E22" s="147">
        <f t="shared" si="0"/>
        <v>0</v>
      </c>
      <c r="F22" s="148" t="s">
        <v>341</v>
      </c>
      <c r="G22" s="147"/>
      <c r="H22" s="147"/>
      <c r="I22" s="294"/>
      <c r="J22" s="149">
        <f t="shared" si="1"/>
        <v>0</v>
      </c>
    </row>
    <row r="23" spans="1:10" ht="31.5" x14ac:dyDescent="0.25">
      <c r="A23" s="150"/>
      <c r="B23" s="147"/>
      <c r="C23" s="147"/>
      <c r="D23" s="147"/>
      <c r="E23" s="147">
        <f t="shared" si="0"/>
        <v>0</v>
      </c>
      <c r="F23" s="157" t="s">
        <v>171</v>
      </c>
      <c r="G23" s="147"/>
      <c r="H23" s="147"/>
      <c r="I23" s="294"/>
      <c r="J23" s="149">
        <f t="shared" si="1"/>
        <v>0</v>
      </c>
    </row>
    <row r="24" spans="1:10" ht="30.75" customHeight="1" x14ac:dyDescent="0.25">
      <c r="A24" s="155"/>
      <c r="B24" s="147"/>
      <c r="C24" s="147"/>
      <c r="D24" s="147"/>
      <c r="E24" s="147">
        <f t="shared" si="0"/>
        <v>0</v>
      </c>
      <c r="F24" s="148" t="s">
        <v>172</v>
      </c>
      <c r="G24" s="147"/>
      <c r="H24" s="147"/>
      <c r="I24" s="294"/>
      <c r="J24" s="149">
        <f t="shared" si="1"/>
        <v>0</v>
      </c>
    </row>
    <row r="25" spans="1:10" s="154" customFormat="1" ht="31.5" x14ac:dyDescent="0.25">
      <c r="A25" s="142" t="s">
        <v>173</v>
      </c>
      <c r="B25" s="152">
        <f>SUM(B18:B24)</f>
        <v>5000000</v>
      </c>
      <c r="C25" s="152">
        <f>SUM(C18:C24)</f>
        <v>13956854</v>
      </c>
      <c r="D25" s="152">
        <f>SUM(D18:D24)</f>
        <v>16956854</v>
      </c>
      <c r="E25" s="147">
        <f t="shared" si="0"/>
        <v>3000000</v>
      </c>
      <c r="F25" s="144" t="s">
        <v>161</v>
      </c>
      <c r="G25" s="152">
        <f>SUM(G18:G24)</f>
        <v>14466956</v>
      </c>
      <c r="H25" s="152">
        <f>SUM(H18:H24)</f>
        <v>25113795</v>
      </c>
      <c r="I25" s="152">
        <f>SUM(I18:I24)</f>
        <v>31571416</v>
      </c>
      <c r="J25" s="149">
        <f t="shared" si="1"/>
        <v>6457621</v>
      </c>
    </row>
    <row r="26" spans="1:10" ht="15" customHeight="1" x14ac:dyDescent="0.25">
      <c r="A26" s="155" t="s">
        <v>162</v>
      </c>
      <c r="B26" s="147">
        <f>'6.tábla '!B19-B55</f>
        <v>907476</v>
      </c>
      <c r="C26" s="147">
        <f>'6.tábla '!C19-C55</f>
        <v>907476</v>
      </c>
      <c r="D26" s="147">
        <f>'6.tábla '!D19-D55</f>
        <v>963239</v>
      </c>
      <c r="E26" s="147">
        <f t="shared" si="0"/>
        <v>55763</v>
      </c>
      <c r="F26" s="156" t="s">
        <v>163</v>
      </c>
      <c r="G26" s="147">
        <f>'6.tábla '!G38</f>
        <v>0</v>
      </c>
      <c r="H26" s="147">
        <f>'6.tábla '!H38</f>
        <v>0</v>
      </c>
      <c r="I26" s="294"/>
      <c r="J26" s="149">
        <f t="shared" si="1"/>
        <v>0</v>
      </c>
    </row>
    <row r="27" spans="1:10" ht="48" thickBot="1" x14ac:dyDescent="0.3">
      <c r="A27" s="158" t="s">
        <v>174</v>
      </c>
      <c r="B27" s="159">
        <f>B25+B26</f>
        <v>5907476</v>
      </c>
      <c r="C27" s="159">
        <f>C25+C26</f>
        <v>14864330</v>
      </c>
      <c r="D27" s="159">
        <f>D25+D26</f>
        <v>17920093</v>
      </c>
      <c r="E27" s="147">
        <f t="shared" si="0"/>
        <v>3055763</v>
      </c>
      <c r="F27" s="160" t="s">
        <v>175</v>
      </c>
      <c r="G27" s="159">
        <f>G25+G26</f>
        <v>14466956</v>
      </c>
      <c r="H27" s="159">
        <f>H25+H26</f>
        <v>25113795</v>
      </c>
      <c r="I27" s="159">
        <f>I25+I26</f>
        <v>31571416</v>
      </c>
      <c r="J27" s="159">
        <f>J25+J26</f>
        <v>6457621</v>
      </c>
    </row>
    <row r="28" spans="1:10" x14ac:dyDescent="0.25">
      <c r="B28" s="139">
        <f>B27+B16</f>
        <v>71854824</v>
      </c>
      <c r="C28" s="139">
        <f>C27+C16</f>
        <v>89697699</v>
      </c>
      <c r="D28" s="139">
        <f>D27+D16</f>
        <v>106912295</v>
      </c>
      <c r="E28" s="147">
        <f t="shared" si="0"/>
        <v>17214596</v>
      </c>
      <c r="G28" s="139">
        <f>G27+G16</f>
        <v>71094824</v>
      </c>
      <c r="H28" s="139">
        <f>H27+H16</f>
        <v>88937699</v>
      </c>
      <c r="I28" s="139">
        <f>I27+I16</f>
        <v>106152295</v>
      </c>
      <c r="J28" s="149">
        <f t="shared" si="1"/>
        <v>17214596</v>
      </c>
    </row>
    <row r="29" spans="1:10" ht="15.75" customHeight="1" thickBot="1" x14ac:dyDescent="0.3">
      <c r="A29" s="432" t="s">
        <v>351</v>
      </c>
      <c r="B29" s="432"/>
      <c r="C29" s="432"/>
      <c r="D29" s="432"/>
      <c r="E29" s="432"/>
      <c r="F29" s="432"/>
      <c r="G29" s="432"/>
      <c r="H29" s="432"/>
      <c r="I29" s="432"/>
      <c r="J29" s="432"/>
    </row>
    <row r="30" spans="1:10" s="138" customFormat="1" ht="31.5" x14ac:dyDescent="0.25">
      <c r="A30" s="140" t="s">
        <v>99</v>
      </c>
      <c r="B30" s="37" t="s">
        <v>354</v>
      </c>
      <c r="C30" s="51" t="s">
        <v>322</v>
      </c>
      <c r="D30" s="290" t="s">
        <v>372</v>
      </c>
      <c r="E30" s="51" t="s">
        <v>323</v>
      </c>
      <c r="F30" s="141" t="s">
        <v>100</v>
      </c>
      <c r="G30" s="37" t="s">
        <v>354</v>
      </c>
      <c r="H30" s="51" t="s">
        <v>322</v>
      </c>
      <c r="I30" s="292" t="s">
        <v>372</v>
      </c>
      <c r="J30" s="52" t="s">
        <v>323</v>
      </c>
    </row>
    <row r="31" spans="1:10" x14ac:dyDescent="0.25">
      <c r="A31" s="142" t="s">
        <v>158</v>
      </c>
      <c r="B31" s="143"/>
      <c r="C31" s="143"/>
      <c r="D31" s="143"/>
      <c r="E31" s="143"/>
      <c r="F31" s="144" t="s">
        <v>15</v>
      </c>
      <c r="G31" s="147"/>
      <c r="H31" s="147"/>
      <c r="I31" s="294"/>
      <c r="J31" s="149"/>
    </row>
    <row r="32" spans="1:10" ht="31.5" x14ac:dyDescent="0.25">
      <c r="A32" s="146" t="s">
        <v>159</v>
      </c>
      <c r="B32" s="147"/>
      <c r="C32" s="147"/>
      <c r="D32" s="147"/>
      <c r="E32" s="147"/>
      <c r="F32" s="148" t="s">
        <v>90</v>
      </c>
      <c r="G32" s="147"/>
      <c r="H32" s="147"/>
      <c r="I32" s="294"/>
      <c r="J32" s="149"/>
    </row>
    <row r="33" spans="1:10" x14ac:dyDescent="0.25">
      <c r="A33" s="150" t="s">
        <v>102</v>
      </c>
      <c r="B33" s="147"/>
      <c r="C33" s="147"/>
      <c r="D33" s="147"/>
      <c r="E33" s="147"/>
      <c r="F33" s="148" t="s">
        <v>87</v>
      </c>
      <c r="G33" s="147"/>
      <c r="H33" s="147"/>
      <c r="I33" s="294"/>
      <c r="J33" s="149"/>
    </row>
    <row r="34" spans="1:10" x14ac:dyDescent="0.25">
      <c r="A34" s="150" t="s">
        <v>103</v>
      </c>
      <c r="B34" s="147">
        <f>'2.tábla'!B46</f>
        <v>0</v>
      </c>
      <c r="C34" s="147"/>
      <c r="D34" s="147"/>
      <c r="E34" s="147"/>
      <c r="F34" s="148" t="s">
        <v>88</v>
      </c>
      <c r="G34" s="147"/>
      <c r="H34" s="147"/>
      <c r="I34" s="294"/>
      <c r="J34" s="149"/>
    </row>
    <row r="35" spans="1:10" ht="31.5" x14ac:dyDescent="0.25">
      <c r="A35" s="123" t="s">
        <v>105</v>
      </c>
      <c r="B35" s="147"/>
      <c r="C35" s="147"/>
      <c r="D35" s="147"/>
      <c r="E35" s="147"/>
      <c r="F35" s="148" t="s">
        <v>91</v>
      </c>
      <c r="G35" s="147"/>
      <c r="H35" s="147"/>
      <c r="I35" s="294"/>
      <c r="J35" s="149"/>
    </row>
    <row r="36" spans="1:10" x14ac:dyDescent="0.25">
      <c r="A36" s="150"/>
      <c r="B36" s="147"/>
      <c r="C36" s="147"/>
      <c r="D36" s="147"/>
      <c r="E36" s="147"/>
      <c r="F36" s="148" t="s">
        <v>89</v>
      </c>
      <c r="G36" s="147"/>
      <c r="H36" s="147"/>
      <c r="I36" s="294"/>
      <c r="J36" s="149"/>
    </row>
    <row r="37" spans="1:10" x14ac:dyDescent="0.25">
      <c r="A37" s="150"/>
      <c r="B37" s="147"/>
      <c r="C37" s="147"/>
      <c r="D37" s="147"/>
      <c r="E37" s="147"/>
      <c r="F37" s="124" t="s">
        <v>226</v>
      </c>
      <c r="G37" s="147"/>
      <c r="H37" s="147"/>
      <c r="I37" s="294"/>
      <c r="J37" s="149"/>
    </row>
    <row r="38" spans="1:10" ht="31.5" x14ac:dyDescent="0.25">
      <c r="A38" s="150"/>
      <c r="B38" s="147"/>
      <c r="C38" s="147"/>
      <c r="D38" s="147"/>
      <c r="E38" s="147"/>
      <c r="F38" s="124" t="s">
        <v>336</v>
      </c>
      <c r="G38" s="147"/>
      <c r="H38" s="147"/>
      <c r="I38" s="294"/>
      <c r="J38" s="149"/>
    </row>
    <row r="39" spans="1:10" ht="31.5" x14ac:dyDescent="0.25">
      <c r="A39" s="146"/>
      <c r="B39" s="151"/>
      <c r="C39" s="151"/>
      <c r="D39" s="151"/>
      <c r="E39" s="151"/>
      <c r="F39" s="124" t="s">
        <v>337</v>
      </c>
      <c r="G39" s="147"/>
      <c r="H39" s="147"/>
      <c r="I39" s="294"/>
      <c r="J39" s="149"/>
    </row>
    <row r="40" spans="1:10" ht="30" customHeight="1" x14ac:dyDescent="0.25">
      <c r="A40" s="123"/>
      <c r="B40" s="147"/>
      <c r="C40" s="147"/>
      <c r="D40" s="147"/>
      <c r="E40" s="147"/>
      <c r="F40" s="124" t="s">
        <v>229</v>
      </c>
      <c r="G40" s="147">
        <f>'4.tábla'!B9</f>
        <v>760000</v>
      </c>
      <c r="H40" s="147">
        <v>760000</v>
      </c>
      <c r="I40" s="147">
        <v>760000</v>
      </c>
      <c r="J40" s="149">
        <f>I40-H40</f>
        <v>0</v>
      </c>
    </row>
    <row r="41" spans="1:10" ht="31.5" x14ac:dyDescent="0.25">
      <c r="A41" s="150"/>
      <c r="B41" s="147"/>
      <c r="C41" s="147"/>
      <c r="D41" s="147"/>
      <c r="E41" s="147"/>
      <c r="F41" s="124" t="s">
        <v>221</v>
      </c>
      <c r="G41" s="147"/>
      <c r="H41" s="147"/>
      <c r="I41" s="294"/>
      <c r="J41" s="149">
        <f t="shared" ref="J41:J44" si="2">I41-H41</f>
        <v>0</v>
      </c>
    </row>
    <row r="42" spans="1:10" ht="47.25" x14ac:dyDescent="0.25">
      <c r="A42" s="142" t="s">
        <v>176</v>
      </c>
      <c r="B42" s="152">
        <f>SUM(B32:B41)</f>
        <v>0</v>
      </c>
      <c r="C42" s="152"/>
      <c r="D42" s="152"/>
      <c r="E42" s="152"/>
      <c r="F42" s="144" t="s">
        <v>177</v>
      </c>
      <c r="G42" s="152">
        <f>SUM(G32:G41)</f>
        <v>760000</v>
      </c>
      <c r="H42" s="152">
        <f>SUM(H32:H41)</f>
        <v>760000</v>
      </c>
      <c r="I42" s="152">
        <f>SUM(I32:I41)</f>
        <v>760000</v>
      </c>
      <c r="J42" s="149">
        <f t="shared" si="2"/>
        <v>0</v>
      </c>
    </row>
    <row r="43" spans="1:10" x14ac:dyDescent="0.25">
      <c r="A43" s="155" t="s">
        <v>162</v>
      </c>
      <c r="B43" s="147"/>
      <c r="C43" s="147"/>
      <c r="D43" s="147"/>
      <c r="E43" s="147"/>
      <c r="F43" s="156" t="s">
        <v>163</v>
      </c>
      <c r="G43" s="147"/>
      <c r="H43" s="147"/>
      <c r="I43" s="294"/>
      <c r="J43" s="149">
        <f t="shared" si="2"/>
        <v>0</v>
      </c>
    </row>
    <row r="44" spans="1:10" ht="47.25" x14ac:dyDescent="0.25">
      <c r="A44" s="142" t="s">
        <v>178</v>
      </c>
      <c r="B44" s="152">
        <f>B42+B43</f>
        <v>0</v>
      </c>
      <c r="C44" s="152"/>
      <c r="D44" s="152"/>
      <c r="E44" s="152"/>
      <c r="F44" s="144" t="s">
        <v>179</v>
      </c>
      <c r="G44" s="152">
        <f>G42+G43</f>
        <v>760000</v>
      </c>
      <c r="H44" s="152">
        <f>H42+H43</f>
        <v>760000</v>
      </c>
      <c r="I44" s="152">
        <f>I42+I43</f>
        <v>760000</v>
      </c>
      <c r="J44" s="149">
        <f t="shared" si="2"/>
        <v>0</v>
      </c>
    </row>
    <row r="45" spans="1:10" x14ac:dyDescent="0.25">
      <c r="A45" s="142" t="s">
        <v>166</v>
      </c>
      <c r="B45" s="152"/>
      <c r="C45" s="152"/>
      <c r="D45" s="152"/>
      <c r="E45" s="152"/>
      <c r="F45" s="152" t="s">
        <v>16</v>
      </c>
      <c r="G45" s="147"/>
      <c r="H45" s="147"/>
      <c r="I45" s="294"/>
      <c r="J45" s="149">
        <f t="shared" ref="J45:J56" si="3">H45-G45</f>
        <v>0</v>
      </c>
    </row>
    <row r="46" spans="1:10" ht="31.5" x14ac:dyDescent="0.25">
      <c r="A46" s="123" t="s">
        <v>118</v>
      </c>
      <c r="B46" s="147"/>
      <c r="C46" s="147"/>
      <c r="D46" s="147"/>
      <c r="E46" s="147"/>
      <c r="F46" s="148" t="s">
        <v>119</v>
      </c>
      <c r="G46" s="147"/>
      <c r="H46" s="147"/>
      <c r="I46" s="294"/>
      <c r="J46" s="149">
        <f t="shared" si="3"/>
        <v>0</v>
      </c>
    </row>
    <row r="47" spans="1:10" x14ac:dyDescent="0.25">
      <c r="A47" s="126" t="s">
        <v>167</v>
      </c>
      <c r="B47" s="147">
        <f>'2.tábla'!B57</f>
        <v>0</v>
      </c>
      <c r="C47" s="147"/>
      <c r="D47" s="147"/>
      <c r="E47" s="147"/>
      <c r="F47" s="148" t="s">
        <v>121</v>
      </c>
      <c r="G47" s="147"/>
      <c r="H47" s="147"/>
      <c r="I47" s="294"/>
      <c r="J47" s="149">
        <f t="shared" si="3"/>
        <v>0</v>
      </c>
    </row>
    <row r="48" spans="1:10" ht="31.5" x14ac:dyDescent="0.25">
      <c r="A48" s="126" t="s">
        <v>168</v>
      </c>
      <c r="B48" s="147">
        <f>'2.tábla'!B66</f>
        <v>0</v>
      </c>
      <c r="C48" s="147"/>
      <c r="D48" s="147"/>
      <c r="E48" s="147"/>
      <c r="F48" s="148" t="s">
        <v>123</v>
      </c>
      <c r="G48" s="147"/>
      <c r="H48" s="147"/>
      <c r="I48" s="294"/>
      <c r="J48" s="149">
        <f t="shared" si="3"/>
        <v>0</v>
      </c>
    </row>
    <row r="49" spans="1:10" x14ac:dyDescent="0.25">
      <c r="A49" s="150"/>
      <c r="B49" s="147"/>
      <c r="C49" s="147"/>
      <c r="D49" s="147"/>
      <c r="E49" s="147"/>
      <c r="F49" s="148" t="s">
        <v>169</v>
      </c>
      <c r="G49" s="147"/>
      <c r="H49" s="147"/>
      <c r="I49" s="294"/>
      <c r="J49" s="149">
        <f t="shared" si="3"/>
        <v>0</v>
      </c>
    </row>
    <row r="50" spans="1:10" ht="31.5" x14ac:dyDescent="0.25">
      <c r="A50" s="150"/>
      <c r="B50" s="147"/>
      <c r="C50" s="147"/>
      <c r="D50" s="147"/>
      <c r="E50" s="147"/>
      <c r="F50" s="148" t="s">
        <v>170</v>
      </c>
      <c r="G50" s="147"/>
      <c r="H50" s="147"/>
      <c r="I50" s="294"/>
      <c r="J50" s="149">
        <f t="shared" si="3"/>
        <v>0</v>
      </c>
    </row>
    <row r="51" spans="1:10" ht="31.5" x14ac:dyDescent="0.25">
      <c r="A51" s="150"/>
      <c r="B51" s="147"/>
      <c r="C51" s="147"/>
      <c r="D51" s="147"/>
      <c r="E51" s="147"/>
      <c r="F51" s="157" t="s">
        <v>171</v>
      </c>
      <c r="G51" s="147"/>
      <c r="H51" s="147"/>
      <c r="I51" s="294"/>
      <c r="J51" s="149">
        <f t="shared" si="3"/>
        <v>0</v>
      </c>
    </row>
    <row r="52" spans="1:10" ht="28.5" customHeight="1" x14ac:dyDescent="0.25">
      <c r="A52" s="155"/>
      <c r="B52" s="147"/>
      <c r="C52" s="147"/>
      <c r="D52" s="147"/>
      <c r="E52" s="147"/>
      <c r="F52" s="124" t="s">
        <v>234</v>
      </c>
      <c r="G52" s="147"/>
      <c r="H52" s="147"/>
      <c r="I52" s="294"/>
      <c r="J52" s="149">
        <f t="shared" si="3"/>
        <v>0</v>
      </c>
    </row>
    <row r="53" spans="1:10" ht="27" customHeight="1" x14ac:dyDescent="0.25">
      <c r="A53" s="155"/>
      <c r="B53" s="147"/>
      <c r="C53" s="147"/>
      <c r="D53" s="147"/>
      <c r="E53" s="147"/>
      <c r="F53" s="124" t="s">
        <v>172</v>
      </c>
      <c r="G53" s="147"/>
      <c r="H53" s="147"/>
      <c r="I53" s="294"/>
      <c r="J53" s="149">
        <f t="shared" si="3"/>
        <v>0</v>
      </c>
    </row>
    <row r="54" spans="1:10" ht="47.25" x14ac:dyDescent="0.25">
      <c r="A54" s="142" t="s">
        <v>180</v>
      </c>
      <c r="B54" s="152">
        <f>SUM(B46:B52)</f>
        <v>0</v>
      </c>
      <c r="C54" s="152"/>
      <c r="D54" s="152"/>
      <c r="E54" s="152"/>
      <c r="F54" s="144" t="s">
        <v>181</v>
      </c>
      <c r="G54" s="152">
        <f>SUM(G46:G53)</f>
        <v>0</v>
      </c>
      <c r="H54" s="152">
        <f>SUM(H46:H53)</f>
        <v>0</v>
      </c>
      <c r="I54" s="295"/>
      <c r="J54" s="153">
        <f t="shared" si="3"/>
        <v>0</v>
      </c>
    </row>
    <row r="55" spans="1:10" x14ac:dyDescent="0.25">
      <c r="A55" s="155" t="s">
        <v>162</v>
      </c>
      <c r="B55" s="147">
        <f>'2.tábla'!B74</f>
        <v>0</v>
      </c>
      <c r="C55" s="147"/>
      <c r="D55" s="147"/>
      <c r="E55" s="147"/>
      <c r="F55" s="156" t="s">
        <v>163</v>
      </c>
      <c r="G55" s="147"/>
      <c r="H55" s="147"/>
      <c r="I55" s="294"/>
      <c r="J55" s="149">
        <f t="shared" si="3"/>
        <v>0</v>
      </c>
    </row>
    <row r="56" spans="1:10" ht="48" thickBot="1" x14ac:dyDescent="0.3">
      <c r="A56" s="158" t="s">
        <v>182</v>
      </c>
      <c r="B56" s="159">
        <f>B54+B55</f>
        <v>0</v>
      </c>
      <c r="C56" s="159"/>
      <c r="D56" s="159"/>
      <c r="E56" s="159"/>
      <c r="F56" s="160" t="s">
        <v>183</v>
      </c>
      <c r="G56" s="159">
        <f>G54+G55</f>
        <v>0</v>
      </c>
      <c r="H56" s="159">
        <f>H54+H55</f>
        <v>0</v>
      </c>
      <c r="I56" s="296"/>
      <c r="J56" s="153">
        <f t="shared" si="3"/>
        <v>0</v>
      </c>
    </row>
    <row r="57" spans="1:10" ht="15.75" customHeight="1" thickBot="1" x14ac:dyDescent="0.3">
      <c r="A57" s="432" t="s">
        <v>352</v>
      </c>
      <c r="B57" s="432"/>
      <c r="C57" s="432"/>
      <c r="D57" s="432"/>
      <c r="E57" s="432"/>
      <c r="F57" s="432"/>
      <c r="G57" s="432"/>
      <c r="H57" s="432"/>
      <c r="I57" s="432"/>
      <c r="J57" s="432"/>
    </row>
    <row r="58" spans="1:10" x14ac:dyDescent="0.25">
      <c r="A58" s="264"/>
      <c r="B58" s="265"/>
      <c r="C58" s="265"/>
      <c r="D58" s="265"/>
      <c r="E58" s="265"/>
      <c r="F58" s="265"/>
      <c r="G58" s="265"/>
      <c r="H58" s="265"/>
      <c r="I58" s="297"/>
      <c r="J58" s="266"/>
    </row>
    <row r="59" spans="1:10" s="138" customFormat="1" ht="31.5" x14ac:dyDescent="0.25">
      <c r="A59" s="142" t="s">
        <v>99</v>
      </c>
      <c r="B59" s="199" t="s">
        <v>354</v>
      </c>
      <c r="C59" s="200" t="s">
        <v>322</v>
      </c>
      <c r="D59" s="291" t="s">
        <v>372</v>
      </c>
      <c r="E59" s="200" t="s">
        <v>323</v>
      </c>
      <c r="F59" s="144" t="s">
        <v>100</v>
      </c>
      <c r="G59" s="199" t="s">
        <v>354</v>
      </c>
      <c r="H59" s="200" t="s">
        <v>322</v>
      </c>
      <c r="I59" s="298" t="s">
        <v>372</v>
      </c>
      <c r="J59" s="267" t="s">
        <v>323</v>
      </c>
    </row>
    <row r="60" spans="1:10" x14ac:dyDescent="0.25">
      <c r="A60" s="142" t="s">
        <v>158</v>
      </c>
      <c r="B60" s="143"/>
      <c r="C60" s="143"/>
      <c r="D60" s="143"/>
      <c r="E60" s="143"/>
      <c r="F60" s="144"/>
      <c r="G60" s="147"/>
      <c r="H60" s="147"/>
      <c r="I60" s="294"/>
      <c r="J60" s="149"/>
    </row>
    <row r="61" spans="1:10" ht="31.5" x14ac:dyDescent="0.25">
      <c r="A61" s="146" t="s">
        <v>159</v>
      </c>
      <c r="B61" s="147"/>
      <c r="C61" s="147"/>
      <c r="D61" s="147"/>
      <c r="E61" s="143"/>
      <c r="F61" s="148" t="s">
        <v>90</v>
      </c>
      <c r="G61" s="147"/>
      <c r="H61" s="147"/>
      <c r="I61" s="294"/>
      <c r="J61" s="149"/>
    </row>
    <row r="62" spans="1:10" x14ac:dyDescent="0.25">
      <c r="A62" s="150" t="s">
        <v>102</v>
      </c>
      <c r="B62" s="147"/>
      <c r="C62" s="147"/>
      <c r="D62" s="147"/>
      <c r="E62" s="143"/>
      <c r="F62" s="148" t="s">
        <v>87</v>
      </c>
      <c r="G62" s="147"/>
      <c r="H62" s="147"/>
      <c r="I62" s="294"/>
      <c r="J62" s="149"/>
    </row>
    <row r="63" spans="1:10" x14ac:dyDescent="0.25">
      <c r="A63" s="150" t="s">
        <v>103</v>
      </c>
      <c r="B63" s="147"/>
      <c r="C63" s="147"/>
      <c r="D63" s="147"/>
      <c r="E63" s="143"/>
      <c r="F63" s="148" t="s">
        <v>104</v>
      </c>
      <c r="G63" s="147"/>
      <c r="H63" s="147"/>
      <c r="I63" s="294"/>
      <c r="J63" s="149"/>
    </row>
    <row r="64" spans="1:10" ht="31.5" x14ac:dyDescent="0.25">
      <c r="A64" s="123" t="s">
        <v>105</v>
      </c>
      <c r="B64" s="147"/>
      <c r="C64" s="147"/>
      <c r="D64" s="147"/>
      <c r="E64" s="143"/>
      <c r="F64" s="148" t="s">
        <v>91</v>
      </c>
      <c r="G64" s="147"/>
      <c r="H64" s="147"/>
      <c r="I64" s="294"/>
      <c r="J64" s="149"/>
    </row>
    <row r="65" spans="1:10" x14ac:dyDescent="0.25">
      <c r="A65" s="150"/>
      <c r="B65" s="147"/>
      <c r="C65" s="147"/>
      <c r="D65" s="147"/>
      <c r="E65" s="143"/>
      <c r="F65" s="148" t="s">
        <v>89</v>
      </c>
      <c r="G65" s="147"/>
      <c r="H65" s="147"/>
      <c r="I65" s="294"/>
      <c r="J65" s="149"/>
    </row>
    <row r="66" spans="1:10" x14ac:dyDescent="0.25">
      <c r="A66" s="150"/>
      <c r="B66" s="147"/>
      <c r="C66" s="147"/>
      <c r="D66" s="147"/>
      <c r="E66" s="143"/>
      <c r="F66" s="124" t="s">
        <v>226</v>
      </c>
      <c r="G66" s="147"/>
      <c r="H66" s="147"/>
      <c r="I66" s="294"/>
      <c r="J66" s="149"/>
    </row>
    <row r="67" spans="1:10" ht="31.5" x14ac:dyDescent="0.25">
      <c r="A67" s="150"/>
      <c r="B67" s="147"/>
      <c r="C67" s="147"/>
      <c r="D67" s="147"/>
      <c r="E67" s="143"/>
      <c r="F67" s="124" t="s">
        <v>227</v>
      </c>
      <c r="G67" s="147"/>
      <c r="H67" s="147"/>
      <c r="I67" s="294"/>
      <c r="J67" s="149"/>
    </row>
    <row r="68" spans="1:10" ht="31.5" x14ac:dyDescent="0.25">
      <c r="A68" s="146"/>
      <c r="B68" s="151"/>
      <c r="C68" s="151"/>
      <c r="D68" s="151"/>
      <c r="E68" s="143"/>
      <c r="F68" s="124" t="s">
        <v>228</v>
      </c>
      <c r="G68" s="147"/>
      <c r="H68" s="147"/>
      <c r="I68" s="294"/>
      <c r="J68" s="149"/>
    </row>
    <row r="69" spans="1:10" ht="47.25" x14ac:dyDescent="0.25">
      <c r="A69" s="123"/>
      <c r="B69" s="147"/>
      <c r="C69" s="147"/>
      <c r="D69" s="147"/>
      <c r="E69" s="143"/>
      <c r="F69" s="124" t="s">
        <v>229</v>
      </c>
      <c r="G69" s="147"/>
      <c r="H69" s="147"/>
      <c r="I69" s="294"/>
      <c r="J69" s="149"/>
    </row>
    <row r="70" spans="1:10" ht="31.5" x14ac:dyDescent="0.25">
      <c r="A70" s="150"/>
      <c r="B70" s="147"/>
      <c r="C70" s="147"/>
      <c r="D70" s="147"/>
      <c r="E70" s="143"/>
      <c r="F70" s="124" t="s">
        <v>221</v>
      </c>
      <c r="G70" s="147"/>
      <c r="H70" s="147"/>
      <c r="I70" s="294"/>
      <c r="J70" s="149"/>
    </row>
    <row r="71" spans="1:10" ht="47.25" x14ac:dyDescent="0.25">
      <c r="A71" s="142" t="s">
        <v>184</v>
      </c>
      <c r="B71" s="152"/>
      <c r="C71" s="152"/>
      <c r="D71" s="152"/>
      <c r="E71" s="143"/>
      <c r="F71" s="144" t="s">
        <v>185</v>
      </c>
      <c r="G71" s="152">
        <f>SUM(G61:G70)</f>
        <v>0</v>
      </c>
      <c r="H71" s="147"/>
      <c r="I71" s="294"/>
      <c r="J71" s="149"/>
    </row>
    <row r="72" spans="1:10" x14ac:dyDescent="0.25">
      <c r="A72" s="155" t="s">
        <v>162</v>
      </c>
      <c r="B72" s="147"/>
      <c r="C72" s="147"/>
      <c r="D72" s="147"/>
      <c r="E72" s="143"/>
      <c r="F72" s="156" t="s">
        <v>163</v>
      </c>
      <c r="G72" s="147"/>
      <c r="H72" s="147"/>
      <c r="I72" s="294"/>
      <c r="J72" s="149"/>
    </row>
    <row r="73" spans="1:10" ht="63" x14ac:dyDescent="0.25">
      <c r="A73" s="142" t="s">
        <v>186</v>
      </c>
      <c r="B73" s="152"/>
      <c r="C73" s="152"/>
      <c r="D73" s="152"/>
      <c r="E73" s="143"/>
      <c r="F73" s="144" t="s">
        <v>187</v>
      </c>
      <c r="G73" s="152">
        <f>G71+G72</f>
        <v>0</v>
      </c>
      <c r="H73" s="147"/>
      <c r="I73" s="294"/>
      <c r="J73" s="149"/>
    </row>
    <row r="74" spans="1:10" x14ac:dyDescent="0.25">
      <c r="A74" s="142" t="s">
        <v>166</v>
      </c>
      <c r="B74" s="152"/>
      <c r="C74" s="152"/>
      <c r="D74" s="152"/>
      <c r="E74" s="143"/>
      <c r="F74" s="152" t="s">
        <v>16</v>
      </c>
      <c r="G74" s="147"/>
      <c r="H74" s="147"/>
      <c r="I74" s="294"/>
      <c r="J74" s="149"/>
    </row>
    <row r="75" spans="1:10" ht="31.5" x14ac:dyDescent="0.25">
      <c r="A75" s="123" t="s">
        <v>118</v>
      </c>
      <c r="B75" s="152"/>
      <c r="C75" s="152"/>
      <c r="D75" s="152"/>
      <c r="E75" s="143"/>
      <c r="F75" s="148" t="s">
        <v>119</v>
      </c>
      <c r="G75" s="147"/>
      <c r="H75" s="147"/>
      <c r="I75" s="294"/>
      <c r="J75" s="149"/>
    </row>
    <row r="76" spans="1:10" x14ac:dyDescent="0.25">
      <c r="A76" s="126" t="s">
        <v>167</v>
      </c>
      <c r="B76" s="147"/>
      <c r="C76" s="147"/>
      <c r="D76" s="147"/>
      <c r="E76" s="143"/>
      <c r="F76" s="148" t="s">
        <v>121</v>
      </c>
      <c r="G76" s="147"/>
      <c r="H76" s="147"/>
      <c r="I76" s="294"/>
      <c r="J76" s="149"/>
    </row>
    <row r="77" spans="1:10" ht="31.5" x14ac:dyDescent="0.25">
      <c r="A77" s="126" t="s">
        <v>168</v>
      </c>
      <c r="B77" s="144"/>
      <c r="C77" s="144"/>
      <c r="D77" s="144"/>
      <c r="E77" s="143"/>
      <c r="F77" s="148" t="s">
        <v>123</v>
      </c>
      <c r="G77" s="147"/>
      <c r="H77" s="147"/>
      <c r="I77" s="294"/>
      <c r="J77" s="149"/>
    </row>
    <row r="78" spans="1:10" x14ac:dyDescent="0.25">
      <c r="A78" s="150"/>
      <c r="B78" s="147"/>
      <c r="C78" s="147"/>
      <c r="D78" s="147"/>
      <c r="E78" s="143"/>
      <c r="F78" s="148" t="s">
        <v>169</v>
      </c>
      <c r="G78" s="147"/>
      <c r="H78" s="147"/>
      <c r="I78" s="294"/>
      <c r="J78" s="149"/>
    </row>
    <row r="79" spans="1:10" ht="47.25" x14ac:dyDescent="0.25">
      <c r="A79" s="142" t="s">
        <v>180</v>
      </c>
      <c r="B79" s="152"/>
      <c r="C79" s="152"/>
      <c r="D79" s="152"/>
      <c r="E79" s="143"/>
      <c r="F79" s="148" t="s">
        <v>170</v>
      </c>
      <c r="G79" s="147"/>
      <c r="H79" s="147"/>
      <c r="I79" s="294"/>
      <c r="J79" s="149"/>
    </row>
    <row r="80" spans="1:10" ht="31.5" x14ac:dyDescent="0.25">
      <c r="A80" s="155" t="s">
        <v>162</v>
      </c>
      <c r="B80" s="147"/>
      <c r="C80" s="147"/>
      <c r="D80" s="147"/>
      <c r="E80" s="143"/>
      <c r="F80" s="157" t="s">
        <v>171</v>
      </c>
      <c r="G80" s="147"/>
      <c r="H80" s="147"/>
      <c r="I80" s="294"/>
      <c r="J80" s="149"/>
    </row>
    <row r="81" spans="1:10" ht="47.25" x14ac:dyDescent="0.25">
      <c r="A81" s="155"/>
      <c r="B81" s="147"/>
      <c r="C81" s="147"/>
      <c r="D81" s="147"/>
      <c r="E81" s="143"/>
      <c r="F81" s="124" t="s">
        <v>127</v>
      </c>
      <c r="G81" s="147"/>
      <c r="H81" s="147"/>
      <c r="I81" s="294"/>
      <c r="J81" s="149"/>
    </row>
    <row r="82" spans="1:10" ht="63.75" thickBot="1" x14ac:dyDescent="0.3">
      <c r="A82" s="158" t="s">
        <v>188</v>
      </c>
      <c r="B82" s="159"/>
      <c r="C82" s="159"/>
      <c r="D82" s="159"/>
      <c r="E82" s="268"/>
      <c r="F82" s="160" t="s">
        <v>189</v>
      </c>
      <c r="G82" s="159">
        <f>SUM(G75:G81)</f>
        <v>0</v>
      </c>
      <c r="H82" s="161"/>
      <c r="I82" s="299"/>
      <c r="J82" s="162"/>
    </row>
    <row r="83" spans="1:10" x14ac:dyDescent="0.25">
      <c r="B83" s="139">
        <f>B82+B73+B56+B44+B27+B16</f>
        <v>71854824</v>
      </c>
      <c r="C83" s="139">
        <f>C82+C73+C56+C44+C27+C16</f>
        <v>89697699</v>
      </c>
      <c r="D83" s="139">
        <f>D82+D73+D56+D44+D27+D16</f>
        <v>106912295</v>
      </c>
      <c r="E83" s="139">
        <f>E82+E73+E56+E44+E27+E16</f>
        <v>17214596</v>
      </c>
      <c r="G83" s="139">
        <f>G82+G73+G56+G44+G27+G16</f>
        <v>71854824</v>
      </c>
      <c r="H83" s="139">
        <f>H82+H73+H56+H44+H27+H16</f>
        <v>89697699</v>
      </c>
      <c r="I83" s="139">
        <f>I82+I73+I56+I44+I27+I16</f>
        <v>106912295</v>
      </c>
      <c r="J83" s="139">
        <f>J82+J73+J56+J44+J27+J16</f>
        <v>17214596</v>
      </c>
    </row>
    <row r="84" spans="1:10" x14ac:dyDescent="0.25">
      <c r="A84" s="138" t="s">
        <v>235</v>
      </c>
      <c r="B84" s="139">
        <f>G83-B83</f>
        <v>0</v>
      </c>
    </row>
  </sheetData>
  <sheetProtection selectLockedCells="1" selectUnlockedCells="1"/>
  <mergeCells count="3">
    <mergeCell ref="A1:J1"/>
    <mergeCell ref="A29:J29"/>
    <mergeCell ref="A57:J57"/>
  </mergeCells>
  <phoneticPr fontId="20" type="noConversion"/>
  <printOptions horizontalCentered="1"/>
  <pageMargins left="0.15748031496062992" right="0.15748031496062992" top="0.75076923076923074" bottom="0.19685039370078741" header="0.11811023622047245" footer="0.51181102362204722"/>
  <pageSetup paperSize="9" scale="80" firstPageNumber="0" orientation="landscape" r:id="rId1"/>
  <headerFooter alignWithMargins="0">
    <oddHeader xml:space="preserve">&amp;C&amp;"Times New Roman,Normál"&amp;12 7. melléklet a 7/2018. (VI. 29.) önkormányzati rendelethez
Az önkormányzat 2018. évi költségvetéséről szóló 5/2016. (II.16.) önkormányzati rendelet 7. mellékletének helyébe a következő 7. melléklet lép: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D10" sqref="D10"/>
    </sheetView>
  </sheetViews>
  <sheetFormatPr defaultRowHeight="12.75" x14ac:dyDescent="0.2"/>
  <cols>
    <col min="1" max="1" width="33.85546875" style="34" customWidth="1"/>
    <col min="2" max="2" width="13.140625" style="1" customWidth="1"/>
    <col min="3" max="11" width="11.140625" style="1" bestFit="1" customWidth="1"/>
    <col min="12" max="13" width="10.5703125" style="1" bestFit="1" customWidth="1"/>
    <col min="14" max="14" width="11.140625" style="2" bestFit="1" customWidth="1"/>
    <col min="15" max="15" width="13.5703125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29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5" thickBot="1" x14ac:dyDescent="0.25">
      <c r="A2" s="29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433"/>
      <c r="N2" s="433"/>
    </row>
    <row r="3" spans="1:17" x14ac:dyDescent="0.2">
      <c r="A3" s="434" t="s">
        <v>370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6"/>
    </row>
    <row r="4" spans="1:17" x14ac:dyDescent="0.2">
      <c r="A4" s="30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5"/>
    </row>
    <row r="5" spans="1:17" s="2" customFormat="1" ht="25.5" x14ac:dyDescent="0.2">
      <c r="A5" s="31" t="s">
        <v>84</v>
      </c>
      <c r="B5" s="24" t="s">
        <v>190</v>
      </c>
      <c r="C5" s="24" t="s">
        <v>191</v>
      </c>
      <c r="D5" s="24" t="s">
        <v>192</v>
      </c>
      <c r="E5" s="24" t="s">
        <v>193</v>
      </c>
      <c r="F5" s="24" t="s">
        <v>194</v>
      </c>
      <c r="G5" s="24" t="s">
        <v>195</v>
      </c>
      <c r="H5" s="24" t="s">
        <v>196</v>
      </c>
      <c r="I5" s="24" t="s">
        <v>197</v>
      </c>
      <c r="J5" s="24" t="s">
        <v>273</v>
      </c>
      <c r="K5" s="24" t="s">
        <v>198</v>
      </c>
      <c r="L5" s="24" t="s">
        <v>199</v>
      </c>
      <c r="M5" s="24" t="s">
        <v>200</v>
      </c>
      <c r="N5" s="26" t="s">
        <v>83</v>
      </c>
    </row>
    <row r="6" spans="1:17" ht="15.75" x14ac:dyDescent="0.25">
      <c r="A6" s="31" t="s">
        <v>201</v>
      </c>
      <c r="B6" s="285">
        <v>28675744</v>
      </c>
      <c r="C6" s="14">
        <f t="shared" ref="C6:M6" si="0">B36</f>
        <v>11462408.583333332</v>
      </c>
      <c r="D6" s="14">
        <f t="shared" si="0"/>
        <v>9160600.166666666</v>
      </c>
      <c r="E6" s="14">
        <f t="shared" si="0"/>
        <v>7835799.75</v>
      </c>
      <c r="F6" s="14">
        <f t="shared" si="0"/>
        <v>2450260.3333333321</v>
      </c>
      <c r="G6" s="14">
        <f t="shared" si="0"/>
        <v>3178176.916666666</v>
      </c>
      <c r="H6" s="14">
        <f t="shared" si="0"/>
        <v>6311335.5</v>
      </c>
      <c r="I6" s="14">
        <f t="shared" si="0"/>
        <v>4347147.083333334</v>
      </c>
      <c r="J6" s="14">
        <f t="shared" si="0"/>
        <v>3346439.6666666674</v>
      </c>
      <c r="K6" s="14">
        <f t="shared" si="0"/>
        <v>6812432.2500000019</v>
      </c>
      <c r="L6" s="14">
        <f t="shared" si="0"/>
        <v>4339057.833333334</v>
      </c>
      <c r="M6" s="14">
        <f t="shared" si="0"/>
        <v>988350.41666666791</v>
      </c>
      <c r="N6" s="27">
        <v>34515214</v>
      </c>
    </row>
    <row r="7" spans="1:17" ht="26.25" x14ac:dyDescent="0.25">
      <c r="A7" s="30" t="s">
        <v>274</v>
      </c>
      <c r="B7" s="286">
        <f t="shared" ref="B7:M7" si="1">31474348/12+7290</f>
        <v>2630152.3333333335</v>
      </c>
      <c r="C7" s="286">
        <f t="shared" si="1"/>
        <v>2630152.3333333335</v>
      </c>
      <c r="D7" s="286">
        <f t="shared" si="1"/>
        <v>2630152.3333333335</v>
      </c>
      <c r="E7" s="286">
        <f t="shared" si="1"/>
        <v>2630152.3333333335</v>
      </c>
      <c r="F7" s="286">
        <f t="shared" si="1"/>
        <v>2630152.3333333335</v>
      </c>
      <c r="G7" s="286">
        <f t="shared" si="1"/>
        <v>2630152.3333333335</v>
      </c>
      <c r="H7" s="286">
        <f t="shared" si="1"/>
        <v>2630152.3333333335</v>
      </c>
      <c r="I7" s="286">
        <f t="shared" si="1"/>
        <v>2630152.3333333335</v>
      </c>
      <c r="J7" s="286">
        <f t="shared" si="1"/>
        <v>2630152.3333333335</v>
      </c>
      <c r="K7" s="286">
        <f t="shared" si="1"/>
        <v>2630152.3333333335</v>
      </c>
      <c r="L7" s="286">
        <f t="shared" si="1"/>
        <v>2630152.3333333335</v>
      </c>
      <c r="M7" s="286">
        <f t="shared" si="1"/>
        <v>2630152.3333333335</v>
      </c>
      <c r="N7" s="27">
        <f>SUM(B7:M7)</f>
        <v>31561827.999999996</v>
      </c>
      <c r="O7" s="11">
        <f>'1.tábla '!C6</f>
        <v>31561828</v>
      </c>
      <c r="P7" s="11">
        <f>N7-O7</f>
        <v>0</v>
      </c>
      <c r="Q7" s="11"/>
    </row>
    <row r="8" spans="1:17" ht="15.75" x14ac:dyDescent="0.25">
      <c r="A8" s="30" t="s">
        <v>158</v>
      </c>
      <c r="B8" s="282">
        <f>3140000/12</f>
        <v>261666.66666666666</v>
      </c>
      <c r="C8" s="282">
        <f t="shared" ref="C8:M8" si="2">3140000/12</f>
        <v>261666.66666666666</v>
      </c>
      <c r="D8" s="282">
        <f t="shared" si="2"/>
        <v>261666.66666666666</v>
      </c>
      <c r="E8" s="282">
        <f t="shared" si="2"/>
        <v>261666.66666666666</v>
      </c>
      <c r="F8" s="282">
        <f t="shared" si="2"/>
        <v>261666.66666666666</v>
      </c>
      <c r="G8" s="282">
        <f>3140000/12+150000</f>
        <v>411666.66666666663</v>
      </c>
      <c r="H8" s="282">
        <f t="shared" si="2"/>
        <v>261666.66666666666</v>
      </c>
      <c r="I8" s="282">
        <f t="shared" si="2"/>
        <v>261666.66666666666</v>
      </c>
      <c r="J8" s="282">
        <f t="shared" si="2"/>
        <v>261666.66666666666</v>
      </c>
      <c r="K8" s="282">
        <f t="shared" si="2"/>
        <v>261666.66666666666</v>
      </c>
      <c r="L8" s="282">
        <f t="shared" si="2"/>
        <v>261666.66666666666</v>
      </c>
      <c r="M8" s="282">
        <f t="shared" si="2"/>
        <v>261666.66666666666</v>
      </c>
      <c r="N8" s="27">
        <f t="shared" ref="N8:N18" si="3">SUM(B8:M8)</f>
        <v>3289999.9999999995</v>
      </c>
      <c r="O8" s="20">
        <f>'1.tábla '!C9</f>
        <v>3290000</v>
      </c>
      <c r="P8" s="11">
        <f t="shared" ref="P8:P34" si="4">N8-O8</f>
        <v>0</v>
      </c>
      <c r="Q8" s="11"/>
    </row>
    <row r="9" spans="1:17" ht="15.75" x14ac:dyDescent="0.25">
      <c r="A9" s="30" t="s">
        <v>202</v>
      </c>
      <c r="B9" s="282">
        <f>1833000/10</f>
        <v>183300</v>
      </c>
      <c r="C9" s="282">
        <f>1833000/10</f>
        <v>183300</v>
      </c>
      <c r="D9" s="282">
        <f>1833000/10</f>
        <v>183300</v>
      </c>
      <c r="E9" s="282">
        <f>1833000/10</f>
        <v>183300</v>
      </c>
      <c r="F9" s="282">
        <v>5000000</v>
      </c>
      <c r="G9" s="282">
        <f>1833000/10</f>
        <v>183300</v>
      </c>
      <c r="H9" s="282">
        <f>1833000/10</f>
        <v>183300</v>
      </c>
      <c r="I9" s="282">
        <f>1833000/10</f>
        <v>183300</v>
      </c>
      <c r="J9" s="282">
        <v>4500000</v>
      </c>
      <c r="K9" s="282">
        <f>1833000/10</f>
        <v>183300</v>
      </c>
      <c r="L9" s="282">
        <f>1833000/10</f>
        <v>183300</v>
      </c>
      <c r="M9" s="282">
        <f>1833000/10</f>
        <v>183300</v>
      </c>
      <c r="N9" s="27">
        <f t="shared" si="3"/>
        <v>11333000</v>
      </c>
      <c r="O9" s="20">
        <f>'1.tábla '!C8</f>
        <v>11333000</v>
      </c>
      <c r="P9" s="11">
        <f t="shared" si="4"/>
        <v>0</v>
      </c>
      <c r="Q9" s="11"/>
    </row>
    <row r="10" spans="1:17" ht="26.25" x14ac:dyDescent="0.25">
      <c r="A10" s="30" t="s">
        <v>275</v>
      </c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7">
        <f t="shared" si="3"/>
        <v>0</v>
      </c>
      <c r="O10" s="11">
        <f>'1.tábla '!C11</f>
        <v>0</v>
      </c>
      <c r="P10" s="11">
        <f t="shared" si="4"/>
        <v>0</v>
      </c>
      <c r="Q10" s="11"/>
    </row>
    <row r="11" spans="1:17" ht="15.75" x14ac:dyDescent="0.25">
      <c r="A11" s="32" t="s">
        <v>203</v>
      </c>
      <c r="B11" s="287">
        <f t="shared" ref="B11:M11" si="5">SUM(B7:B10)</f>
        <v>3075119</v>
      </c>
      <c r="C11" s="287">
        <f t="shared" si="5"/>
        <v>3075119</v>
      </c>
      <c r="D11" s="287">
        <f t="shared" si="5"/>
        <v>3075119</v>
      </c>
      <c r="E11" s="287">
        <f t="shared" si="5"/>
        <v>3075119</v>
      </c>
      <c r="F11" s="287">
        <f t="shared" si="5"/>
        <v>7891819</v>
      </c>
      <c r="G11" s="287">
        <f t="shared" si="5"/>
        <v>3225119</v>
      </c>
      <c r="H11" s="287">
        <f t="shared" si="5"/>
        <v>3075119</v>
      </c>
      <c r="I11" s="287">
        <f t="shared" si="5"/>
        <v>3075119</v>
      </c>
      <c r="J11" s="287">
        <f t="shared" si="5"/>
        <v>7391819</v>
      </c>
      <c r="K11" s="287">
        <f t="shared" si="5"/>
        <v>3075119</v>
      </c>
      <c r="L11" s="287">
        <f t="shared" si="5"/>
        <v>3075119</v>
      </c>
      <c r="M11" s="287">
        <f t="shared" si="5"/>
        <v>3075119</v>
      </c>
      <c r="N11" s="27">
        <f t="shared" si="3"/>
        <v>46184828</v>
      </c>
      <c r="O11" s="3">
        <f>SUM(O7:O10)</f>
        <v>46184828</v>
      </c>
      <c r="P11" s="11">
        <f t="shared" si="4"/>
        <v>0</v>
      </c>
      <c r="Q11" s="11"/>
    </row>
    <row r="12" spans="1:17" ht="26.25" x14ac:dyDescent="0.25">
      <c r="A12" s="30" t="s">
        <v>276</v>
      </c>
      <c r="B12" s="282"/>
      <c r="C12" s="282"/>
      <c r="D12" s="282"/>
      <c r="E12" s="282"/>
      <c r="F12" s="282"/>
      <c r="G12" s="282">
        <v>5000000</v>
      </c>
      <c r="H12" s="282"/>
      <c r="I12" s="282"/>
      <c r="J12" s="282"/>
      <c r="K12" s="282">
        <v>8956854</v>
      </c>
      <c r="L12" s="282"/>
      <c r="M12" s="282"/>
      <c r="N12" s="27">
        <f t="shared" si="3"/>
        <v>13956854</v>
      </c>
      <c r="O12" s="11">
        <f>'1.tábla '!C7</f>
        <v>13956854</v>
      </c>
      <c r="P12" s="11">
        <f t="shared" si="4"/>
        <v>0</v>
      </c>
      <c r="Q12" s="11"/>
    </row>
    <row r="13" spans="1:17" ht="15.75" x14ac:dyDescent="0.25">
      <c r="A13" s="30" t="s">
        <v>277</v>
      </c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7">
        <f t="shared" si="3"/>
        <v>0</v>
      </c>
      <c r="O13" s="11">
        <f>'1.tábla '!C12</f>
        <v>0</v>
      </c>
      <c r="P13" s="11">
        <f t="shared" si="4"/>
        <v>0</v>
      </c>
      <c r="Q13" s="11"/>
    </row>
    <row r="14" spans="1:17" ht="26.25" x14ac:dyDescent="0.25">
      <c r="A14" s="30" t="s">
        <v>278</v>
      </c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7">
        <f t="shared" si="3"/>
        <v>0</v>
      </c>
      <c r="O14" s="11">
        <v>0</v>
      </c>
      <c r="P14" s="11">
        <f t="shared" si="4"/>
        <v>0</v>
      </c>
      <c r="Q14" s="11"/>
    </row>
    <row r="15" spans="1:17" ht="15.75" x14ac:dyDescent="0.25">
      <c r="A15" s="32" t="s">
        <v>204</v>
      </c>
      <c r="B15" s="287">
        <f t="shared" ref="B15:M15" si="6">SUM(B12:B14)</f>
        <v>0</v>
      </c>
      <c r="C15" s="287">
        <f t="shared" si="6"/>
        <v>0</v>
      </c>
      <c r="D15" s="287">
        <f t="shared" si="6"/>
        <v>0</v>
      </c>
      <c r="E15" s="287">
        <f t="shared" si="6"/>
        <v>0</v>
      </c>
      <c r="F15" s="287">
        <f t="shared" si="6"/>
        <v>0</v>
      </c>
      <c r="G15" s="287">
        <f t="shared" si="6"/>
        <v>5000000</v>
      </c>
      <c r="H15" s="287">
        <f t="shared" si="6"/>
        <v>0</v>
      </c>
      <c r="I15" s="287">
        <f t="shared" si="6"/>
        <v>0</v>
      </c>
      <c r="J15" s="287">
        <f t="shared" si="6"/>
        <v>0</v>
      </c>
      <c r="K15" s="287">
        <f t="shared" si="6"/>
        <v>8956854</v>
      </c>
      <c r="L15" s="287">
        <f t="shared" si="6"/>
        <v>0</v>
      </c>
      <c r="M15" s="287">
        <f t="shared" si="6"/>
        <v>0</v>
      </c>
      <c r="N15" s="27">
        <f t="shared" si="3"/>
        <v>13956854</v>
      </c>
      <c r="O15" s="21">
        <f>SUM(O12:O14)</f>
        <v>13956854</v>
      </c>
      <c r="P15" s="11">
        <f t="shared" si="4"/>
        <v>0</v>
      </c>
      <c r="Q15" s="11"/>
    </row>
    <row r="16" spans="1:17" s="2" customFormat="1" x14ac:dyDescent="0.2">
      <c r="A16" s="31" t="s">
        <v>11</v>
      </c>
      <c r="B16" s="15">
        <f t="shared" ref="B16:M16" si="7">SUM(B11,B15)</f>
        <v>3075119</v>
      </c>
      <c r="C16" s="15">
        <f t="shared" si="7"/>
        <v>3075119</v>
      </c>
      <c r="D16" s="15">
        <f t="shared" si="7"/>
        <v>3075119</v>
      </c>
      <c r="E16" s="15">
        <f t="shared" si="7"/>
        <v>3075119</v>
      </c>
      <c r="F16" s="15">
        <f t="shared" si="7"/>
        <v>7891819</v>
      </c>
      <c r="G16" s="15">
        <f t="shared" si="7"/>
        <v>8225119</v>
      </c>
      <c r="H16" s="15">
        <f t="shared" si="7"/>
        <v>3075119</v>
      </c>
      <c r="I16" s="15">
        <f t="shared" si="7"/>
        <v>3075119</v>
      </c>
      <c r="J16" s="15">
        <f t="shared" si="7"/>
        <v>7391819</v>
      </c>
      <c r="K16" s="15">
        <f t="shared" si="7"/>
        <v>12031973</v>
      </c>
      <c r="L16" s="15">
        <f t="shared" si="7"/>
        <v>3075119</v>
      </c>
      <c r="M16" s="15">
        <f t="shared" si="7"/>
        <v>3075119</v>
      </c>
      <c r="N16" s="27">
        <f t="shared" si="3"/>
        <v>60141682</v>
      </c>
      <c r="O16" s="3">
        <f>O11+O15</f>
        <v>60141682</v>
      </c>
      <c r="P16" s="11">
        <f t="shared" si="4"/>
        <v>0</v>
      </c>
      <c r="Q16" s="11"/>
    </row>
    <row r="17" spans="1:17" ht="39" x14ac:dyDescent="0.25">
      <c r="A17" s="30" t="s">
        <v>286</v>
      </c>
      <c r="B17" s="282">
        <f>907476/12</f>
        <v>75623</v>
      </c>
      <c r="C17" s="282">
        <f t="shared" ref="C17:M17" si="8">907476/12</f>
        <v>75623</v>
      </c>
      <c r="D17" s="282">
        <f t="shared" si="8"/>
        <v>75623</v>
      </c>
      <c r="E17" s="282">
        <f t="shared" si="8"/>
        <v>75623</v>
      </c>
      <c r="F17" s="282">
        <f t="shared" si="8"/>
        <v>75623</v>
      </c>
      <c r="G17" s="282">
        <f t="shared" si="8"/>
        <v>75623</v>
      </c>
      <c r="H17" s="282">
        <f t="shared" si="8"/>
        <v>75623</v>
      </c>
      <c r="I17" s="282">
        <f t="shared" si="8"/>
        <v>75623</v>
      </c>
      <c r="J17" s="282">
        <f t="shared" si="8"/>
        <v>75623</v>
      </c>
      <c r="K17" s="282">
        <f t="shared" si="8"/>
        <v>75623</v>
      </c>
      <c r="L17" s="282">
        <f t="shared" si="8"/>
        <v>75623</v>
      </c>
      <c r="M17" s="282">
        <f t="shared" si="8"/>
        <v>75623</v>
      </c>
      <c r="N17" s="44">
        <f t="shared" si="3"/>
        <v>907476</v>
      </c>
      <c r="O17" s="11">
        <f>'1.tábla '!C15</f>
        <v>907476</v>
      </c>
      <c r="P17" s="11">
        <f t="shared" si="4"/>
        <v>0</v>
      </c>
      <c r="Q17" s="11"/>
    </row>
    <row r="18" spans="1:17" ht="26.25" x14ac:dyDescent="0.25">
      <c r="A18" s="30" t="s">
        <v>279</v>
      </c>
      <c r="B18" s="282">
        <v>28648541</v>
      </c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7">
        <f t="shared" si="3"/>
        <v>28648541</v>
      </c>
      <c r="O18" s="11">
        <f>'1.tábla '!C14</f>
        <v>28648541</v>
      </c>
      <c r="P18" s="11">
        <f t="shared" si="4"/>
        <v>0</v>
      </c>
      <c r="Q18" s="11"/>
    </row>
    <row r="19" spans="1:17" x14ac:dyDescent="0.2">
      <c r="A19" s="31" t="s">
        <v>14</v>
      </c>
      <c r="B19" s="16">
        <f>SUM(B16:B18)</f>
        <v>31799283</v>
      </c>
      <c r="C19" s="16">
        <f t="shared" ref="C19:M19" si="9">SUM(C16:C18)</f>
        <v>3150742</v>
      </c>
      <c r="D19" s="16">
        <f t="shared" si="9"/>
        <v>3150742</v>
      </c>
      <c r="E19" s="16">
        <f t="shared" si="9"/>
        <v>3150742</v>
      </c>
      <c r="F19" s="16">
        <f t="shared" si="9"/>
        <v>7967442</v>
      </c>
      <c r="G19" s="16">
        <f t="shared" si="9"/>
        <v>8300742</v>
      </c>
      <c r="H19" s="16">
        <f t="shared" si="9"/>
        <v>3150742</v>
      </c>
      <c r="I19" s="16">
        <f t="shared" si="9"/>
        <v>3150742</v>
      </c>
      <c r="J19" s="16">
        <f t="shared" si="9"/>
        <v>7467442</v>
      </c>
      <c r="K19" s="16">
        <f t="shared" si="9"/>
        <v>12107596</v>
      </c>
      <c r="L19" s="16">
        <f t="shared" si="9"/>
        <v>3150742</v>
      </c>
      <c r="M19" s="16">
        <f t="shared" si="9"/>
        <v>3150742</v>
      </c>
      <c r="N19" s="17">
        <f>SUM(N16:N18)</f>
        <v>89697699</v>
      </c>
      <c r="O19" s="3">
        <f>O16+O17+O18</f>
        <v>89697699</v>
      </c>
      <c r="P19" s="11">
        <f t="shared" si="4"/>
        <v>0</v>
      </c>
      <c r="Q19" s="11"/>
    </row>
    <row r="20" spans="1:17" ht="15.75" x14ac:dyDescent="0.25">
      <c r="A20" s="30" t="s">
        <v>280</v>
      </c>
      <c r="B20" s="282">
        <f>12486198/12</f>
        <v>1040516.5</v>
      </c>
      <c r="C20" s="282">
        <f t="shared" ref="C20:M20" si="10">12486198/12</f>
        <v>1040516.5</v>
      </c>
      <c r="D20" s="282">
        <f t="shared" si="10"/>
        <v>1040516.5</v>
      </c>
      <c r="E20" s="282">
        <f t="shared" si="10"/>
        <v>1040516.5</v>
      </c>
      <c r="F20" s="282">
        <f t="shared" si="10"/>
        <v>1040516.5</v>
      </c>
      <c r="G20" s="282">
        <f t="shared" si="10"/>
        <v>1040516.5</v>
      </c>
      <c r="H20" s="282">
        <f t="shared" si="10"/>
        <v>1040516.5</v>
      </c>
      <c r="I20" s="282">
        <f t="shared" si="10"/>
        <v>1040516.5</v>
      </c>
      <c r="J20" s="282">
        <f t="shared" si="10"/>
        <v>1040516.5</v>
      </c>
      <c r="K20" s="282">
        <f t="shared" si="10"/>
        <v>1040516.5</v>
      </c>
      <c r="L20" s="282">
        <f t="shared" si="10"/>
        <v>1040516.5</v>
      </c>
      <c r="M20" s="282">
        <f t="shared" si="10"/>
        <v>1040516.5</v>
      </c>
      <c r="N20" s="18">
        <f>SUM(B20:M20)</f>
        <v>12486198</v>
      </c>
      <c r="O20" s="22">
        <f>'3.tábla '!C6</f>
        <v>12486198</v>
      </c>
      <c r="P20" s="11">
        <f t="shared" si="4"/>
        <v>0</v>
      </c>
      <c r="Q20" s="11"/>
    </row>
    <row r="21" spans="1:17" ht="26.25" x14ac:dyDescent="0.25">
      <c r="A21" s="30" t="s">
        <v>281</v>
      </c>
      <c r="B21" s="282">
        <f>2217871/12</f>
        <v>184822.58333333334</v>
      </c>
      <c r="C21" s="282">
        <f t="shared" ref="C21:M21" si="11">2217871/12</f>
        <v>184822.58333333334</v>
      </c>
      <c r="D21" s="282">
        <f t="shared" si="11"/>
        <v>184822.58333333334</v>
      </c>
      <c r="E21" s="282">
        <f t="shared" si="11"/>
        <v>184822.58333333334</v>
      </c>
      <c r="F21" s="282">
        <f t="shared" si="11"/>
        <v>184822.58333333334</v>
      </c>
      <c r="G21" s="282">
        <f t="shared" si="11"/>
        <v>184822.58333333334</v>
      </c>
      <c r="H21" s="282">
        <f t="shared" si="11"/>
        <v>184822.58333333334</v>
      </c>
      <c r="I21" s="282">
        <f t="shared" si="11"/>
        <v>184822.58333333334</v>
      </c>
      <c r="J21" s="282">
        <f t="shared" si="11"/>
        <v>184822.58333333334</v>
      </c>
      <c r="K21" s="282">
        <f t="shared" si="11"/>
        <v>184822.58333333334</v>
      </c>
      <c r="L21" s="282">
        <f t="shared" si="11"/>
        <v>184822.58333333334</v>
      </c>
      <c r="M21" s="282">
        <f t="shared" si="11"/>
        <v>184822.58333333334</v>
      </c>
      <c r="N21" s="18">
        <f t="shared" ref="N21:N33" si="12">SUM(B21:M21)</f>
        <v>2217870.9999999995</v>
      </c>
      <c r="O21" s="22">
        <f>'3.tábla '!C7</f>
        <v>2217871</v>
      </c>
      <c r="P21" s="11">
        <f t="shared" si="4"/>
        <v>0</v>
      </c>
      <c r="Q21" s="11"/>
    </row>
    <row r="22" spans="1:17" ht="15.75" x14ac:dyDescent="0.25">
      <c r="A22" s="30" t="s">
        <v>282</v>
      </c>
      <c r="B22" s="282">
        <f>17182982/12</f>
        <v>1431915.1666666667</v>
      </c>
      <c r="C22" s="282">
        <f t="shared" ref="C22:M22" si="13">17182982/12</f>
        <v>1431915.1666666667</v>
      </c>
      <c r="D22" s="282">
        <f t="shared" si="13"/>
        <v>1431915.1666666667</v>
      </c>
      <c r="E22" s="282">
        <f t="shared" si="13"/>
        <v>1431915.1666666667</v>
      </c>
      <c r="F22" s="282">
        <f t="shared" si="13"/>
        <v>1431915.1666666667</v>
      </c>
      <c r="G22" s="282">
        <f t="shared" si="13"/>
        <v>1431915.1666666667</v>
      </c>
      <c r="H22" s="282">
        <f>17182982/12+31890</f>
        <v>1463805.1666666667</v>
      </c>
      <c r="I22" s="282">
        <f t="shared" si="13"/>
        <v>1431915.1666666667</v>
      </c>
      <c r="J22" s="282">
        <f t="shared" si="13"/>
        <v>1431915.1666666667</v>
      </c>
      <c r="K22" s="282">
        <f t="shared" si="13"/>
        <v>1431915.1666666667</v>
      </c>
      <c r="L22" s="282">
        <f t="shared" si="13"/>
        <v>1431915.1666666667</v>
      </c>
      <c r="M22" s="282">
        <f t="shared" si="13"/>
        <v>1431915.1666666667</v>
      </c>
      <c r="N22" s="18">
        <f t="shared" si="12"/>
        <v>17214871.999999996</v>
      </c>
      <c r="O22" s="22">
        <f>'3.tábla '!C8</f>
        <v>17214872</v>
      </c>
      <c r="P22" s="11">
        <f t="shared" si="4"/>
        <v>0</v>
      </c>
      <c r="Q22" s="11"/>
    </row>
    <row r="23" spans="1:17" ht="15.75" x14ac:dyDescent="0.25">
      <c r="A23" s="30" t="s">
        <v>205</v>
      </c>
      <c r="B23" s="282">
        <f>3795000/12</f>
        <v>316250</v>
      </c>
      <c r="C23" s="282">
        <f t="shared" ref="C23:M23" si="14">3795000/12</f>
        <v>316250</v>
      </c>
      <c r="D23" s="282">
        <f t="shared" si="14"/>
        <v>316250</v>
      </c>
      <c r="E23" s="282">
        <f t="shared" si="14"/>
        <v>316250</v>
      </c>
      <c r="F23" s="282">
        <f t="shared" si="14"/>
        <v>316250</v>
      </c>
      <c r="G23" s="282">
        <f t="shared" si="14"/>
        <v>316250</v>
      </c>
      <c r="H23" s="282">
        <f t="shared" si="14"/>
        <v>316250</v>
      </c>
      <c r="I23" s="282">
        <f t="shared" si="14"/>
        <v>316250</v>
      </c>
      <c r="J23" s="282">
        <f t="shared" si="14"/>
        <v>316250</v>
      </c>
      <c r="K23" s="282">
        <f t="shared" si="14"/>
        <v>316250</v>
      </c>
      <c r="L23" s="282">
        <f t="shared" si="14"/>
        <v>316250</v>
      </c>
      <c r="M23" s="282">
        <f t="shared" si="14"/>
        <v>316250</v>
      </c>
      <c r="N23" s="18">
        <f t="shared" si="12"/>
        <v>3795000</v>
      </c>
      <c r="O23" s="22">
        <f>'3.tábla '!C25</f>
        <v>3795000</v>
      </c>
      <c r="P23" s="11">
        <f t="shared" si="4"/>
        <v>0</v>
      </c>
      <c r="Q23" s="11"/>
    </row>
    <row r="24" spans="1:17" ht="26.25" x14ac:dyDescent="0.25">
      <c r="A24" s="30" t="s">
        <v>283</v>
      </c>
      <c r="B24" s="282"/>
      <c r="C24" s="282"/>
      <c r="D24" s="282"/>
      <c r="E24" s="282">
        <v>500000</v>
      </c>
      <c r="F24" s="282">
        <v>10000</v>
      </c>
      <c r="G24" s="282">
        <v>100000</v>
      </c>
      <c r="H24" s="282">
        <v>0</v>
      </c>
      <c r="I24" s="282">
        <v>150000</v>
      </c>
      <c r="J24" s="282">
        <v>0</v>
      </c>
      <c r="K24" s="282"/>
      <c r="L24" s="282"/>
      <c r="M24" s="282">
        <v>0</v>
      </c>
      <c r="N24" s="18">
        <f t="shared" si="12"/>
        <v>760000</v>
      </c>
      <c r="O24" s="22">
        <f>'4.tábla'!C9</f>
        <v>760000</v>
      </c>
      <c r="P24" s="11">
        <f t="shared" si="4"/>
        <v>0</v>
      </c>
      <c r="Q24" s="11"/>
    </row>
    <row r="25" spans="1:17" ht="26.25" x14ac:dyDescent="0.25">
      <c r="A25" s="30" t="s">
        <v>284</v>
      </c>
      <c r="B25" s="282">
        <f>12335342/12</f>
        <v>1027945.1666666666</v>
      </c>
      <c r="C25" s="282">
        <f t="shared" ref="C25:M25" si="15">12335342/12</f>
        <v>1027945.1666666666</v>
      </c>
      <c r="D25" s="282">
        <f t="shared" si="15"/>
        <v>1027945.1666666666</v>
      </c>
      <c r="E25" s="282">
        <f t="shared" si="15"/>
        <v>1027945.1666666666</v>
      </c>
      <c r="F25" s="282">
        <f t="shared" si="15"/>
        <v>1027945.1666666666</v>
      </c>
      <c r="G25" s="282">
        <f t="shared" si="15"/>
        <v>1027945.1666666666</v>
      </c>
      <c r="H25" s="282">
        <f t="shared" si="15"/>
        <v>1027945.1666666666</v>
      </c>
      <c r="I25" s="282">
        <f t="shared" si="15"/>
        <v>1027945.1666666666</v>
      </c>
      <c r="J25" s="282">
        <f t="shared" si="15"/>
        <v>1027945.1666666666</v>
      </c>
      <c r="K25" s="282">
        <f t="shared" si="15"/>
        <v>1027945.1666666666</v>
      </c>
      <c r="L25" s="282">
        <f t="shared" si="15"/>
        <v>1027945.1666666666</v>
      </c>
      <c r="M25" s="282">
        <f t="shared" si="15"/>
        <v>1027945.1666666666</v>
      </c>
      <c r="N25" s="18">
        <f t="shared" si="12"/>
        <v>12335341.999999998</v>
      </c>
      <c r="O25" s="22">
        <f>'4.tábla'!C3</f>
        <v>12335342</v>
      </c>
      <c r="P25" s="11">
        <f t="shared" si="4"/>
        <v>0</v>
      </c>
      <c r="Q25" s="11"/>
    </row>
    <row r="26" spans="1:17" ht="15.75" x14ac:dyDescent="0.25">
      <c r="A26" s="30" t="s">
        <v>17</v>
      </c>
      <c r="B26" s="282">
        <v>13264590</v>
      </c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18">
        <f t="shared" si="12"/>
        <v>13264590</v>
      </c>
      <c r="O26" s="22">
        <f>'1.tábla '!C26</f>
        <v>13264590</v>
      </c>
      <c r="P26" s="11">
        <f t="shared" si="4"/>
        <v>0</v>
      </c>
      <c r="Q26" s="11"/>
    </row>
    <row r="27" spans="1:17" ht="15.75" x14ac:dyDescent="0.25">
      <c r="A27" s="32" t="s">
        <v>206</v>
      </c>
      <c r="B27" s="287">
        <f>SUM(B20:B26)</f>
        <v>17266039.416666668</v>
      </c>
      <c r="C27" s="287">
        <f t="shared" ref="C27:M27" si="16">SUM(C20:C26)</f>
        <v>4001449.4166666665</v>
      </c>
      <c r="D27" s="287">
        <f t="shared" si="16"/>
        <v>4001449.4166666665</v>
      </c>
      <c r="E27" s="287">
        <f t="shared" si="16"/>
        <v>4501449.416666667</v>
      </c>
      <c r="F27" s="287">
        <f t="shared" si="16"/>
        <v>4011449.4166666665</v>
      </c>
      <c r="G27" s="287">
        <f t="shared" si="16"/>
        <v>4101449.4166666665</v>
      </c>
      <c r="H27" s="287">
        <f t="shared" si="16"/>
        <v>4033339.4166666665</v>
      </c>
      <c r="I27" s="287">
        <f t="shared" si="16"/>
        <v>4151449.4166666665</v>
      </c>
      <c r="J27" s="287">
        <f t="shared" si="16"/>
        <v>4001449.4166666665</v>
      </c>
      <c r="K27" s="287">
        <f t="shared" si="16"/>
        <v>4001449.4166666665</v>
      </c>
      <c r="L27" s="287">
        <f t="shared" si="16"/>
        <v>4001449.4166666665</v>
      </c>
      <c r="M27" s="287">
        <f t="shared" si="16"/>
        <v>4001449.4166666665</v>
      </c>
      <c r="N27" s="18">
        <f>SUM(B27:M27)</f>
        <v>62073872.999999985</v>
      </c>
      <c r="O27" s="3">
        <f>SUM(O20:O26)</f>
        <v>62073873</v>
      </c>
      <c r="P27" s="11">
        <f t="shared" si="4"/>
        <v>0</v>
      </c>
      <c r="Q27" s="11"/>
    </row>
    <row r="28" spans="1:17" ht="15.75" x14ac:dyDescent="0.25">
      <c r="A28" s="30" t="s">
        <v>207</v>
      </c>
      <c r="B28" s="282">
        <v>2000000</v>
      </c>
      <c r="C28" s="282">
        <v>1341120</v>
      </c>
      <c r="D28" s="282">
        <v>50000</v>
      </c>
      <c r="E28" s="282"/>
      <c r="F28" s="282">
        <v>3228076</v>
      </c>
      <c r="G28" s="282">
        <v>98203</v>
      </c>
      <c r="H28" s="282"/>
      <c r="I28" s="282"/>
      <c r="J28" s="282"/>
      <c r="K28" s="282"/>
      <c r="L28" s="282">
        <v>2500000</v>
      </c>
      <c r="M28" s="282"/>
      <c r="N28" s="18">
        <f>SUM(B28:M28)</f>
        <v>9217399</v>
      </c>
      <c r="O28" s="22">
        <f>'5.tábla'!C3</f>
        <v>9217399</v>
      </c>
      <c r="P28" s="11">
        <f t="shared" si="4"/>
        <v>0</v>
      </c>
      <c r="Q28" s="11"/>
    </row>
    <row r="29" spans="1:17" ht="15.75" x14ac:dyDescent="0.25">
      <c r="A29" s="30" t="s">
        <v>208</v>
      </c>
      <c r="B29" s="282"/>
      <c r="C29" s="282"/>
      <c r="D29" s="282">
        <v>314112</v>
      </c>
      <c r="E29" s="282">
        <v>4034832</v>
      </c>
      <c r="F29" s="282"/>
      <c r="G29" s="282">
        <v>967931</v>
      </c>
      <c r="H29" s="282"/>
      <c r="I29" s="282"/>
      <c r="J29" s="282"/>
      <c r="K29" s="282">
        <v>10548636</v>
      </c>
      <c r="L29" s="282"/>
      <c r="M29" s="282"/>
      <c r="N29" s="18">
        <f t="shared" si="12"/>
        <v>15865511</v>
      </c>
      <c r="O29" s="22">
        <f>'5.tábla'!C22</f>
        <v>15865511</v>
      </c>
      <c r="P29" s="11">
        <f t="shared" si="4"/>
        <v>0</v>
      </c>
      <c r="Q29" s="11"/>
    </row>
    <row r="30" spans="1:17" ht="15.75" x14ac:dyDescent="0.25">
      <c r="A30" s="30" t="s">
        <v>266</v>
      </c>
      <c r="B30" s="282"/>
      <c r="C30" s="282"/>
      <c r="D30" s="282"/>
      <c r="E30" s="282"/>
      <c r="F30" s="282"/>
      <c r="G30" s="282"/>
      <c r="H30" s="282"/>
      <c r="I30" s="282"/>
      <c r="J30" s="282"/>
      <c r="K30" s="282">
        <v>30885</v>
      </c>
      <c r="L30" s="282"/>
      <c r="M30" s="282"/>
      <c r="N30" s="18">
        <f t="shared" si="12"/>
        <v>30885</v>
      </c>
      <c r="O30" s="22">
        <f>'5.tábla'!C32</f>
        <v>30885</v>
      </c>
      <c r="P30" s="11">
        <f t="shared" si="4"/>
        <v>0</v>
      </c>
      <c r="Q30" s="11"/>
    </row>
    <row r="31" spans="1:17" ht="26.25" x14ac:dyDescent="0.25">
      <c r="A31" s="32" t="s">
        <v>209</v>
      </c>
      <c r="B31" s="287">
        <f>B28+B29+B30</f>
        <v>2000000</v>
      </c>
      <c r="C31" s="287">
        <f t="shared" ref="C31:M31" si="17">SUM(C28:C30)</f>
        <v>1341120</v>
      </c>
      <c r="D31" s="287">
        <f t="shared" si="17"/>
        <v>364112</v>
      </c>
      <c r="E31" s="287">
        <f t="shared" si="17"/>
        <v>4034832</v>
      </c>
      <c r="F31" s="287">
        <f t="shared" si="17"/>
        <v>3228076</v>
      </c>
      <c r="G31" s="287">
        <f t="shared" si="17"/>
        <v>1066134</v>
      </c>
      <c r="H31" s="287">
        <f t="shared" si="17"/>
        <v>0</v>
      </c>
      <c r="I31" s="287">
        <f t="shared" si="17"/>
        <v>0</v>
      </c>
      <c r="J31" s="287">
        <f t="shared" si="17"/>
        <v>0</v>
      </c>
      <c r="K31" s="287">
        <f t="shared" si="17"/>
        <v>10579521</v>
      </c>
      <c r="L31" s="287">
        <f t="shared" si="17"/>
        <v>2500000</v>
      </c>
      <c r="M31" s="287">
        <f t="shared" si="17"/>
        <v>0</v>
      </c>
      <c r="N31" s="18">
        <f t="shared" si="12"/>
        <v>25113795</v>
      </c>
      <c r="O31" s="3">
        <f>SUM(O28:O30)</f>
        <v>25113795</v>
      </c>
      <c r="P31" s="11">
        <f t="shared" si="4"/>
        <v>0</v>
      </c>
      <c r="Q31" s="11"/>
    </row>
    <row r="32" spans="1:17" x14ac:dyDescent="0.2">
      <c r="A32" s="31" t="s">
        <v>20</v>
      </c>
      <c r="B32" s="15">
        <f>SUM(B31,B27)</f>
        <v>19266039.416666668</v>
      </c>
      <c r="C32" s="15">
        <f t="shared" ref="C32:M32" si="18">SUM(C31,C27)</f>
        <v>5342569.416666666</v>
      </c>
      <c r="D32" s="15">
        <f t="shared" si="18"/>
        <v>4365561.416666666</v>
      </c>
      <c r="E32" s="15">
        <f t="shared" si="18"/>
        <v>8536281.4166666679</v>
      </c>
      <c r="F32" s="15">
        <f t="shared" si="18"/>
        <v>7239525.416666666</v>
      </c>
      <c r="G32" s="15">
        <f t="shared" si="18"/>
        <v>5167583.416666666</v>
      </c>
      <c r="H32" s="15">
        <f t="shared" si="18"/>
        <v>4033339.4166666665</v>
      </c>
      <c r="I32" s="15">
        <f t="shared" si="18"/>
        <v>4151449.4166666665</v>
      </c>
      <c r="J32" s="15">
        <f t="shared" si="18"/>
        <v>4001449.4166666665</v>
      </c>
      <c r="K32" s="15">
        <f t="shared" si="18"/>
        <v>14580970.416666666</v>
      </c>
      <c r="L32" s="15">
        <f t="shared" si="18"/>
        <v>6501449.416666666</v>
      </c>
      <c r="M32" s="15">
        <f t="shared" si="18"/>
        <v>4001449.4166666665</v>
      </c>
      <c r="N32" s="18">
        <f>SUM(B32:M32)</f>
        <v>87187668</v>
      </c>
      <c r="O32" s="3">
        <f>O27+O31</f>
        <v>87187668</v>
      </c>
      <c r="P32" s="11">
        <f t="shared" si="4"/>
        <v>0</v>
      </c>
      <c r="Q32" s="11"/>
    </row>
    <row r="33" spans="1:17" ht="39" x14ac:dyDescent="0.25">
      <c r="A33" s="31" t="s">
        <v>210</v>
      </c>
      <c r="B33" s="283">
        <f>988057+109981</f>
        <v>1098038</v>
      </c>
      <c r="C33" s="283">
        <f>329943/3</f>
        <v>109981</v>
      </c>
      <c r="D33" s="283">
        <f>329943/3</f>
        <v>109981</v>
      </c>
      <c r="E33" s="283"/>
      <c r="F33" s="283"/>
      <c r="G33" s="283"/>
      <c r="H33" s="283">
        <v>1081591</v>
      </c>
      <c r="I33" s="283"/>
      <c r="J33" s="283"/>
      <c r="K33" s="283"/>
      <c r="L33" s="283"/>
      <c r="M33" s="283"/>
      <c r="N33" s="18">
        <f t="shared" si="12"/>
        <v>2399591</v>
      </c>
      <c r="O33" s="22">
        <f>'5.tábla'!C34</f>
        <v>2399591</v>
      </c>
      <c r="P33" s="11">
        <f t="shared" si="4"/>
        <v>0</v>
      </c>
      <c r="Q33" s="11"/>
    </row>
    <row r="34" spans="1:17" x14ac:dyDescent="0.2">
      <c r="A34" s="31" t="s">
        <v>22</v>
      </c>
      <c r="B34" s="15">
        <f>SUM(B32:B33)</f>
        <v>20364077.416666668</v>
      </c>
      <c r="C34" s="15">
        <f t="shared" ref="C34:M34" si="19">SUM(C32:C33)</f>
        <v>5452550.416666666</v>
      </c>
      <c r="D34" s="15">
        <f t="shared" si="19"/>
        <v>4475542.416666666</v>
      </c>
      <c r="E34" s="15">
        <f t="shared" si="19"/>
        <v>8536281.4166666679</v>
      </c>
      <c r="F34" s="15">
        <f t="shared" si="19"/>
        <v>7239525.416666666</v>
      </c>
      <c r="G34" s="15">
        <f t="shared" si="19"/>
        <v>5167583.416666666</v>
      </c>
      <c r="H34" s="15">
        <f t="shared" si="19"/>
        <v>5114930.416666666</v>
      </c>
      <c r="I34" s="15">
        <f t="shared" si="19"/>
        <v>4151449.4166666665</v>
      </c>
      <c r="J34" s="15">
        <f t="shared" si="19"/>
        <v>4001449.4166666665</v>
      </c>
      <c r="K34" s="15">
        <f t="shared" si="19"/>
        <v>14580970.416666666</v>
      </c>
      <c r="L34" s="15">
        <f t="shared" si="19"/>
        <v>6501449.416666666</v>
      </c>
      <c r="M34" s="15">
        <f t="shared" si="19"/>
        <v>4001449.4166666665</v>
      </c>
      <c r="N34" s="18">
        <f>SUM(B34:M34)</f>
        <v>89587259</v>
      </c>
      <c r="O34" s="3">
        <f>O32+O33</f>
        <v>89587259</v>
      </c>
      <c r="P34" s="11">
        <f t="shared" si="4"/>
        <v>0</v>
      </c>
      <c r="Q34" s="11"/>
    </row>
    <row r="35" spans="1:17" x14ac:dyDescent="0.2">
      <c r="A35" s="31" t="s">
        <v>285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8">
        <f>SUM(B35:M35)</f>
        <v>0</v>
      </c>
    </row>
    <row r="36" spans="1:17" ht="13.5" thickBot="1" x14ac:dyDescent="0.25">
      <c r="A36" s="33" t="s">
        <v>211</v>
      </c>
      <c r="B36" s="19">
        <f>B6+B16+B17-B34</f>
        <v>11462408.583333332</v>
      </c>
      <c r="C36" s="19">
        <f t="shared" ref="C36:N36" si="20">C6+C16+C17-C34</f>
        <v>9160600.166666666</v>
      </c>
      <c r="D36" s="19">
        <f t="shared" si="20"/>
        <v>7835799.75</v>
      </c>
      <c r="E36" s="19">
        <f t="shared" si="20"/>
        <v>2450260.3333333321</v>
      </c>
      <c r="F36" s="19">
        <f t="shared" si="20"/>
        <v>3178176.916666666</v>
      </c>
      <c r="G36" s="19">
        <f t="shared" si="20"/>
        <v>6311335.5</v>
      </c>
      <c r="H36" s="19">
        <f t="shared" si="20"/>
        <v>4347147.083333334</v>
      </c>
      <c r="I36" s="19">
        <f t="shared" si="20"/>
        <v>3346439.6666666674</v>
      </c>
      <c r="J36" s="19">
        <f t="shared" si="20"/>
        <v>6812432.2500000019</v>
      </c>
      <c r="K36" s="19">
        <f t="shared" si="20"/>
        <v>4339057.833333334</v>
      </c>
      <c r="L36" s="19">
        <f t="shared" si="20"/>
        <v>988350.41666666791</v>
      </c>
      <c r="M36" s="19">
        <f t="shared" si="20"/>
        <v>137643.0000000014</v>
      </c>
      <c r="N36" s="28">
        <f t="shared" si="20"/>
        <v>5977113</v>
      </c>
      <c r="O36" s="11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&amp;C&amp;"Times New Roman,Normál"&amp;12 8. melléklet
az önkormányzat 2018. évi költségvetéséről szóló 5/2018. (II. 16.)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9"/>
  <sheetViews>
    <sheetView workbookViewId="0">
      <selection activeCell="D29" sqref="D29"/>
    </sheetView>
  </sheetViews>
  <sheetFormatPr defaultRowHeight="12.75" x14ac:dyDescent="0.2"/>
  <cols>
    <col min="1" max="1" width="60.85546875" style="352" customWidth="1"/>
    <col min="2" max="2" width="11.140625" style="330" customWidth="1"/>
    <col min="3" max="3" width="11.28515625" style="330" bestFit="1" customWidth="1"/>
    <col min="4" max="4" width="12.42578125" style="330" bestFit="1" customWidth="1"/>
    <col min="5" max="6" width="11.28515625" style="330" bestFit="1" customWidth="1"/>
    <col min="7" max="7" width="18" style="330" customWidth="1"/>
    <col min="8" max="256" width="9.140625" style="330"/>
    <col min="257" max="257" width="60.85546875" style="330" customWidth="1"/>
    <col min="258" max="258" width="13.42578125" style="330" customWidth="1"/>
    <col min="259" max="259" width="12.140625" style="330" customWidth="1"/>
    <col min="260" max="260" width="11.140625" style="330" customWidth="1"/>
    <col min="261" max="261" width="11.28515625" style="330" customWidth="1"/>
    <col min="262" max="262" width="12.28515625" style="330" customWidth="1"/>
    <col min="263" max="263" width="18" style="330" customWidth="1"/>
    <col min="264" max="512" width="9.140625" style="330"/>
    <col min="513" max="513" width="60.85546875" style="330" customWidth="1"/>
    <col min="514" max="514" width="13.42578125" style="330" customWidth="1"/>
    <col min="515" max="515" width="12.140625" style="330" customWidth="1"/>
    <col min="516" max="516" width="11.140625" style="330" customWidth="1"/>
    <col min="517" max="517" width="11.28515625" style="330" customWidth="1"/>
    <col min="518" max="518" width="12.28515625" style="330" customWidth="1"/>
    <col min="519" max="519" width="18" style="330" customWidth="1"/>
    <col min="520" max="768" width="9.140625" style="330"/>
    <col min="769" max="769" width="60.85546875" style="330" customWidth="1"/>
    <col min="770" max="770" width="13.42578125" style="330" customWidth="1"/>
    <col min="771" max="771" width="12.140625" style="330" customWidth="1"/>
    <col min="772" max="772" width="11.140625" style="330" customWidth="1"/>
    <col min="773" max="773" width="11.28515625" style="330" customWidth="1"/>
    <col min="774" max="774" width="12.28515625" style="330" customWidth="1"/>
    <col min="775" max="775" width="18" style="330" customWidth="1"/>
    <col min="776" max="1024" width="9.140625" style="330"/>
    <col min="1025" max="1025" width="60.85546875" style="330" customWidth="1"/>
    <col min="1026" max="1026" width="13.42578125" style="330" customWidth="1"/>
    <col min="1027" max="1027" width="12.140625" style="330" customWidth="1"/>
    <col min="1028" max="1028" width="11.140625" style="330" customWidth="1"/>
    <col min="1029" max="1029" width="11.28515625" style="330" customWidth="1"/>
    <col min="1030" max="1030" width="12.28515625" style="330" customWidth="1"/>
    <col min="1031" max="1031" width="18" style="330" customWidth="1"/>
    <col min="1032" max="1280" width="9.140625" style="330"/>
    <col min="1281" max="1281" width="60.85546875" style="330" customWidth="1"/>
    <col min="1282" max="1282" width="13.42578125" style="330" customWidth="1"/>
    <col min="1283" max="1283" width="12.140625" style="330" customWidth="1"/>
    <col min="1284" max="1284" width="11.140625" style="330" customWidth="1"/>
    <col min="1285" max="1285" width="11.28515625" style="330" customWidth="1"/>
    <col min="1286" max="1286" width="12.28515625" style="330" customWidth="1"/>
    <col min="1287" max="1287" width="18" style="330" customWidth="1"/>
    <col min="1288" max="1536" width="9.140625" style="330"/>
    <col min="1537" max="1537" width="60.85546875" style="330" customWidth="1"/>
    <col min="1538" max="1538" width="13.42578125" style="330" customWidth="1"/>
    <col min="1539" max="1539" width="12.140625" style="330" customWidth="1"/>
    <col min="1540" max="1540" width="11.140625" style="330" customWidth="1"/>
    <col min="1541" max="1541" width="11.28515625" style="330" customWidth="1"/>
    <col min="1542" max="1542" width="12.28515625" style="330" customWidth="1"/>
    <col min="1543" max="1543" width="18" style="330" customWidth="1"/>
    <col min="1544" max="1792" width="9.140625" style="330"/>
    <col min="1793" max="1793" width="60.85546875" style="330" customWidth="1"/>
    <col min="1794" max="1794" width="13.42578125" style="330" customWidth="1"/>
    <col min="1795" max="1795" width="12.140625" style="330" customWidth="1"/>
    <col min="1796" max="1796" width="11.140625" style="330" customWidth="1"/>
    <col min="1797" max="1797" width="11.28515625" style="330" customWidth="1"/>
    <col min="1798" max="1798" width="12.28515625" style="330" customWidth="1"/>
    <col min="1799" max="1799" width="18" style="330" customWidth="1"/>
    <col min="1800" max="2048" width="9.140625" style="330"/>
    <col min="2049" max="2049" width="60.85546875" style="330" customWidth="1"/>
    <col min="2050" max="2050" width="13.42578125" style="330" customWidth="1"/>
    <col min="2051" max="2051" width="12.140625" style="330" customWidth="1"/>
    <col min="2052" max="2052" width="11.140625" style="330" customWidth="1"/>
    <col min="2053" max="2053" width="11.28515625" style="330" customWidth="1"/>
    <col min="2054" max="2054" width="12.28515625" style="330" customWidth="1"/>
    <col min="2055" max="2055" width="18" style="330" customWidth="1"/>
    <col min="2056" max="2304" width="9.140625" style="330"/>
    <col min="2305" max="2305" width="60.85546875" style="330" customWidth="1"/>
    <col min="2306" max="2306" width="13.42578125" style="330" customWidth="1"/>
    <col min="2307" max="2307" width="12.140625" style="330" customWidth="1"/>
    <col min="2308" max="2308" width="11.140625" style="330" customWidth="1"/>
    <col min="2309" max="2309" width="11.28515625" style="330" customWidth="1"/>
    <col min="2310" max="2310" width="12.28515625" style="330" customWidth="1"/>
    <col min="2311" max="2311" width="18" style="330" customWidth="1"/>
    <col min="2312" max="2560" width="9.140625" style="330"/>
    <col min="2561" max="2561" width="60.85546875" style="330" customWidth="1"/>
    <col min="2562" max="2562" width="13.42578125" style="330" customWidth="1"/>
    <col min="2563" max="2563" width="12.140625" style="330" customWidth="1"/>
    <col min="2564" max="2564" width="11.140625" style="330" customWidth="1"/>
    <col min="2565" max="2565" width="11.28515625" style="330" customWidth="1"/>
    <col min="2566" max="2566" width="12.28515625" style="330" customWidth="1"/>
    <col min="2567" max="2567" width="18" style="330" customWidth="1"/>
    <col min="2568" max="2816" width="9.140625" style="330"/>
    <col min="2817" max="2817" width="60.85546875" style="330" customWidth="1"/>
    <col min="2818" max="2818" width="13.42578125" style="330" customWidth="1"/>
    <col min="2819" max="2819" width="12.140625" style="330" customWidth="1"/>
    <col min="2820" max="2820" width="11.140625" style="330" customWidth="1"/>
    <col min="2821" max="2821" width="11.28515625" style="330" customWidth="1"/>
    <col min="2822" max="2822" width="12.28515625" style="330" customWidth="1"/>
    <col min="2823" max="2823" width="18" style="330" customWidth="1"/>
    <col min="2824" max="3072" width="9.140625" style="330"/>
    <col min="3073" max="3073" width="60.85546875" style="330" customWidth="1"/>
    <col min="3074" max="3074" width="13.42578125" style="330" customWidth="1"/>
    <col min="3075" max="3075" width="12.140625" style="330" customWidth="1"/>
    <col min="3076" max="3076" width="11.140625" style="330" customWidth="1"/>
    <col min="3077" max="3077" width="11.28515625" style="330" customWidth="1"/>
    <col min="3078" max="3078" width="12.28515625" style="330" customWidth="1"/>
    <col min="3079" max="3079" width="18" style="330" customWidth="1"/>
    <col min="3080" max="3328" width="9.140625" style="330"/>
    <col min="3329" max="3329" width="60.85546875" style="330" customWidth="1"/>
    <col min="3330" max="3330" width="13.42578125" style="330" customWidth="1"/>
    <col min="3331" max="3331" width="12.140625" style="330" customWidth="1"/>
    <col min="3332" max="3332" width="11.140625" style="330" customWidth="1"/>
    <col min="3333" max="3333" width="11.28515625" style="330" customWidth="1"/>
    <col min="3334" max="3334" width="12.28515625" style="330" customWidth="1"/>
    <col min="3335" max="3335" width="18" style="330" customWidth="1"/>
    <col min="3336" max="3584" width="9.140625" style="330"/>
    <col min="3585" max="3585" width="60.85546875" style="330" customWidth="1"/>
    <col min="3586" max="3586" width="13.42578125" style="330" customWidth="1"/>
    <col min="3587" max="3587" width="12.140625" style="330" customWidth="1"/>
    <col min="3588" max="3588" width="11.140625" style="330" customWidth="1"/>
    <col min="3589" max="3589" width="11.28515625" style="330" customWidth="1"/>
    <col min="3590" max="3590" width="12.28515625" style="330" customWidth="1"/>
    <col min="3591" max="3591" width="18" style="330" customWidth="1"/>
    <col min="3592" max="3840" width="9.140625" style="330"/>
    <col min="3841" max="3841" width="60.85546875" style="330" customWidth="1"/>
    <col min="3842" max="3842" width="13.42578125" style="330" customWidth="1"/>
    <col min="3843" max="3843" width="12.140625" style="330" customWidth="1"/>
    <col min="3844" max="3844" width="11.140625" style="330" customWidth="1"/>
    <col min="3845" max="3845" width="11.28515625" style="330" customWidth="1"/>
    <col min="3846" max="3846" width="12.28515625" style="330" customWidth="1"/>
    <col min="3847" max="3847" width="18" style="330" customWidth="1"/>
    <col min="3848" max="4096" width="9.140625" style="330"/>
    <col min="4097" max="4097" width="60.85546875" style="330" customWidth="1"/>
    <col min="4098" max="4098" width="13.42578125" style="330" customWidth="1"/>
    <col min="4099" max="4099" width="12.140625" style="330" customWidth="1"/>
    <col min="4100" max="4100" width="11.140625" style="330" customWidth="1"/>
    <col min="4101" max="4101" width="11.28515625" style="330" customWidth="1"/>
    <col min="4102" max="4102" width="12.28515625" style="330" customWidth="1"/>
    <col min="4103" max="4103" width="18" style="330" customWidth="1"/>
    <col min="4104" max="4352" width="9.140625" style="330"/>
    <col min="4353" max="4353" width="60.85546875" style="330" customWidth="1"/>
    <col min="4354" max="4354" width="13.42578125" style="330" customWidth="1"/>
    <col min="4355" max="4355" width="12.140625" style="330" customWidth="1"/>
    <col min="4356" max="4356" width="11.140625" style="330" customWidth="1"/>
    <col min="4357" max="4357" width="11.28515625" style="330" customWidth="1"/>
    <col min="4358" max="4358" width="12.28515625" style="330" customWidth="1"/>
    <col min="4359" max="4359" width="18" style="330" customWidth="1"/>
    <col min="4360" max="4608" width="9.140625" style="330"/>
    <col min="4609" max="4609" width="60.85546875" style="330" customWidth="1"/>
    <col min="4610" max="4610" width="13.42578125" style="330" customWidth="1"/>
    <col min="4611" max="4611" width="12.140625" style="330" customWidth="1"/>
    <col min="4612" max="4612" width="11.140625" style="330" customWidth="1"/>
    <col min="4613" max="4613" width="11.28515625" style="330" customWidth="1"/>
    <col min="4614" max="4614" width="12.28515625" style="330" customWidth="1"/>
    <col min="4615" max="4615" width="18" style="330" customWidth="1"/>
    <col min="4616" max="4864" width="9.140625" style="330"/>
    <col min="4865" max="4865" width="60.85546875" style="330" customWidth="1"/>
    <col min="4866" max="4866" width="13.42578125" style="330" customWidth="1"/>
    <col min="4867" max="4867" width="12.140625" style="330" customWidth="1"/>
    <col min="4868" max="4868" width="11.140625" style="330" customWidth="1"/>
    <col min="4869" max="4869" width="11.28515625" style="330" customWidth="1"/>
    <col min="4870" max="4870" width="12.28515625" style="330" customWidth="1"/>
    <col min="4871" max="4871" width="18" style="330" customWidth="1"/>
    <col min="4872" max="5120" width="9.140625" style="330"/>
    <col min="5121" max="5121" width="60.85546875" style="330" customWidth="1"/>
    <col min="5122" max="5122" width="13.42578125" style="330" customWidth="1"/>
    <col min="5123" max="5123" width="12.140625" style="330" customWidth="1"/>
    <col min="5124" max="5124" width="11.140625" style="330" customWidth="1"/>
    <col min="5125" max="5125" width="11.28515625" style="330" customWidth="1"/>
    <col min="5126" max="5126" width="12.28515625" style="330" customWidth="1"/>
    <col min="5127" max="5127" width="18" style="330" customWidth="1"/>
    <col min="5128" max="5376" width="9.140625" style="330"/>
    <col min="5377" max="5377" width="60.85546875" style="330" customWidth="1"/>
    <col min="5378" max="5378" width="13.42578125" style="330" customWidth="1"/>
    <col min="5379" max="5379" width="12.140625" style="330" customWidth="1"/>
    <col min="5380" max="5380" width="11.140625" style="330" customWidth="1"/>
    <col min="5381" max="5381" width="11.28515625" style="330" customWidth="1"/>
    <col min="5382" max="5382" width="12.28515625" style="330" customWidth="1"/>
    <col min="5383" max="5383" width="18" style="330" customWidth="1"/>
    <col min="5384" max="5632" width="9.140625" style="330"/>
    <col min="5633" max="5633" width="60.85546875" style="330" customWidth="1"/>
    <col min="5634" max="5634" width="13.42578125" style="330" customWidth="1"/>
    <col min="5635" max="5635" width="12.140625" style="330" customWidth="1"/>
    <col min="5636" max="5636" width="11.140625" style="330" customWidth="1"/>
    <col min="5637" max="5637" width="11.28515625" style="330" customWidth="1"/>
    <col min="5638" max="5638" width="12.28515625" style="330" customWidth="1"/>
    <col min="5639" max="5639" width="18" style="330" customWidth="1"/>
    <col min="5640" max="5888" width="9.140625" style="330"/>
    <col min="5889" max="5889" width="60.85546875" style="330" customWidth="1"/>
    <col min="5890" max="5890" width="13.42578125" style="330" customWidth="1"/>
    <col min="5891" max="5891" width="12.140625" style="330" customWidth="1"/>
    <col min="5892" max="5892" width="11.140625" style="330" customWidth="1"/>
    <col min="5893" max="5893" width="11.28515625" style="330" customWidth="1"/>
    <col min="5894" max="5894" width="12.28515625" style="330" customWidth="1"/>
    <col min="5895" max="5895" width="18" style="330" customWidth="1"/>
    <col min="5896" max="6144" width="9.140625" style="330"/>
    <col min="6145" max="6145" width="60.85546875" style="330" customWidth="1"/>
    <col min="6146" max="6146" width="13.42578125" style="330" customWidth="1"/>
    <col min="6147" max="6147" width="12.140625" style="330" customWidth="1"/>
    <col min="6148" max="6148" width="11.140625" style="330" customWidth="1"/>
    <col min="6149" max="6149" width="11.28515625" style="330" customWidth="1"/>
    <col min="6150" max="6150" width="12.28515625" style="330" customWidth="1"/>
    <col min="6151" max="6151" width="18" style="330" customWidth="1"/>
    <col min="6152" max="6400" width="9.140625" style="330"/>
    <col min="6401" max="6401" width="60.85546875" style="330" customWidth="1"/>
    <col min="6402" max="6402" width="13.42578125" style="330" customWidth="1"/>
    <col min="6403" max="6403" width="12.140625" style="330" customWidth="1"/>
    <col min="6404" max="6404" width="11.140625" style="330" customWidth="1"/>
    <col min="6405" max="6405" width="11.28515625" style="330" customWidth="1"/>
    <col min="6406" max="6406" width="12.28515625" style="330" customWidth="1"/>
    <col min="6407" max="6407" width="18" style="330" customWidth="1"/>
    <col min="6408" max="6656" width="9.140625" style="330"/>
    <col min="6657" max="6657" width="60.85546875" style="330" customWidth="1"/>
    <col min="6658" max="6658" width="13.42578125" style="330" customWidth="1"/>
    <col min="6659" max="6659" width="12.140625" style="330" customWidth="1"/>
    <col min="6660" max="6660" width="11.140625" style="330" customWidth="1"/>
    <col min="6661" max="6661" width="11.28515625" style="330" customWidth="1"/>
    <col min="6662" max="6662" width="12.28515625" style="330" customWidth="1"/>
    <col min="6663" max="6663" width="18" style="330" customWidth="1"/>
    <col min="6664" max="6912" width="9.140625" style="330"/>
    <col min="6913" max="6913" width="60.85546875" style="330" customWidth="1"/>
    <col min="6914" max="6914" width="13.42578125" style="330" customWidth="1"/>
    <col min="6915" max="6915" width="12.140625" style="330" customWidth="1"/>
    <col min="6916" max="6916" width="11.140625" style="330" customWidth="1"/>
    <col min="6917" max="6917" width="11.28515625" style="330" customWidth="1"/>
    <col min="6918" max="6918" width="12.28515625" style="330" customWidth="1"/>
    <col min="6919" max="6919" width="18" style="330" customWidth="1"/>
    <col min="6920" max="7168" width="9.140625" style="330"/>
    <col min="7169" max="7169" width="60.85546875" style="330" customWidth="1"/>
    <col min="7170" max="7170" width="13.42578125" style="330" customWidth="1"/>
    <col min="7171" max="7171" width="12.140625" style="330" customWidth="1"/>
    <col min="7172" max="7172" width="11.140625" style="330" customWidth="1"/>
    <col min="7173" max="7173" width="11.28515625" style="330" customWidth="1"/>
    <col min="7174" max="7174" width="12.28515625" style="330" customWidth="1"/>
    <col min="7175" max="7175" width="18" style="330" customWidth="1"/>
    <col min="7176" max="7424" width="9.140625" style="330"/>
    <col min="7425" max="7425" width="60.85546875" style="330" customWidth="1"/>
    <col min="7426" max="7426" width="13.42578125" style="330" customWidth="1"/>
    <col min="7427" max="7427" width="12.140625" style="330" customWidth="1"/>
    <col min="7428" max="7428" width="11.140625" style="330" customWidth="1"/>
    <col min="7429" max="7429" width="11.28515625" style="330" customWidth="1"/>
    <col min="7430" max="7430" width="12.28515625" style="330" customWidth="1"/>
    <col min="7431" max="7431" width="18" style="330" customWidth="1"/>
    <col min="7432" max="7680" width="9.140625" style="330"/>
    <col min="7681" max="7681" width="60.85546875" style="330" customWidth="1"/>
    <col min="7682" max="7682" width="13.42578125" style="330" customWidth="1"/>
    <col min="7683" max="7683" width="12.140625" style="330" customWidth="1"/>
    <col min="7684" max="7684" width="11.140625" style="330" customWidth="1"/>
    <col min="7685" max="7685" width="11.28515625" style="330" customWidth="1"/>
    <col min="7686" max="7686" width="12.28515625" style="330" customWidth="1"/>
    <col min="7687" max="7687" width="18" style="330" customWidth="1"/>
    <col min="7688" max="7936" width="9.140625" style="330"/>
    <col min="7937" max="7937" width="60.85546875" style="330" customWidth="1"/>
    <col min="7938" max="7938" width="13.42578125" style="330" customWidth="1"/>
    <col min="7939" max="7939" width="12.140625" style="330" customWidth="1"/>
    <col min="7940" max="7940" width="11.140625" style="330" customWidth="1"/>
    <col min="7941" max="7941" width="11.28515625" style="330" customWidth="1"/>
    <col min="7942" max="7942" width="12.28515625" style="330" customWidth="1"/>
    <col min="7943" max="7943" width="18" style="330" customWidth="1"/>
    <col min="7944" max="8192" width="9.140625" style="330"/>
    <col min="8193" max="8193" width="60.85546875" style="330" customWidth="1"/>
    <col min="8194" max="8194" width="13.42578125" style="330" customWidth="1"/>
    <col min="8195" max="8195" width="12.140625" style="330" customWidth="1"/>
    <col min="8196" max="8196" width="11.140625" style="330" customWidth="1"/>
    <col min="8197" max="8197" width="11.28515625" style="330" customWidth="1"/>
    <col min="8198" max="8198" width="12.28515625" style="330" customWidth="1"/>
    <col min="8199" max="8199" width="18" style="330" customWidth="1"/>
    <col min="8200" max="8448" width="9.140625" style="330"/>
    <col min="8449" max="8449" width="60.85546875" style="330" customWidth="1"/>
    <col min="8450" max="8450" width="13.42578125" style="330" customWidth="1"/>
    <col min="8451" max="8451" width="12.140625" style="330" customWidth="1"/>
    <col min="8452" max="8452" width="11.140625" style="330" customWidth="1"/>
    <col min="8453" max="8453" width="11.28515625" style="330" customWidth="1"/>
    <col min="8454" max="8454" width="12.28515625" style="330" customWidth="1"/>
    <col min="8455" max="8455" width="18" style="330" customWidth="1"/>
    <col min="8456" max="8704" width="9.140625" style="330"/>
    <col min="8705" max="8705" width="60.85546875" style="330" customWidth="1"/>
    <col min="8706" max="8706" width="13.42578125" style="330" customWidth="1"/>
    <col min="8707" max="8707" width="12.140625" style="330" customWidth="1"/>
    <col min="8708" max="8708" width="11.140625" style="330" customWidth="1"/>
    <col min="8709" max="8709" width="11.28515625" style="330" customWidth="1"/>
    <col min="8710" max="8710" width="12.28515625" style="330" customWidth="1"/>
    <col min="8711" max="8711" width="18" style="330" customWidth="1"/>
    <col min="8712" max="8960" width="9.140625" style="330"/>
    <col min="8961" max="8961" width="60.85546875" style="330" customWidth="1"/>
    <col min="8962" max="8962" width="13.42578125" style="330" customWidth="1"/>
    <col min="8963" max="8963" width="12.140625" style="330" customWidth="1"/>
    <col min="8964" max="8964" width="11.140625" style="330" customWidth="1"/>
    <col min="8965" max="8965" width="11.28515625" style="330" customWidth="1"/>
    <col min="8966" max="8966" width="12.28515625" style="330" customWidth="1"/>
    <col min="8967" max="8967" width="18" style="330" customWidth="1"/>
    <col min="8968" max="9216" width="9.140625" style="330"/>
    <col min="9217" max="9217" width="60.85546875" style="330" customWidth="1"/>
    <col min="9218" max="9218" width="13.42578125" style="330" customWidth="1"/>
    <col min="9219" max="9219" width="12.140625" style="330" customWidth="1"/>
    <col min="9220" max="9220" width="11.140625" style="330" customWidth="1"/>
    <col min="9221" max="9221" width="11.28515625" style="330" customWidth="1"/>
    <col min="9222" max="9222" width="12.28515625" style="330" customWidth="1"/>
    <col min="9223" max="9223" width="18" style="330" customWidth="1"/>
    <col min="9224" max="9472" width="9.140625" style="330"/>
    <col min="9473" max="9473" width="60.85546875" style="330" customWidth="1"/>
    <col min="9474" max="9474" width="13.42578125" style="330" customWidth="1"/>
    <col min="9475" max="9475" width="12.140625" style="330" customWidth="1"/>
    <col min="9476" max="9476" width="11.140625" style="330" customWidth="1"/>
    <col min="9477" max="9477" width="11.28515625" style="330" customWidth="1"/>
    <col min="9478" max="9478" width="12.28515625" style="330" customWidth="1"/>
    <col min="9479" max="9479" width="18" style="330" customWidth="1"/>
    <col min="9480" max="9728" width="9.140625" style="330"/>
    <col min="9729" max="9729" width="60.85546875" style="330" customWidth="1"/>
    <col min="9730" max="9730" width="13.42578125" style="330" customWidth="1"/>
    <col min="9731" max="9731" width="12.140625" style="330" customWidth="1"/>
    <col min="9732" max="9732" width="11.140625" style="330" customWidth="1"/>
    <col min="9733" max="9733" width="11.28515625" style="330" customWidth="1"/>
    <col min="9734" max="9734" width="12.28515625" style="330" customWidth="1"/>
    <col min="9735" max="9735" width="18" style="330" customWidth="1"/>
    <col min="9736" max="9984" width="9.140625" style="330"/>
    <col min="9985" max="9985" width="60.85546875" style="330" customWidth="1"/>
    <col min="9986" max="9986" width="13.42578125" style="330" customWidth="1"/>
    <col min="9987" max="9987" width="12.140625" style="330" customWidth="1"/>
    <col min="9988" max="9988" width="11.140625" style="330" customWidth="1"/>
    <col min="9989" max="9989" width="11.28515625" style="330" customWidth="1"/>
    <col min="9990" max="9990" width="12.28515625" style="330" customWidth="1"/>
    <col min="9991" max="9991" width="18" style="330" customWidth="1"/>
    <col min="9992" max="10240" width="9.140625" style="330"/>
    <col min="10241" max="10241" width="60.85546875" style="330" customWidth="1"/>
    <col min="10242" max="10242" width="13.42578125" style="330" customWidth="1"/>
    <col min="10243" max="10243" width="12.140625" style="330" customWidth="1"/>
    <col min="10244" max="10244" width="11.140625" style="330" customWidth="1"/>
    <col min="10245" max="10245" width="11.28515625" style="330" customWidth="1"/>
    <col min="10246" max="10246" width="12.28515625" style="330" customWidth="1"/>
    <col min="10247" max="10247" width="18" style="330" customWidth="1"/>
    <col min="10248" max="10496" width="9.140625" style="330"/>
    <col min="10497" max="10497" width="60.85546875" style="330" customWidth="1"/>
    <col min="10498" max="10498" width="13.42578125" style="330" customWidth="1"/>
    <col min="10499" max="10499" width="12.140625" style="330" customWidth="1"/>
    <col min="10500" max="10500" width="11.140625" style="330" customWidth="1"/>
    <col min="10501" max="10501" width="11.28515625" style="330" customWidth="1"/>
    <col min="10502" max="10502" width="12.28515625" style="330" customWidth="1"/>
    <col min="10503" max="10503" width="18" style="330" customWidth="1"/>
    <col min="10504" max="10752" width="9.140625" style="330"/>
    <col min="10753" max="10753" width="60.85546875" style="330" customWidth="1"/>
    <col min="10754" max="10754" width="13.42578125" style="330" customWidth="1"/>
    <col min="10755" max="10755" width="12.140625" style="330" customWidth="1"/>
    <col min="10756" max="10756" width="11.140625" style="330" customWidth="1"/>
    <col min="10757" max="10757" width="11.28515625" style="330" customWidth="1"/>
    <col min="10758" max="10758" width="12.28515625" style="330" customWidth="1"/>
    <col min="10759" max="10759" width="18" style="330" customWidth="1"/>
    <col min="10760" max="11008" width="9.140625" style="330"/>
    <col min="11009" max="11009" width="60.85546875" style="330" customWidth="1"/>
    <col min="11010" max="11010" width="13.42578125" style="330" customWidth="1"/>
    <col min="11011" max="11011" width="12.140625" style="330" customWidth="1"/>
    <col min="11012" max="11012" width="11.140625" style="330" customWidth="1"/>
    <col min="11013" max="11013" width="11.28515625" style="330" customWidth="1"/>
    <col min="11014" max="11014" width="12.28515625" style="330" customWidth="1"/>
    <col min="11015" max="11015" width="18" style="330" customWidth="1"/>
    <col min="11016" max="11264" width="9.140625" style="330"/>
    <col min="11265" max="11265" width="60.85546875" style="330" customWidth="1"/>
    <col min="11266" max="11266" width="13.42578125" style="330" customWidth="1"/>
    <col min="11267" max="11267" width="12.140625" style="330" customWidth="1"/>
    <col min="11268" max="11268" width="11.140625" style="330" customWidth="1"/>
    <col min="11269" max="11269" width="11.28515625" style="330" customWidth="1"/>
    <col min="11270" max="11270" width="12.28515625" style="330" customWidth="1"/>
    <col min="11271" max="11271" width="18" style="330" customWidth="1"/>
    <col min="11272" max="11520" width="9.140625" style="330"/>
    <col min="11521" max="11521" width="60.85546875" style="330" customWidth="1"/>
    <col min="11522" max="11522" width="13.42578125" style="330" customWidth="1"/>
    <col min="11523" max="11523" width="12.140625" style="330" customWidth="1"/>
    <col min="11524" max="11524" width="11.140625" style="330" customWidth="1"/>
    <col min="11525" max="11525" width="11.28515625" style="330" customWidth="1"/>
    <col min="11526" max="11526" width="12.28515625" style="330" customWidth="1"/>
    <col min="11527" max="11527" width="18" style="330" customWidth="1"/>
    <col min="11528" max="11776" width="9.140625" style="330"/>
    <col min="11777" max="11777" width="60.85546875" style="330" customWidth="1"/>
    <col min="11778" max="11778" width="13.42578125" style="330" customWidth="1"/>
    <col min="11779" max="11779" width="12.140625" style="330" customWidth="1"/>
    <col min="11780" max="11780" width="11.140625" style="330" customWidth="1"/>
    <col min="11781" max="11781" width="11.28515625" style="330" customWidth="1"/>
    <col min="11782" max="11782" width="12.28515625" style="330" customWidth="1"/>
    <col min="11783" max="11783" width="18" style="330" customWidth="1"/>
    <col min="11784" max="12032" width="9.140625" style="330"/>
    <col min="12033" max="12033" width="60.85546875" style="330" customWidth="1"/>
    <col min="12034" max="12034" width="13.42578125" style="330" customWidth="1"/>
    <col min="12035" max="12035" width="12.140625" style="330" customWidth="1"/>
    <col min="12036" max="12036" width="11.140625" style="330" customWidth="1"/>
    <col min="12037" max="12037" width="11.28515625" style="330" customWidth="1"/>
    <col min="12038" max="12038" width="12.28515625" style="330" customWidth="1"/>
    <col min="12039" max="12039" width="18" style="330" customWidth="1"/>
    <col min="12040" max="12288" width="9.140625" style="330"/>
    <col min="12289" max="12289" width="60.85546875" style="330" customWidth="1"/>
    <col min="12290" max="12290" width="13.42578125" style="330" customWidth="1"/>
    <col min="12291" max="12291" width="12.140625" style="330" customWidth="1"/>
    <col min="12292" max="12292" width="11.140625" style="330" customWidth="1"/>
    <col min="12293" max="12293" width="11.28515625" style="330" customWidth="1"/>
    <col min="12294" max="12294" width="12.28515625" style="330" customWidth="1"/>
    <col min="12295" max="12295" width="18" style="330" customWidth="1"/>
    <col min="12296" max="12544" width="9.140625" style="330"/>
    <col min="12545" max="12545" width="60.85546875" style="330" customWidth="1"/>
    <col min="12546" max="12546" width="13.42578125" style="330" customWidth="1"/>
    <col min="12547" max="12547" width="12.140625" style="330" customWidth="1"/>
    <col min="12548" max="12548" width="11.140625" style="330" customWidth="1"/>
    <col min="12549" max="12549" width="11.28515625" style="330" customWidth="1"/>
    <col min="12550" max="12550" width="12.28515625" style="330" customWidth="1"/>
    <col min="12551" max="12551" width="18" style="330" customWidth="1"/>
    <col min="12552" max="12800" width="9.140625" style="330"/>
    <col min="12801" max="12801" width="60.85546875" style="330" customWidth="1"/>
    <col min="12802" max="12802" width="13.42578125" style="330" customWidth="1"/>
    <col min="12803" max="12803" width="12.140625" style="330" customWidth="1"/>
    <col min="12804" max="12804" width="11.140625" style="330" customWidth="1"/>
    <col min="12805" max="12805" width="11.28515625" style="330" customWidth="1"/>
    <col min="12806" max="12806" width="12.28515625" style="330" customWidth="1"/>
    <col min="12807" max="12807" width="18" style="330" customWidth="1"/>
    <col min="12808" max="13056" width="9.140625" style="330"/>
    <col min="13057" max="13057" width="60.85546875" style="330" customWidth="1"/>
    <col min="13058" max="13058" width="13.42578125" style="330" customWidth="1"/>
    <col min="13059" max="13059" width="12.140625" style="330" customWidth="1"/>
    <col min="13060" max="13060" width="11.140625" style="330" customWidth="1"/>
    <col min="13061" max="13061" width="11.28515625" style="330" customWidth="1"/>
    <col min="13062" max="13062" width="12.28515625" style="330" customWidth="1"/>
    <col min="13063" max="13063" width="18" style="330" customWidth="1"/>
    <col min="13064" max="13312" width="9.140625" style="330"/>
    <col min="13313" max="13313" width="60.85546875" style="330" customWidth="1"/>
    <col min="13314" max="13314" width="13.42578125" style="330" customWidth="1"/>
    <col min="13315" max="13315" width="12.140625" style="330" customWidth="1"/>
    <col min="13316" max="13316" width="11.140625" style="330" customWidth="1"/>
    <col min="13317" max="13317" width="11.28515625" style="330" customWidth="1"/>
    <col min="13318" max="13318" width="12.28515625" style="330" customWidth="1"/>
    <col min="13319" max="13319" width="18" style="330" customWidth="1"/>
    <col min="13320" max="13568" width="9.140625" style="330"/>
    <col min="13569" max="13569" width="60.85546875" style="330" customWidth="1"/>
    <col min="13570" max="13570" width="13.42578125" style="330" customWidth="1"/>
    <col min="13571" max="13571" width="12.140625" style="330" customWidth="1"/>
    <col min="13572" max="13572" width="11.140625" style="330" customWidth="1"/>
    <col min="13573" max="13573" width="11.28515625" style="330" customWidth="1"/>
    <col min="13574" max="13574" width="12.28515625" style="330" customWidth="1"/>
    <col min="13575" max="13575" width="18" style="330" customWidth="1"/>
    <col min="13576" max="13824" width="9.140625" style="330"/>
    <col min="13825" max="13825" width="60.85546875" style="330" customWidth="1"/>
    <col min="13826" max="13826" width="13.42578125" style="330" customWidth="1"/>
    <col min="13827" max="13827" width="12.140625" style="330" customWidth="1"/>
    <col min="13828" max="13828" width="11.140625" style="330" customWidth="1"/>
    <col min="13829" max="13829" width="11.28515625" style="330" customWidth="1"/>
    <col min="13830" max="13830" width="12.28515625" style="330" customWidth="1"/>
    <col min="13831" max="13831" width="18" style="330" customWidth="1"/>
    <col min="13832" max="14080" width="9.140625" style="330"/>
    <col min="14081" max="14081" width="60.85546875" style="330" customWidth="1"/>
    <col min="14082" max="14082" width="13.42578125" style="330" customWidth="1"/>
    <col min="14083" max="14083" width="12.140625" style="330" customWidth="1"/>
    <col min="14084" max="14084" width="11.140625" style="330" customWidth="1"/>
    <col min="14085" max="14085" width="11.28515625" style="330" customWidth="1"/>
    <col min="14086" max="14086" width="12.28515625" style="330" customWidth="1"/>
    <col min="14087" max="14087" width="18" style="330" customWidth="1"/>
    <col min="14088" max="14336" width="9.140625" style="330"/>
    <col min="14337" max="14337" width="60.85546875" style="330" customWidth="1"/>
    <col min="14338" max="14338" width="13.42578125" style="330" customWidth="1"/>
    <col min="14339" max="14339" width="12.140625" style="330" customWidth="1"/>
    <col min="14340" max="14340" width="11.140625" style="330" customWidth="1"/>
    <col min="14341" max="14341" width="11.28515625" style="330" customWidth="1"/>
    <col min="14342" max="14342" width="12.28515625" style="330" customWidth="1"/>
    <col min="14343" max="14343" width="18" style="330" customWidth="1"/>
    <col min="14344" max="14592" width="9.140625" style="330"/>
    <col min="14593" max="14593" width="60.85546875" style="330" customWidth="1"/>
    <col min="14594" max="14594" width="13.42578125" style="330" customWidth="1"/>
    <col min="14595" max="14595" width="12.140625" style="330" customWidth="1"/>
    <col min="14596" max="14596" width="11.140625" style="330" customWidth="1"/>
    <col min="14597" max="14597" width="11.28515625" style="330" customWidth="1"/>
    <col min="14598" max="14598" width="12.28515625" style="330" customWidth="1"/>
    <col min="14599" max="14599" width="18" style="330" customWidth="1"/>
    <col min="14600" max="14848" width="9.140625" style="330"/>
    <col min="14849" max="14849" width="60.85546875" style="330" customWidth="1"/>
    <col min="14850" max="14850" width="13.42578125" style="330" customWidth="1"/>
    <col min="14851" max="14851" width="12.140625" style="330" customWidth="1"/>
    <col min="14852" max="14852" width="11.140625" style="330" customWidth="1"/>
    <col min="14853" max="14853" width="11.28515625" style="330" customWidth="1"/>
    <col min="14854" max="14854" width="12.28515625" style="330" customWidth="1"/>
    <col min="14855" max="14855" width="18" style="330" customWidth="1"/>
    <col min="14856" max="15104" width="9.140625" style="330"/>
    <col min="15105" max="15105" width="60.85546875" style="330" customWidth="1"/>
    <col min="15106" max="15106" width="13.42578125" style="330" customWidth="1"/>
    <col min="15107" max="15107" width="12.140625" style="330" customWidth="1"/>
    <col min="15108" max="15108" width="11.140625" style="330" customWidth="1"/>
    <col min="15109" max="15109" width="11.28515625" style="330" customWidth="1"/>
    <col min="15110" max="15110" width="12.28515625" style="330" customWidth="1"/>
    <col min="15111" max="15111" width="18" style="330" customWidth="1"/>
    <col min="15112" max="15360" width="9.140625" style="330"/>
    <col min="15361" max="15361" width="60.85546875" style="330" customWidth="1"/>
    <col min="15362" max="15362" width="13.42578125" style="330" customWidth="1"/>
    <col min="15363" max="15363" width="12.140625" style="330" customWidth="1"/>
    <col min="15364" max="15364" width="11.140625" style="330" customWidth="1"/>
    <col min="15365" max="15365" width="11.28515625" style="330" customWidth="1"/>
    <col min="15366" max="15366" width="12.28515625" style="330" customWidth="1"/>
    <col min="15367" max="15367" width="18" style="330" customWidth="1"/>
    <col min="15368" max="15616" width="9.140625" style="330"/>
    <col min="15617" max="15617" width="60.85546875" style="330" customWidth="1"/>
    <col min="15618" max="15618" width="13.42578125" style="330" customWidth="1"/>
    <col min="15619" max="15619" width="12.140625" style="330" customWidth="1"/>
    <col min="15620" max="15620" width="11.140625" style="330" customWidth="1"/>
    <col min="15621" max="15621" width="11.28515625" style="330" customWidth="1"/>
    <col min="15622" max="15622" width="12.28515625" style="330" customWidth="1"/>
    <col min="15623" max="15623" width="18" style="330" customWidth="1"/>
    <col min="15624" max="15872" width="9.140625" style="330"/>
    <col min="15873" max="15873" width="60.85546875" style="330" customWidth="1"/>
    <col min="15874" max="15874" width="13.42578125" style="330" customWidth="1"/>
    <col min="15875" max="15875" width="12.140625" style="330" customWidth="1"/>
    <col min="15876" max="15876" width="11.140625" style="330" customWidth="1"/>
    <col min="15877" max="15877" width="11.28515625" style="330" customWidth="1"/>
    <col min="15878" max="15878" width="12.28515625" style="330" customWidth="1"/>
    <col min="15879" max="15879" width="18" style="330" customWidth="1"/>
    <col min="15880" max="16128" width="9.140625" style="330"/>
    <col min="16129" max="16129" width="60.85546875" style="330" customWidth="1"/>
    <col min="16130" max="16130" width="13.42578125" style="330" customWidth="1"/>
    <col min="16131" max="16131" width="12.140625" style="330" customWidth="1"/>
    <col min="16132" max="16132" width="11.140625" style="330" customWidth="1"/>
    <col min="16133" max="16133" width="11.28515625" style="330" customWidth="1"/>
    <col min="16134" max="16134" width="12.28515625" style="330" customWidth="1"/>
    <col min="16135" max="16135" width="18" style="330" customWidth="1"/>
    <col min="16136" max="16384" width="9.140625" style="330"/>
  </cols>
  <sheetData>
    <row r="4" spans="1:7" ht="15.75" x14ac:dyDescent="0.25">
      <c r="A4" s="437" t="s">
        <v>382</v>
      </c>
      <c r="B4" s="437"/>
      <c r="C4" s="437"/>
      <c r="D4" s="437"/>
      <c r="E4" s="437"/>
      <c r="F4" s="437"/>
      <c r="G4" s="437"/>
    </row>
    <row r="5" spans="1:7" ht="15.75" x14ac:dyDescent="0.25">
      <c r="A5" s="331"/>
      <c r="B5" s="332"/>
      <c r="C5" s="332"/>
      <c r="D5" s="332"/>
      <c r="E5" s="332"/>
      <c r="F5" s="332"/>
      <c r="G5" s="333"/>
    </row>
    <row r="6" spans="1:7" x14ac:dyDescent="0.2">
      <c r="A6" s="332"/>
      <c r="B6" s="333"/>
      <c r="C6" s="333"/>
      <c r="D6" s="333"/>
      <c r="E6" s="333"/>
      <c r="F6" s="333"/>
      <c r="G6" s="333"/>
    </row>
    <row r="7" spans="1:7" ht="15" x14ac:dyDescent="0.25">
      <c r="A7" s="334" t="s">
        <v>383</v>
      </c>
      <c r="B7" s="335"/>
      <c r="C7" s="336" t="s">
        <v>384</v>
      </c>
      <c r="D7" s="336" t="s">
        <v>385</v>
      </c>
      <c r="E7" s="336" t="s">
        <v>386</v>
      </c>
      <c r="F7" s="336" t="s">
        <v>387</v>
      </c>
      <c r="G7" s="333"/>
    </row>
    <row r="8" spans="1:7" ht="15" x14ac:dyDescent="0.25">
      <c r="A8" s="337" t="s">
        <v>388</v>
      </c>
      <c r="B8" s="338"/>
      <c r="C8" s="339">
        <f>'[2]2.sz.tábla'!D30-'[2]2.sz.tábla'!D37-C12</f>
        <v>9433000</v>
      </c>
      <c r="D8" s="339">
        <v>8433000</v>
      </c>
      <c r="E8" s="339">
        <v>8433000</v>
      </c>
      <c r="F8" s="339">
        <v>8433000</v>
      </c>
      <c r="G8" s="333"/>
    </row>
    <row r="9" spans="1:7" ht="15" x14ac:dyDescent="0.25">
      <c r="A9" s="337" t="s">
        <v>389</v>
      </c>
      <c r="B9" s="338"/>
      <c r="C9" s="340">
        <f>'[2]2.sz.tábla'!D53</f>
        <v>0</v>
      </c>
      <c r="D9" s="340"/>
      <c r="E9" s="340"/>
      <c r="F9" s="340"/>
      <c r="G9" s="333"/>
    </row>
    <row r="10" spans="1:7" ht="15" x14ac:dyDescent="0.25">
      <c r="A10" s="337" t="s">
        <v>390</v>
      </c>
      <c r="B10" s="338"/>
      <c r="C10" s="340"/>
      <c r="D10" s="340"/>
      <c r="E10" s="340"/>
      <c r="F10" s="340"/>
      <c r="G10" s="333"/>
    </row>
    <row r="11" spans="1:7" ht="30" x14ac:dyDescent="0.25">
      <c r="A11" s="337" t="s">
        <v>391</v>
      </c>
      <c r="B11" s="338"/>
      <c r="C11" s="340"/>
      <c r="D11" s="340"/>
      <c r="E11" s="340"/>
      <c r="F11" s="340"/>
      <c r="G11" s="333"/>
    </row>
    <row r="12" spans="1:7" ht="15" x14ac:dyDescent="0.25">
      <c r="A12" s="337" t="s">
        <v>392</v>
      </c>
      <c r="B12" s="338"/>
      <c r="C12" s="340">
        <f>'[2]2.sz.tábla'!D40</f>
        <v>100000</v>
      </c>
      <c r="D12" s="340">
        <v>100000</v>
      </c>
      <c r="E12" s="340">
        <v>100000</v>
      </c>
      <c r="F12" s="340">
        <v>100000</v>
      </c>
      <c r="G12" s="333"/>
    </row>
    <row r="13" spans="1:7" ht="15" x14ac:dyDescent="0.25">
      <c r="A13" s="337" t="s">
        <v>393</v>
      </c>
      <c r="B13" s="338"/>
      <c r="C13" s="340"/>
      <c r="D13" s="340"/>
      <c r="E13" s="340"/>
      <c r="F13" s="340"/>
      <c r="G13" s="333"/>
    </row>
    <row r="14" spans="1:7" ht="15" x14ac:dyDescent="0.25">
      <c r="A14" s="337" t="s">
        <v>85</v>
      </c>
      <c r="B14" s="338"/>
      <c r="C14" s="340">
        <f>SUM(C8:C13)</f>
        <v>9533000</v>
      </c>
      <c r="D14" s="340">
        <f>SUM(D8:D13)</f>
        <v>8533000</v>
      </c>
      <c r="E14" s="340">
        <f>SUM(E8:E13)</f>
        <v>8533000</v>
      </c>
      <c r="F14" s="340">
        <f>SUM(F8:F13)</f>
        <v>8533000</v>
      </c>
      <c r="G14" s="333">
        <f>'[2]2.sz.tábla'!D30-'[2]2.sz.tábla'!D37</f>
        <v>9533000</v>
      </c>
    </row>
    <row r="15" spans="1:7" s="345" customFormat="1" ht="14.25" x14ac:dyDescent="0.2">
      <c r="A15" s="341" t="s">
        <v>394</v>
      </c>
      <c r="B15" s="342"/>
      <c r="C15" s="343">
        <f>C14*0.5</f>
        <v>4766500</v>
      </c>
      <c r="D15" s="343">
        <f>D14*0.5</f>
        <v>4266500</v>
      </c>
      <c r="E15" s="343">
        <f>E14*0.5</f>
        <v>4266500</v>
      </c>
      <c r="F15" s="343">
        <f>F14*0.5</f>
        <v>4266500</v>
      </c>
      <c r="G15" s="344"/>
    </row>
    <row r="16" spans="1:7" ht="15" x14ac:dyDescent="0.25">
      <c r="A16" s="346"/>
      <c r="B16" s="347"/>
      <c r="C16" s="347"/>
      <c r="D16" s="347"/>
      <c r="E16" s="347"/>
      <c r="F16" s="347"/>
      <c r="G16" s="333"/>
    </row>
    <row r="17" spans="1:7" ht="28.5" x14ac:dyDescent="0.2">
      <c r="A17" s="341" t="s">
        <v>395</v>
      </c>
      <c r="B17" s="348" t="s">
        <v>396</v>
      </c>
      <c r="C17" s="336" t="s">
        <v>384</v>
      </c>
      <c r="D17" s="336" t="s">
        <v>385</v>
      </c>
      <c r="E17" s="336" t="s">
        <v>386</v>
      </c>
      <c r="F17" s="336" t="s">
        <v>387</v>
      </c>
      <c r="G17" s="333"/>
    </row>
    <row r="18" spans="1:7" ht="15" x14ac:dyDescent="0.25">
      <c r="A18" s="349" t="s">
        <v>85</v>
      </c>
      <c r="B18" s="350"/>
      <c r="C18" s="351">
        <v>0</v>
      </c>
      <c r="D18" s="351">
        <v>0</v>
      </c>
      <c r="E18" s="351">
        <v>0</v>
      </c>
      <c r="F18" s="351">
        <v>0</v>
      </c>
      <c r="G18" s="333"/>
    </row>
    <row r="19" spans="1:7" x14ac:dyDescent="0.2">
      <c r="A19" s="332"/>
      <c r="B19" s="333"/>
      <c r="C19" s="333"/>
      <c r="D19" s="333"/>
      <c r="E19" s="333"/>
      <c r="F19" s="333"/>
      <c r="G19" s="333"/>
    </row>
  </sheetData>
  <mergeCells count="1">
    <mergeCell ref="A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workbookViewId="0">
      <selection activeCell="M7" sqref="M7"/>
    </sheetView>
  </sheetViews>
  <sheetFormatPr defaultRowHeight="15.75" x14ac:dyDescent="0.25"/>
  <cols>
    <col min="1" max="1" width="9.140625" style="353"/>
    <col min="2" max="2" width="25.42578125" style="353" customWidth="1"/>
    <col min="3" max="3" width="20.85546875" style="353" customWidth="1"/>
    <col min="4" max="4" width="17.28515625" style="353" bestFit="1" customWidth="1"/>
    <col min="5" max="5" width="13.85546875" style="353" bestFit="1" customWidth="1"/>
    <col min="6" max="6" width="11.5703125" style="353" customWidth="1"/>
    <col min="7" max="257" width="9.140625" style="353"/>
    <col min="258" max="258" width="25.42578125" style="353" customWidth="1"/>
    <col min="259" max="259" width="20.85546875" style="353" customWidth="1"/>
    <col min="260" max="260" width="17.28515625" style="353" bestFit="1" customWidth="1"/>
    <col min="261" max="261" width="13.85546875" style="353" bestFit="1" customWidth="1"/>
    <col min="262" max="513" width="9.140625" style="353"/>
    <col min="514" max="514" width="25.42578125" style="353" customWidth="1"/>
    <col min="515" max="515" width="20.85546875" style="353" customWidth="1"/>
    <col min="516" max="516" width="17.28515625" style="353" bestFit="1" customWidth="1"/>
    <col min="517" max="517" width="13.85546875" style="353" bestFit="1" customWidth="1"/>
    <col min="518" max="769" width="9.140625" style="353"/>
    <col min="770" max="770" width="25.42578125" style="353" customWidth="1"/>
    <col min="771" max="771" width="20.85546875" style="353" customWidth="1"/>
    <col min="772" max="772" width="17.28515625" style="353" bestFit="1" customWidth="1"/>
    <col min="773" max="773" width="13.85546875" style="353" bestFit="1" customWidth="1"/>
    <col min="774" max="1025" width="9.140625" style="353"/>
    <col min="1026" max="1026" width="25.42578125" style="353" customWidth="1"/>
    <col min="1027" max="1027" width="20.85546875" style="353" customWidth="1"/>
    <col min="1028" max="1028" width="17.28515625" style="353" bestFit="1" customWidth="1"/>
    <col min="1029" max="1029" width="13.85546875" style="353" bestFit="1" customWidth="1"/>
    <col min="1030" max="1281" width="9.140625" style="353"/>
    <col min="1282" max="1282" width="25.42578125" style="353" customWidth="1"/>
    <col min="1283" max="1283" width="20.85546875" style="353" customWidth="1"/>
    <col min="1284" max="1284" width="17.28515625" style="353" bestFit="1" customWidth="1"/>
    <col min="1285" max="1285" width="13.85546875" style="353" bestFit="1" customWidth="1"/>
    <col min="1286" max="1537" width="9.140625" style="353"/>
    <col min="1538" max="1538" width="25.42578125" style="353" customWidth="1"/>
    <col min="1539" max="1539" width="20.85546875" style="353" customWidth="1"/>
    <col min="1540" max="1540" width="17.28515625" style="353" bestFit="1" customWidth="1"/>
    <col min="1541" max="1541" width="13.85546875" style="353" bestFit="1" customWidth="1"/>
    <col min="1542" max="1793" width="9.140625" style="353"/>
    <col min="1794" max="1794" width="25.42578125" style="353" customWidth="1"/>
    <col min="1795" max="1795" width="20.85546875" style="353" customWidth="1"/>
    <col min="1796" max="1796" width="17.28515625" style="353" bestFit="1" customWidth="1"/>
    <col min="1797" max="1797" width="13.85546875" style="353" bestFit="1" customWidth="1"/>
    <col min="1798" max="2049" width="9.140625" style="353"/>
    <col min="2050" max="2050" width="25.42578125" style="353" customWidth="1"/>
    <col min="2051" max="2051" width="20.85546875" style="353" customWidth="1"/>
    <col min="2052" max="2052" width="17.28515625" style="353" bestFit="1" customWidth="1"/>
    <col min="2053" max="2053" width="13.85546875" style="353" bestFit="1" customWidth="1"/>
    <col min="2054" max="2305" width="9.140625" style="353"/>
    <col min="2306" max="2306" width="25.42578125" style="353" customWidth="1"/>
    <col min="2307" max="2307" width="20.85546875" style="353" customWidth="1"/>
    <col min="2308" max="2308" width="17.28515625" style="353" bestFit="1" customWidth="1"/>
    <col min="2309" max="2309" width="13.85546875" style="353" bestFit="1" customWidth="1"/>
    <col min="2310" max="2561" width="9.140625" style="353"/>
    <col min="2562" max="2562" width="25.42578125" style="353" customWidth="1"/>
    <col min="2563" max="2563" width="20.85546875" style="353" customWidth="1"/>
    <col min="2564" max="2564" width="17.28515625" style="353" bestFit="1" customWidth="1"/>
    <col min="2565" max="2565" width="13.85546875" style="353" bestFit="1" customWidth="1"/>
    <col min="2566" max="2817" width="9.140625" style="353"/>
    <col min="2818" max="2818" width="25.42578125" style="353" customWidth="1"/>
    <col min="2819" max="2819" width="20.85546875" style="353" customWidth="1"/>
    <col min="2820" max="2820" width="17.28515625" style="353" bestFit="1" customWidth="1"/>
    <col min="2821" max="2821" width="13.85546875" style="353" bestFit="1" customWidth="1"/>
    <col min="2822" max="3073" width="9.140625" style="353"/>
    <col min="3074" max="3074" width="25.42578125" style="353" customWidth="1"/>
    <col min="3075" max="3075" width="20.85546875" style="353" customWidth="1"/>
    <col min="3076" max="3076" width="17.28515625" style="353" bestFit="1" customWidth="1"/>
    <col min="3077" max="3077" width="13.85546875" style="353" bestFit="1" customWidth="1"/>
    <col min="3078" max="3329" width="9.140625" style="353"/>
    <col min="3330" max="3330" width="25.42578125" style="353" customWidth="1"/>
    <col min="3331" max="3331" width="20.85546875" style="353" customWidth="1"/>
    <col min="3332" max="3332" width="17.28515625" style="353" bestFit="1" customWidth="1"/>
    <col min="3333" max="3333" width="13.85546875" style="353" bestFit="1" customWidth="1"/>
    <col min="3334" max="3585" width="9.140625" style="353"/>
    <col min="3586" max="3586" width="25.42578125" style="353" customWidth="1"/>
    <col min="3587" max="3587" width="20.85546875" style="353" customWidth="1"/>
    <col min="3588" max="3588" width="17.28515625" style="353" bestFit="1" customWidth="1"/>
    <col min="3589" max="3589" width="13.85546875" style="353" bestFit="1" customWidth="1"/>
    <col min="3590" max="3841" width="9.140625" style="353"/>
    <col min="3842" max="3842" width="25.42578125" style="353" customWidth="1"/>
    <col min="3843" max="3843" width="20.85546875" style="353" customWidth="1"/>
    <col min="3844" max="3844" width="17.28515625" style="353" bestFit="1" customWidth="1"/>
    <col min="3845" max="3845" width="13.85546875" style="353" bestFit="1" customWidth="1"/>
    <col min="3846" max="4097" width="9.140625" style="353"/>
    <col min="4098" max="4098" width="25.42578125" style="353" customWidth="1"/>
    <col min="4099" max="4099" width="20.85546875" style="353" customWidth="1"/>
    <col min="4100" max="4100" width="17.28515625" style="353" bestFit="1" customWidth="1"/>
    <col min="4101" max="4101" width="13.85546875" style="353" bestFit="1" customWidth="1"/>
    <col min="4102" max="4353" width="9.140625" style="353"/>
    <col min="4354" max="4354" width="25.42578125" style="353" customWidth="1"/>
    <col min="4355" max="4355" width="20.85546875" style="353" customWidth="1"/>
    <col min="4356" max="4356" width="17.28515625" style="353" bestFit="1" customWidth="1"/>
    <col min="4357" max="4357" width="13.85546875" style="353" bestFit="1" customWidth="1"/>
    <col min="4358" max="4609" width="9.140625" style="353"/>
    <col min="4610" max="4610" width="25.42578125" style="353" customWidth="1"/>
    <col min="4611" max="4611" width="20.85546875" style="353" customWidth="1"/>
    <col min="4612" max="4612" width="17.28515625" style="353" bestFit="1" customWidth="1"/>
    <col min="4613" max="4613" width="13.85546875" style="353" bestFit="1" customWidth="1"/>
    <col min="4614" max="4865" width="9.140625" style="353"/>
    <col min="4866" max="4866" width="25.42578125" style="353" customWidth="1"/>
    <col min="4867" max="4867" width="20.85546875" style="353" customWidth="1"/>
    <col min="4868" max="4868" width="17.28515625" style="353" bestFit="1" customWidth="1"/>
    <col min="4869" max="4869" width="13.85546875" style="353" bestFit="1" customWidth="1"/>
    <col min="4870" max="5121" width="9.140625" style="353"/>
    <col min="5122" max="5122" width="25.42578125" style="353" customWidth="1"/>
    <col min="5123" max="5123" width="20.85546875" style="353" customWidth="1"/>
    <col min="5124" max="5124" width="17.28515625" style="353" bestFit="1" customWidth="1"/>
    <col min="5125" max="5125" width="13.85546875" style="353" bestFit="1" customWidth="1"/>
    <col min="5126" max="5377" width="9.140625" style="353"/>
    <col min="5378" max="5378" width="25.42578125" style="353" customWidth="1"/>
    <col min="5379" max="5379" width="20.85546875" style="353" customWidth="1"/>
    <col min="5380" max="5380" width="17.28515625" style="353" bestFit="1" customWidth="1"/>
    <col min="5381" max="5381" width="13.85546875" style="353" bestFit="1" customWidth="1"/>
    <col min="5382" max="5633" width="9.140625" style="353"/>
    <col min="5634" max="5634" width="25.42578125" style="353" customWidth="1"/>
    <col min="5635" max="5635" width="20.85546875" style="353" customWidth="1"/>
    <col min="5636" max="5636" width="17.28515625" style="353" bestFit="1" customWidth="1"/>
    <col min="5637" max="5637" width="13.85546875" style="353" bestFit="1" customWidth="1"/>
    <col min="5638" max="5889" width="9.140625" style="353"/>
    <col min="5890" max="5890" width="25.42578125" style="353" customWidth="1"/>
    <col min="5891" max="5891" width="20.85546875" style="353" customWidth="1"/>
    <col min="5892" max="5892" width="17.28515625" style="353" bestFit="1" customWidth="1"/>
    <col min="5893" max="5893" width="13.85546875" style="353" bestFit="1" customWidth="1"/>
    <col min="5894" max="6145" width="9.140625" style="353"/>
    <col min="6146" max="6146" width="25.42578125" style="353" customWidth="1"/>
    <col min="6147" max="6147" width="20.85546875" style="353" customWidth="1"/>
    <col min="6148" max="6148" width="17.28515625" style="353" bestFit="1" customWidth="1"/>
    <col min="6149" max="6149" width="13.85546875" style="353" bestFit="1" customWidth="1"/>
    <col min="6150" max="6401" width="9.140625" style="353"/>
    <col min="6402" max="6402" width="25.42578125" style="353" customWidth="1"/>
    <col min="6403" max="6403" width="20.85546875" style="353" customWidth="1"/>
    <col min="6404" max="6404" width="17.28515625" style="353" bestFit="1" customWidth="1"/>
    <col min="6405" max="6405" width="13.85546875" style="353" bestFit="1" customWidth="1"/>
    <col min="6406" max="6657" width="9.140625" style="353"/>
    <col min="6658" max="6658" width="25.42578125" style="353" customWidth="1"/>
    <col min="6659" max="6659" width="20.85546875" style="353" customWidth="1"/>
    <col min="6660" max="6660" width="17.28515625" style="353" bestFit="1" customWidth="1"/>
    <col min="6661" max="6661" width="13.85546875" style="353" bestFit="1" customWidth="1"/>
    <col min="6662" max="6913" width="9.140625" style="353"/>
    <col min="6914" max="6914" width="25.42578125" style="353" customWidth="1"/>
    <col min="6915" max="6915" width="20.85546875" style="353" customWidth="1"/>
    <col min="6916" max="6916" width="17.28515625" style="353" bestFit="1" customWidth="1"/>
    <col min="6917" max="6917" width="13.85546875" style="353" bestFit="1" customWidth="1"/>
    <col min="6918" max="7169" width="9.140625" style="353"/>
    <col min="7170" max="7170" width="25.42578125" style="353" customWidth="1"/>
    <col min="7171" max="7171" width="20.85546875" style="353" customWidth="1"/>
    <col min="7172" max="7172" width="17.28515625" style="353" bestFit="1" customWidth="1"/>
    <col min="7173" max="7173" width="13.85546875" style="353" bestFit="1" customWidth="1"/>
    <col min="7174" max="7425" width="9.140625" style="353"/>
    <col min="7426" max="7426" width="25.42578125" style="353" customWidth="1"/>
    <col min="7427" max="7427" width="20.85546875" style="353" customWidth="1"/>
    <col min="7428" max="7428" width="17.28515625" style="353" bestFit="1" customWidth="1"/>
    <col min="7429" max="7429" width="13.85546875" style="353" bestFit="1" customWidth="1"/>
    <col min="7430" max="7681" width="9.140625" style="353"/>
    <col min="7682" max="7682" width="25.42578125" style="353" customWidth="1"/>
    <col min="7683" max="7683" width="20.85546875" style="353" customWidth="1"/>
    <col min="7684" max="7684" width="17.28515625" style="353" bestFit="1" customWidth="1"/>
    <col min="7685" max="7685" width="13.85546875" style="353" bestFit="1" customWidth="1"/>
    <col min="7686" max="7937" width="9.140625" style="353"/>
    <col min="7938" max="7938" width="25.42578125" style="353" customWidth="1"/>
    <col min="7939" max="7939" width="20.85546875" style="353" customWidth="1"/>
    <col min="7940" max="7940" width="17.28515625" style="353" bestFit="1" customWidth="1"/>
    <col min="7941" max="7941" width="13.85546875" style="353" bestFit="1" customWidth="1"/>
    <col min="7942" max="8193" width="9.140625" style="353"/>
    <col min="8194" max="8194" width="25.42578125" style="353" customWidth="1"/>
    <col min="8195" max="8195" width="20.85546875" style="353" customWidth="1"/>
    <col min="8196" max="8196" width="17.28515625" style="353" bestFit="1" customWidth="1"/>
    <col min="8197" max="8197" width="13.85546875" style="353" bestFit="1" customWidth="1"/>
    <col min="8198" max="8449" width="9.140625" style="353"/>
    <col min="8450" max="8450" width="25.42578125" style="353" customWidth="1"/>
    <col min="8451" max="8451" width="20.85546875" style="353" customWidth="1"/>
    <col min="8452" max="8452" width="17.28515625" style="353" bestFit="1" customWidth="1"/>
    <col min="8453" max="8453" width="13.85546875" style="353" bestFit="1" customWidth="1"/>
    <col min="8454" max="8705" width="9.140625" style="353"/>
    <col min="8706" max="8706" width="25.42578125" style="353" customWidth="1"/>
    <col min="8707" max="8707" width="20.85546875" style="353" customWidth="1"/>
    <col min="8708" max="8708" width="17.28515625" style="353" bestFit="1" customWidth="1"/>
    <col min="8709" max="8709" width="13.85546875" style="353" bestFit="1" customWidth="1"/>
    <col min="8710" max="8961" width="9.140625" style="353"/>
    <col min="8962" max="8962" width="25.42578125" style="353" customWidth="1"/>
    <col min="8963" max="8963" width="20.85546875" style="353" customWidth="1"/>
    <col min="8964" max="8964" width="17.28515625" style="353" bestFit="1" customWidth="1"/>
    <col min="8965" max="8965" width="13.85546875" style="353" bestFit="1" customWidth="1"/>
    <col min="8966" max="9217" width="9.140625" style="353"/>
    <col min="9218" max="9218" width="25.42578125" style="353" customWidth="1"/>
    <col min="9219" max="9219" width="20.85546875" style="353" customWidth="1"/>
    <col min="9220" max="9220" width="17.28515625" style="353" bestFit="1" customWidth="1"/>
    <col min="9221" max="9221" width="13.85546875" style="353" bestFit="1" customWidth="1"/>
    <col min="9222" max="9473" width="9.140625" style="353"/>
    <col min="9474" max="9474" width="25.42578125" style="353" customWidth="1"/>
    <col min="9475" max="9475" width="20.85546875" style="353" customWidth="1"/>
    <col min="9476" max="9476" width="17.28515625" style="353" bestFit="1" customWidth="1"/>
    <col min="9477" max="9477" width="13.85546875" style="353" bestFit="1" customWidth="1"/>
    <col min="9478" max="9729" width="9.140625" style="353"/>
    <col min="9730" max="9730" width="25.42578125" style="353" customWidth="1"/>
    <col min="9731" max="9731" width="20.85546875" style="353" customWidth="1"/>
    <col min="9732" max="9732" width="17.28515625" style="353" bestFit="1" customWidth="1"/>
    <col min="9733" max="9733" width="13.85546875" style="353" bestFit="1" customWidth="1"/>
    <col min="9734" max="9985" width="9.140625" style="353"/>
    <col min="9986" max="9986" width="25.42578125" style="353" customWidth="1"/>
    <col min="9987" max="9987" width="20.85546875" style="353" customWidth="1"/>
    <col min="9988" max="9988" width="17.28515625" style="353" bestFit="1" customWidth="1"/>
    <col min="9989" max="9989" width="13.85546875" style="353" bestFit="1" customWidth="1"/>
    <col min="9990" max="10241" width="9.140625" style="353"/>
    <col min="10242" max="10242" width="25.42578125" style="353" customWidth="1"/>
    <col min="10243" max="10243" width="20.85546875" style="353" customWidth="1"/>
    <col min="10244" max="10244" width="17.28515625" style="353" bestFit="1" customWidth="1"/>
    <col min="10245" max="10245" width="13.85546875" style="353" bestFit="1" customWidth="1"/>
    <col min="10246" max="10497" width="9.140625" style="353"/>
    <col min="10498" max="10498" width="25.42578125" style="353" customWidth="1"/>
    <col min="10499" max="10499" width="20.85546875" style="353" customWidth="1"/>
    <col min="10500" max="10500" width="17.28515625" style="353" bestFit="1" customWidth="1"/>
    <col min="10501" max="10501" width="13.85546875" style="353" bestFit="1" customWidth="1"/>
    <col min="10502" max="10753" width="9.140625" style="353"/>
    <col min="10754" max="10754" width="25.42578125" style="353" customWidth="1"/>
    <col min="10755" max="10755" width="20.85546875" style="353" customWidth="1"/>
    <col min="10756" max="10756" width="17.28515625" style="353" bestFit="1" customWidth="1"/>
    <col min="10757" max="10757" width="13.85546875" style="353" bestFit="1" customWidth="1"/>
    <col min="10758" max="11009" width="9.140625" style="353"/>
    <col min="11010" max="11010" width="25.42578125" style="353" customWidth="1"/>
    <col min="11011" max="11011" width="20.85546875" style="353" customWidth="1"/>
    <col min="11012" max="11012" width="17.28515625" style="353" bestFit="1" customWidth="1"/>
    <col min="11013" max="11013" width="13.85546875" style="353" bestFit="1" customWidth="1"/>
    <col min="11014" max="11265" width="9.140625" style="353"/>
    <col min="11266" max="11266" width="25.42578125" style="353" customWidth="1"/>
    <col min="11267" max="11267" width="20.85546875" style="353" customWidth="1"/>
    <col min="11268" max="11268" width="17.28515625" style="353" bestFit="1" customWidth="1"/>
    <col min="11269" max="11269" width="13.85546875" style="353" bestFit="1" customWidth="1"/>
    <col min="11270" max="11521" width="9.140625" style="353"/>
    <col min="11522" max="11522" width="25.42578125" style="353" customWidth="1"/>
    <col min="11523" max="11523" width="20.85546875" style="353" customWidth="1"/>
    <col min="11524" max="11524" width="17.28515625" style="353" bestFit="1" customWidth="1"/>
    <col min="11525" max="11525" width="13.85546875" style="353" bestFit="1" customWidth="1"/>
    <col min="11526" max="11777" width="9.140625" style="353"/>
    <col min="11778" max="11778" width="25.42578125" style="353" customWidth="1"/>
    <col min="11779" max="11779" width="20.85546875" style="353" customWidth="1"/>
    <col min="11780" max="11780" width="17.28515625" style="353" bestFit="1" customWidth="1"/>
    <col min="11781" max="11781" width="13.85546875" style="353" bestFit="1" customWidth="1"/>
    <col min="11782" max="12033" width="9.140625" style="353"/>
    <col min="12034" max="12034" width="25.42578125" style="353" customWidth="1"/>
    <col min="12035" max="12035" width="20.85546875" style="353" customWidth="1"/>
    <col min="12036" max="12036" width="17.28515625" style="353" bestFit="1" customWidth="1"/>
    <col min="12037" max="12037" width="13.85546875" style="353" bestFit="1" customWidth="1"/>
    <col min="12038" max="12289" width="9.140625" style="353"/>
    <col min="12290" max="12290" width="25.42578125" style="353" customWidth="1"/>
    <col min="12291" max="12291" width="20.85546875" style="353" customWidth="1"/>
    <col min="12292" max="12292" width="17.28515625" style="353" bestFit="1" customWidth="1"/>
    <col min="12293" max="12293" width="13.85546875" style="353" bestFit="1" customWidth="1"/>
    <col min="12294" max="12545" width="9.140625" style="353"/>
    <col min="12546" max="12546" width="25.42578125" style="353" customWidth="1"/>
    <col min="12547" max="12547" width="20.85546875" style="353" customWidth="1"/>
    <col min="12548" max="12548" width="17.28515625" style="353" bestFit="1" customWidth="1"/>
    <col min="12549" max="12549" width="13.85546875" style="353" bestFit="1" customWidth="1"/>
    <col min="12550" max="12801" width="9.140625" style="353"/>
    <col min="12802" max="12802" width="25.42578125" style="353" customWidth="1"/>
    <col min="12803" max="12803" width="20.85546875" style="353" customWidth="1"/>
    <col min="12804" max="12804" width="17.28515625" style="353" bestFit="1" customWidth="1"/>
    <col min="12805" max="12805" width="13.85546875" style="353" bestFit="1" customWidth="1"/>
    <col min="12806" max="13057" width="9.140625" style="353"/>
    <col min="13058" max="13058" width="25.42578125" style="353" customWidth="1"/>
    <col min="13059" max="13059" width="20.85546875" style="353" customWidth="1"/>
    <col min="13060" max="13060" width="17.28515625" style="353" bestFit="1" customWidth="1"/>
    <col min="13061" max="13061" width="13.85546875" style="353" bestFit="1" customWidth="1"/>
    <col min="13062" max="13313" width="9.140625" style="353"/>
    <col min="13314" max="13314" width="25.42578125" style="353" customWidth="1"/>
    <col min="13315" max="13315" width="20.85546875" style="353" customWidth="1"/>
    <col min="13316" max="13316" width="17.28515625" style="353" bestFit="1" customWidth="1"/>
    <col min="13317" max="13317" width="13.85546875" style="353" bestFit="1" customWidth="1"/>
    <col min="13318" max="13569" width="9.140625" style="353"/>
    <col min="13570" max="13570" width="25.42578125" style="353" customWidth="1"/>
    <col min="13571" max="13571" width="20.85546875" style="353" customWidth="1"/>
    <col min="13572" max="13572" width="17.28515625" style="353" bestFit="1" customWidth="1"/>
    <col min="13573" max="13573" width="13.85546875" style="353" bestFit="1" customWidth="1"/>
    <col min="13574" max="13825" width="9.140625" style="353"/>
    <col min="13826" max="13826" width="25.42578125" style="353" customWidth="1"/>
    <col min="13827" max="13827" width="20.85546875" style="353" customWidth="1"/>
    <col min="13828" max="13828" width="17.28515625" style="353" bestFit="1" customWidth="1"/>
    <col min="13829" max="13829" width="13.85546875" style="353" bestFit="1" customWidth="1"/>
    <col min="13830" max="14081" width="9.140625" style="353"/>
    <col min="14082" max="14082" width="25.42578125" style="353" customWidth="1"/>
    <col min="14083" max="14083" width="20.85546875" style="353" customWidth="1"/>
    <col min="14084" max="14084" width="17.28515625" style="353" bestFit="1" customWidth="1"/>
    <col min="14085" max="14085" width="13.85546875" style="353" bestFit="1" customWidth="1"/>
    <col min="14086" max="14337" width="9.140625" style="353"/>
    <col min="14338" max="14338" width="25.42578125" style="353" customWidth="1"/>
    <col min="14339" max="14339" width="20.85546875" style="353" customWidth="1"/>
    <col min="14340" max="14340" width="17.28515625" style="353" bestFit="1" customWidth="1"/>
    <col min="14341" max="14341" width="13.85546875" style="353" bestFit="1" customWidth="1"/>
    <col min="14342" max="14593" width="9.140625" style="353"/>
    <col min="14594" max="14594" width="25.42578125" style="353" customWidth="1"/>
    <col min="14595" max="14595" width="20.85546875" style="353" customWidth="1"/>
    <col min="14596" max="14596" width="17.28515625" style="353" bestFit="1" customWidth="1"/>
    <col min="14597" max="14597" width="13.85546875" style="353" bestFit="1" customWidth="1"/>
    <col min="14598" max="14849" width="9.140625" style="353"/>
    <col min="14850" max="14850" width="25.42578125" style="353" customWidth="1"/>
    <col min="14851" max="14851" width="20.85546875" style="353" customWidth="1"/>
    <col min="14852" max="14852" width="17.28515625" style="353" bestFit="1" customWidth="1"/>
    <col min="14853" max="14853" width="13.85546875" style="353" bestFit="1" customWidth="1"/>
    <col min="14854" max="15105" width="9.140625" style="353"/>
    <col min="15106" max="15106" width="25.42578125" style="353" customWidth="1"/>
    <col min="15107" max="15107" width="20.85546875" style="353" customWidth="1"/>
    <col min="15108" max="15108" width="17.28515625" style="353" bestFit="1" customWidth="1"/>
    <col min="15109" max="15109" width="13.85546875" style="353" bestFit="1" customWidth="1"/>
    <col min="15110" max="15361" width="9.140625" style="353"/>
    <col min="15362" max="15362" width="25.42578125" style="353" customWidth="1"/>
    <col min="15363" max="15363" width="20.85546875" style="353" customWidth="1"/>
    <col min="15364" max="15364" width="17.28515625" style="353" bestFit="1" customWidth="1"/>
    <col min="15365" max="15365" width="13.85546875" style="353" bestFit="1" customWidth="1"/>
    <col min="15366" max="15617" width="9.140625" style="353"/>
    <col min="15618" max="15618" width="25.42578125" style="353" customWidth="1"/>
    <col min="15619" max="15619" width="20.85546875" style="353" customWidth="1"/>
    <col min="15620" max="15620" width="17.28515625" style="353" bestFit="1" customWidth="1"/>
    <col min="15621" max="15621" width="13.85546875" style="353" bestFit="1" customWidth="1"/>
    <col min="15622" max="15873" width="9.140625" style="353"/>
    <col min="15874" max="15874" width="25.42578125" style="353" customWidth="1"/>
    <col min="15875" max="15875" width="20.85546875" style="353" customWidth="1"/>
    <col min="15876" max="15876" width="17.28515625" style="353" bestFit="1" customWidth="1"/>
    <col min="15877" max="15877" width="13.85546875" style="353" bestFit="1" customWidth="1"/>
    <col min="15878" max="16129" width="9.140625" style="353"/>
    <col min="16130" max="16130" width="25.42578125" style="353" customWidth="1"/>
    <col min="16131" max="16131" width="20.85546875" style="353" customWidth="1"/>
    <col min="16132" max="16132" width="17.28515625" style="353" bestFit="1" customWidth="1"/>
    <col min="16133" max="16133" width="13.85546875" style="353" bestFit="1" customWidth="1"/>
    <col min="16134" max="16384" width="9.140625" style="353"/>
  </cols>
  <sheetData>
    <row r="4" spans="1:6" x14ac:dyDescent="0.25">
      <c r="A4" s="438" t="s">
        <v>397</v>
      </c>
      <c r="B4" s="438"/>
      <c r="C4" s="438"/>
      <c r="D4" s="438"/>
      <c r="E4" s="438"/>
    </row>
    <row r="5" spans="1:6" x14ac:dyDescent="0.25">
      <c r="A5" s="438" t="s">
        <v>398</v>
      </c>
      <c r="B5" s="438"/>
      <c r="C5" s="438"/>
      <c r="D5" s="438"/>
      <c r="E5" s="438"/>
    </row>
    <row r="6" spans="1:6" ht="16.5" thickBot="1" x14ac:dyDescent="0.3"/>
    <row r="7" spans="1:6" x14ac:dyDescent="0.25">
      <c r="A7" s="354" t="s">
        <v>399</v>
      </c>
      <c r="B7" s="355" t="s">
        <v>400</v>
      </c>
      <c r="C7" s="355" t="s">
        <v>401</v>
      </c>
      <c r="D7" s="355" t="s">
        <v>402</v>
      </c>
      <c r="E7" s="356" t="s">
        <v>403</v>
      </c>
    </row>
    <row r="8" spans="1:6" x14ac:dyDescent="0.25">
      <c r="A8" s="357"/>
      <c r="B8" s="358"/>
      <c r="C8" s="359" t="s">
        <v>404</v>
      </c>
      <c r="D8" s="359" t="s">
        <v>405</v>
      </c>
      <c r="E8" s="360" t="s">
        <v>406</v>
      </c>
    </row>
    <row r="9" spans="1:6" x14ac:dyDescent="0.25">
      <c r="A9" s="357"/>
      <c r="B9" s="358"/>
      <c r="C9" s="358"/>
      <c r="D9" s="359" t="s">
        <v>407</v>
      </c>
      <c r="E9" s="360" t="s">
        <v>408</v>
      </c>
    </row>
    <row r="10" spans="1:6" ht="16.5" thickBot="1" x14ac:dyDescent="0.3">
      <c r="A10" s="361" t="s">
        <v>409</v>
      </c>
      <c r="B10" s="362" t="s">
        <v>410</v>
      </c>
      <c r="C10" s="362" t="s">
        <v>411</v>
      </c>
      <c r="D10" s="362" t="s">
        <v>412</v>
      </c>
      <c r="E10" s="363" t="s">
        <v>413</v>
      </c>
    </row>
    <row r="11" spans="1:6" ht="94.5" x14ac:dyDescent="0.25">
      <c r="A11" s="364" t="s">
        <v>410</v>
      </c>
      <c r="B11" s="365" t="s">
        <v>414</v>
      </c>
      <c r="C11" s="366"/>
      <c r="D11" s="367"/>
      <c r="E11" s="368"/>
    </row>
    <row r="12" spans="1:6" ht="78.75" x14ac:dyDescent="0.25">
      <c r="A12" s="369" t="s">
        <v>411</v>
      </c>
      <c r="B12" s="365" t="s">
        <v>415</v>
      </c>
      <c r="C12" s="370"/>
      <c r="D12" s="371"/>
      <c r="E12" s="372">
        <v>0</v>
      </c>
    </row>
    <row r="13" spans="1:6" ht="63" x14ac:dyDescent="0.25">
      <c r="A13" s="369"/>
      <c r="B13" s="373" t="s">
        <v>416</v>
      </c>
      <c r="C13" s="374"/>
      <c r="D13" s="375">
        <f>SUM(D14:D20)</f>
        <v>12633000</v>
      </c>
      <c r="E13" s="376">
        <f>SUM(E14:E20)</f>
        <v>1300000</v>
      </c>
      <c r="F13" s="377">
        <f>SUM(F14:F20)</f>
        <v>11333000</v>
      </c>
    </row>
    <row r="14" spans="1:6" x14ac:dyDescent="0.25">
      <c r="A14" s="369"/>
      <c r="B14" s="378"/>
      <c r="C14" s="370" t="s">
        <v>417</v>
      </c>
      <c r="D14" s="371">
        <f t="shared" ref="D14:D20" si="0">F14+E14</f>
        <v>6508000</v>
      </c>
      <c r="E14" s="372">
        <v>925000</v>
      </c>
      <c r="F14" s="379">
        <f>'[2]2.sz.tábla'!D32</f>
        <v>5583000</v>
      </c>
    </row>
    <row r="15" spans="1:6" x14ac:dyDescent="0.25">
      <c r="A15" s="369"/>
      <c r="B15" s="378"/>
      <c r="C15" s="370" t="s">
        <v>418</v>
      </c>
      <c r="D15" s="371">
        <f t="shared" si="0"/>
        <v>3520000</v>
      </c>
      <c r="E15" s="372">
        <v>20000</v>
      </c>
      <c r="F15" s="379">
        <f>'[2]2.sz.tábla'!D36</f>
        <v>3500000</v>
      </c>
    </row>
    <row r="16" spans="1:6" x14ac:dyDescent="0.25">
      <c r="A16" s="369"/>
      <c r="B16" s="378"/>
      <c r="C16" s="380" t="s">
        <v>419</v>
      </c>
      <c r="D16" s="371">
        <f t="shared" si="0"/>
        <v>118000</v>
      </c>
      <c r="E16" s="372">
        <v>68000</v>
      </c>
      <c r="F16" s="379">
        <f>'[2]2.sz.tábla'!D39</f>
        <v>50000</v>
      </c>
    </row>
    <row r="17" spans="1:6" x14ac:dyDescent="0.25">
      <c r="A17" s="369"/>
      <c r="B17" s="378"/>
      <c r="C17" s="380" t="s">
        <v>420</v>
      </c>
      <c r="D17" s="371">
        <f t="shared" si="0"/>
        <v>300000</v>
      </c>
      <c r="E17" s="372">
        <v>0</v>
      </c>
      <c r="F17" s="379">
        <f>'[2]2.sz.tábla'!D33</f>
        <v>300000</v>
      </c>
    </row>
    <row r="18" spans="1:6" x14ac:dyDescent="0.25">
      <c r="A18" s="369"/>
      <c r="B18" s="378"/>
      <c r="C18" s="380" t="s">
        <v>421</v>
      </c>
      <c r="D18" s="371">
        <f t="shared" si="0"/>
        <v>0</v>
      </c>
      <c r="E18" s="372">
        <v>0</v>
      </c>
      <c r="F18" s="163">
        <v>0</v>
      </c>
    </row>
    <row r="19" spans="1:6" x14ac:dyDescent="0.25">
      <c r="A19" s="369"/>
      <c r="B19" s="378"/>
      <c r="C19" s="370" t="s">
        <v>422</v>
      </c>
      <c r="D19" s="371">
        <f t="shared" si="0"/>
        <v>2087000</v>
      </c>
      <c r="E19" s="372">
        <v>287000</v>
      </c>
      <c r="F19" s="163">
        <f>'[2]2.sz.tábla'!D37</f>
        <v>1800000</v>
      </c>
    </row>
    <row r="20" spans="1:6" x14ac:dyDescent="0.25">
      <c r="A20" s="369"/>
      <c r="B20" s="378"/>
      <c r="C20" s="370" t="s">
        <v>423</v>
      </c>
      <c r="D20" s="371">
        <f t="shared" si="0"/>
        <v>100000</v>
      </c>
      <c r="E20" s="372">
        <v>0</v>
      </c>
      <c r="F20" s="163">
        <f>'[2]2.sz.tábla'!D40</f>
        <v>100000</v>
      </c>
    </row>
    <row r="21" spans="1:6" ht="78.75" x14ac:dyDescent="0.25">
      <c r="A21" s="369" t="s">
        <v>412</v>
      </c>
      <c r="B21" s="365" t="s">
        <v>424</v>
      </c>
      <c r="C21" s="370"/>
      <c r="D21" s="371"/>
      <c r="E21" s="372"/>
      <c r="F21" s="163"/>
    </row>
    <row r="22" spans="1:6" ht="63.75" thickBot="1" x14ac:dyDescent="0.3">
      <c r="A22" s="381" t="s">
        <v>413</v>
      </c>
      <c r="B22" s="382" t="s">
        <v>425</v>
      </c>
      <c r="C22" s="383"/>
      <c r="D22" s="384"/>
      <c r="E22" s="385">
        <v>0</v>
      </c>
      <c r="F22" s="163"/>
    </row>
    <row r="23" spans="1:6" ht="16.5" thickBot="1" x14ac:dyDescent="0.3">
      <c r="A23" s="386"/>
      <c r="B23" s="387" t="s">
        <v>426</v>
      </c>
      <c r="C23" s="387"/>
      <c r="D23" s="388">
        <f>D22+D21+D12+D13+D11</f>
        <v>12633000</v>
      </c>
      <c r="E23" s="389">
        <f>E22+E21+E12+E13+E11</f>
        <v>1300000</v>
      </c>
    </row>
  </sheetData>
  <mergeCells count="2"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3" workbookViewId="0">
      <selection activeCell="L7" sqref="L7"/>
    </sheetView>
  </sheetViews>
  <sheetFormatPr defaultRowHeight="15.75" x14ac:dyDescent="0.25"/>
  <cols>
    <col min="1" max="1" width="40.42578125" style="410" customWidth="1"/>
    <col min="2" max="2" width="12.42578125" style="390" bestFit="1" customWidth="1"/>
    <col min="3" max="3" width="13.7109375" style="390" customWidth="1"/>
    <col min="4" max="4" width="13.5703125" style="390" customWidth="1"/>
    <col min="5" max="5" width="14.140625" style="5" customWidth="1"/>
    <col min="6" max="256" width="9.140625" style="391"/>
    <col min="257" max="257" width="40.42578125" style="391" customWidth="1"/>
    <col min="258" max="258" width="13" style="391" customWidth="1"/>
    <col min="259" max="259" width="14.28515625" style="391" customWidth="1"/>
    <col min="260" max="260" width="14.42578125" style="391" bestFit="1" customWidth="1"/>
    <col min="261" max="261" width="14.140625" style="391" customWidth="1"/>
    <col min="262" max="512" width="9.140625" style="391"/>
    <col min="513" max="513" width="40.42578125" style="391" customWidth="1"/>
    <col min="514" max="514" width="13" style="391" customWidth="1"/>
    <col min="515" max="515" width="14.28515625" style="391" customWidth="1"/>
    <col min="516" max="516" width="14.42578125" style="391" bestFit="1" customWidth="1"/>
    <col min="517" max="517" width="14.140625" style="391" customWidth="1"/>
    <col min="518" max="768" width="9.140625" style="391"/>
    <col min="769" max="769" width="40.42578125" style="391" customWidth="1"/>
    <col min="770" max="770" width="13" style="391" customWidth="1"/>
    <col min="771" max="771" width="14.28515625" style="391" customWidth="1"/>
    <col min="772" max="772" width="14.42578125" style="391" bestFit="1" customWidth="1"/>
    <col min="773" max="773" width="14.140625" style="391" customWidth="1"/>
    <col min="774" max="1024" width="9.140625" style="391"/>
    <col min="1025" max="1025" width="40.42578125" style="391" customWidth="1"/>
    <col min="1026" max="1026" width="13" style="391" customWidth="1"/>
    <col min="1027" max="1027" width="14.28515625" style="391" customWidth="1"/>
    <col min="1028" max="1028" width="14.42578125" style="391" bestFit="1" customWidth="1"/>
    <col min="1029" max="1029" width="14.140625" style="391" customWidth="1"/>
    <col min="1030" max="1280" width="9.140625" style="391"/>
    <col min="1281" max="1281" width="40.42578125" style="391" customWidth="1"/>
    <col min="1282" max="1282" width="13" style="391" customWidth="1"/>
    <col min="1283" max="1283" width="14.28515625" style="391" customWidth="1"/>
    <col min="1284" max="1284" width="14.42578125" style="391" bestFit="1" customWidth="1"/>
    <col min="1285" max="1285" width="14.140625" style="391" customWidth="1"/>
    <col min="1286" max="1536" width="9.140625" style="391"/>
    <col min="1537" max="1537" width="40.42578125" style="391" customWidth="1"/>
    <col min="1538" max="1538" width="13" style="391" customWidth="1"/>
    <col min="1539" max="1539" width="14.28515625" style="391" customWidth="1"/>
    <col min="1540" max="1540" width="14.42578125" style="391" bestFit="1" customWidth="1"/>
    <col min="1541" max="1541" width="14.140625" style="391" customWidth="1"/>
    <col min="1542" max="1792" width="9.140625" style="391"/>
    <col min="1793" max="1793" width="40.42578125" style="391" customWidth="1"/>
    <col min="1794" max="1794" width="13" style="391" customWidth="1"/>
    <col min="1795" max="1795" width="14.28515625" style="391" customWidth="1"/>
    <col min="1796" max="1796" width="14.42578125" style="391" bestFit="1" customWidth="1"/>
    <col min="1797" max="1797" width="14.140625" style="391" customWidth="1"/>
    <col min="1798" max="2048" width="9.140625" style="391"/>
    <col min="2049" max="2049" width="40.42578125" style="391" customWidth="1"/>
    <col min="2050" max="2050" width="13" style="391" customWidth="1"/>
    <col min="2051" max="2051" width="14.28515625" style="391" customWidth="1"/>
    <col min="2052" max="2052" width="14.42578125" style="391" bestFit="1" customWidth="1"/>
    <col min="2053" max="2053" width="14.140625" style="391" customWidth="1"/>
    <col min="2054" max="2304" width="9.140625" style="391"/>
    <col min="2305" max="2305" width="40.42578125" style="391" customWidth="1"/>
    <col min="2306" max="2306" width="13" style="391" customWidth="1"/>
    <col min="2307" max="2307" width="14.28515625" style="391" customWidth="1"/>
    <col min="2308" max="2308" width="14.42578125" style="391" bestFit="1" customWidth="1"/>
    <col min="2309" max="2309" width="14.140625" style="391" customWidth="1"/>
    <col min="2310" max="2560" width="9.140625" style="391"/>
    <col min="2561" max="2561" width="40.42578125" style="391" customWidth="1"/>
    <col min="2562" max="2562" width="13" style="391" customWidth="1"/>
    <col min="2563" max="2563" width="14.28515625" style="391" customWidth="1"/>
    <col min="2564" max="2564" width="14.42578125" style="391" bestFit="1" customWidth="1"/>
    <col min="2565" max="2565" width="14.140625" style="391" customWidth="1"/>
    <col min="2566" max="2816" width="9.140625" style="391"/>
    <col min="2817" max="2817" width="40.42578125" style="391" customWidth="1"/>
    <col min="2818" max="2818" width="13" style="391" customWidth="1"/>
    <col min="2819" max="2819" width="14.28515625" style="391" customWidth="1"/>
    <col min="2820" max="2820" width="14.42578125" style="391" bestFit="1" customWidth="1"/>
    <col min="2821" max="2821" width="14.140625" style="391" customWidth="1"/>
    <col min="2822" max="3072" width="9.140625" style="391"/>
    <col min="3073" max="3073" width="40.42578125" style="391" customWidth="1"/>
    <col min="3074" max="3074" width="13" style="391" customWidth="1"/>
    <col min="3075" max="3075" width="14.28515625" style="391" customWidth="1"/>
    <col min="3076" max="3076" width="14.42578125" style="391" bestFit="1" customWidth="1"/>
    <col min="3077" max="3077" width="14.140625" style="391" customWidth="1"/>
    <col min="3078" max="3328" width="9.140625" style="391"/>
    <col min="3329" max="3329" width="40.42578125" style="391" customWidth="1"/>
    <col min="3330" max="3330" width="13" style="391" customWidth="1"/>
    <col min="3331" max="3331" width="14.28515625" style="391" customWidth="1"/>
    <col min="3332" max="3332" width="14.42578125" style="391" bestFit="1" customWidth="1"/>
    <col min="3333" max="3333" width="14.140625" style="391" customWidth="1"/>
    <col min="3334" max="3584" width="9.140625" style="391"/>
    <col min="3585" max="3585" width="40.42578125" style="391" customWidth="1"/>
    <col min="3586" max="3586" width="13" style="391" customWidth="1"/>
    <col min="3587" max="3587" width="14.28515625" style="391" customWidth="1"/>
    <col min="3588" max="3588" width="14.42578125" style="391" bestFit="1" customWidth="1"/>
    <col min="3589" max="3589" width="14.140625" style="391" customWidth="1"/>
    <col min="3590" max="3840" width="9.140625" style="391"/>
    <col min="3841" max="3841" width="40.42578125" style="391" customWidth="1"/>
    <col min="3842" max="3842" width="13" style="391" customWidth="1"/>
    <col min="3843" max="3843" width="14.28515625" style="391" customWidth="1"/>
    <col min="3844" max="3844" width="14.42578125" style="391" bestFit="1" customWidth="1"/>
    <col min="3845" max="3845" width="14.140625" style="391" customWidth="1"/>
    <col min="3846" max="4096" width="9.140625" style="391"/>
    <col min="4097" max="4097" width="40.42578125" style="391" customWidth="1"/>
    <col min="4098" max="4098" width="13" style="391" customWidth="1"/>
    <col min="4099" max="4099" width="14.28515625" style="391" customWidth="1"/>
    <col min="4100" max="4100" width="14.42578125" style="391" bestFit="1" customWidth="1"/>
    <col min="4101" max="4101" width="14.140625" style="391" customWidth="1"/>
    <col min="4102" max="4352" width="9.140625" style="391"/>
    <col min="4353" max="4353" width="40.42578125" style="391" customWidth="1"/>
    <col min="4354" max="4354" width="13" style="391" customWidth="1"/>
    <col min="4355" max="4355" width="14.28515625" style="391" customWidth="1"/>
    <col min="4356" max="4356" width="14.42578125" style="391" bestFit="1" customWidth="1"/>
    <col min="4357" max="4357" width="14.140625" style="391" customWidth="1"/>
    <col min="4358" max="4608" width="9.140625" style="391"/>
    <col min="4609" max="4609" width="40.42578125" style="391" customWidth="1"/>
    <col min="4610" max="4610" width="13" style="391" customWidth="1"/>
    <col min="4611" max="4611" width="14.28515625" style="391" customWidth="1"/>
    <col min="4612" max="4612" width="14.42578125" style="391" bestFit="1" customWidth="1"/>
    <col min="4613" max="4613" width="14.140625" style="391" customWidth="1"/>
    <col min="4614" max="4864" width="9.140625" style="391"/>
    <col min="4865" max="4865" width="40.42578125" style="391" customWidth="1"/>
    <col min="4866" max="4866" width="13" style="391" customWidth="1"/>
    <col min="4867" max="4867" width="14.28515625" style="391" customWidth="1"/>
    <col min="4868" max="4868" width="14.42578125" style="391" bestFit="1" customWidth="1"/>
    <col min="4869" max="4869" width="14.140625" style="391" customWidth="1"/>
    <col min="4870" max="5120" width="9.140625" style="391"/>
    <col min="5121" max="5121" width="40.42578125" style="391" customWidth="1"/>
    <col min="5122" max="5122" width="13" style="391" customWidth="1"/>
    <col min="5123" max="5123" width="14.28515625" style="391" customWidth="1"/>
    <col min="5124" max="5124" width="14.42578125" style="391" bestFit="1" customWidth="1"/>
    <col min="5125" max="5125" width="14.140625" style="391" customWidth="1"/>
    <col min="5126" max="5376" width="9.140625" style="391"/>
    <col min="5377" max="5377" width="40.42578125" style="391" customWidth="1"/>
    <col min="5378" max="5378" width="13" style="391" customWidth="1"/>
    <col min="5379" max="5379" width="14.28515625" style="391" customWidth="1"/>
    <col min="5380" max="5380" width="14.42578125" style="391" bestFit="1" customWidth="1"/>
    <col min="5381" max="5381" width="14.140625" style="391" customWidth="1"/>
    <col min="5382" max="5632" width="9.140625" style="391"/>
    <col min="5633" max="5633" width="40.42578125" style="391" customWidth="1"/>
    <col min="5634" max="5634" width="13" style="391" customWidth="1"/>
    <col min="5635" max="5635" width="14.28515625" style="391" customWidth="1"/>
    <col min="5636" max="5636" width="14.42578125" style="391" bestFit="1" customWidth="1"/>
    <col min="5637" max="5637" width="14.140625" style="391" customWidth="1"/>
    <col min="5638" max="5888" width="9.140625" style="391"/>
    <col min="5889" max="5889" width="40.42578125" style="391" customWidth="1"/>
    <col min="5890" max="5890" width="13" style="391" customWidth="1"/>
    <col min="5891" max="5891" width="14.28515625" style="391" customWidth="1"/>
    <col min="5892" max="5892" width="14.42578125" style="391" bestFit="1" customWidth="1"/>
    <col min="5893" max="5893" width="14.140625" style="391" customWidth="1"/>
    <col min="5894" max="6144" width="9.140625" style="391"/>
    <col min="6145" max="6145" width="40.42578125" style="391" customWidth="1"/>
    <col min="6146" max="6146" width="13" style="391" customWidth="1"/>
    <col min="6147" max="6147" width="14.28515625" style="391" customWidth="1"/>
    <col min="6148" max="6148" width="14.42578125" style="391" bestFit="1" customWidth="1"/>
    <col min="6149" max="6149" width="14.140625" style="391" customWidth="1"/>
    <col min="6150" max="6400" width="9.140625" style="391"/>
    <col min="6401" max="6401" width="40.42578125" style="391" customWidth="1"/>
    <col min="6402" max="6402" width="13" style="391" customWidth="1"/>
    <col min="6403" max="6403" width="14.28515625" style="391" customWidth="1"/>
    <col min="6404" max="6404" width="14.42578125" style="391" bestFit="1" customWidth="1"/>
    <col min="6405" max="6405" width="14.140625" style="391" customWidth="1"/>
    <col min="6406" max="6656" width="9.140625" style="391"/>
    <col min="6657" max="6657" width="40.42578125" style="391" customWidth="1"/>
    <col min="6658" max="6658" width="13" style="391" customWidth="1"/>
    <col min="6659" max="6659" width="14.28515625" style="391" customWidth="1"/>
    <col min="6660" max="6660" width="14.42578125" style="391" bestFit="1" customWidth="1"/>
    <col min="6661" max="6661" width="14.140625" style="391" customWidth="1"/>
    <col min="6662" max="6912" width="9.140625" style="391"/>
    <col min="6913" max="6913" width="40.42578125" style="391" customWidth="1"/>
    <col min="6914" max="6914" width="13" style="391" customWidth="1"/>
    <col min="6915" max="6915" width="14.28515625" style="391" customWidth="1"/>
    <col min="6916" max="6916" width="14.42578125" style="391" bestFit="1" customWidth="1"/>
    <col min="6917" max="6917" width="14.140625" style="391" customWidth="1"/>
    <col min="6918" max="7168" width="9.140625" style="391"/>
    <col min="7169" max="7169" width="40.42578125" style="391" customWidth="1"/>
    <col min="7170" max="7170" width="13" style="391" customWidth="1"/>
    <col min="7171" max="7171" width="14.28515625" style="391" customWidth="1"/>
    <col min="7172" max="7172" width="14.42578125" style="391" bestFit="1" customWidth="1"/>
    <col min="7173" max="7173" width="14.140625" style="391" customWidth="1"/>
    <col min="7174" max="7424" width="9.140625" style="391"/>
    <col min="7425" max="7425" width="40.42578125" style="391" customWidth="1"/>
    <col min="7426" max="7426" width="13" style="391" customWidth="1"/>
    <col min="7427" max="7427" width="14.28515625" style="391" customWidth="1"/>
    <col min="7428" max="7428" width="14.42578125" style="391" bestFit="1" customWidth="1"/>
    <col min="7429" max="7429" width="14.140625" style="391" customWidth="1"/>
    <col min="7430" max="7680" width="9.140625" style="391"/>
    <col min="7681" max="7681" width="40.42578125" style="391" customWidth="1"/>
    <col min="7682" max="7682" width="13" style="391" customWidth="1"/>
    <col min="7683" max="7683" width="14.28515625" style="391" customWidth="1"/>
    <col min="7684" max="7684" width="14.42578125" style="391" bestFit="1" customWidth="1"/>
    <col min="7685" max="7685" width="14.140625" style="391" customWidth="1"/>
    <col min="7686" max="7936" width="9.140625" style="391"/>
    <col min="7937" max="7937" width="40.42578125" style="391" customWidth="1"/>
    <col min="7938" max="7938" width="13" style="391" customWidth="1"/>
    <col min="7939" max="7939" width="14.28515625" style="391" customWidth="1"/>
    <col min="7940" max="7940" width="14.42578125" style="391" bestFit="1" customWidth="1"/>
    <col min="7941" max="7941" width="14.140625" style="391" customWidth="1"/>
    <col min="7942" max="8192" width="9.140625" style="391"/>
    <col min="8193" max="8193" width="40.42578125" style="391" customWidth="1"/>
    <col min="8194" max="8194" width="13" style="391" customWidth="1"/>
    <col min="8195" max="8195" width="14.28515625" style="391" customWidth="1"/>
    <col min="8196" max="8196" width="14.42578125" style="391" bestFit="1" customWidth="1"/>
    <col min="8197" max="8197" width="14.140625" style="391" customWidth="1"/>
    <col min="8198" max="8448" width="9.140625" style="391"/>
    <col min="8449" max="8449" width="40.42578125" style="391" customWidth="1"/>
    <col min="8450" max="8450" width="13" style="391" customWidth="1"/>
    <col min="8451" max="8451" width="14.28515625" style="391" customWidth="1"/>
    <col min="8452" max="8452" width="14.42578125" style="391" bestFit="1" customWidth="1"/>
    <col min="8453" max="8453" width="14.140625" style="391" customWidth="1"/>
    <col min="8454" max="8704" width="9.140625" style="391"/>
    <col min="8705" max="8705" width="40.42578125" style="391" customWidth="1"/>
    <col min="8706" max="8706" width="13" style="391" customWidth="1"/>
    <col min="8707" max="8707" width="14.28515625" style="391" customWidth="1"/>
    <col min="8708" max="8708" width="14.42578125" style="391" bestFit="1" customWidth="1"/>
    <col min="8709" max="8709" width="14.140625" style="391" customWidth="1"/>
    <col min="8710" max="8960" width="9.140625" style="391"/>
    <col min="8961" max="8961" width="40.42578125" style="391" customWidth="1"/>
    <col min="8962" max="8962" width="13" style="391" customWidth="1"/>
    <col min="8963" max="8963" width="14.28515625" style="391" customWidth="1"/>
    <col min="8964" max="8964" width="14.42578125" style="391" bestFit="1" customWidth="1"/>
    <col min="8965" max="8965" width="14.140625" style="391" customWidth="1"/>
    <col min="8966" max="9216" width="9.140625" style="391"/>
    <col min="9217" max="9217" width="40.42578125" style="391" customWidth="1"/>
    <col min="9218" max="9218" width="13" style="391" customWidth="1"/>
    <col min="9219" max="9219" width="14.28515625" style="391" customWidth="1"/>
    <col min="9220" max="9220" width="14.42578125" style="391" bestFit="1" customWidth="1"/>
    <col min="9221" max="9221" width="14.140625" style="391" customWidth="1"/>
    <col min="9222" max="9472" width="9.140625" style="391"/>
    <col min="9473" max="9473" width="40.42578125" style="391" customWidth="1"/>
    <col min="9474" max="9474" width="13" style="391" customWidth="1"/>
    <col min="9475" max="9475" width="14.28515625" style="391" customWidth="1"/>
    <col min="9476" max="9476" width="14.42578125" style="391" bestFit="1" customWidth="1"/>
    <col min="9477" max="9477" width="14.140625" style="391" customWidth="1"/>
    <col min="9478" max="9728" width="9.140625" style="391"/>
    <col min="9729" max="9729" width="40.42578125" style="391" customWidth="1"/>
    <col min="9730" max="9730" width="13" style="391" customWidth="1"/>
    <col min="9731" max="9731" width="14.28515625" style="391" customWidth="1"/>
    <col min="9732" max="9732" width="14.42578125" style="391" bestFit="1" customWidth="1"/>
    <col min="9733" max="9733" width="14.140625" style="391" customWidth="1"/>
    <col min="9734" max="9984" width="9.140625" style="391"/>
    <col min="9985" max="9985" width="40.42578125" style="391" customWidth="1"/>
    <col min="9986" max="9986" width="13" style="391" customWidth="1"/>
    <col min="9987" max="9987" width="14.28515625" style="391" customWidth="1"/>
    <col min="9988" max="9988" width="14.42578125" style="391" bestFit="1" customWidth="1"/>
    <col min="9989" max="9989" width="14.140625" style="391" customWidth="1"/>
    <col min="9990" max="10240" width="9.140625" style="391"/>
    <col min="10241" max="10241" width="40.42578125" style="391" customWidth="1"/>
    <col min="10242" max="10242" width="13" style="391" customWidth="1"/>
    <col min="10243" max="10243" width="14.28515625" style="391" customWidth="1"/>
    <col min="10244" max="10244" width="14.42578125" style="391" bestFit="1" customWidth="1"/>
    <col min="10245" max="10245" width="14.140625" style="391" customWidth="1"/>
    <col min="10246" max="10496" width="9.140625" style="391"/>
    <col min="10497" max="10497" width="40.42578125" style="391" customWidth="1"/>
    <col min="10498" max="10498" width="13" style="391" customWidth="1"/>
    <col min="10499" max="10499" width="14.28515625" style="391" customWidth="1"/>
    <col min="10500" max="10500" width="14.42578125" style="391" bestFit="1" customWidth="1"/>
    <col min="10501" max="10501" width="14.140625" style="391" customWidth="1"/>
    <col min="10502" max="10752" width="9.140625" style="391"/>
    <col min="10753" max="10753" width="40.42578125" style="391" customWidth="1"/>
    <col min="10754" max="10754" width="13" style="391" customWidth="1"/>
    <col min="10755" max="10755" width="14.28515625" style="391" customWidth="1"/>
    <col min="10756" max="10756" width="14.42578125" style="391" bestFit="1" customWidth="1"/>
    <col min="10757" max="10757" width="14.140625" style="391" customWidth="1"/>
    <col min="10758" max="11008" width="9.140625" style="391"/>
    <col min="11009" max="11009" width="40.42578125" style="391" customWidth="1"/>
    <col min="11010" max="11010" width="13" style="391" customWidth="1"/>
    <col min="11011" max="11011" width="14.28515625" style="391" customWidth="1"/>
    <col min="11012" max="11012" width="14.42578125" style="391" bestFit="1" customWidth="1"/>
    <col min="11013" max="11013" width="14.140625" style="391" customWidth="1"/>
    <col min="11014" max="11264" width="9.140625" style="391"/>
    <col min="11265" max="11265" width="40.42578125" style="391" customWidth="1"/>
    <col min="11266" max="11266" width="13" style="391" customWidth="1"/>
    <col min="11267" max="11267" width="14.28515625" style="391" customWidth="1"/>
    <col min="11268" max="11268" width="14.42578125" style="391" bestFit="1" customWidth="1"/>
    <col min="11269" max="11269" width="14.140625" style="391" customWidth="1"/>
    <col min="11270" max="11520" width="9.140625" style="391"/>
    <col min="11521" max="11521" width="40.42578125" style="391" customWidth="1"/>
    <col min="11522" max="11522" width="13" style="391" customWidth="1"/>
    <col min="11523" max="11523" width="14.28515625" style="391" customWidth="1"/>
    <col min="11524" max="11524" width="14.42578125" style="391" bestFit="1" customWidth="1"/>
    <col min="11525" max="11525" width="14.140625" style="391" customWidth="1"/>
    <col min="11526" max="11776" width="9.140625" style="391"/>
    <col min="11777" max="11777" width="40.42578125" style="391" customWidth="1"/>
    <col min="11778" max="11778" width="13" style="391" customWidth="1"/>
    <col min="11779" max="11779" width="14.28515625" style="391" customWidth="1"/>
    <col min="11780" max="11780" width="14.42578125" style="391" bestFit="1" customWidth="1"/>
    <col min="11781" max="11781" width="14.140625" style="391" customWidth="1"/>
    <col min="11782" max="12032" width="9.140625" style="391"/>
    <col min="12033" max="12033" width="40.42578125" style="391" customWidth="1"/>
    <col min="12034" max="12034" width="13" style="391" customWidth="1"/>
    <col min="12035" max="12035" width="14.28515625" style="391" customWidth="1"/>
    <col min="12036" max="12036" width="14.42578125" style="391" bestFit="1" customWidth="1"/>
    <col min="12037" max="12037" width="14.140625" style="391" customWidth="1"/>
    <col min="12038" max="12288" width="9.140625" style="391"/>
    <col min="12289" max="12289" width="40.42578125" style="391" customWidth="1"/>
    <col min="12290" max="12290" width="13" style="391" customWidth="1"/>
    <col min="12291" max="12291" width="14.28515625" style="391" customWidth="1"/>
    <col min="12292" max="12292" width="14.42578125" style="391" bestFit="1" customWidth="1"/>
    <col min="12293" max="12293" width="14.140625" style="391" customWidth="1"/>
    <col min="12294" max="12544" width="9.140625" style="391"/>
    <col min="12545" max="12545" width="40.42578125" style="391" customWidth="1"/>
    <col min="12546" max="12546" width="13" style="391" customWidth="1"/>
    <col min="12547" max="12547" width="14.28515625" style="391" customWidth="1"/>
    <col min="12548" max="12548" width="14.42578125" style="391" bestFit="1" customWidth="1"/>
    <col min="12549" max="12549" width="14.140625" style="391" customWidth="1"/>
    <col min="12550" max="12800" width="9.140625" style="391"/>
    <col min="12801" max="12801" width="40.42578125" style="391" customWidth="1"/>
    <col min="12802" max="12802" width="13" style="391" customWidth="1"/>
    <col min="12803" max="12803" width="14.28515625" style="391" customWidth="1"/>
    <col min="12804" max="12804" width="14.42578125" style="391" bestFit="1" customWidth="1"/>
    <col min="12805" max="12805" width="14.140625" style="391" customWidth="1"/>
    <col min="12806" max="13056" width="9.140625" style="391"/>
    <col min="13057" max="13057" width="40.42578125" style="391" customWidth="1"/>
    <col min="13058" max="13058" width="13" style="391" customWidth="1"/>
    <col min="13059" max="13059" width="14.28515625" style="391" customWidth="1"/>
    <col min="13060" max="13060" width="14.42578125" style="391" bestFit="1" customWidth="1"/>
    <col min="13061" max="13061" width="14.140625" style="391" customWidth="1"/>
    <col min="13062" max="13312" width="9.140625" style="391"/>
    <col min="13313" max="13313" width="40.42578125" style="391" customWidth="1"/>
    <col min="13314" max="13314" width="13" style="391" customWidth="1"/>
    <col min="13315" max="13315" width="14.28515625" style="391" customWidth="1"/>
    <col min="13316" max="13316" width="14.42578125" style="391" bestFit="1" customWidth="1"/>
    <col min="13317" max="13317" width="14.140625" style="391" customWidth="1"/>
    <col min="13318" max="13568" width="9.140625" style="391"/>
    <col min="13569" max="13569" width="40.42578125" style="391" customWidth="1"/>
    <col min="13570" max="13570" width="13" style="391" customWidth="1"/>
    <col min="13571" max="13571" width="14.28515625" style="391" customWidth="1"/>
    <col min="13572" max="13572" width="14.42578125" style="391" bestFit="1" customWidth="1"/>
    <col min="13573" max="13573" width="14.140625" style="391" customWidth="1"/>
    <col min="13574" max="13824" width="9.140625" style="391"/>
    <col min="13825" max="13825" width="40.42578125" style="391" customWidth="1"/>
    <col min="13826" max="13826" width="13" style="391" customWidth="1"/>
    <col min="13827" max="13827" width="14.28515625" style="391" customWidth="1"/>
    <col min="13828" max="13828" width="14.42578125" style="391" bestFit="1" customWidth="1"/>
    <col min="13829" max="13829" width="14.140625" style="391" customWidth="1"/>
    <col min="13830" max="14080" width="9.140625" style="391"/>
    <col min="14081" max="14081" width="40.42578125" style="391" customWidth="1"/>
    <col min="14082" max="14082" width="13" style="391" customWidth="1"/>
    <col min="14083" max="14083" width="14.28515625" style="391" customWidth="1"/>
    <col min="14084" max="14084" width="14.42578125" style="391" bestFit="1" customWidth="1"/>
    <col min="14085" max="14085" width="14.140625" style="391" customWidth="1"/>
    <col min="14086" max="14336" width="9.140625" style="391"/>
    <col min="14337" max="14337" width="40.42578125" style="391" customWidth="1"/>
    <col min="14338" max="14338" width="13" style="391" customWidth="1"/>
    <col min="14339" max="14339" width="14.28515625" style="391" customWidth="1"/>
    <col min="14340" max="14340" width="14.42578125" style="391" bestFit="1" customWidth="1"/>
    <col min="14341" max="14341" width="14.140625" style="391" customWidth="1"/>
    <col min="14342" max="14592" width="9.140625" style="391"/>
    <col min="14593" max="14593" width="40.42578125" style="391" customWidth="1"/>
    <col min="14594" max="14594" width="13" style="391" customWidth="1"/>
    <col min="14595" max="14595" width="14.28515625" style="391" customWidth="1"/>
    <col min="14596" max="14596" width="14.42578125" style="391" bestFit="1" customWidth="1"/>
    <col min="14597" max="14597" width="14.140625" style="391" customWidth="1"/>
    <col min="14598" max="14848" width="9.140625" style="391"/>
    <col min="14849" max="14849" width="40.42578125" style="391" customWidth="1"/>
    <col min="14850" max="14850" width="13" style="391" customWidth="1"/>
    <col min="14851" max="14851" width="14.28515625" style="391" customWidth="1"/>
    <col min="14852" max="14852" width="14.42578125" style="391" bestFit="1" customWidth="1"/>
    <col min="14853" max="14853" width="14.140625" style="391" customWidth="1"/>
    <col min="14854" max="15104" width="9.140625" style="391"/>
    <col min="15105" max="15105" width="40.42578125" style="391" customWidth="1"/>
    <col min="15106" max="15106" width="13" style="391" customWidth="1"/>
    <col min="15107" max="15107" width="14.28515625" style="391" customWidth="1"/>
    <col min="15108" max="15108" width="14.42578125" style="391" bestFit="1" customWidth="1"/>
    <col min="15109" max="15109" width="14.140625" style="391" customWidth="1"/>
    <col min="15110" max="15360" width="9.140625" style="391"/>
    <col min="15361" max="15361" width="40.42578125" style="391" customWidth="1"/>
    <col min="15362" max="15362" width="13" style="391" customWidth="1"/>
    <col min="15363" max="15363" width="14.28515625" style="391" customWidth="1"/>
    <col min="15364" max="15364" width="14.42578125" style="391" bestFit="1" customWidth="1"/>
    <col min="15365" max="15365" width="14.140625" style="391" customWidth="1"/>
    <col min="15366" max="15616" width="9.140625" style="391"/>
    <col min="15617" max="15617" width="40.42578125" style="391" customWidth="1"/>
    <col min="15618" max="15618" width="13" style="391" customWidth="1"/>
    <col min="15619" max="15619" width="14.28515625" style="391" customWidth="1"/>
    <col min="15620" max="15620" width="14.42578125" style="391" bestFit="1" customWidth="1"/>
    <col min="15621" max="15621" width="14.140625" style="391" customWidth="1"/>
    <col min="15622" max="15872" width="9.140625" style="391"/>
    <col min="15873" max="15873" width="40.42578125" style="391" customWidth="1"/>
    <col min="15874" max="15874" width="13" style="391" customWidth="1"/>
    <col min="15875" max="15875" width="14.28515625" style="391" customWidth="1"/>
    <col min="15876" max="15876" width="14.42578125" style="391" bestFit="1" customWidth="1"/>
    <col min="15877" max="15877" width="14.140625" style="391" customWidth="1"/>
    <col min="15878" max="16128" width="9.140625" style="391"/>
    <col min="16129" max="16129" width="40.42578125" style="391" customWidth="1"/>
    <col min="16130" max="16130" width="13" style="391" customWidth="1"/>
    <col min="16131" max="16131" width="14.28515625" style="391" customWidth="1"/>
    <col min="16132" max="16132" width="14.42578125" style="391" bestFit="1" customWidth="1"/>
    <col min="16133" max="16133" width="14.140625" style="391" customWidth="1"/>
    <col min="16134" max="16384" width="9.140625" style="391"/>
  </cols>
  <sheetData>
    <row r="1" spans="1:6" hidden="1" x14ac:dyDescent="0.25">
      <c r="A1" s="4"/>
    </row>
    <row r="2" spans="1:6" hidden="1" x14ac:dyDescent="0.25">
      <c r="A2" s="4"/>
    </row>
    <row r="3" spans="1:6" x14ac:dyDescent="0.25">
      <c r="A3" s="439" t="s">
        <v>427</v>
      </c>
      <c r="B3" s="439"/>
      <c r="C3" s="439"/>
      <c r="D3" s="439"/>
      <c r="E3" s="439"/>
    </row>
    <row r="4" spans="1:6" ht="16.5" thickBot="1" x14ac:dyDescent="0.3">
      <c r="A4" s="440" t="s">
        <v>428</v>
      </c>
      <c r="B4" s="440"/>
      <c r="C4" s="440"/>
      <c r="D4" s="440"/>
      <c r="E4" s="440"/>
    </row>
    <row r="5" spans="1:6" s="393" customFormat="1" ht="63" x14ac:dyDescent="0.2">
      <c r="A5" s="36" t="s">
        <v>212</v>
      </c>
      <c r="B5" s="37" t="s">
        <v>429</v>
      </c>
      <c r="C5" s="37" t="s">
        <v>430</v>
      </c>
      <c r="D5" s="37" t="s">
        <v>431</v>
      </c>
      <c r="E5" s="392" t="s">
        <v>432</v>
      </c>
    </row>
    <row r="6" spans="1:6" ht="31.5" x14ac:dyDescent="0.25">
      <c r="A6" s="38" t="s">
        <v>433</v>
      </c>
      <c r="B6" s="276">
        <f>'[2]2.sz.tábla'!D6</f>
        <v>31474348</v>
      </c>
      <c r="C6" s="276">
        <v>22000000</v>
      </c>
      <c r="D6" s="276">
        <v>22000000</v>
      </c>
      <c r="E6" s="39">
        <v>22000000</v>
      </c>
      <c r="F6" s="394"/>
    </row>
    <row r="7" spans="1:6" ht="31.5" x14ac:dyDescent="0.25">
      <c r="A7" s="38" t="s">
        <v>434</v>
      </c>
      <c r="B7" s="276">
        <f>'[2]2.sz.tábla'!D20</f>
        <v>5000000</v>
      </c>
      <c r="C7" s="276"/>
      <c r="D7" s="6"/>
      <c r="E7" s="395"/>
      <c r="F7" s="394"/>
    </row>
    <row r="8" spans="1:6" x14ac:dyDescent="0.25">
      <c r="A8" s="38" t="s">
        <v>6</v>
      </c>
      <c r="B8" s="276">
        <f>'[2]2.sz.tábla'!D30</f>
        <v>11333000</v>
      </c>
      <c r="C8" s="276">
        <v>10000000</v>
      </c>
      <c r="D8" s="6">
        <v>10000000</v>
      </c>
      <c r="E8" s="395">
        <v>10000000</v>
      </c>
    </row>
    <row r="9" spans="1:6" x14ac:dyDescent="0.25">
      <c r="A9" s="38" t="s">
        <v>7</v>
      </c>
      <c r="B9" s="276">
        <f>'[2]2.sz.tábla'!D41</f>
        <v>3140000</v>
      </c>
      <c r="C9" s="276">
        <v>2000000</v>
      </c>
      <c r="D9" s="6">
        <v>2000000</v>
      </c>
      <c r="E9" s="395">
        <v>2000000</v>
      </c>
      <c r="F9" s="394"/>
    </row>
    <row r="10" spans="1:6" x14ac:dyDescent="0.25">
      <c r="A10" s="38" t="s">
        <v>8</v>
      </c>
      <c r="B10" s="276">
        <f>'[2]2.sz.tábla'!D53</f>
        <v>0</v>
      </c>
      <c r="C10" s="276"/>
      <c r="D10" s="6"/>
      <c r="E10" s="395"/>
      <c r="F10" s="394"/>
    </row>
    <row r="11" spans="1:6" x14ac:dyDescent="0.25">
      <c r="A11" s="396" t="s">
        <v>9</v>
      </c>
      <c r="B11" s="276"/>
      <c r="C11" s="276"/>
      <c r="D11" s="6"/>
      <c r="E11" s="395"/>
    </row>
    <row r="12" spans="1:6" ht="30.75" x14ac:dyDescent="0.25">
      <c r="A12" s="396" t="s">
        <v>10</v>
      </c>
      <c r="B12" s="276">
        <f>'[2]2.sz.tábla'!D63</f>
        <v>0</v>
      </c>
      <c r="C12" s="276"/>
      <c r="D12" s="6"/>
      <c r="E12" s="395"/>
    </row>
    <row r="13" spans="1:6" x14ac:dyDescent="0.25">
      <c r="A13" s="40" t="s">
        <v>11</v>
      </c>
      <c r="B13" s="7">
        <f>SUM(B6:B12)</f>
        <v>50947348</v>
      </c>
      <c r="C13" s="7">
        <f>SUM(C6:C11)</f>
        <v>34000000</v>
      </c>
      <c r="D13" s="7">
        <f>SUM(D6:D11)</f>
        <v>34000000</v>
      </c>
      <c r="E13" s="397">
        <f t="shared" ref="E13" si="0">SUM(E6:E12)</f>
        <v>34000000</v>
      </c>
    </row>
    <row r="14" spans="1:6" x14ac:dyDescent="0.25">
      <c r="A14" s="40" t="s">
        <v>435</v>
      </c>
      <c r="B14" s="35"/>
      <c r="C14" s="35"/>
      <c r="D14" s="35"/>
      <c r="E14" s="398"/>
      <c r="F14" s="394"/>
    </row>
    <row r="15" spans="1:6" ht="31.5" x14ac:dyDescent="0.25">
      <c r="A15" s="399" t="s">
        <v>436</v>
      </c>
      <c r="B15" s="276">
        <f>'[2]1.sz.tábla '!D12</f>
        <v>20000000</v>
      </c>
      <c r="C15" s="276">
        <v>10000000</v>
      </c>
      <c r="D15" s="6">
        <v>10000000</v>
      </c>
      <c r="E15" s="395">
        <v>10000000</v>
      </c>
      <c r="F15" s="394"/>
    </row>
    <row r="16" spans="1:6" ht="63" x14ac:dyDescent="0.25">
      <c r="A16" s="399" t="s">
        <v>437</v>
      </c>
      <c r="B16" s="276">
        <f>'[2]1.sz.tábla '!D13</f>
        <v>907476</v>
      </c>
      <c r="C16" s="276">
        <v>250000</v>
      </c>
      <c r="D16" s="6">
        <v>250000</v>
      </c>
      <c r="E16" s="395">
        <v>250000</v>
      </c>
      <c r="F16" s="394"/>
    </row>
    <row r="17" spans="1:13" x14ac:dyDescent="0.25">
      <c r="A17" s="40" t="s">
        <v>438</v>
      </c>
      <c r="B17" s="7">
        <f>SUM(B15:B16)</f>
        <v>20907476</v>
      </c>
      <c r="C17" s="7">
        <f>SUM(C15:C16)</f>
        <v>10250000</v>
      </c>
      <c r="D17" s="7">
        <f>SUM(D15:D16)</f>
        <v>10250000</v>
      </c>
      <c r="E17" s="397">
        <f>SUM(E15:E16)</f>
        <v>10250000</v>
      </c>
      <c r="F17" s="394"/>
    </row>
    <row r="18" spans="1:13" x14ac:dyDescent="0.25">
      <c r="A18" s="41" t="s">
        <v>14</v>
      </c>
      <c r="B18" s="9">
        <f>B13+B17</f>
        <v>71854824</v>
      </c>
      <c r="C18" s="9">
        <f>C13+C17</f>
        <v>44250000</v>
      </c>
      <c r="D18" s="9">
        <f>D13+D17</f>
        <v>44250000</v>
      </c>
      <c r="E18" s="400">
        <f>E13+E17</f>
        <v>44250000</v>
      </c>
    </row>
    <row r="19" spans="1:13" s="404" customFormat="1" x14ac:dyDescent="0.25">
      <c r="A19" s="41"/>
      <c r="B19" s="276"/>
      <c r="C19" s="276"/>
      <c r="D19" s="401"/>
      <c r="E19" s="402"/>
      <c r="F19" s="403"/>
      <c r="G19" s="403"/>
      <c r="H19" s="403"/>
      <c r="I19" s="403"/>
      <c r="J19" s="403"/>
      <c r="K19" s="403"/>
      <c r="L19" s="403"/>
      <c r="M19" s="403"/>
    </row>
    <row r="20" spans="1:13" s="406" customFormat="1" x14ac:dyDescent="0.25">
      <c r="A20" s="40" t="s">
        <v>439</v>
      </c>
      <c r="B20" s="7">
        <f>SUM(B21:B25)</f>
        <v>47582807</v>
      </c>
      <c r="C20" s="7">
        <f>SUM(C21:C25)</f>
        <v>36800000</v>
      </c>
      <c r="D20" s="7">
        <f>SUM(D21:D25)</f>
        <v>36800000</v>
      </c>
      <c r="E20" s="397">
        <f>SUM(E21:E25)</f>
        <v>36800000</v>
      </c>
      <c r="F20" s="405"/>
      <c r="G20" s="405"/>
      <c r="H20" s="405"/>
      <c r="I20" s="405"/>
      <c r="J20" s="405"/>
      <c r="K20" s="405"/>
      <c r="L20" s="405"/>
      <c r="M20" s="405"/>
    </row>
    <row r="21" spans="1:13" s="406" customFormat="1" x14ac:dyDescent="0.25">
      <c r="A21" s="38" t="s">
        <v>90</v>
      </c>
      <c r="B21" s="276">
        <f>'[2]3.sz.tábla '!D6</f>
        <v>11351918</v>
      </c>
      <c r="C21" s="276">
        <v>8000000</v>
      </c>
      <c r="D21" s="10">
        <v>8000000</v>
      </c>
      <c r="E21" s="407">
        <v>8000000</v>
      </c>
      <c r="F21" s="405"/>
      <c r="G21" s="405"/>
      <c r="H21" s="405"/>
      <c r="I21" s="405"/>
      <c r="J21" s="405"/>
      <c r="K21" s="405"/>
      <c r="L21" s="405"/>
      <c r="M21" s="405"/>
    </row>
    <row r="22" spans="1:13" s="404" customFormat="1" ht="31.5" x14ac:dyDescent="0.25">
      <c r="A22" s="38" t="s">
        <v>440</v>
      </c>
      <c r="B22" s="276">
        <f>'[2]3.sz.tábla '!D7</f>
        <v>2307565</v>
      </c>
      <c r="C22" s="276">
        <v>2500000</v>
      </c>
      <c r="D22" s="6">
        <v>2500000</v>
      </c>
      <c r="E22" s="395">
        <v>2500000</v>
      </c>
      <c r="F22" s="408"/>
      <c r="G22" s="408"/>
      <c r="H22" s="408"/>
      <c r="I22" s="403"/>
      <c r="J22" s="403"/>
      <c r="K22" s="403"/>
      <c r="L22" s="403"/>
      <c r="M22" s="403"/>
    </row>
    <row r="23" spans="1:13" s="404" customFormat="1" x14ac:dyDescent="0.25">
      <c r="A23" s="38" t="s">
        <v>88</v>
      </c>
      <c r="B23" s="276">
        <f>'[2]3.sz.tábla '!D8</f>
        <v>17032982</v>
      </c>
      <c r="C23" s="276">
        <v>17000000</v>
      </c>
      <c r="D23" s="6">
        <v>17000000</v>
      </c>
      <c r="E23" s="395">
        <v>17000000</v>
      </c>
      <c r="F23" s="408"/>
      <c r="G23" s="408"/>
      <c r="H23" s="408"/>
      <c r="I23" s="403"/>
      <c r="J23" s="403"/>
      <c r="K23" s="403"/>
      <c r="L23" s="403"/>
      <c r="M23" s="403"/>
    </row>
    <row r="24" spans="1:13" s="404" customFormat="1" x14ac:dyDescent="0.25">
      <c r="A24" s="38" t="s">
        <v>91</v>
      </c>
      <c r="B24" s="276">
        <f>'[2]3.sz.tábla '!D24</f>
        <v>3795000</v>
      </c>
      <c r="C24" s="276">
        <v>1800000</v>
      </c>
      <c r="D24" s="6">
        <v>1800000</v>
      </c>
      <c r="E24" s="395">
        <v>1800000</v>
      </c>
      <c r="F24" s="408"/>
      <c r="G24" s="408"/>
      <c r="H24" s="408"/>
      <c r="I24" s="403"/>
      <c r="J24" s="403"/>
      <c r="K24" s="403"/>
      <c r="L24" s="403"/>
      <c r="M24" s="403"/>
    </row>
    <row r="25" spans="1:13" x14ac:dyDescent="0.25">
      <c r="A25" s="38" t="s">
        <v>89</v>
      </c>
      <c r="B25" s="276">
        <f>'[2]3.sz.tábla '!D26</f>
        <v>13095342</v>
      </c>
      <c r="C25" s="276">
        <v>7500000</v>
      </c>
      <c r="D25" s="6">
        <v>7500000</v>
      </c>
      <c r="E25" s="395">
        <v>7500000</v>
      </c>
    </row>
    <row r="26" spans="1:13" x14ac:dyDescent="0.25">
      <c r="A26" s="40" t="s">
        <v>441</v>
      </c>
      <c r="B26" s="7">
        <f>SUM(B27:B29)</f>
        <v>14466956</v>
      </c>
      <c r="C26" s="7">
        <f>SUM(C27:C28)</f>
        <v>2000000</v>
      </c>
      <c r="D26" s="7">
        <f>SUM(D27:D28)</f>
        <v>2000000</v>
      </c>
      <c r="E26" s="397">
        <f>SUM(E27:E28)</f>
        <v>2000000</v>
      </c>
    </row>
    <row r="27" spans="1:13" x14ac:dyDescent="0.25">
      <c r="A27" s="38" t="s">
        <v>442</v>
      </c>
      <c r="B27" s="276">
        <f>'[2]1.sz.tábla '!D20</f>
        <v>9119196</v>
      </c>
      <c r="C27" s="276">
        <v>1000000</v>
      </c>
      <c r="D27" s="6">
        <v>1000000</v>
      </c>
      <c r="E27" s="395">
        <v>1000000</v>
      </c>
    </row>
    <row r="28" spans="1:13" x14ac:dyDescent="0.25">
      <c r="A28" s="38" t="s">
        <v>443</v>
      </c>
      <c r="B28" s="276">
        <f>'[2]1.sz.tábla '!D21</f>
        <v>5316875</v>
      </c>
      <c r="C28" s="276">
        <v>1000000</v>
      </c>
      <c r="D28" s="6">
        <v>1000000</v>
      </c>
      <c r="E28" s="395">
        <v>1000000</v>
      </c>
    </row>
    <row r="29" spans="1:13" x14ac:dyDescent="0.25">
      <c r="A29" s="38" t="s">
        <v>444</v>
      </c>
      <c r="B29" s="276">
        <f>'[2]1.sz.tábla '!D22</f>
        <v>30885</v>
      </c>
      <c r="C29" s="276"/>
      <c r="D29" s="6"/>
      <c r="E29" s="395"/>
    </row>
    <row r="30" spans="1:13" x14ac:dyDescent="0.25">
      <c r="A30" s="40" t="s">
        <v>17</v>
      </c>
      <c r="B30" s="7">
        <f>'[2]1.sz.tábla '!D24</f>
        <v>7405470</v>
      </c>
      <c r="C30" s="7">
        <v>5200000</v>
      </c>
      <c r="D30" s="7">
        <v>5200000</v>
      </c>
      <c r="E30" s="397">
        <v>5200000</v>
      </c>
    </row>
    <row r="31" spans="1:13" s="404" customFormat="1" x14ac:dyDescent="0.25">
      <c r="A31" s="38" t="s">
        <v>18</v>
      </c>
      <c r="B31" s="276">
        <v>22829400</v>
      </c>
      <c r="C31" s="276">
        <v>5200000</v>
      </c>
      <c r="D31" s="6">
        <v>5200000</v>
      </c>
      <c r="E31" s="395">
        <v>5200000</v>
      </c>
    </row>
    <row r="32" spans="1:13" s="404" customFormat="1" x14ac:dyDescent="0.25">
      <c r="A32" s="38" t="s">
        <v>19</v>
      </c>
      <c r="B32" s="276"/>
      <c r="C32" s="276"/>
      <c r="D32" s="6"/>
      <c r="E32" s="395"/>
    </row>
    <row r="33" spans="1:5" x14ac:dyDescent="0.25">
      <c r="A33" s="40" t="s">
        <v>20</v>
      </c>
      <c r="B33" s="7">
        <f>SUM(B30,B26,B20)</f>
        <v>69455233</v>
      </c>
      <c r="C33" s="7">
        <f>SUM(C30,C26,C20)</f>
        <v>44000000</v>
      </c>
      <c r="D33" s="7">
        <f>SUM(D30,D26,D20)</f>
        <v>44000000</v>
      </c>
      <c r="E33" s="397">
        <f>SUM(E30,E26,E20)</f>
        <v>44000000</v>
      </c>
    </row>
    <row r="34" spans="1:5" x14ac:dyDescent="0.25">
      <c r="A34" s="38" t="s">
        <v>445</v>
      </c>
      <c r="B34" s="276"/>
      <c r="C34" s="276"/>
      <c r="D34" s="6"/>
      <c r="E34" s="395"/>
    </row>
    <row r="35" spans="1:5" x14ac:dyDescent="0.25">
      <c r="A35" s="38" t="s">
        <v>96</v>
      </c>
      <c r="B35" s="276">
        <f>'[2]1.sz.tábla '!D29</f>
        <v>0</v>
      </c>
      <c r="C35" s="276"/>
      <c r="D35" s="6"/>
      <c r="E35" s="395"/>
    </row>
    <row r="36" spans="1:5" x14ac:dyDescent="0.25">
      <c r="A36" s="38" t="s">
        <v>446</v>
      </c>
      <c r="B36" s="276">
        <f>'[2]1.sz.tábla '!D30</f>
        <v>2399591</v>
      </c>
      <c r="C36" s="276">
        <v>250000</v>
      </c>
      <c r="D36" s="6">
        <v>250000</v>
      </c>
      <c r="E36" s="395">
        <v>250000</v>
      </c>
    </row>
    <row r="37" spans="1:5" s="404" customFormat="1" x14ac:dyDescent="0.25">
      <c r="A37" s="40" t="s">
        <v>21</v>
      </c>
      <c r="B37" s="7">
        <f>SUM(B34:B36)</f>
        <v>2399591</v>
      </c>
      <c r="C37" s="7">
        <f>SUM(C34:C36)</f>
        <v>250000</v>
      </c>
      <c r="D37" s="7">
        <f>SUM(D34:D36)</f>
        <v>250000</v>
      </c>
      <c r="E37" s="397">
        <f>SUM(E34:E36)</f>
        <v>250000</v>
      </c>
    </row>
    <row r="38" spans="1:5" ht="16.5" thickBot="1" x14ac:dyDescent="0.3">
      <c r="A38" s="42" t="s">
        <v>22</v>
      </c>
      <c r="B38" s="43">
        <f>SUM(B33,B37)</f>
        <v>71854824</v>
      </c>
      <c r="C38" s="43">
        <f>SUM(C33,C37)</f>
        <v>44250000</v>
      </c>
      <c r="D38" s="43">
        <f>SUM(D33,D37)</f>
        <v>44250000</v>
      </c>
      <c r="E38" s="409">
        <f>SUM(E33,E37)</f>
        <v>44250000</v>
      </c>
    </row>
    <row r="39" spans="1:5" x14ac:dyDescent="0.25">
      <c r="B39" s="411"/>
    </row>
  </sheetData>
  <mergeCells count="2">
    <mergeCell ref="A3:E3"/>
    <mergeCell ref="A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8</vt:i4>
      </vt:variant>
    </vt:vector>
  </HeadingPairs>
  <TitlesOfParts>
    <vt:vector size="21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Munka4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Frits Ivett</cp:lastModifiedBy>
  <cp:lastPrinted>2018-09-21T08:35:36Z</cp:lastPrinted>
  <dcterms:created xsi:type="dcterms:W3CDTF">2014-05-27T12:51:39Z</dcterms:created>
  <dcterms:modified xsi:type="dcterms:W3CDTF">2018-09-27T06:36:48Z</dcterms:modified>
</cp:coreProperties>
</file>