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o\e\dokumentumok\Testületi anyagok\Önkormányzati rendeletek\Pénzügyi rendeletek\Királyegyháza\2020\költségvetés módosítás\"/>
    </mc:Choice>
  </mc:AlternateContent>
  <xr:revisionPtr revIDLastSave="0" documentId="13_ncr:1_{43208D10-27D9-4712-A839-40492C05B35B}" xr6:coauthVersionLast="45" xr6:coauthVersionMax="45" xr10:uidLastSave="{00000000-0000-0000-0000-000000000000}"/>
  <bookViews>
    <workbookView xWindow="-120" yWindow="-120" windowWidth="29040" windowHeight="15840" firstSheet="2" activeTab="21" xr2:uid="{00000000-000D-0000-FFFF-FFFF00000000}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" sheetId="19" r:id="rId6"/>
    <sheet name="5-a" sheetId="18" r:id="rId7"/>
    <sheet name="5-b" sheetId="17" r:id="rId8"/>
    <sheet name="5-c" sheetId="16" r:id="rId9"/>
    <sheet name="6-a" sheetId="9" r:id="rId10"/>
    <sheet name="6-b" sheetId="10" r:id="rId11"/>
    <sheet name="7" sheetId="11" r:id="rId12"/>
    <sheet name="8" sheetId="20" r:id="rId13"/>
    <sheet name="9" sheetId="21" r:id="rId14"/>
    <sheet name="10" sheetId="22" r:id="rId15"/>
    <sheet name="11-a" sheetId="23" r:id="rId16"/>
    <sheet name="11-b" sheetId="24" r:id="rId17"/>
    <sheet name="11-c" sheetId="25" r:id="rId18"/>
    <sheet name="11-d" sheetId="26" r:id="rId19"/>
    <sheet name="11-e" sheetId="27" r:id="rId20"/>
    <sheet name="11-f" sheetId="28" r:id="rId21"/>
    <sheet name="11-g" sheetId="29" r:id="rId22"/>
    <sheet name="Megjegyzés" sheetId="30" r:id="rId23"/>
  </sheets>
  <definedNames>
    <definedName name="_xlnm.Print_Area" localSheetId="1">'2'!$A$1:$D$161</definedName>
  </definedNames>
  <calcPr calcId="181029"/>
</workbook>
</file>

<file path=xl/calcChain.xml><?xml version="1.0" encoding="utf-8"?>
<calcChain xmlns="http://schemas.openxmlformats.org/spreadsheetml/2006/main">
  <c r="F24" i="20" l="1"/>
  <c r="F25" i="20"/>
  <c r="B15" i="22"/>
  <c r="B21" i="20"/>
  <c r="B20" i="20"/>
  <c r="E19" i="20"/>
  <c r="D11" i="11"/>
  <c r="D16" i="11" s="1"/>
  <c r="D17" i="11" s="1"/>
  <c r="D11" i="10"/>
  <c r="D28" i="18"/>
  <c r="D145" i="15"/>
  <c r="D143" i="15" s="1"/>
  <c r="D38" i="14"/>
  <c r="D39" i="14"/>
  <c r="D37" i="14"/>
  <c r="D35" i="14"/>
  <c r="D34" i="14"/>
  <c r="D79" i="14"/>
  <c r="D78" i="14" s="1"/>
  <c r="D145" i="14"/>
  <c r="F99" i="1"/>
  <c r="D32" i="1"/>
  <c r="D33" i="1"/>
  <c r="D25" i="1"/>
  <c r="D10" i="10" s="1"/>
  <c r="D18" i="11"/>
  <c r="D27" i="11"/>
  <c r="D36" i="11" s="1"/>
  <c r="G10" i="10"/>
  <c r="G12" i="10"/>
  <c r="G13" i="10"/>
  <c r="G14" i="10"/>
  <c r="G29" i="10"/>
  <c r="D12" i="9"/>
  <c r="D19" i="9"/>
  <c r="D18" i="9" s="1"/>
  <c r="D28" i="9" s="1"/>
  <c r="D23" i="9"/>
  <c r="G10" i="9"/>
  <c r="G11" i="9"/>
  <c r="G12" i="9"/>
  <c r="G13" i="9"/>
  <c r="G15" i="9"/>
  <c r="G27" i="9"/>
  <c r="G28" i="9" s="1"/>
  <c r="D48" i="16"/>
  <c r="D54" i="16"/>
  <c r="D11" i="16"/>
  <c r="D23" i="16"/>
  <c r="D29" i="16"/>
  <c r="D34" i="16"/>
  <c r="D40" i="16" s="1"/>
  <c r="D45" i="16" s="1"/>
  <c r="D41" i="16"/>
  <c r="D48" i="17"/>
  <c r="D54" i="17"/>
  <c r="D11" i="17"/>
  <c r="D23" i="17"/>
  <c r="D29" i="17"/>
  <c r="D34" i="17"/>
  <c r="D41" i="17"/>
  <c r="D49" i="18"/>
  <c r="D50" i="18"/>
  <c r="D51" i="18"/>
  <c r="D52" i="18"/>
  <c r="D53" i="18"/>
  <c r="D55" i="18"/>
  <c r="D56" i="18"/>
  <c r="D57" i="18"/>
  <c r="D58" i="18"/>
  <c r="D12" i="18"/>
  <c r="D13" i="18"/>
  <c r="D14" i="18"/>
  <c r="D15" i="18"/>
  <c r="D16" i="18"/>
  <c r="D17" i="18"/>
  <c r="D18" i="18"/>
  <c r="D19" i="18"/>
  <c r="D20" i="18"/>
  <c r="D21" i="18"/>
  <c r="D22" i="18"/>
  <c r="D24" i="18"/>
  <c r="D25" i="18"/>
  <c r="D26" i="18"/>
  <c r="D27" i="18"/>
  <c r="D30" i="18"/>
  <c r="D31" i="18"/>
  <c r="D32" i="18"/>
  <c r="D33" i="18"/>
  <c r="D34" i="18"/>
  <c r="D42" i="18"/>
  <c r="D43" i="18"/>
  <c r="D44" i="18"/>
  <c r="D48" i="19"/>
  <c r="D54" i="19"/>
  <c r="D11" i="19"/>
  <c r="D40" i="19" s="1"/>
  <c r="D23" i="19"/>
  <c r="D29" i="19"/>
  <c r="D34" i="19"/>
  <c r="D41" i="19"/>
  <c r="D96" i="12"/>
  <c r="D131" i="12" s="1"/>
  <c r="D117" i="12"/>
  <c r="D132" i="12"/>
  <c r="D136" i="12"/>
  <c r="D157" i="12" s="1"/>
  <c r="D143" i="12"/>
  <c r="D149" i="12"/>
  <c r="D11" i="12"/>
  <c r="D18" i="12"/>
  <c r="D25" i="12"/>
  <c r="D33" i="12"/>
  <c r="D32" i="12" s="1"/>
  <c r="D40" i="12"/>
  <c r="D52" i="12"/>
  <c r="D58" i="12"/>
  <c r="D63" i="12"/>
  <c r="D69" i="12"/>
  <c r="D92" i="12" s="1"/>
  <c r="D73" i="12"/>
  <c r="D78" i="12"/>
  <c r="D81" i="12"/>
  <c r="D85" i="12"/>
  <c r="D113" i="13"/>
  <c r="D101" i="13" s="1"/>
  <c r="D117" i="13"/>
  <c r="D132" i="13"/>
  <c r="D136" i="13"/>
  <c r="D143" i="13"/>
  <c r="D149" i="13"/>
  <c r="D11" i="13"/>
  <c r="D18" i="13"/>
  <c r="D25" i="13"/>
  <c r="D40" i="13"/>
  <c r="D52" i="13"/>
  <c r="D58" i="13"/>
  <c r="D63" i="13"/>
  <c r="D69" i="13"/>
  <c r="D73" i="13"/>
  <c r="D78" i="13"/>
  <c r="D81" i="13"/>
  <c r="D85" i="13"/>
  <c r="D97" i="14"/>
  <c r="D98" i="14"/>
  <c r="D99" i="14"/>
  <c r="D100" i="14"/>
  <c r="D102" i="14"/>
  <c r="D103" i="14"/>
  <c r="D104" i="14"/>
  <c r="D105" i="14"/>
  <c r="D106" i="14"/>
  <c r="D107" i="14"/>
  <c r="D108" i="14"/>
  <c r="D109" i="14"/>
  <c r="D110" i="14"/>
  <c r="D111" i="14"/>
  <c r="D112" i="14"/>
  <c r="D114" i="14"/>
  <c r="D115" i="14"/>
  <c r="D116" i="14"/>
  <c r="D118" i="14"/>
  <c r="D120" i="14"/>
  <c r="D132" i="14"/>
  <c r="D136" i="14"/>
  <c r="D146" i="14"/>
  <c r="D143" i="14" s="1"/>
  <c r="D149" i="14"/>
  <c r="D12" i="14"/>
  <c r="D13" i="14"/>
  <c r="D14" i="14"/>
  <c r="D15" i="14"/>
  <c r="D16" i="14"/>
  <c r="D17" i="14"/>
  <c r="D19" i="14"/>
  <c r="D20" i="14"/>
  <c r="D21" i="14"/>
  <c r="D22" i="14"/>
  <c r="D23" i="14"/>
  <c r="D24" i="14"/>
  <c r="D26" i="14"/>
  <c r="D27" i="14"/>
  <c r="D28" i="14"/>
  <c r="D29" i="14"/>
  <c r="D30" i="14"/>
  <c r="D31" i="14"/>
  <c r="D41" i="14"/>
  <c r="D42" i="14"/>
  <c r="D43" i="14"/>
  <c r="D44" i="14"/>
  <c r="D45" i="14"/>
  <c r="D46" i="14"/>
  <c r="D47" i="14"/>
  <c r="D48" i="14"/>
  <c r="D49" i="14"/>
  <c r="D50" i="14"/>
  <c r="D51" i="14"/>
  <c r="D53" i="14"/>
  <c r="D54" i="14"/>
  <c r="D55" i="14"/>
  <c r="D56" i="14"/>
  <c r="D57" i="14"/>
  <c r="D58" i="14"/>
  <c r="D64" i="14"/>
  <c r="D65" i="14"/>
  <c r="D66" i="14"/>
  <c r="D67" i="14"/>
  <c r="D69" i="14"/>
  <c r="D73" i="14"/>
  <c r="D81" i="14"/>
  <c r="D85" i="14"/>
  <c r="D97" i="15"/>
  <c r="D98" i="15"/>
  <c r="D99" i="15"/>
  <c r="D100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8" i="15"/>
  <c r="D120" i="15"/>
  <c r="D121" i="15"/>
  <c r="D122" i="15"/>
  <c r="D123" i="15"/>
  <c r="D124" i="15"/>
  <c r="D125" i="15"/>
  <c r="D126" i="15"/>
  <c r="D127" i="15"/>
  <c r="D128" i="15"/>
  <c r="D129" i="15"/>
  <c r="D130" i="15"/>
  <c r="D132" i="15"/>
  <c r="D136" i="15"/>
  <c r="D149" i="15"/>
  <c r="D10" i="15"/>
  <c r="D11" i="15"/>
  <c r="D12" i="15"/>
  <c r="D13" i="15"/>
  <c r="D14" i="15"/>
  <c r="D15" i="15"/>
  <c r="D17" i="15"/>
  <c r="D18" i="15"/>
  <c r="D19" i="15"/>
  <c r="D20" i="15"/>
  <c r="D21" i="15"/>
  <c r="D22" i="15"/>
  <c r="D24" i="15"/>
  <c r="D25" i="15"/>
  <c r="D26" i="15"/>
  <c r="D27" i="15"/>
  <c r="D28" i="15"/>
  <c r="D29" i="15"/>
  <c r="D32" i="15"/>
  <c r="D33" i="15"/>
  <c r="D34" i="15"/>
  <c r="D35" i="15"/>
  <c r="D36" i="15"/>
  <c r="D37" i="15"/>
  <c r="D39" i="15"/>
  <c r="D40" i="15"/>
  <c r="D41" i="15"/>
  <c r="D42" i="15"/>
  <c r="D43" i="15"/>
  <c r="D44" i="15"/>
  <c r="D45" i="15"/>
  <c r="D46" i="15"/>
  <c r="D47" i="15"/>
  <c r="D48" i="15"/>
  <c r="D49" i="15"/>
  <c r="D51" i="15"/>
  <c r="D52" i="15"/>
  <c r="D53" i="15"/>
  <c r="D54" i="15"/>
  <c r="D55" i="15"/>
  <c r="D56" i="15"/>
  <c r="D62" i="15"/>
  <c r="D63" i="15"/>
  <c r="D64" i="15"/>
  <c r="D65" i="15"/>
  <c r="D67" i="15"/>
  <c r="D71" i="15"/>
  <c r="D77" i="15"/>
  <c r="D76" i="15" s="1"/>
  <c r="D79" i="15"/>
  <c r="D83" i="15"/>
  <c r="D101" i="1"/>
  <c r="D101" i="15" s="1"/>
  <c r="D117" i="1"/>
  <c r="D119" i="1"/>
  <c r="G11" i="10" s="1"/>
  <c r="D132" i="1"/>
  <c r="D136" i="1"/>
  <c r="D143" i="1"/>
  <c r="D149" i="1"/>
  <c r="D11" i="1"/>
  <c r="D10" i="9" s="1"/>
  <c r="D18" i="1"/>
  <c r="D11" i="9" s="1"/>
  <c r="D13" i="9"/>
  <c r="D40" i="1"/>
  <c r="D14" i="9" s="1"/>
  <c r="D52" i="1"/>
  <c r="D12" i="10" s="1"/>
  <c r="D58" i="1"/>
  <c r="D15" i="9" s="1"/>
  <c r="D63" i="1"/>
  <c r="D13" i="10" s="1"/>
  <c r="D69" i="1"/>
  <c r="D73" i="1"/>
  <c r="D78" i="1"/>
  <c r="D81" i="1"/>
  <c r="D85" i="1"/>
  <c r="D16" i="10" l="1"/>
  <c r="D30" i="10" s="1"/>
  <c r="D92" i="1"/>
  <c r="D157" i="1"/>
  <c r="D92" i="13"/>
  <c r="D29" i="18"/>
  <c r="D40" i="17"/>
  <c r="D45" i="17" s="1"/>
  <c r="D31" i="15"/>
  <c r="D30" i="15" s="1"/>
  <c r="D157" i="13"/>
  <c r="D41" i="18"/>
  <c r="D92" i="14"/>
  <c r="D37" i="11"/>
  <c r="D119" i="15"/>
  <c r="D119" i="14"/>
  <c r="D68" i="12"/>
  <c r="D93" i="12" s="1"/>
  <c r="D60" i="17"/>
  <c r="D60" i="16"/>
  <c r="D157" i="15"/>
  <c r="D61" i="15"/>
  <c r="D11" i="14"/>
  <c r="G16" i="10"/>
  <c r="G30" i="10" s="1"/>
  <c r="D50" i="15"/>
  <c r="D52" i="14"/>
  <c r="D54" i="18"/>
  <c r="D23" i="15"/>
  <c r="D63" i="14"/>
  <c r="D40" i="14"/>
  <c r="D25" i="14"/>
  <c r="B27" i="20"/>
  <c r="D60" i="19"/>
  <c r="D45" i="19"/>
  <c r="D11" i="18"/>
  <c r="D23" i="18"/>
  <c r="D117" i="14"/>
  <c r="D117" i="15"/>
  <c r="D101" i="14"/>
  <c r="D96" i="14" s="1"/>
  <c r="D131" i="14" s="1"/>
  <c r="D158" i="14" s="1"/>
  <c r="G14" i="9"/>
  <c r="G17" i="9" s="1"/>
  <c r="G29" i="9" s="1"/>
  <c r="D96" i="1"/>
  <c r="D131" i="1" s="1"/>
  <c r="D96" i="15"/>
  <c r="D131" i="15" s="1"/>
  <c r="D158" i="15" s="1"/>
  <c r="D90" i="15"/>
  <c r="D18" i="14"/>
  <c r="D9" i="15"/>
  <c r="D17" i="9"/>
  <c r="D29" i="9" s="1"/>
  <c r="D48" i="18"/>
  <c r="D38" i="15"/>
  <c r="D16" i="15"/>
  <c r="D158" i="12"/>
  <c r="D36" i="13"/>
  <c r="D96" i="13"/>
  <c r="D131" i="13" s="1"/>
  <c r="D157" i="14"/>
  <c r="D158" i="1"/>
  <c r="D68" i="1"/>
  <c r="D93" i="1" s="1"/>
  <c r="L27" i="27"/>
  <c r="F14" i="10"/>
  <c r="F13" i="10"/>
  <c r="F12" i="10"/>
  <c r="F10" i="10"/>
  <c r="C11" i="10"/>
  <c r="F27" i="9"/>
  <c r="C19" i="9"/>
  <c r="F15" i="9"/>
  <c r="F11" i="9"/>
  <c r="F12" i="9"/>
  <c r="F13" i="9"/>
  <c r="F10" i="9"/>
  <c r="C12" i="9"/>
  <c r="C120" i="15"/>
  <c r="C121" i="15"/>
  <c r="C122" i="15"/>
  <c r="C123" i="15"/>
  <c r="C124" i="15"/>
  <c r="C125" i="15"/>
  <c r="C126" i="15"/>
  <c r="C127" i="15"/>
  <c r="C128" i="15"/>
  <c r="C129" i="15"/>
  <c r="C130" i="15"/>
  <c r="C118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02" i="15"/>
  <c r="C100" i="15"/>
  <c r="C98" i="15"/>
  <c r="C99" i="15"/>
  <c r="C97" i="15"/>
  <c r="C21" i="15"/>
  <c r="C17" i="15"/>
  <c r="C77" i="15"/>
  <c r="C63" i="15"/>
  <c r="C64" i="15"/>
  <c r="C65" i="15"/>
  <c r="C62" i="15"/>
  <c r="C52" i="15"/>
  <c r="C53" i="15"/>
  <c r="C54" i="15"/>
  <c r="C55" i="15"/>
  <c r="C51" i="15"/>
  <c r="C40" i="15"/>
  <c r="C41" i="15"/>
  <c r="C42" i="15"/>
  <c r="C43" i="15"/>
  <c r="C44" i="15"/>
  <c r="C45" i="15"/>
  <c r="C46" i="15"/>
  <c r="C47" i="15"/>
  <c r="C48" i="15"/>
  <c r="C49" i="15"/>
  <c r="C39" i="15"/>
  <c r="C33" i="15"/>
  <c r="C34" i="15"/>
  <c r="C35" i="15"/>
  <c r="C36" i="15"/>
  <c r="C37" i="15"/>
  <c r="C32" i="15"/>
  <c r="C25" i="15"/>
  <c r="C26" i="15"/>
  <c r="C27" i="15"/>
  <c r="C28" i="15"/>
  <c r="C29" i="15"/>
  <c r="C24" i="15"/>
  <c r="C18" i="15"/>
  <c r="C19" i="15"/>
  <c r="C20" i="15"/>
  <c r="C22" i="15"/>
  <c r="C11" i="15"/>
  <c r="C12" i="15"/>
  <c r="C13" i="15"/>
  <c r="C14" i="15"/>
  <c r="C15" i="15"/>
  <c r="C10" i="15"/>
  <c r="C50" i="18"/>
  <c r="C51" i="18"/>
  <c r="C52" i="18"/>
  <c r="C53" i="18"/>
  <c r="C49" i="18"/>
  <c r="C56" i="18"/>
  <c r="C57" i="18"/>
  <c r="C58" i="18"/>
  <c r="C55" i="18"/>
  <c r="C44" i="18"/>
  <c r="C43" i="18"/>
  <c r="C42" i="18"/>
  <c r="C31" i="18"/>
  <c r="C32" i="18"/>
  <c r="C33" i="18"/>
  <c r="C30" i="18"/>
  <c r="C25" i="18"/>
  <c r="C26" i="18"/>
  <c r="C27" i="18"/>
  <c r="C24" i="18"/>
  <c r="C13" i="18"/>
  <c r="C14" i="18"/>
  <c r="C15" i="18"/>
  <c r="C16" i="18"/>
  <c r="C17" i="18"/>
  <c r="C18" i="18"/>
  <c r="C19" i="18"/>
  <c r="C20" i="18"/>
  <c r="C21" i="18"/>
  <c r="C22" i="18"/>
  <c r="C12" i="18"/>
  <c r="C120" i="14"/>
  <c r="C118" i="14"/>
  <c r="C146" i="14"/>
  <c r="C115" i="14"/>
  <c r="C102" i="14"/>
  <c r="C103" i="14"/>
  <c r="C104" i="14"/>
  <c r="C105" i="14"/>
  <c r="C106" i="14"/>
  <c r="C107" i="14"/>
  <c r="C108" i="14"/>
  <c r="C109" i="14"/>
  <c r="C110" i="14"/>
  <c r="C111" i="14"/>
  <c r="C112" i="14"/>
  <c r="C114" i="14"/>
  <c r="C116" i="14"/>
  <c r="C98" i="14"/>
  <c r="C99" i="14"/>
  <c r="C100" i="14"/>
  <c r="C97" i="14"/>
  <c r="C66" i="14"/>
  <c r="C67" i="14"/>
  <c r="C64" i="14"/>
  <c r="C65" i="14"/>
  <c r="C55" i="14"/>
  <c r="C56" i="14"/>
  <c r="C57" i="14"/>
  <c r="C53" i="14"/>
  <c r="C54" i="14"/>
  <c r="C43" i="14"/>
  <c r="C44" i="14"/>
  <c r="C45" i="14"/>
  <c r="C46" i="14"/>
  <c r="C47" i="14"/>
  <c r="C48" i="14"/>
  <c r="C49" i="14"/>
  <c r="C50" i="14"/>
  <c r="C51" i="14"/>
  <c r="C41" i="14"/>
  <c r="C42" i="14"/>
  <c r="C113" i="13"/>
  <c r="C101" i="13" s="1"/>
  <c r="C36" i="13" s="1"/>
  <c r="C36" i="14" s="1"/>
  <c r="C101" i="1"/>
  <c r="F14" i="9" s="1"/>
  <c r="K30" i="23"/>
  <c r="I25" i="23"/>
  <c r="G25" i="23"/>
  <c r="E25" i="23"/>
  <c r="L25" i="23" s="1"/>
  <c r="L27" i="24"/>
  <c r="L26" i="24"/>
  <c r="G25" i="24"/>
  <c r="E25" i="24"/>
  <c r="L28" i="29"/>
  <c r="L29" i="29"/>
  <c r="L30" i="29"/>
  <c r="G31" i="29"/>
  <c r="I31" i="29"/>
  <c r="E31" i="29"/>
  <c r="K30" i="25"/>
  <c r="L27" i="25"/>
  <c r="I27" i="25"/>
  <c r="I26" i="25"/>
  <c r="L26" i="25" s="1"/>
  <c r="L16" i="25"/>
  <c r="I25" i="25"/>
  <c r="G25" i="25"/>
  <c r="E25" i="25"/>
  <c r="L27" i="26"/>
  <c r="E25" i="26"/>
  <c r="G25" i="26"/>
  <c r="K21" i="27"/>
  <c r="K30" i="27"/>
  <c r="E30" i="23"/>
  <c r="K21" i="28"/>
  <c r="K30" i="28"/>
  <c r="L25" i="24" l="1"/>
  <c r="C23" i="15"/>
  <c r="L25" i="25"/>
  <c r="D40" i="18"/>
  <c r="D158" i="13"/>
  <c r="D60" i="18"/>
  <c r="L30" i="24"/>
  <c r="D45" i="18"/>
  <c r="D66" i="15"/>
  <c r="D91" i="15" s="1"/>
  <c r="F16" i="10"/>
  <c r="D33" i="13"/>
  <c r="D32" i="13" s="1"/>
  <c r="D68" i="13" s="1"/>
  <c r="D93" i="13" s="1"/>
  <c r="D36" i="14"/>
  <c r="D33" i="14" s="1"/>
  <c r="D32" i="14" s="1"/>
  <c r="D68" i="14" s="1"/>
  <c r="D93" i="14" s="1"/>
  <c r="C31" i="15"/>
  <c r="C101" i="15"/>
  <c r="C101" i="14"/>
  <c r="F17" i="9"/>
  <c r="K21" i="25"/>
  <c r="C54" i="18"/>
  <c r="C48" i="18"/>
  <c r="C41" i="18"/>
  <c r="C34" i="18"/>
  <c r="C29" i="18"/>
  <c r="C23" i="18"/>
  <c r="C11" i="18"/>
  <c r="C60" i="18" l="1"/>
  <c r="C40" i="18"/>
  <c r="C45" i="18" s="1"/>
  <c r="C96" i="15"/>
  <c r="E11" i="20"/>
  <c r="E18" i="20"/>
  <c r="C11" i="11"/>
  <c r="C33" i="14" l="1"/>
  <c r="C32" i="14" s="1"/>
  <c r="C27" i="14"/>
  <c r="C28" i="14"/>
  <c r="C29" i="14"/>
  <c r="C30" i="14"/>
  <c r="C31" i="14"/>
  <c r="C26" i="14"/>
  <c r="C20" i="14"/>
  <c r="C21" i="14"/>
  <c r="C22" i="14"/>
  <c r="C23" i="14"/>
  <c r="C24" i="14"/>
  <c r="C19" i="14"/>
  <c r="C13" i="14"/>
  <c r="C14" i="14"/>
  <c r="C15" i="14"/>
  <c r="C16" i="14"/>
  <c r="C17" i="14"/>
  <c r="C12" i="14"/>
  <c r="C119" i="1"/>
  <c r="C96" i="1"/>
  <c r="C11" i="1"/>
  <c r="C10" i="9" s="1"/>
  <c r="I30" i="25"/>
  <c r="G30" i="25"/>
  <c r="G21" i="25"/>
  <c r="I21" i="25"/>
  <c r="E30" i="25"/>
  <c r="E21" i="25"/>
  <c r="G30" i="24"/>
  <c r="I30" i="24"/>
  <c r="E30" i="24"/>
  <c r="G21" i="24"/>
  <c r="I21" i="24"/>
  <c r="E21" i="24"/>
  <c r="G30" i="23"/>
  <c r="I30" i="23"/>
  <c r="L16" i="23"/>
  <c r="G21" i="23"/>
  <c r="I21" i="23"/>
  <c r="E21" i="23"/>
  <c r="C119" i="15" l="1"/>
  <c r="F11" i="10"/>
  <c r="C119" i="14"/>
  <c r="E10" i="22"/>
  <c r="E11" i="22"/>
  <c r="E12" i="22"/>
  <c r="E13" i="22"/>
  <c r="E14" i="22"/>
  <c r="G21" i="26"/>
  <c r="I21" i="26"/>
  <c r="E21" i="26"/>
  <c r="G30" i="26"/>
  <c r="I30" i="26"/>
  <c r="E30" i="26"/>
  <c r="G30" i="27"/>
  <c r="I30" i="27"/>
  <c r="E30" i="27"/>
  <c r="G21" i="27"/>
  <c r="I21" i="27"/>
  <c r="E21" i="27"/>
  <c r="L16" i="27"/>
  <c r="L21" i="27" s="1"/>
  <c r="G21" i="28"/>
  <c r="I21" i="28"/>
  <c r="E21" i="28"/>
  <c r="G30" i="28"/>
  <c r="I30" i="28"/>
  <c r="E30" i="28"/>
  <c r="L27" i="29"/>
  <c r="L31" i="29" s="1"/>
  <c r="L17" i="29"/>
  <c r="L22" i="29" s="1"/>
  <c r="G22" i="29"/>
  <c r="I22" i="29"/>
  <c r="E22" i="29"/>
  <c r="L27" i="28" l="1"/>
  <c r="L26" i="28"/>
  <c r="L25" i="28"/>
  <c r="L16" i="28"/>
  <c r="L21" i="28" s="1"/>
  <c r="L30" i="28" l="1"/>
  <c r="L29" i="27"/>
  <c r="L30" i="27"/>
  <c r="L26" i="26" l="1"/>
  <c r="L25" i="26"/>
  <c r="L30" i="26" s="1"/>
  <c r="L16" i="26"/>
  <c r="L21" i="26" s="1"/>
  <c r="L16" i="24" l="1"/>
  <c r="L21" i="24" s="1"/>
  <c r="L27" i="23" l="1"/>
  <c r="L26" i="23"/>
  <c r="L14" i="23"/>
  <c r="L21" i="23" s="1"/>
  <c r="L30" i="23" l="1"/>
  <c r="L21" i="25"/>
  <c r="L30" i="25" l="1"/>
  <c r="E14" i="20"/>
  <c r="F14" i="20" s="1"/>
  <c r="E15" i="20"/>
  <c r="F15" i="20" s="1"/>
  <c r="E16" i="20"/>
  <c r="F16" i="20" s="1"/>
  <c r="E17" i="20"/>
  <c r="F17" i="20" s="1"/>
  <c r="F20" i="20"/>
  <c r="F26" i="20"/>
  <c r="E10" i="20"/>
  <c r="F10" i="20" s="1"/>
  <c r="C61" i="15"/>
  <c r="C149" i="14"/>
  <c r="C143" i="14"/>
  <c r="C136" i="14"/>
  <c r="C132" i="14"/>
  <c r="C117" i="14"/>
  <c r="C96" i="14"/>
  <c r="C85" i="14"/>
  <c r="C81" i="14"/>
  <c r="C78" i="14"/>
  <c r="C73" i="14"/>
  <c r="C69" i="14"/>
  <c r="C63" i="14"/>
  <c r="C58" i="14"/>
  <c r="C52" i="14"/>
  <c r="C40" i="14"/>
  <c r="C25" i="14"/>
  <c r="C18" i="14"/>
  <c r="C41" i="19"/>
  <c r="D27" i="21"/>
  <c r="B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E11" i="21"/>
  <c r="F11" i="21" s="1"/>
  <c r="E10" i="21"/>
  <c r="F10" i="21" s="1"/>
  <c r="D27" i="20"/>
  <c r="F23" i="20"/>
  <c r="F22" i="20"/>
  <c r="F21" i="20"/>
  <c r="F19" i="20"/>
  <c r="F18" i="20"/>
  <c r="E13" i="20"/>
  <c r="F13" i="20" s="1"/>
  <c r="E12" i="20"/>
  <c r="F12" i="20" s="1"/>
  <c r="E25" i="22"/>
  <c r="D25" i="22"/>
  <c r="B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C157" i="14" l="1"/>
  <c r="C131" i="14"/>
  <c r="C92" i="14"/>
  <c r="F25" i="22"/>
  <c r="F27" i="21"/>
  <c r="F27" i="20"/>
  <c r="E27" i="20"/>
  <c r="E27" i="21"/>
  <c r="C158" i="14" l="1"/>
  <c r="C149" i="15"/>
  <c r="C143" i="15"/>
  <c r="C136" i="15"/>
  <c r="C132" i="15"/>
  <c r="C117" i="15"/>
  <c r="C131" i="15" s="1"/>
  <c r="C83" i="15"/>
  <c r="C79" i="15"/>
  <c r="C76" i="15"/>
  <c r="C71" i="15"/>
  <c r="C67" i="15"/>
  <c r="C56" i="15"/>
  <c r="C50" i="15"/>
  <c r="C38" i="15"/>
  <c r="C30" i="15"/>
  <c r="C16" i="15"/>
  <c r="C9" i="15"/>
  <c r="C11" i="14"/>
  <c r="C68" i="14" s="1"/>
  <c r="C93" i="14" s="1"/>
  <c r="C157" i="15" l="1"/>
  <c r="C158" i="15" s="1"/>
  <c r="C90" i="15"/>
  <c r="C66" i="15"/>
  <c r="C149" i="1"/>
  <c r="C143" i="1"/>
  <c r="C136" i="1"/>
  <c r="C132" i="1"/>
  <c r="C117" i="1"/>
  <c r="C85" i="1"/>
  <c r="C81" i="1"/>
  <c r="C78" i="1"/>
  <c r="C73" i="1"/>
  <c r="C69" i="1"/>
  <c r="C63" i="1"/>
  <c r="C13" i="10" s="1"/>
  <c r="C58" i="1"/>
  <c r="C15" i="9" s="1"/>
  <c r="C52" i="1"/>
  <c r="C12" i="10" s="1"/>
  <c r="C40" i="1"/>
  <c r="C14" i="9" s="1"/>
  <c r="C33" i="1"/>
  <c r="C32" i="1" s="1"/>
  <c r="C13" i="9" s="1"/>
  <c r="C25" i="1"/>
  <c r="C10" i="10" s="1"/>
  <c r="C18" i="1"/>
  <c r="C11" i="9" s="1"/>
  <c r="C17" i="10"/>
  <c r="F28" i="9"/>
  <c r="C54" i="16"/>
  <c r="C48" i="16"/>
  <c r="C41" i="16"/>
  <c r="C34" i="16"/>
  <c r="C29" i="16"/>
  <c r="C23" i="16"/>
  <c r="C11" i="16"/>
  <c r="C54" i="17"/>
  <c r="C48" i="17"/>
  <c r="C41" i="17"/>
  <c r="C34" i="17"/>
  <c r="C29" i="17"/>
  <c r="C23" i="17"/>
  <c r="C11" i="17"/>
  <c r="C54" i="19"/>
  <c r="C48" i="19"/>
  <c r="C34" i="19"/>
  <c r="C29" i="19"/>
  <c r="C23" i="19"/>
  <c r="C11" i="19"/>
  <c r="F29" i="10"/>
  <c r="F30" i="10" s="1"/>
  <c r="C23" i="10"/>
  <c r="C23" i="9"/>
  <c r="C18" i="9"/>
  <c r="C149" i="12"/>
  <c r="C143" i="12"/>
  <c r="C136" i="12"/>
  <c r="C132" i="12"/>
  <c r="C117" i="12"/>
  <c r="C96" i="12"/>
  <c r="C131" i="12" s="1"/>
  <c r="C85" i="12"/>
  <c r="C81" i="12"/>
  <c r="C78" i="12"/>
  <c r="C73" i="12"/>
  <c r="C69" i="12"/>
  <c r="C63" i="12"/>
  <c r="C58" i="12"/>
  <c r="C52" i="12"/>
  <c r="C40" i="12"/>
  <c r="C33" i="12"/>
  <c r="C32" i="12" s="1"/>
  <c r="C25" i="12"/>
  <c r="C18" i="12"/>
  <c r="C11" i="12"/>
  <c r="C149" i="13"/>
  <c r="C143" i="13"/>
  <c r="C136" i="13"/>
  <c r="C132" i="13"/>
  <c r="C117" i="13"/>
  <c r="C96" i="13"/>
  <c r="C131" i="13" s="1"/>
  <c r="C85" i="13"/>
  <c r="C81" i="13"/>
  <c r="C78" i="13"/>
  <c r="C73" i="13"/>
  <c r="C69" i="13"/>
  <c r="C63" i="13"/>
  <c r="C58" i="13"/>
  <c r="C52" i="13"/>
  <c r="C40" i="13"/>
  <c r="C33" i="13"/>
  <c r="C32" i="13" s="1"/>
  <c r="C25" i="13"/>
  <c r="C18" i="13"/>
  <c r="C11" i="13"/>
  <c r="C16" i="10" l="1"/>
  <c r="C68" i="12"/>
  <c r="C92" i="12"/>
  <c r="C92" i="13"/>
  <c r="C29" i="10"/>
  <c r="C157" i="13"/>
  <c r="C158" i="13" s="1"/>
  <c r="C157" i="12"/>
  <c r="C158" i="12" s="1"/>
  <c r="C28" i="9"/>
  <c r="C60" i="16"/>
  <c r="C17" i="9"/>
  <c r="C40" i="19"/>
  <c r="C45" i="19" s="1"/>
  <c r="C92" i="1"/>
  <c r="C91" i="15"/>
  <c r="C68" i="13"/>
  <c r="C40" i="17"/>
  <c r="C45" i="17" s="1"/>
  <c r="C157" i="1"/>
  <c r="C131" i="1"/>
  <c r="C68" i="1"/>
  <c r="C60" i="19"/>
  <c r="C30" i="10"/>
  <c r="C40" i="16"/>
  <c r="C45" i="16" s="1"/>
  <c r="C60" i="17"/>
  <c r="F29" i="9"/>
  <c r="C93" i="12"/>
  <c r="C27" i="11"/>
  <c r="C18" i="11"/>
  <c r="C16" i="11"/>
  <c r="C17" i="11" s="1"/>
  <c r="C93" i="13" l="1"/>
  <c r="C93" i="1"/>
  <c r="C29" i="9"/>
  <c r="C158" i="1"/>
  <c r="C36" i="11"/>
  <c r="C37" i="11"/>
</calcChain>
</file>

<file path=xl/sharedStrings.xml><?xml version="1.0" encoding="utf-8"?>
<sst xmlns="http://schemas.openxmlformats.org/spreadsheetml/2006/main" count="2577" uniqueCount="518">
  <si>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</si>
  <si>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</si>
  <si>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</si>
  <si>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</si>
  <si>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</si>
  <si>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</si>
  <si>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</si>
  <si>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</si>
  <si>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</si>
  <si>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</si>
  <si>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</si>
  <si>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</si>
  <si>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</si>
  <si>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</si>
  <si>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</si>
  <si>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</si>
  <si>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</si>
  <si>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</si>
  <si>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</si>
  <si>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</si>
  <si>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</si>
  <si>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</si>
  <si>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</si>
  <si>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</si>
  <si>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</si>
  <si>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</si>
  <si>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</si>
  <si>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</si>
  <si>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</si>
  <si>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</si>
  <si>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</si>
  <si>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</si>
  <si>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</si>
  <si>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</si>
  <si>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</si>
  <si>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</si>
  <si>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</si>
  <si>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</si>
  <si>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</si>
  <si>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</si>
  <si>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</si>
  <si>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</si>
  <si>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</si>
  <si>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</si>
  <si>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</si>
  <si>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</si>
  <si>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</si>
  <si>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</si>
  <si>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</si>
  <si>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</si>
  <si>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</si>
  <si>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</si>
  <si>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</si>
  <si>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</si>
  <si>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</si>
  <si>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</si>
  <si>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</si>
  <si>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</si>
  <si>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</si>
  <si>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</si>
  <si>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</si>
  <si>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</si>
  <si>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</si>
  <si>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</si>
  <si>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</si>
  <si>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</si>
  <si>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</si>
  <si>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</si>
  <si>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</si>
  <si>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</si>
  <si>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</si>
  <si>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</si>
  <si>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</si>
  <si>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</si>
  <si>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</si>
  <si>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</si>
  <si>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</si>
  <si>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</si>
  <si>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</si>
  <si>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</si>
  <si>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</si>
  <si>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</si>
  <si>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</si>
  <si>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</si>
  <si>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</si>
  <si>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</si>
  <si>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</si>
  <si>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</si>
  <si>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</si>
  <si>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</si>
  <si>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</si>
  <si>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</si>
  <si>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</si>
  <si>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</si>
  <si>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</si>
  <si>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</si>
  <si>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</si>
  <si>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</si>
  <si>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</si>
  <si>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</si>
  <si>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</si>
  <si>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</si>
  <si>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</si>
  <si>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</si>
  <si>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</si>
  <si>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</si>
  <si>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</si>
  <si>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</si>
  <si>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</si>
  <si>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</si>
  <si>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</si>
  <si>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</si>
  <si>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</si>
  <si>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</si>
  <si>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</si>
  <si>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</si>
  <si>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</si>
  <si>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</si>
  <si>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</si>
  <si>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</si>
  <si>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</si>
  <si>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</si>
  <si>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</si>
  <si>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</si>
  <si>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</si>
  <si>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</si>
  <si>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</si>
  <si>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</si>
  <si>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</si>
  <si>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</si>
  <si>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</si>
  <si>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</si>
  <si>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</si>
  <si>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</si>
  <si>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</si>
  <si>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</si>
  <si>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</si>
  <si>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</si>
  <si>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</si>
  <si>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</si>
  <si>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</si>
  <si>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</si>
  <si>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</si>
  <si>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</si>
  <si>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</si>
  <si>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</si>
  <si>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</si>
  <si>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</si>
  <si>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</si>
  <si>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</si>
  <si>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</si>
  <si>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</si>
  <si>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</si>
  <si>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</si>
  <si>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</si>
  <si>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</si>
  <si>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</si>
  <si>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</si>
  <si>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</si>
  <si>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</si>
  <si>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</si>
  <si>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</si>
  <si>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</si>
  <si>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</si>
  <si>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</si>
  <si>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</si>
  <si>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</si>
  <si>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</si>
  <si>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</si>
  <si>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</si>
  <si>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</si>
  <si>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</si>
  <si>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</si>
  <si>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</si>
  <si>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</si>
  <si>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</si>
  <si>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</si>
  <si>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</si>
  <si>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</si>
  <si>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</si>
  <si>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</si>
  <si>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</si>
  <si>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</si>
  <si>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</si>
  <si>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</si>
  <si>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</si>
  <si>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</si>
  <si>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</si>
  <si>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</si>
  <si>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</si>
  <si>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</si>
  <si>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</si>
  <si>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</si>
  <si>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</si>
  <si>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</si>
  <si>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</si>
  <si>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</si>
  <si>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</si>
  <si>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</si>
  <si>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</si>
  <si>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</si>
  <si>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</si>
  <si>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</si>
  <si>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</si>
  <si>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</si>
  <si>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</si>
  <si>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</si>
  <si>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</si>
  <si>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</si>
  <si>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</si>
  <si>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</si>
  <si>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</si>
  <si>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</si>
  <si>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</si>
  <si>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</si>
  <si>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</si>
  <si>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</si>
  <si>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</si>
  <si>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</si>
  <si>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</si>
  <si>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</si>
  <si>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</si>
  <si>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</si>
  <si>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</si>
  <si>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</si>
  <si>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</si>
  <si>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</si>
  <si>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</si>
  <si>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</si>
  <si>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</si>
  <si>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</si>
  <si>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</si>
  <si>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</si>
  <si>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</si>
  <si>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</si>
  <si>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</si>
  <si>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</si>
  <si>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</si>
  <si>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</si>
  <si>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</si>
  <si>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</si>
  <si>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</si>
  <si>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</si>
  <si>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</si>
  <si>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</si>
  <si>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</si>
  <si>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</si>
  <si>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</si>
  <si>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</si>
  <si>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</si>
  <si>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</si>
  <si>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</si>
  <si>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</si>
  <si>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</si>
  <si>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</si>
  <si>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</si>
  <si>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</si>
  <si>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</si>
  <si>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</si>
  <si>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</si>
  <si>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</si>
  <si>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</si>
  <si>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</si>
  <si>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</si>
  <si>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</si>
  <si>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</si>
  <si>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</si>
  <si>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</si>
  <si>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</si>
  <si>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</si>
  <si>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</si>
  <si>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</si>
  <si>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</si>
  <si>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</si>
  <si>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</si>
  <si>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</si>
  <si>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</si>
  <si>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</si>
  <si>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</si>
  <si>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</si>
  <si>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</si>
  <si>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</si>
  <si>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</si>
  <si>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</si>
  <si>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</si>
  <si>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</si>
  <si>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</si>
  <si>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</si>
  <si>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</si>
  <si>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</si>
  <si>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</si>
  <si>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</si>
  <si>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</si>
  <si>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</si>
  <si>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</si>
  <si>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</si>
  <si>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</si>
  <si>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</si>
  <si>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</si>
  <si>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</si>
  <si>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</si>
  <si>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</si>
  <si>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</si>
  <si>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</si>
  <si>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</si>
  <si>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</si>
  <si>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</si>
  <si>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</si>
  <si>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</si>
  <si>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</si>
  <si>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</si>
  <si>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</si>
  <si>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</si>
  <si>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</si>
  <si>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</si>
  <si>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</si>
  <si>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</si>
  <si>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</si>
  <si>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</si>
  <si>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</si>
  <si>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</si>
  <si>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</si>
  <si>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</si>
  <si>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</si>
  <si>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</si>
  <si>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</si>
  <si>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</si>
  <si>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</si>
  <si>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</si>
  <si>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</si>
  <si>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</si>
  <si>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</si>
  <si>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</si>
  <si>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</si>
  <si>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</si>
  <si>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</si>
  <si>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</si>
  <si>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</si>
  <si>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</si>
  <si>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</si>
  <si>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</si>
  <si>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</si>
  <si>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</si>
  <si>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</si>
  <si>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</si>
  <si>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</si>
  <si>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</si>
  <si>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</si>
  <si>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</si>
  <si>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</si>
  <si>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</si>
  <si>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</si>
  <si>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</si>
  <si>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</si>
  <si>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</si>
  <si>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</si>
  <si>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</si>
  <si>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</si>
  <si>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</si>
  <si>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</si>
  <si>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</si>
  <si>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3/b. számú melléklet</t>
  </si>
  <si>
    <t>3/c.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</si>
  <si>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</si>
  <si>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</si>
  <si>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</si>
  <si>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</si>
  <si>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</si>
  <si>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</si>
  <si>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</si>
  <si>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</si>
  <si>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</si>
  <si>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</si>
  <si>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</si>
  <si>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</si>
  <si>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</si>
  <si>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</si>
  <si>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</si>
  <si>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</si>
  <si>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</si>
  <si>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</si>
  <si>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</si>
  <si>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</si>
  <si>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</si>
  <si>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</si>
  <si>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</si>
  <si>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</si>
  <si>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</si>
  <si>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</si>
  <si>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</si>
  <si>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</si>
  <si>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</si>
  <si>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5/b. számú melléklet</t>
  </si>
  <si>
    <t>5/c.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</si>
  <si>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</si>
  <si>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</si>
  <si>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</si>
  <si>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</si>
  <si>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</si>
  <si>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Ft-ban</t>
  </si>
  <si>
    <t xml:space="preserve"> Ft-ban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</si>
  <si>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</si>
  <si>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</si>
  <si>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</si>
  <si>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</si>
  <si>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</si>
  <si>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</si>
  <si>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</si>
  <si>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</si>
  <si>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 xml:space="preserve">Királyegyháza Községi Önkormányzat Képviselő testületének </t>
  </si>
  <si>
    <t>Felújítási kiadások előirányzata felújításonként</t>
  </si>
  <si>
    <t>forintban</t>
  </si>
  <si>
    <t>Felújítás  megnevezése</t>
  </si>
  <si>
    <t>Teljes költség</t>
  </si>
  <si>
    <t>Kivitelezés kezdési és befejezési éve</t>
  </si>
  <si>
    <t>F=(B-D-E)</t>
  </si>
  <si>
    <t>ÖSSZESEN:</t>
  </si>
  <si>
    <t>10. számú melléklet</t>
  </si>
  <si>
    <t>Királyegyháza Községi Önkormányzat Képviselő-testületének</t>
  </si>
  <si>
    <t xml:space="preserve">Önkormányzat </t>
  </si>
  <si>
    <t>Beruházási (felhalmozási) kiadások előirányzata beruházásonként</t>
  </si>
  <si>
    <t>Beruházás  megnevezése</t>
  </si>
  <si>
    <t>Könyvtári bútor beszerzés</t>
  </si>
  <si>
    <t>Európai uniós támogatással megvalósuló projektek</t>
  </si>
  <si>
    <t>bevételi, kiadási, hozzájárulások</t>
  </si>
  <si>
    <t>EU-s projekt neve , azonosítója:</t>
  </si>
  <si>
    <t xml:space="preserve"> Királyegyháza Községi Önkormányzat</t>
  </si>
  <si>
    <t>Felhívás neve:</t>
  </si>
  <si>
    <t>Az alapellátás és népegészségügy rendszerének átfogó fejlesztése - alapellátás fejlesztése</t>
  </si>
  <si>
    <t>Projekt címe:</t>
  </si>
  <si>
    <t>Az egészségügyi alapellátás fejlesztése királyegyházán és térségében</t>
  </si>
  <si>
    <t>Projekt azonosítója:</t>
  </si>
  <si>
    <t>EFOP-1.8.2-17-2017-00048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</si>
  <si>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</si>
  <si>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</si>
  <si>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</si>
  <si>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</si>
  <si>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</si>
  <si>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</si>
  <si>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</si>
  <si>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</si>
  <si>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</si>
  <si>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</si>
  <si>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</si>
  <si>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</si>
  <si>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</si>
  <si>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</si>
  <si>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</si>
  <si>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Támogatott neve</t>
  </si>
  <si>
    <t>Hozzájárulás (Ft)</t>
  </si>
  <si>
    <t>Összesen:</t>
  </si>
  <si>
    <t>Humán szolgáltatások fejlesztése térségi szemléletben</t>
  </si>
  <si>
    <t>Humán szolgáltatások fejlesztése a Szentlőrinci járásban</t>
  </si>
  <si>
    <t>EFOP-1.5.3-17-2017-00085</t>
  </si>
  <si>
    <t>Kulturális intézmények a köznevelés eredményességéért</t>
  </si>
  <si>
    <t>Királyegyháza Község a köznevelés eredményességéért és a szociokulturális esélyegyenlőségért</t>
  </si>
  <si>
    <t>EFOP-3.3.2-16-2016-00051</t>
  </si>
  <si>
    <t>Az egész életen át tartó tanuláshoz hozzáférés biztosítása</t>
  </si>
  <si>
    <t>Ismertterjesztés és kompetenciafejlesztés a királyegyházai</t>
  </si>
  <si>
    <t>körjegyzőségi területen</t>
  </si>
  <si>
    <t>EFOP-3.7.3-16-2017-00066</t>
  </si>
  <si>
    <t>Transznacionális együttműködések</t>
  </si>
  <si>
    <t>A helyi identitás és kohézió erősítése</t>
  </si>
  <si>
    <t>Helyi identitás és kohézió erősítése Szabadszentkirály térségében</t>
  </si>
  <si>
    <t>TOP-5.3.1-16-BA1-2017-00003</t>
  </si>
  <si>
    <t>EFOP-1.8.2-17-2017-00048 pályázat eszközbeszerzés</t>
  </si>
  <si>
    <t>EFOP-3.7.3-16-2017-00066 pályázat eszközbeszerzés</t>
  </si>
  <si>
    <t>TOP-5.3.1-16-BA1-2017-00003 pályázat eszközbeszerzés</t>
  </si>
  <si>
    <t>Köztemető kerítés készítés</t>
  </si>
  <si>
    <t>8. számú melléklet</t>
  </si>
  <si>
    <t>9. számú melléklet</t>
  </si>
  <si>
    <t>11/a. számú melléklet</t>
  </si>
  <si>
    <t>11/f. számú melléklet</t>
  </si>
  <si>
    <t>11/g. számú melléklet</t>
  </si>
  <si>
    <t>EFOP-5.2.2-17-2017-00003</t>
  </si>
  <si>
    <t>Transznacionális együttműködések Dél-Baranyába</t>
  </si>
  <si>
    <t>11/e. számú melléklet</t>
  </si>
  <si>
    <t>Királyegyháza Községi Önkormányzat</t>
  </si>
  <si>
    <t>11/b. számú melléklet</t>
  </si>
  <si>
    <t>11/c. számú melléklet</t>
  </si>
  <si>
    <t>11/d. számú melléklet</t>
  </si>
  <si>
    <t>Felhasználás 2019.XII.31-ig</t>
  </si>
  <si>
    <t>2020. évi előírányzat</t>
  </si>
  <si>
    <t>2020. utáni szükséglet</t>
  </si>
  <si>
    <t>2020</t>
  </si>
  <si>
    <t>Önkormányzat irodabútor beszerzés</t>
  </si>
  <si>
    <t>Ingatlan vásárlás (helyi+tulajdonrész vásárlás)</t>
  </si>
  <si>
    <t>Napelem (tűzoltószertár)</t>
  </si>
  <si>
    <t>Kisértékű eszköz beszerzés (zöldterület kezeléshez)</t>
  </si>
  <si>
    <t>Rigó utca járda felújítás</t>
  </si>
  <si>
    <t>Konditerem átalakítása</t>
  </si>
  <si>
    <t>Ifjúsági klub kialakítása</t>
  </si>
  <si>
    <t>Híd felújítás</t>
  </si>
  <si>
    <t>2020 után</t>
  </si>
  <si>
    <t>Önkormányzaton kívüli EU-s projektekhez történő hozzájárulás 2020. évi előirányzat</t>
  </si>
  <si>
    <t>2020. után</t>
  </si>
  <si>
    <t>Elállás miatti visszafizetés</t>
  </si>
  <si>
    <t>Jó kis hely- Biztos Kezdet Gyerekházak és kistelepülési komplex gyermekprogramok támogatása</t>
  </si>
  <si>
    <t>Biztos Kezdet Gyerekház kialakítása Királyegyházán</t>
  </si>
  <si>
    <t>EFOP-1.4.3-16-2017-00053</t>
  </si>
  <si>
    <t>Fénymásoló beszerzés</t>
  </si>
  <si>
    <t>Konditerem parkoló</t>
  </si>
  <si>
    <t>Eredeti előirányzat</t>
  </si>
  <si>
    <t>Módosított előirányzat</t>
  </si>
  <si>
    <t>G</t>
  </si>
  <si>
    <t xml:space="preserve">F </t>
  </si>
  <si>
    <t>Részesedések beszerzése (Királyegyháza 2020 Kft)</t>
  </si>
  <si>
    <t>Bobr edény (hulladékgyűjtő)</t>
  </si>
  <si>
    <t>Párhuzamszoritó</t>
  </si>
  <si>
    <t>Mobiltelefon (2db)</t>
  </si>
  <si>
    <t>Porszívó (2db)</t>
  </si>
  <si>
    <t>Vizesblokk felújítás (könyvtár)</t>
  </si>
  <si>
    <t>Furó kalapács</t>
  </si>
  <si>
    <t>Permetező</t>
  </si>
  <si>
    <t>Gázpalack</t>
  </si>
  <si>
    <t>Könyvtár infrastruktúrális fejlesztés (babzsákfotel)</t>
  </si>
  <si>
    <t xml:space="preserve">A feketével jelölt fülek nem módosultak, kizárólag a függvények miatt nem kerültek törlésre. </t>
  </si>
  <si>
    <t>10/2020. (IX.30.) költségvetési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</si>
</sst>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\ &quot;Ft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29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6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6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5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5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5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5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5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5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5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5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5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5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5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5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5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vertic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7" fillId="0" borderId="10" xfId="0" applyNumberFormat="1" applyFont="1" applyFill="1" applyBorder="1" applyAlignment="1" applyProtection="1">
      <alignment horizontal="centerContinuous" vertical="center" wrapText="1"/>
    </xf>
    <xf numFmtId="165" fontId="7" fillId="0" borderId="11" xfId="0" applyNumberFormat="1" applyFont="1" applyFill="1" applyBorder="1" applyAlignment="1" applyProtection="1">
      <alignment horizontal="centerContinuous" vertical="center" wrapText="1"/>
    </xf>
    <xf numFmtId="165" fontId="7" fillId="0" borderId="12" xfId="0" applyNumberFormat="1" applyFont="1" applyFill="1" applyBorder="1" applyAlignment="1" applyProtection="1">
      <alignment horizontal="centerContinuous" vertical="center" wrapText="1"/>
    </xf>
    <xf numFmtId="165" fontId="7" fillId="0" borderId="10" xfId="0" applyNumberFormat="1" applyFont="1" applyFill="1" applyBorder="1" applyAlignment="1" applyProtection="1">
      <alignment horizontal="center" vertical="center" wrapText="1"/>
    </xf>
    <xf numFmtId="165" fontId="7" fillId="0" borderId="41" xfId="0" applyNumberFormat="1" applyFont="1" applyFill="1" applyBorder="1" applyAlignment="1" applyProtection="1">
      <alignment horizontal="center" vertical="center" wrapText="1"/>
    </xf>
    <xf numFmtId="165" fontId="8" fillId="0" borderId="16" xfId="0" applyNumberFormat="1" applyFont="1" applyFill="1" applyBorder="1" applyAlignment="1" applyProtection="1">
      <alignment horizontal="left" vertical="center" wrapText="1" indent="1"/>
    </xf>
    <xf numFmtId="165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</xf>
    <xf numFmtId="165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4" xfId="0" applyNumberFormat="1" applyFont="1" applyFill="1" applyBorder="1" applyAlignment="1" applyProtection="1">
      <alignment horizontal="left" vertical="center" wrapText="1" indent="1"/>
    </xf>
    <xf numFmtId="165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0" xfId="0" applyNumberFormat="1" applyFont="1" applyFill="1" applyBorder="1" applyAlignment="1" applyProtection="1">
      <alignment horizontal="left" vertical="center" wrapText="1" indent="1"/>
    </xf>
    <xf numFmtId="165" fontId="7" fillId="0" borderId="11" xfId="0" applyNumberFormat="1" applyFont="1" applyFill="1" applyBorder="1" applyAlignment="1" applyProtection="1">
      <alignment horizontal="right" vertical="center" wrapText="1" indent="1"/>
    </xf>
    <xf numFmtId="165" fontId="7" fillId="0" borderId="12" xfId="0" applyNumberFormat="1" applyFont="1" applyFill="1" applyBorder="1" applyAlignment="1" applyProtection="1">
      <alignment horizontal="right" vertical="center" wrapText="1" indent="1"/>
    </xf>
    <xf numFmtId="165" fontId="8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36" xfId="0" applyNumberFormat="1" applyFont="1" applyFill="1" applyBorder="1" applyAlignment="1" applyProtection="1">
      <alignment horizontal="right" vertical="center" wrapText="1" indent="1"/>
    </xf>
    <xf numFmtId="165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20" xfId="0" applyNumberFormat="1" applyFont="1" applyFill="1" applyBorder="1" applyAlignment="1" applyProtection="1">
      <alignment horizontal="right" vertical="center" wrapText="1" indent="1"/>
    </xf>
    <xf numFmtId="165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32" xfId="0" applyNumberFormat="1" applyFont="1" applyFill="1" applyBorder="1" applyAlignment="1" applyProtection="1">
      <alignment horizontal="left" vertical="center" wrapText="1" indent="1"/>
    </xf>
    <xf numFmtId="165" fontId="9" fillId="0" borderId="17" xfId="0" applyNumberFormat="1" applyFont="1" applyFill="1" applyBorder="1" applyAlignment="1" applyProtection="1">
      <alignment horizontal="right" vertical="center" wrapText="1" indent="1"/>
    </xf>
    <xf numFmtId="165" fontId="8" fillId="0" borderId="19" xfId="0" applyNumberFormat="1" applyFont="1" applyFill="1" applyBorder="1" applyAlignment="1" applyProtection="1">
      <alignment horizontal="left" vertical="center" wrapText="1" indent="2"/>
    </xf>
    <xf numFmtId="165" fontId="8" fillId="0" borderId="20" xfId="0" applyNumberFormat="1" applyFont="1" applyFill="1" applyBorder="1" applyAlignment="1" applyProtection="1">
      <alignment horizontal="left" vertical="center" wrapText="1" indent="2"/>
    </xf>
    <xf numFmtId="165" fontId="9" fillId="0" borderId="20" xfId="0" applyNumberFormat="1" applyFont="1" applyFill="1" applyBorder="1" applyAlignment="1" applyProtection="1">
      <alignment horizontal="left" vertical="center" wrapText="1" indent="1"/>
    </xf>
    <xf numFmtId="165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16" xfId="0" applyNumberFormat="1" applyFont="1" applyFill="1" applyBorder="1" applyAlignment="1" applyProtection="1">
      <alignment horizontal="left" vertical="center" wrapText="1" indent="2"/>
    </xf>
    <xf numFmtId="165" fontId="8" fillId="0" borderId="22" xfId="0" applyNumberFormat="1" applyFont="1" applyFill="1" applyBorder="1" applyAlignment="1" applyProtection="1">
      <alignment horizontal="left" vertical="center" wrapText="1" indent="2"/>
    </xf>
    <xf numFmtId="165" fontId="5" fillId="0" borderId="42" xfId="0" applyNumberFormat="1" applyFont="1" applyFill="1" applyBorder="1" applyAlignment="1" applyProtection="1">
      <alignment horizontal="center" vertical="center" wrapText="1"/>
    </xf>
    <xf numFmtId="165" fontId="5" fillId="0" borderId="43" xfId="0" applyNumberFormat="1" applyFont="1" applyFill="1" applyBorder="1" applyAlignment="1" applyProtection="1">
      <alignment horizontal="center" vertical="center" wrapText="1"/>
    </xf>
    <xf numFmtId="165" fontId="8" fillId="0" borderId="46" xfId="0" applyNumberFormat="1" applyFont="1" applyFill="1" applyBorder="1" applyAlignment="1" applyProtection="1">
      <alignment horizontal="center" vertical="center" wrapText="1"/>
    </xf>
    <xf numFmtId="165" fontId="8" fillId="0" borderId="43" xfId="0" applyNumberFormat="1" applyFont="1" applyFill="1" applyBorder="1" applyAlignment="1" applyProtection="1">
      <alignment horizontal="center" vertical="center" wrapText="1"/>
    </xf>
    <xf numFmtId="165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5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5" fontId="10" fillId="0" borderId="12" xfId="0" applyNumberFormat="1" applyFont="1" applyFill="1" applyBorder="1" applyAlignment="1" applyProtection="1">
      <alignment horizontal="righ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165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165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165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165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165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5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5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5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0" applyFont="1" applyFill="1" applyBorder="1" applyAlignment="1" applyProtection="1">
      <alignment horizontal="center" vertical="center" wrapText="1"/>
    </xf>
    <xf numFmtId="165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5" fontId="3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center"/>
    </xf>
    <xf numFmtId="165" fontId="15" fillId="0" borderId="0" xfId="0" applyNumberFormat="1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vertical="center" wrapText="1"/>
    </xf>
    <xf numFmtId="165" fontId="15" fillId="0" borderId="0" xfId="0" applyNumberFormat="1" applyFont="1" applyFill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horizontal="right" wrapText="1"/>
    </xf>
    <xf numFmtId="165" fontId="16" fillId="0" borderId="10" xfId="0" applyNumberFormat="1" applyFont="1" applyFill="1" applyBorder="1" applyAlignment="1" applyProtection="1">
      <alignment horizontal="center" vertical="center" wrapText="1"/>
    </xf>
    <xf numFmtId="165" fontId="16" fillId="0" borderId="11" xfId="0" applyNumberFormat="1" applyFont="1" applyFill="1" applyBorder="1" applyAlignment="1" applyProtection="1">
      <alignment horizontal="center" vertical="center" wrapText="1"/>
    </xf>
    <xf numFmtId="165" fontId="16" fillId="0" borderId="12" xfId="0" applyNumberFormat="1" applyFont="1" applyFill="1" applyBorder="1" applyAlignment="1" applyProtection="1">
      <alignment horizontal="center" vertical="center" wrapText="1"/>
    </xf>
    <xf numFmtId="165" fontId="16" fillId="0" borderId="25" xfId="0" applyNumberFormat="1" applyFont="1" applyFill="1" applyBorder="1" applyAlignment="1" applyProtection="1">
      <alignment horizontal="center" vertical="center" wrapText="1"/>
    </xf>
    <xf numFmtId="165" fontId="16" fillId="0" borderId="26" xfId="0" applyNumberFormat="1" applyFont="1" applyFill="1" applyBorder="1" applyAlignment="1" applyProtection="1">
      <alignment horizontal="center" vertical="center" wrapText="1"/>
    </xf>
    <xf numFmtId="165" fontId="16" fillId="0" borderId="50" xfId="0" applyNumberFormat="1" applyFont="1" applyFill="1" applyBorder="1" applyAlignment="1" applyProtection="1">
      <alignment horizontal="center" vertical="center" wrapText="1"/>
    </xf>
    <xf numFmtId="165" fontId="17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0" xfId="0" applyNumberFormat="1" applyFont="1" applyFill="1" applyBorder="1" applyAlignment="1" applyProtection="1">
      <alignment vertical="center" wrapText="1"/>
      <protection locked="0"/>
    </xf>
    <xf numFmtId="49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21" xfId="0" applyNumberFormat="1" applyFont="1" applyFill="1" applyBorder="1" applyAlignment="1" applyProtection="1">
      <alignment vertical="center" wrapText="1"/>
    </xf>
    <xf numFmtId="165" fontId="17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3" xfId="0" applyNumberFormat="1" applyFont="1" applyFill="1" applyBorder="1" applyAlignment="1" applyProtection="1">
      <alignment vertical="center" wrapText="1"/>
      <protection locked="0"/>
    </xf>
    <xf numFmtId="49" fontId="17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24" xfId="0" applyNumberFormat="1" applyFont="1" applyFill="1" applyBorder="1" applyAlignment="1" applyProtection="1">
      <alignment vertical="center" wrapText="1"/>
    </xf>
    <xf numFmtId="165" fontId="16" fillId="0" borderId="10" xfId="0" applyNumberFormat="1" applyFont="1" applyFill="1" applyBorder="1" applyAlignment="1" applyProtection="1">
      <alignment horizontal="left" vertical="center" wrapText="1"/>
    </xf>
    <xf numFmtId="165" fontId="16" fillId="0" borderId="11" xfId="0" applyNumberFormat="1" applyFont="1" applyFill="1" applyBorder="1" applyAlignment="1" applyProtection="1">
      <alignment vertical="center" wrapText="1"/>
    </xf>
    <xf numFmtId="165" fontId="16" fillId="2" borderId="11" xfId="0" applyNumberFormat="1" applyFont="1" applyFill="1" applyBorder="1" applyAlignment="1" applyProtection="1">
      <alignment vertical="center" wrapText="1"/>
    </xf>
    <xf numFmtId="165" fontId="16" fillId="0" borderId="12" xfId="0" applyNumberFormat="1" applyFont="1" applyFill="1" applyBorder="1" applyAlignment="1" applyProtection="1">
      <alignment vertical="center" wrapText="1"/>
    </xf>
    <xf numFmtId="165" fontId="17" fillId="0" borderId="19" xfId="0" applyNumberFormat="1" applyFont="1" applyFill="1" applyBorder="1" applyAlignment="1" applyProtection="1">
      <alignment horizontal="left" vertical="center" wrapText="1"/>
      <protection locked="0"/>
    </xf>
    <xf numFmtId="165" fontId="1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9" fillId="0" borderId="0" xfId="0" applyFont="1"/>
    <xf numFmtId="0" fontId="0" fillId="3" borderId="0" xfId="0" applyFill="1"/>
    <xf numFmtId="3" fontId="0" fillId="0" borderId="0" xfId="0" applyNumberFormat="1"/>
    <xf numFmtId="0" fontId="19" fillId="0" borderId="0" xfId="0" applyFont="1" applyAlignment="1"/>
    <xf numFmtId="0" fontId="0" fillId="0" borderId="12" xfId="0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167" fontId="0" fillId="3" borderId="20" xfId="0" applyNumberFormat="1" applyFill="1" applyBorder="1" applyAlignment="1">
      <alignment horizontal="center"/>
    </xf>
    <xf numFmtId="167" fontId="0" fillId="3" borderId="45" xfId="0" applyNumberFormat="1" applyFill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3" borderId="53" xfId="0" applyNumberFormat="1" applyFill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167" fontId="0" fillId="3" borderId="58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3" fontId="8" fillId="0" borderId="20" xfId="0" applyNumberFormat="1" applyFont="1" applyBorder="1" applyAlignment="1">
      <alignment horizontal="right" vertical="top" wrapText="1"/>
    </xf>
    <xf numFmtId="165" fontId="7" fillId="0" borderId="37" xfId="0" applyNumberFormat="1" applyFont="1" applyFill="1" applyBorder="1" applyAlignment="1" applyProtection="1">
      <alignment horizontal="centerContinuous" vertical="center" wrapText="1"/>
    </xf>
    <xf numFmtId="165" fontId="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7" xfId="0" applyNumberFormat="1" applyFont="1" applyFill="1" applyBorder="1" applyAlignment="1" applyProtection="1">
      <alignment horizontal="right" vertical="center" wrapText="1" indent="1"/>
    </xf>
    <xf numFmtId="165" fontId="8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58" xfId="0" applyNumberFormat="1" applyFont="1" applyFill="1" applyBorder="1" applyAlignment="1" applyProtection="1">
      <alignment horizontal="right" vertical="center" wrapText="1" indent="1"/>
    </xf>
    <xf numFmtId="0" fontId="20" fillId="0" borderId="60" xfId="0" applyFont="1" applyBorder="1" applyAlignment="1">
      <alignment horizontal="center" vertical="center" wrapText="1"/>
    </xf>
    <xf numFmtId="165" fontId="7" fillId="0" borderId="60" xfId="0" applyNumberFormat="1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5" fillId="0" borderId="60" xfId="0" applyFont="1" applyBorder="1"/>
    <xf numFmtId="165" fontId="1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 applyProtection="1">
      <alignment horizontal="right"/>
    </xf>
    <xf numFmtId="0" fontId="8" fillId="0" borderId="27" xfId="0" applyFont="1" applyFill="1" applyBorder="1" applyAlignment="1" applyProtection="1">
      <alignment horizontal="right"/>
    </xf>
    <xf numFmtId="165" fontId="7" fillId="0" borderId="39" xfId="0" applyNumberFormat="1" applyFont="1" applyFill="1" applyBorder="1" applyAlignment="1" applyProtection="1">
      <alignment horizontal="center" vertical="center" wrapText="1"/>
    </xf>
    <xf numFmtId="165" fontId="7" fillId="0" borderId="40" xfId="0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Alignment="1" applyProtection="1">
      <alignment horizontal="center" vertical="center" wrapText="1"/>
    </xf>
    <xf numFmtId="165" fontId="8" fillId="0" borderId="49" xfId="0" applyNumberFormat="1" applyFont="1" applyFill="1" applyBorder="1" applyAlignment="1" applyProtection="1">
      <alignment horizontal="right" vertical="center"/>
    </xf>
    <xf numFmtId="165" fontId="7" fillId="0" borderId="47" xfId="0" applyNumberFormat="1" applyFont="1" applyFill="1" applyBorder="1" applyAlignment="1" applyProtection="1">
      <alignment horizontal="center" vertical="center" wrapText="1"/>
    </xf>
    <xf numFmtId="165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65" fontId="15" fillId="0" borderId="0" xfId="0" applyNumberFormat="1" applyFont="1" applyFill="1" applyAlignment="1">
      <alignment horizontal="right" vertical="center" wrapText="1"/>
    </xf>
    <xf numFmtId="165" fontId="15" fillId="0" borderId="0" xfId="0" applyNumberFormat="1" applyFont="1" applyFill="1" applyAlignment="1">
      <alignment horizontal="center" vertical="center" wrapText="1"/>
    </xf>
    <xf numFmtId="165" fontId="16" fillId="0" borderId="0" xfId="0" applyNumberFormat="1" applyFont="1" applyFill="1" applyAlignment="1">
      <alignment horizontal="center" vertical="center" wrapText="1"/>
    </xf>
    <xf numFmtId="165" fontId="18" fillId="0" borderId="0" xfId="0" applyNumberFormat="1" applyFont="1" applyFill="1" applyAlignment="1">
      <alignment horizontal="center" vertical="center" wrapText="1"/>
    </xf>
    <xf numFmtId="167" fontId="0" fillId="0" borderId="23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167" fontId="0" fillId="0" borderId="11" xfId="0" applyNumberFormat="1" applyBorder="1" applyAlignment="1">
      <alignment horizontal="center"/>
    </xf>
    <xf numFmtId="167" fontId="0" fillId="3" borderId="11" xfId="0" applyNumberFormat="1" applyFill="1" applyBorder="1" applyAlignment="1">
      <alignment horizontal="center"/>
    </xf>
    <xf numFmtId="167" fontId="0" fillId="3" borderId="12" xfId="0" applyNumberForma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9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3" borderId="20" xfId="0" applyNumberForma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167" fontId="0" fillId="3" borderId="54" xfId="0" applyNumberFormat="1" applyFill="1" applyBorder="1" applyAlignment="1">
      <alignment horizontal="center"/>
    </xf>
    <xf numFmtId="167" fontId="0" fillId="3" borderId="57" xfId="0" applyNumberForma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51" xfId="0" applyFont="1" applyBorder="1" applyAlignment="1">
      <alignment horizontal="left"/>
    </xf>
    <xf numFmtId="167" fontId="0" fillId="0" borderId="51" xfId="0" applyNumberFormat="1" applyBorder="1" applyAlignment="1">
      <alignment horizontal="center"/>
    </xf>
    <xf numFmtId="167" fontId="0" fillId="0" borderId="37" xfId="0" applyNumberFormat="1" applyBorder="1" applyAlignment="1">
      <alignment horizontal="center"/>
    </xf>
    <xf numFmtId="167" fontId="0" fillId="3" borderId="10" xfId="0" applyNumberFormat="1" applyFill="1" applyBorder="1" applyAlignment="1">
      <alignment horizontal="center"/>
    </xf>
    <xf numFmtId="0" fontId="0" fillId="0" borderId="53" xfId="0" applyBorder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167" fontId="0" fillId="3" borderId="53" xfId="0" applyNumberFormat="1" applyFill="1" applyBorder="1" applyAlignment="1">
      <alignment horizontal="center"/>
    </xf>
    <xf numFmtId="167" fontId="0" fillId="3" borderId="24" xfId="0" applyNumberFormat="1" applyFill="1" applyBorder="1" applyAlignment="1">
      <alignment horizontal="center"/>
    </xf>
    <xf numFmtId="0" fontId="0" fillId="0" borderId="45" xfId="0" applyBorder="1" applyAlignment="1">
      <alignment horizontal="left"/>
    </xf>
    <xf numFmtId="167" fontId="0" fillId="3" borderId="45" xfId="0" applyNumberFormat="1" applyFill="1" applyBorder="1" applyAlignment="1">
      <alignment horizontal="center"/>
    </xf>
    <xf numFmtId="167" fontId="0" fillId="3" borderId="21" xfId="0" applyNumberFormat="1" applyFill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52" xfId="0" applyBorder="1" applyAlignment="1">
      <alignment horizontal="left"/>
    </xf>
    <xf numFmtId="167" fontId="0" fillId="0" borderId="17" xfId="0" applyNumberFormat="1" applyBorder="1" applyAlignment="1">
      <alignment horizontal="center"/>
    </xf>
    <xf numFmtId="167" fontId="0" fillId="0" borderId="52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0" fontId="0" fillId="0" borderId="0" xfId="0" applyAlignment="1">
      <alignment horizontal="center"/>
    </xf>
    <xf numFmtId="167" fontId="0" fillId="0" borderId="10" xfId="0" applyNumberFormat="1" applyBorder="1" applyAlignment="1">
      <alignment horizontal="center"/>
    </xf>
    <xf numFmtId="167" fontId="0" fillId="0" borderId="53" xfId="0" applyNumberForma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D159"/>
  <sheetViews>
    <sheetView view="pageBreakPreview" zoomScale="60"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5703125" customWidth="1"/>
    <col min="3" max="4" width="15.140625" customWidth="1"/>
  </cols>
  <sheetData>
    <row r="1" spans="1:4" ht="15.75" x14ac:dyDescent="0.25">
      <c r="A1" s="250" t="s">
        <v>335</v>
      </c>
      <c r="B1" s="250"/>
      <c r="C1" s="250"/>
      <c r="D1" s="250"/>
    </row>
    <row r="2" spans="1:4" ht="15.75" x14ac:dyDescent="0.25">
      <c r="A2" s="251" t="s">
        <v>409</v>
      </c>
      <c r="B2" s="251"/>
      <c r="C2" s="251"/>
      <c r="D2" s="251"/>
    </row>
    <row r="3" spans="1:4" ht="15.75" x14ac:dyDescent="0.25">
      <c r="A3" s="252" t="s">
        <v>517</v>
      </c>
      <c r="B3" s="252"/>
      <c r="C3" s="252"/>
      <c r="D3" s="252"/>
    </row>
    <row r="4" spans="1:4" ht="15.75" x14ac:dyDescent="0.25">
      <c r="A4" s="91"/>
      <c r="B4" s="91"/>
      <c r="C4" s="91"/>
    </row>
    <row r="5" spans="1:4" ht="15.75" x14ac:dyDescent="0.25">
      <c r="A5" s="133"/>
      <c r="B5" s="14"/>
      <c r="C5" s="253" t="s">
        <v>399</v>
      </c>
      <c r="D5" s="253"/>
    </row>
    <row r="6" spans="1:4" ht="16.5" thickBot="1" x14ac:dyDescent="0.3">
      <c r="A6" s="249" t="s">
        <v>357</v>
      </c>
      <c r="B6" s="249"/>
      <c r="C6" s="249"/>
    </row>
    <row r="7" spans="1:4" ht="32.25" thickBot="1" x14ac:dyDescent="0.3">
      <c r="A7" s="15" t="s">
        <v>355</v>
      </c>
      <c r="B7" s="16" t="s">
        <v>356</v>
      </c>
      <c r="C7" s="93" t="s">
        <v>502</v>
      </c>
      <c r="D7" s="93" t="s">
        <v>503</v>
      </c>
    </row>
    <row r="8" spans="1:4" ht="16.5" thickBot="1" x14ac:dyDescent="0.3">
      <c r="A8" s="17" t="s">
        <v>6</v>
      </c>
      <c r="B8" s="18" t="s">
        <v>7</v>
      </c>
      <c r="C8" s="19" t="s">
        <v>8</v>
      </c>
      <c r="D8" s="19" t="s">
        <v>272</v>
      </c>
    </row>
    <row r="9" spans="1:4" ht="16.5" thickBot="1" x14ac:dyDescent="0.3">
      <c r="A9" s="23" t="s">
        <v>10</v>
      </c>
      <c r="B9" s="24" t="s">
        <v>11</v>
      </c>
      <c r="C9" s="25">
        <f>C10+C11+C12+C13+C14+C15</f>
        <v>90293109</v>
      </c>
      <c r="D9" s="25">
        <f>D10+D11+D12+D13+D14+D15</f>
        <v>85538341</v>
      </c>
    </row>
    <row r="10" spans="1:4" ht="15.75" x14ac:dyDescent="0.25">
      <c r="A10" s="26" t="s">
        <v>12</v>
      </c>
      <c r="B10" s="27" t="s">
        <v>13</v>
      </c>
      <c r="C10" s="28">
        <f>SUM('2'!C12)</f>
        <v>61094264</v>
      </c>
      <c r="D10" s="28">
        <f>SUM('2'!D12)</f>
        <v>61374513</v>
      </c>
    </row>
    <row r="11" spans="1:4" ht="15.75" x14ac:dyDescent="0.25">
      <c r="A11" s="29" t="s">
        <v>14</v>
      </c>
      <c r="B11" s="30" t="s">
        <v>15</v>
      </c>
      <c r="C11" s="28">
        <f>SUM('2'!C13)</f>
        <v>0</v>
      </c>
      <c r="D11" s="28">
        <f>SUM('2'!D13)</f>
        <v>0</v>
      </c>
    </row>
    <row r="12" spans="1:4" ht="15.75" x14ac:dyDescent="0.25">
      <c r="A12" s="29" t="s">
        <v>16</v>
      </c>
      <c r="B12" s="30" t="s">
        <v>17</v>
      </c>
      <c r="C12" s="28">
        <f>SUM('2'!C14)</f>
        <v>27398845</v>
      </c>
      <c r="D12" s="28">
        <f>SUM('2'!D14)</f>
        <v>21957478</v>
      </c>
    </row>
    <row r="13" spans="1:4" ht="15.75" x14ac:dyDescent="0.25">
      <c r="A13" s="29" t="s">
        <v>18</v>
      </c>
      <c r="B13" s="30" t="s">
        <v>19</v>
      </c>
      <c r="C13" s="28">
        <f>SUM('2'!C15)</f>
        <v>1800000</v>
      </c>
      <c r="D13" s="28">
        <f>SUM('2'!D15)</f>
        <v>2206350</v>
      </c>
    </row>
    <row r="14" spans="1:4" ht="15.75" x14ac:dyDescent="0.25">
      <c r="A14" s="29" t="s">
        <v>20</v>
      </c>
      <c r="B14" s="30" t="s">
        <v>21</v>
      </c>
      <c r="C14" s="28">
        <f>SUM('2'!C16)</f>
        <v>0</v>
      </c>
      <c r="D14" s="28">
        <f>SUM('2'!D16)</f>
        <v>0</v>
      </c>
    </row>
    <row r="15" spans="1:4" ht="16.5" thickBot="1" x14ac:dyDescent="0.3">
      <c r="A15" s="32" t="s">
        <v>22</v>
      </c>
      <c r="B15" s="33" t="s">
        <v>23</v>
      </c>
      <c r="C15" s="28">
        <f>SUM('2'!C17)</f>
        <v>0</v>
      </c>
      <c r="D15" s="28">
        <f>SUM('2'!D17)</f>
        <v>0</v>
      </c>
    </row>
    <row r="16" spans="1:4" ht="32.25" thickBot="1" x14ac:dyDescent="0.3">
      <c r="A16" s="23" t="s">
        <v>24</v>
      </c>
      <c r="B16" s="34" t="s">
        <v>25</v>
      </c>
      <c r="C16" s="25">
        <f>C17+C18+C19+C20+C21</f>
        <v>119269977</v>
      </c>
      <c r="D16" s="25">
        <f>D17+D18+D19+D20+D21</f>
        <v>123557430</v>
      </c>
    </row>
    <row r="17" spans="1:4" ht="15.75" x14ac:dyDescent="0.25">
      <c r="A17" s="26" t="s">
        <v>26</v>
      </c>
      <c r="B17" s="27" t="s">
        <v>27</v>
      </c>
      <c r="C17" s="28">
        <f>SUM('2'!C19+'4'!C24)</f>
        <v>0</v>
      </c>
      <c r="D17" s="28">
        <f>SUM('2'!D19+'4'!D24)</f>
        <v>0</v>
      </c>
    </row>
    <row r="18" spans="1:4" ht="15.75" x14ac:dyDescent="0.25">
      <c r="A18" s="29" t="s">
        <v>28</v>
      </c>
      <c r="B18" s="30" t="s">
        <v>29</v>
      </c>
      <c r="C18" s="28">
        <f>SUM('2'!C20)</f>
        <v>0</v>
      </c>
      <c r="D18" s="28">
        <f>SUM('2'!D20)</f>
        <v>0</v>
      </c>
    </row>
    <row r="19" spans="1:4" ht="17.25" customHeight="1" x14ac:dyDescent="0.25">
      <c r="A19" s="29" t="s">
        <v>30</v>
      </c>
      <c r="B19" s="30" t="s">
        <v>31</v>
      </c>
      <c r="C19" s="28">
        <f>SUM('2'!C21)</f>
        <v>0</v>
      </c>
      <c r="D19" s="28">
        <f>SUM('2'!D21)</f>
        <v>0</v>
      </c>
    </row>
    <row r="20" spans="1:4" ht="16.5" customHeight="1" x14ac:dyDescent="0.25">
      <c r="A20" s="29" t="s">
        <v>32</v>
      </c>
      <c r="B20" s="30" t="s">
        <v>33</v>
      </c>
      <c r="C20" s="28">
        <f>SUM('2'!C22)</f>
        <v>0</v>
      </c>
      <c r="D20" s="28">
        <f>SUM('2'!D22)</f>
        <v>0</v>
      </c>
    </row>
    <row r="21" spans="1:4" ht="15.75" x14ac:dyDescent="0.25">
      <c r="A21" s="29" t="s">
        <v>34</v>
      </c>
      <c r="B21" s="30" t="s">
        <v>35</v>
      </c>
      <c r="C21" s="28">
        <f>SUM('2'!C23)+'4'!C26</f>
        <v>119269977</v>
      </c>
      <c r="D21" s="28">
        <f>SUM('2'!D23)+'4'!D26</f>
        <v>123557430</v>
      </c>
    </row>
    <row r="22" spans="1:4" ht="16.5" thickBot="1" x14ac:dyDescent="0.3">
      <c r="A22" s="32" t="s">
        <v>36</v>
      </c>
      <c r="B22" s="33" t="s">
        <v>37</v>
      </c>
      <c r="C22" s="28">
        <f>SUM('2'!C24)</f>
        <v>100977688</v>
      </c>
      <c r="D22" s="28">
        <f>SUM('2'!D24)</f>
        <v>102132409</v>
      </c>
    </row>
    <row r="23" spans="1:4" ht="32.25" thickBot="1" x14ac:dyDescent="0.3">
      <c r="A23" s="23" t="s">
        <v>38</v>
      </c>
      <c r="B23" s="24" t="s">
        <v>39</v>
      </c>
      <c r="C23" s="25">
        <f>C24+C25+C26+C27+C28</f>
        <v>12700000</v>
      </c>
      <c r="D23" s="25">
        <f>D24+D25+D26+D27+D28</f>
        <v>12700000</v>
      </c>
    </row>
    <row r="24" spans="1:4" ht="15.75" x14ac:dyDescent="0.25">
      <c r="A24" s="26" t="s">
        <v>40</v>
      </c>
      <c r="B24" s="27" t="s">
        <v>41</v>
      </c>
      <c r="C24" s="28">
        <f>SUM('2'!C26)</f>
        <v>0</v>
      </c>
      <c r="D24" s="28">
        <f>SUM('2'!D26)</f>
        <v>0</v>
      </c>
    </row>
    <row r="25" spans="1:4" ht="15.75" x14ac:dyDescent="0.25">
      <c r="A25" s="29" t="s">
        <v>42</v>
      </c>
      <c r="B25" s="30" t="s">
        <v>43</v>
      </c>
      <c r="C25" s="28">
        <f>SUM('2'!C27)</f>
        <v>0</v>
      </c>
      <c r="D25" s="28">
        <f>SUM('2'!D27)</f>
        <v>0</v>
      </c>
    </row>
    <row r="26" spans="1:4" ht="31.5" x14ac:dyDescent="0.25">
      <c r="A26" s="29" t="s">
        <v>44</v>
      </c>
      <c r="B26" s="30" t="s">
        <v>45</v>
      </c>
      <c r="C26" s="28">
        <f>SUM('2'!C28)</f>
        <v>0</v>
      </c>
      <c r="D26" s="28">
        <f>SUM('2'!D28)</f>
        <v>0</v>
      </c>
    </row>
    <row r="27" spans="1:4" ht="31.5" x14ac:dyDescent="0.25">
      <c r="A27" s="29" t="s">
        <v>46</v>
      </c>
      <c r="B27" s="30" t="s">
        <v>47</v>
      </c>
      <c r="C27" s="28">
        <f>SUM('2'!C29)</f>
        <v>0</v>
      </c>
      <c r="D27" s="28">
        <f>SUM('2'!D29)</f>
        <v>0</v>
      </c>
    </row>
    <row r="28" spans="1:4" ht="15.75" x14ac:dyDescent="0.25">
      <c r="A28" s="29" t="s">
        <v>48</v>
      </c>
      <c r="B28" s="30" t="s">
        <v>49</v>
      </c>
      <c r="C28" s="28">
        <f>SUM('2'!C30)</f>
        <v>12700000</v>
      </c>
      <c r="D28" s="28">
        <f>SUM('2'!D30)</f>
        <v>12700000</v>
      </c>
    </row>
    <row r="29" spans="1:4" ht="16.5" thickBot="1" x14ac:dyDescent="0.3">
      <c r="A29" s="32" t="s">
        <v>50</v>
      </c>
      <c r="B29" s="33" t="s">
        <v>51</v>
      </c>
      <c r="C29" s="28">
        <f>SUM('2'!C31)</f>
        <v>12700000</v>
      </c>
      <c r="D29" s="28">
        <f>SUM('2'!D31)</f>
        <v>12700000</v>
      </c>
    </row>
    <row r="30" spans="1:4" ht="16.5" thickBot="1" x14ac:dyDescent="0.3">
      <c r="A30" s="23" t="s">
        <v>52</v>
      </c>
      <c r="B30" s="24" t="s">
        <v>53</v>
      </c>
      <c r="C30" s="25">
        <f>C31+C35+C36+C37</f>
        <v>291810000</v>
      </c>
      <c r="D30" s="25">
        <f>D31+D35+D36+D37+('4'!D28)</f>
        <v>290320000</v>
      </c>
    </row>
    <row r="31" spans="1:4" ht="15.75" x14ac:dyDescent="0.25">
      <c r="A31" s="26" t="s">
        <v>54</v>
      </c>
      <c r="B31" s="27" t="s">
        <v>55</v>
      </c>
      <c r="C31" s="36">
        <f>+C32+C33+C34</f>
        <v>289620000</v>
      </c>
      <c r="D31" s="36">
        <f>+D32+D33+D34</f>
        <v>289620000</v>
      </c>
    </row>
    <row r="32" spans="1:4" ht="15.75" x14ac:dyDescent="0.25">
      <c r="A32" s="29" t="s">
        <v>56</v>
      </c>
      <c r="B32" s="30" t="s">
        <v>57</v>
      </c>
      <c r="C32" s="31">
        <f>SUM('2'!C34)</f>
        <v>1500000</v>
      </c>
      <c r="D32" s="31">
        <f>SUM('2'!D34)</f>
        <v>1500000</v>
      </c>
    </row>
    <row r="33" spans="1:4" ht="15.75" x14ac:dyDescent="0.25">
      <c r="A33" s="29" t="s">
        <v>58</v>
      </c>
      <c r="B33" s="30" t="s">
        <v>59</v>
      </c>
      <c r="C33" s="31">
        <f>SUM('2'!C35)</f>
        <v>0</v>
      </c>
      <c r="D33" s="31">
        <f>SUM('2'!D35)</f>
        <v>0</v>
      </c>
    </row>
    <row r="34" spans="1:4" ht="15.75" x14ac:dyDescent="0.25">
      <c r="A34" s="29" t="s">
        <v>60</v>
      </c>
      <c r="B34" s="37" t="s">
        <v>61</v>
      </c>
      <c r="C34" s="31">
        <f>SUM('2'!C36)</f>
        <v>288120000</v>
      </c>
      <c r="D34" s="31">
        <f>SUM('2'!D36)</f>
        <v>288120000</v>
      </c>
    </row>
    <row r="35" spans="1:4" ht="15.75" x14ac:dyDescent="0.25">
      <c r="A35" s="29" t="s">
        <v>62</v>
      </c>
      <c r="B35" s="30" t="s">
        <v>63</v>
      </c>
      <c r="C35" s="31">
        <f>SUM('2'!C37)</f>
        <v>1500000</v>
      </c>
      <c r="D35" s="31">
        <f>SUM('2'!D37)</f>
        <v>0</v>
      </c>
    </row>
    <row r="36" spans="1:4" ht="15.75" x14ac:dyDescent="0.25">
      <c r="A36" s="29" t="s">
        <v>64</v>
      </c>
      <c r="B36" s="30" t="s">
        <v>65</v>
      </c>
      <c r="C36" s="31">
        <f>SUM('2'!C38)</f>
        <v>0</v>
      </c>
      <c r="D36" s="31">
        <f>SUM('2'!D38)</f>
        <v>0</v>
      </c>
    </row>
    <row r="37" spans="1:4" ht="16.5" thickBot="1" x14ac:dyDescent="0.3">
      <c r="A37" s="32" t="s">
        <v>66</v>
      </c>
      <c r="B37" s="33" t="s">
        <v>67</v>
      </c>
      <c r="C37" s="31">
        <f>SUM('2'!C39)</f>
        <v>690000</v>
      </c>
      <c r="D37" s="31">
        <f>SUM('2'!D39)</f>
        <v>690000</v>
      </c>
    </row>
    <row r="38" spans="1:4" ht="16.5" thickBot="1" x14ac:dyDescent="0.3">
      <c r="A38" s="23" t="s">
        <v>68</v>
      </c>
      <c r="B38" s="24" t="s">
        <v>69</v>
      </c>
      <c r="C38" s="25">
        <f>SUM(C39:C49)</f>
        <v>14425762</v>
      </c>
      <c r="D38" s="25">
        <f>SUM(D39:D49)</f>
        <v>16843845</v>
      </c>
    </row>
    <row r="39" spans="1:4" ht="15.75" x14ac:dyDescent="0.25">
      <c r="A39" s="26" t="s">
        <v>70</v>
      </c>
      <c r="B39" s="27" t="s">
        <v>71</v>
      </c>
      <c r="C39" s="28">
        <f>SUM('2'!C41+'4'!C12)</f>
        <v>0</v>
      </c>
      <c r="D39" s="28">
        <f>SUM('2'!D41+'4'!D12)</f>
        <v>0</v>
      </c>
    </row>
    <row r="40" spans="1:4" ht="15.75" x14ac:dyDescent="0.25">
      <c r="A40" s="29" t="s">
        <v>72</v>
      </c>
      <c r="B40" s="30" t="s">
        <v>73</v>
      </c>
      <c r="C40" s="28">
        <f>SUM('2'!C42+'4'!C13)</f>
        <v>3953507</v>
      </c>
      <c r="D40" s="28">
        <f>SUM('2'!D42+'4'!D13)</f>
        <v>3796799</v>
      </c>
    </row>
    <row r="41" spans="1:4" ht="15.75" x14ac:dyDescent="0.25">
      <c r="A41" s="29" t="s">
        <v>74</v>
      </c>
      <c r="B41" s="30" t="s">
        <v>75</v>
      </c>
      <c r="C41" s="28">
        <f>SUM('2'!C43+'4'!C14)</f>
        <v>66000</v>
      </c>
      <c r="D41" s="28">
        <f>SUM('2'!D43+'4'!D14)</f>
        <v>66000</v>
      </c>
    </row>
    <row r="42" spans="1:4" ht="15.75" x14ac:dyDescent="0.25">
      <c r="A42" s="29" t="s">
        <v>76</v>
      </c>
      <c r="B42" s="30" t="s">
        <v>77</v>
      </c>
      <c r="C42" s="28">
        <f>SUM('2'!C44+'4'!C15)</f>
        <v>0</v>
      </c>
      <c r="D42" s="28">
        <f>SUM('2'!D44+'4'!D15)</f>
        <v>0</v>
      </c>
    </row>
    <row r="43" spans="1:4" ht="15.75" x14ac:dyDescent="0.25">
      <c r="A43" s="29" t="s">
        <v>78</v>
      </c>
      <c r="B43" s="30" t="s">
        <v>79</v>
      </c>
      <c r="C43" s="28">
        <f>SUM('2'!C45+'4'!C16)</f>
        <v>8253713</v>
      </c>
      <c r="D43" s="28">
        <f>SUM('2'!D45+'4'!D16)</f>
        <v>8253642</v>
      </c>
    </row>
    <row r="44" spans="1:4" ht="15.75" x14ac:dyDescent="0.25">
      <c r="A44" s="29" t="s">
        <v>80</v>
      </c>
      <c r="B44" s="30" t="s">
        <v>81</v>
      </c>
      <c r="C44" s="28">
        <f>SUM('2'!C46+'4'!C17)</f>
        <v>2147124</v>
      </c>
      <c r="D44" s="28">
        <f>SUM('2'!D46+'4'!D17)</f>
        <v>2147105</v>
      </c>
    </row>
    <row r="45" spans="1:4" ht="15.75" x14ac:dyDescent="0.25">
      <c r="A45" s="29" t="s">
        <v>82</v>
      </c>
      <c r="B45" s="30" t="s">
        <v>83</v>
      </c>
      <c r="C45" s="28">
        <f>SUM('2'!C47+'4'!C18)</f>
        <v>0</v>
      </c>
      <c r="D45" s="28">
        <f>SUM('2'!D47+'4'!D18)</f>
        <v>0</v>
      </c>
    </row>
    <row r="46" spans="1:4" ht="15.75" x14ac:dyDescent="0.25">
      <c r="A46" s="29" t="s">
        <v>84</v>
      </c>
      <c r="B46" s="30" t="s">
        <v>85</v>
      </c>
      <c r="C46" s="28">
        <f>SUM('2'!C48+'4'!C19)</f>
        <v>5418</v>
      </c>
      <c r="D46" s="28">
        <f>SUM('2'!D48+'4'!D19)</f>
        <v>4725</v>
      </c>
    </row>
    <row r="47" spans="1:4" ht="15.75" x14ac:dyDescent="0.25">
      <c r="A47" s="29" t="s">
        <v>86</v>
      </c>
      <c r="B47" s="30" t="s">
        <v>87</v>
      </c>
      <c r="C47" s="28">
        <f>SUM('2'!C49+'4'!C20)</f>
        <v>0</v>
      </c>
      <c r="D47" s="28">
        <f>SUM('2'!D49+'4'!D20)</f>
        <v>0</v>
      </c>
    </row>
    <row r="48" spans="1:4" ht="15.75" x14ac:dyDescent="0.25">
      <c r="A48" s="32" t="s">
        <v>88</v>
      </c>
      <c r="B48" s="33" t="s">
        <v>89</v>
      </c>
      <c r="C48" s="28">
        <f>SUM('2'!C50+'4'!C21)</f>
        <v>0</v>
      </c>
      <c r="D48" s="28">
        <f>SUM('2'!D50+'4'!D21)</f>
        <v>0</v>
      </c>
    </row>
    <row r="49" spans="1:4" ht="16.5" thickBot="1" x14ac:dyDescent="0.3">
      <c r="A49" s="32" t="s">
        <v>90</v>
      </c>
      <c r="B49" s="33" t="s">
        <v>91</v>
      </c>
      <c r="C49" s="28">
        <f>SUM('2'!C51+'4'!C22)</f>
        <v>0</v>
      </c>
      <c r="D49" s="28">
        <f>SUM('2'!D51+'4'!D22)</f>
        <v>2575574</v>
      </c>
    </row>
    <row r="50" spans="1:4" ht="16.5" thickBot="1" x14ac:dyDescent="0.3">
      <c r="A50" s="23" t="s">
        <v>92</v>
      </c>
      <c r="B50" s="24" t="s">
        <v>93</v>
      </c>
      <c r="C50" s="25">
        <f>SUM(C51:C55)</f>
        <v>221499600</v>
      </c>
      <c r="D50" s="25">
        <f>SUM(D51:D55)</f>
        <v>226499600</v>
      </c>
    </row>
    <row r="51" spans="1:4" ht="15.75" x14ac:dyDescent="0.25">
      <c r="A51" s="26" t="s">
        <v>94</v>
      </c>
      <c r="B51" s="27" t="s">
        <v>95</v>
      </c>
      <c r="C51" s="28">
        <f>SUM('2'!C53)</f>
        <v>0</v>
      </c>
      <c r="D51" s="28">
        <f>SUM('2'!D53)</f>
        <v>0</v>
      </c>
    </row>
    <row r="52" spans="1:4" ht="15.75" x14ac:dyDescent="0.25">
      <c r="A52" s="29" t="s">
        <v>96</v>
      </c>
      <c r="B52" s="30" t="s">
        <v>97</v>
      </c>
      <c r="C52" s="28">
        <f>SUM('2'!C54)</f>
        <v>221499600</v>
      </c>
      <c r="D52" s="28">
        <f>SUM('2'!D54)</f>
        <v>226499600</v>
      </c>
    </row>
    <row r="53" spans="1:4" ht="15.75" x14ac:dyDescent="0.25">
      <c r="A53" s="29" t="s">
        <v>98</v>
      </c>
      <c r="B53" s="30" t="s">
        <v>99</v>
      </c>
      <c r="C53" s="28">
        <f>SUM('2'!C55)</f>
        <v>0</v>
      </c>
      <c r="D53" s="28">
        <f>SUM('2'!D55)</f>
        <v>0</v>
      </c>
    </row>
    <row r="54" spans="1:4" ht="15.75" x14ac:dyDescent="0.25">
      <c r="A54" s="29" t="s">
        <v>100</v>
      </c>
      <c r="B54" s="30" t="s">
        <v>101</v>
      </c>
      <c r="C54" s="28">
        <f>SUM('2'!C56)</f>
        <v>0</v>
      </c>
      <c r="D54" s="28">
        <f>SUM('2'!D56)</f>
        <v>0</v>
      </c>
    </row>
    <row r="55" spans="1:4" ht="16.5" thickBot="1" x14ac:dyDescent="0.3">
      <c r="A55" s="32" t="s">
        <v>102</v>
      </c>
      <c r="B55" s="33" t="s">
        <v>103</v>
      </c>
      <c r="C55" s="28">
        <f>SUM('2'!C57)</f>
        <v>0</v>
      </c>
      <c r="D55" s="28">
        <f>SUM('2'!D57)</f>
        <v>0</v>
      </c>
    </row>
    <row r="56" spans="1:4" ht="16.5" thickBot="1" x14ac:dyDescent="0.3">
      <c r="A56" s="23" t="s">
        <v>104</v>
      </c>
      <c r="B56" s="24" t="s">
        <v>105</v>
      </c>
      <c r="C56" s="25">
        <f>SUM(C57:C59)</f>
        <v>0</v>
      </c>
      <c r="D56" s="25">
        <f>SUM(D57:D59)</f>
        <v>0</v>
      </c>
    </row>
    <row r="57" spans="1:4" ht="31.5" x14ac:dyDescent="0.25">
      <c r="A57" s="26" t="s">
        <v>106</v>
      </c>
      <c r="B57" s="27" t="s">
        <v>107</v>
      </c>
      <c r="C57" s="28"/>
      <c r="D57" s="28"/>
    </row>
    <row r="58" spans="1:4" ht="31.5" x14ac:dyDescent="0.25">
      <c r="A58" s="29" t="s">
        <v>108</v>
      </c>
      <c r="B58" s="30" t="s">
        <v>109</v>
      </c>
      <c r="C58" s="31"/>
      <c r="D58" s="31"/>
    </row>
    <row r="59" spans="1:4" ht="15.75" x14ac:dyDescent="0.25">
      <c r="A59" s="29" t="s">
        <v>110</v>
      </c>
      <c r="B59" s="30" t="s">
        <v>111</v>
      </c>
      <c r="C59" s="31"/>
      <c r="D59" s="31"/>
    </row>
    <row r="60" spans="1:4" ht="16.5" thickBot="1" x14ac:dyDescent="0.3">
      <c r="A60" s="32" t="s">
        <v>112</v>
      </c>
      <c r="B60" s="33" t="s">
        <v>113</v>
      </c>
      <c r="C60" s="35"/>
      <c r="D60" s="35"/>
    </row>
    <row r="61" spans="1:4" ht="16.5" thickBot="1" x14ac:dyDescent="0.3">
      <c r="A61" s="23" t="s">
        <v>114</v>
      </c>
      <c r="B61" s="34" t="s">
        <v>115</v>
      </c>
      <c r="C61" s="25">
        <f>SUM(C62:C65)</f>
        <v>509220</v>
      </c>
      <c r="D61" s="25">
        <f>SUM(D62:D65)</f>
        <v>509220</v>
      </c>
    </row>
    <row r="62" spans="1:4" ht="31.5" x14ac:dyDescent="0.25">
      <c r="A62" s="26" t="s">
        <v>116</v>
      </c>
      <c r="B62" s="27" t="s">
        <v>117</v>
      </c>
      <c r="C62" s="31">
        <f>SUM('2'!C64)</f>
        <v>0</v>
      </c>
      <c r="D62" s="31">
        <f>SUM('2'!D64)</f>
        <v>0</v>
      </c>
    </row>
    <row r="63" spans="1:4" ht="31.5" x14ac:dyDescent="0.25">
      <c r="A63" s="29" t="s">
        <v>118</v>
      </c>
      <c r="B63" s="30" t="s">
        <v>119</v>
      </c>
      <c r="C63" s="31">
        <f>SUM('2'!C65)</f>
        <v>9220</v>
      </c>
      <c r="D63" s="31">
        <f>SUM('2'!D65)</f>
        <v>9220</v>
      </c>
    </row>
    <row r="64" spans="1:4" ht="15.75" x14ac:dyDescent="0.25">
      <c r="A64" s="29" t="s">
        <v>120</v>
      </c>
      <c r="B64" s="30" t="s">
        <v>121</v>
      </c>
      <c r="C64" s="31">
        <f>SUM('2'!C66)</f>
        <v>500000</v>
      </c>
      <c r="D64" s="31">
        <f>SUM('2'!D66)</f>
        <v>500000</v>
      </c>
    </row>
    <row r="65" spans="1:4" ht="16.5" thickBot="1" x14ac:dyDescent="0.3">
      <c r="A65" s="32" t="s">
        <v>122</v>
      </c>
      <c r="B65" s="33" t="s">
        <v>123</v>
      </c>
      <c r="C65" s="31">
        <f>SUM('2'!C67)</f>
        <v>0</v>
      </c>
      <c r="D65" s="31">
        <f>SUM('2'!D67)</f>
        <v>0</v>
      </c>
    </row>
    <row r="66" spans="1:4" ht="16.5" thickBot="1" x14ac:dyDescent="0.3">
      <c r="A66" s="23" t="s">
        <v>124</v>
      </c>
      <c r="B66" s="24" t="s">
        <v>125</v>
      </c>
      <c r="C66" s="25">
        <f>C9+C16+C23+C30+C38+C50+C56+C61</f>
        <v>750507668</v>
      </c>
      <c r="D66" s="25">
        <f>D9+D16+D23+D30+D38+D50+D56+D61</f>
        <v>755968436</v>
      </c>
    </row>
    <row r="67" spans="1:4" ht="16.5" thickBot="1" x14ac:dyDescent="0.3">
      <c r="A67" s="38" t="s">
        <v>126</v>
      </c>
      <c r="B67" s="34" t="s">
        <v>127</v>
      </c>
      <c r="C67" s="25">
        <f>SUM(C68:C70)</f>
        <v>0</v>
      </c>
      <c r="D67" s="25">
        <f>SUM(D68:D70)</f>
        <v>0</v>
      </c>
    </row>
    <row r="68" spans="1:4" ht="15.75" x14ac:dyDescent="0.25">
      <c r="A68" s="26" t="s">
        <v>128</v>
      </c>
      <c r="B68" s="27" t="s">
        <v>129</v>
      </c>
      <c r="C68" s="31"/>
      <c r="D68" s="31"/>
    </row>
    <row r="69" spans="1:4" ht="15.75" x14ac:dyDescent="0.25">
      <c r="A69" s="29" t="s">
        <v>130</v>
      </c>
      <c r="B69" s="30" t="s">
        <v>131</v>
      </c>
      <c r="C69" s="31"/>
      <c r="D69" s="31"/>
    </row>
    <row r="70" spans="1:4" ht="16.5" thickBot="1" x14ac:dyDescent="0.3">
      <c r="A70" s="32" t="s">
        <v>132</v>
      </c>
      <c r="B70" s="39" t="s">
        <v>354</v>
      </c>
      <c r="C70" s="31"/>
      <c r="D70" s="31"/>
    </row>
    <row r="71" spans="1:4" ht="16.5" thickBot="1" x14ac:dyDescent="0.3">
      <c r="A71" s="38" t="s">
        <v>134</v>
      </c>
      <c r="B71" s="34" t="s">
        <v>135</v>
      </c>
      <c r="C71" s="25">
        <f>SUM(C72:C75)</f>
        <v>0</v>
      </c>
      <c r="D71" s="25">
        <f>SUM(D72:D75)</f>
        <v>0</v>
      </c>
    </row>
    <row r="72" spans="1:4" ht="15.75" x14ac:dyDescent="0.25">
      <c r="A72" s="26" t="s">
        <v>136</v>
      </c>
      <c r="B72" s="27" t="s">
        <v>137</v>
      </c>
      <c r="C72" s="31"/>
      <c r="D72" s="31"/>
    </row>
    <row r="73" spans="1:4" ht="15.75" x14ac:dyDescent="0.25">
      <c r="A73" s="29" t="s">
        <v>138</v>
      </c>
      <c r="B73" s="30" t="s">
        <v>139</v>
      </c>
      <c r="C73" s="31"/>
      <c r="D73" s="31"/>
    </row>
    <row r="74" spans="1:4" ht="15.75" x14ac:dyDescent="0.25">
      <c r="A74" s="29" t="s">
        <v>140</v>
      </c>
      <c r="B74" s="30" t="s">
        <v>141</v>
      </c>
      <c r="C74" s="31"/>
      <c r="D74" s="31"/>
    </row>
    <row r="75" spans="1:4" ht="16.5" thickBot="1" x14ac:dyDescent="0.3">
      <c r="A75" s="32" t="s">
        <v>142</v>
      </c>
      <c r="B75" s="33" t="s">
        <v>143</v>
      </c>
      <c r="C75" s="31"/>
      <c r="D75" s="31"/>
    </row>
    <row r="76" spans="1:4" ht="16.5" thickBot="1" x14ac:dyDescent="0.3">
      <c r="A76" s="38" t="s">
        <v>144</v>
      </c>
      <c r="B76" s="34" t="s">
        <v>145</v>
      </c>
      <c r="C76" s="25">
        <f>SUM(C77:C78)</f>
        <v>215267819</v>
      </c>
      <c r="D76" s="25">
        <f>SUM(D77:D78)</f>
        <v>237866957</v>
      </c>
    </row>
    <row r="77" spans="1:4" ht="15.75" x14ac:dyDescent="0.25">
      <c r="A77" s="26" t="s">
        <v>146</v>
      </c>
      <c r="B77" s="27" t="s">
        <v>147</v>
      </c>
      <c r="C77" s="31">
        <f>SUM('2'!C79+'4'!C42)</f>
        <v>215267819</v>
      </c>
      <c r="D77" s="31">
        <f>SUM('2'!D79+'4'!D42)</f>
        <v>237866957</v>
      </c>
    </row>
    <row r="78" spans="1:4" ht="16.5" thickBot="1" x14ac:dyDescent="0.3">
      <c r="A78" s="32" t="s">
        <v>148</v>
      </c>
      <c r="B78" s="33" t="s">
        <v>149</v>
      </c>
      <c r="C78" s="31"/>
      <c r="D78" s="31"/>
    </row>
    <row r="79" spans="1:4" ht="16.5" thickBot="1" x14ac:dyDescent="0.3">
      <c r="A79" s="38" t="s">
        <v>150</v>
      </c>
      <c r="B79" s="34" t="s">
        <v>151</v>
      </c>
      <c r="C79" s="25">
        <f>SUM(C80:C82)</f>
        <v>0</v>
      </c>
      <c r="D79" s="25">
        <f>SUM(D80:D82)</f>
        <v>0</v>
      </c>
    </row>
    <row r="80" spans="1:4" ht="15.75" x14ac:dyDescent="0.25">
      <c r="A80" s="26" t="s">
        <v>152</v>
      </c>
      <c r="B80" s="27" t="s">
        <v>153</v>
      </c>
      <c r="C80" s="31"/>
      <c r="D80" s="31"/>
    </row>
    <row r="81" spans="1:4" ht="15.75" x14ac:dyDescent="0.25">
      <c r="A81" s="29" t="s">
        <v>154</v>
      </c>
      <c r="B81" s="30" t="s">
        <v>155</v>
      </c>
      <c r="C81" s="31"/>
      <c r="D81" s="31"/>
    </row>
    <row r="82" spans="1:4" ht="16.5" thickBot="1" x14ac:dyDescent="0.3">
      <c r="A82" s="32" t="s">
        <v>156</v>
      </c>
      <c r="B82" s="33" t="s">
        <v>157</v>
      </c>
      <c r="C82" s="31"/>
      <c r="D82" s="31"/>
    </row>
    <row r="83" spans="1:4" ht="16.5" thickBot="1" x14ac:dyDescent="0.3">
      <c r="A83" s="38" t="s">
        <v>158</v>
      </c>
      <c r="B83" s="34" t="s">
        <v>159</v>
      </c>
      <c r="C83" s="25">
        <f>SUM(C84:C87)</f>
        <v>0</v>
      </c>
      <c r="D83" s="25">
        <f>SUM(D84:D87)</f>
        <v>0</v>
      </c>
    </row>
    <row r="84" spans="1:4" ht="15.75" x14ac:dyDescent="0.25">
      <c r="A84" s="40" t="s">
        <v>160</v>
      </c>
      <c r="B84" s="27" t="s">
        <v>161</v>
      </c>
      <c r="C84" s="31"/>
      <c r="D84" s="31"/>
    </row>
    <row r="85" spans="1:4" ht="15.75" x14ac:dyDescent="0.25">
      <c r="A85" s="41" t="s">
        <v>162</v>
      </c>
      <c r="B85" s="30" t="s">
        <v>163</v>
      </c>
      <c r="C85" s="31"/>
      <c r="D85" s="31"/>
    </row>
    <row r="86" spans="1:4" ht="15.75" x14ac:dyDescent="0.25">
      <c r="A86" s="41" t="s">
        <v>164</v>
      </c>
      <c r="B86" s="30" t="s">
        <v>165</v>
      </c>
      <c r="C86" s="31"/>
      <c r="D86" s="31"/>
    </row>
    <row r="87" spans="1:4" ht="16.5" thickBot="1" x14ac:dyDescent="0.3">
      <c r="A87" s="42" t="s">
        <v>166</v>
      </c>
      <c r="B87" s="33" t="s">
        <v>167</v>
      </c>
      <c r="C87" s="31"/>
      <c r="D87" s="31"/>
    </row>
    <row r="88" spans="1:4" ht="16.5" thickBot="1" x14ac:dyDescent="0.3">
      <c r="A88" s="38" t="s">
        <v>168</v>
      </c>
      <c r="B88" s="34" t="s">
        <v>169</v>
      </c>
      <c r="C88" s="43"/>
      <c r="D88" s="43"/>
    </row>
    <row r="89" spans="1:4" ht="16.5" thickBot="1" x14ac:dyDescent="0.3">
      <c r="A89" s="38" t="s">
        <v>170</v>
      </c>
      <c r="B89" s="34" t="s">
        <v>171</v>
      </c>
      <c r="C89" s="43"/>
      <c r="D89" s="43"/>
    </row>
    <row r="90" spans="1:4" ht="16.5" thickBot="1" x14ac:dyDescent="0.3">
      <c r="A90" s="38" t="s">
        <v>172</v>
      </c>
      <c r="B90" s="44" t="s">
        <v>173</v>
      </c>
      <c r="C90" s="25">
        <f>C67+C71+C76+C79+C83+C89+C88</f>
        <v>215267819</v>
      </c>
      <c r="D90" s="25">
        <f>D67+D71+D76+D79+D83+D89+D88</f>
        <v>237866957</v>
      </c>
    </row>
    <row r="91" spans="1:4" ht="16.5" thickBot="1" x14ac:dyDescent="0.3">
      <c r="A91" s="45" t="s">
        <v>174</v>
      </c>
      <c r="B91" s="46" t="s">
        <v>175</v>
      </c>
      <c r="C91" s="25">
        <f>C66+C90</f>
        <v>965775487</v>
      </c>
      <c r="D91" s="25">
        <f>D66+D90</f>
        <v>993835393</v>
      </c>
    </row>
    <row r="92" spans="1:4" ht="15.75" x14ac:dyDescent="0.25">
      <c r="A92" s="47"/>
      <c r="B92" s="48"/>
      <c r="C92" s="49"/>
    </row>
    <row r="93" spans="1:4" ht="16.5" thickBot="1" x14ac:dyDescent="0.3">
      <c r="A93" s="249" t="s">
        <v>358</v>
      </c>
      <c r="B93" s="249"/>
      <c r="C93" s="249"/>
    </row>
    <row r="94" spans="1:4" ht="32.25" thickBot="1" x14ac:dyDescent="0.3">
      <c r="A94" s="15" t="s">
        <v>355</v>
      </c>
      <c r="B94" s="16" t="s">
        <v>359</v>
      </c>
      <c r="C94" s="93" t="s">
        <v>502</v>
      </c>
      <c r="D94" s="93" t="s">
        <v>503</v>
      </c>
    </row>
    <row r="95" spans="1:4" ht="16.5" thickBot="1" x14ac:dyDescent="0.3">
      <c r="A95" s="17" t="s">
        <v>6</v>
      </c>
      <c r="B95" s="18" t="s">
        <v>7</v>
      </c>
      <c r="C95" s="19" t="s">
        <v>8</v>
      </c>
      <c r="D95" s="19" t="s">
        <v>272</v>
      </c>
    </row>
    <row r="96" spans="1:4" ht="16.5" thickBot="1" x14ac:dyDescent="0.3">
      <c r="A96" s="52" t="s">
        <v>10</v>
      </c>
      <c r="B96" s="53" t="s">
        <v>333</v>
      </c>
      <c r="C96" s="54">
        <f>C97+C98+C99+C100+C101+C114</f>
        <v>815183958</v>
      </c>
      <c r="D96" s="54">
        <f>D97+D98+D99+D100+D101+D114</f>
        <v>822195735</v>
      </c>
    </row>
    <row r="97" spans="1:4" ht="16.5" thickBot="1" x14ac:dyDescent="0.3">
      <c r="A97" s="55" t="s">
        <v>12</v>
      </c>
      <c r="B97" s="56" t="s">
        <v>177</v>
      </c>
      <c r="C97" s="57">
        <f>SUM('2'!C97+'4'!C49)</f>
        <v>147345236</v>
      </c>
      <c r="D97" s="57">
        <f>SUM('2'!D97+'4'!D49)</f>
        <v>144307907</v>
      </c>
    </row>
    <row r="98" spans="1:4" ht="16.5" thickBot="1" x14ac:dyDescent="0.3">
      <c r="A98" s="29" t="s">
        <v>14</v>
      </c>
      <c r="B98" s="58" t="s">
        <v>178</v>
      </c>
      <c r="C98" s="57">
        <f>SUM('2'!C98+'4'!C50)</f>
        <v>26131385</v>
      </c>
      <c r="D98" s="57">
        <f>SUM('2'!D98+'4'!D50)</f>
        <v>25426670</v>
      </c>
    </row>
    <row r="99" spans="1:4" ht="16.5" thickBot="1" x14ac:dyDescent="0.3">
      <c r="A99" s="29" t="s">
        <v>16</v>
      </c>
      <c r="B99" s="58" t="s">
        <v>179</v>
      </c>
      <c r="C99" s="57">
        <f>SUM('2'!C99+'4'!C51)</f>
        <v>457265053</v>
      </c>
      <c r="D99" s="57">
        <f>SUM('2'!D99+'4'!D51)</f>
        <v>489792068</v>
      </c>
    </row>
    <row r="100" spans="1:4" ht="16.5" thickBot="1" x14ac:dyDescent="0.3">
      <c r="A100" s="29" t="s">
        <v>18</v>
      </c>
      <c r="B100" s="59" t="s">
        <v>180</v>
      </c>
      <c r="C100" s="57">
        <f>SUM('2'!C100+'4'!C52)</f>
        <v>6600000</v>
      </c>
      <c r="D100" s="57">
        <f>SUM('2'!D100+'4'!D52)</f>
        <v>6600000</v>
      </c>
    </row>
    <row r="101" spans="1:4" ht="15.75" x14ac:dyDescent="0.25">
      <c r="A101" s="29" t="s">
        <v>181</v>
      </c>
      <c r="B101" s="60" t="s">
        <v>182</v>
      </c>
      <c r="C101" s="57">
        <f>SUM('2'!C101+'4'!C53)</f>
        <v>49770369</v>
      </c>
      <c r="D101" s="57">
        <f>SUM('2'!D101+'4'!D53)</f>
        <v>88726264</v>
      </c>
    </row>
    <row r="102" spans="1:4" ht="15.75" x14ac:dyDescent="0.25">
      <c r="A102" s="29" t="s">
        <v>22</v>
      </c>
      <c r="B102" s="58" t="s">
        <v>183</v>
      </c>
      <c r="C102" s="35">
        <f>SUM('2'!C102)</f>
        <v>1423445</v>
      </c>
      <c r="D102" s="35">
        <f>SUM('2'!D102)</f>
        <v>2691326</v>
      </c>
    </row>
    <row r="103" spans="1:4" ht="15.75" x14ac:dyDescent="0.25">
      <c r="A103" s="29" t="s">
        <v>184</v>
      </c>
      <c r="B103" s="61" t="s">
        <v>185</v>
      </c>
      <c r="C103" s="35">
        <f>SUM('2'!C103)</f>
        <v>0</v>
      </c>
      <c r="D103" s="35">
        <f>SUM('2'!D103)</f>
        <v>42083879</v>
      </c>
    </row>
    <row r="104" spans="1:4" ht="15.75" x14ac:dyDescent="0.25">
      <c r="A104" s="29" t="s">
        <v>186</v>
      </c>
      <c r="B104" s="61" t="s">
        <v>187</v>
      </c>
      <c r="C104" s="35">
        <f>SUM('2'!C104)</f>
        <v>6936104</v>
      </c>
      <c r="D104" s="35">
        <f>SUM('2'!D104)</f>
        <v>6936104</v>
      </c>
    </row>
    <row r="105" spans="1:4" ht="15.75" x14ac:dyDescent="0.25">
      <c r="A105" s="29" t="s">
        <v>188</v>
      </c>
      <c r="B105" s="61" t="s">
        <v>189</v>
      </c>
      <c r="C105" s="35">
        <f>SUM('2'!C105)</f>
        <v>0</v>
      </c>
      <c r="D105" s="35">
        <f>SUM('2'!D105)</f>
        <v>0</v>
      </c>
    </row>
    <row r="106" spans="1:4" ht="31.5" x14ac:dyDescent="0.25">
      <c r="A106" s="29" t="s">
        <v>190</v>
      </c>
      <c r="B106" s="62" t="s">
        <v>191</v>
      </c>
      <c r="C106" s="35">
        <f>SUM('2'!C106)</f>
        <v>0</v>
      </c>
      <c r="D106" s="35">
        <f>SUM('2'!D106)</f>
        <v>0</v>
      </c>
    </row>
    <row r="107" spans="1:4" ht="31.5" x14ac:dyDescent="0.25">
      <c r="A107" s="29" t="s">
        <v>192</v>
      </c>
      <c r="B107" s="62" t="s">
        <v>193</v>
      </c>
      <c r="C107" s="35">
        <f>SUM('2'!C107)</f>
        <v>0</v>
      </c>
      <c r="D107" s="35">
        <f>SUM('2'!D107)</f>
        <v>0</v>
      </c>
    </row>
    <row r="108" spans="1:4" ht="15.75" x14ac:dyDescent="0.25">
      <c r="A108" s="29" t="s">
        <v>194</v>
      </c>
      <c r="B108" s="61" t="s">
        <v>195</v>
      </c>
      <c r="C108" s="35">
        <f>SUM('2'!C108)</f>
        <v>20909890</v>
      </c>
      <c r="D108" s="35">
        <f>SUM('2'!D108)</f>
        <v>5559875</v>
      </c>
    </row>
    <row r="109" spans="1:4" ht="15.75" x14ac:dyDescent="0.25">
      <c r="A109" s="29" t="s">
        <v>196</v>
      </c>
      <c r="B109" s="61" t="s">
        <v>197</v>
      </c>
      <c r="C109" s="35">
        <f>SUM('2'!C109)</f>
        <v>0</v>
      </c>
      <c r="D109" s="35">
        <f>SUM('2'!D109)</f>
        <v>0</v>
      </c>
    </row>
    <row r="110" spans="1:4" ht="31.5" x14ac:dyDescent="0.25">
      <c r="A110" s="29" t="s">
        <v>198</v>
      </c>
      <c r="B110" s="62" t="s">
        <v>199</v>
      </c>
      <c r="C110" s="35">
        <f>SUM('2'!C110)</f>
        <v>0</v>
      </c>
      <c r="D110" s="35">
        <f>SUM('2'!D110)</f>
        <v>0</v>
      </c>
    </row>
    <row r="111" spans="1:4" ht="15.75" x14ac:dyDescent="0.25">
      <c r="A111" s="63" t="s">
        <v>200</v>
      </c>
      <c r="B111" s="64" t="s">
        <v>201</v>
      </c>
      <c r="C111" s="35">
        <f>SUM('2'!C111)</f>
        <v>0</v>
      </c>
      <c r="D111" s="35">
        <f>SUM('2'!D111)</f>
        <v>0</v>
      </c>
    </row>
    <row r="112" spans="1:4" ht="15.75" x14ac:dyDescent="0.25">
      <c r="A112" s="29" t="s">
        <v>202</v>
      </c>
      <c r="B112" s="64" t="s">
        <v>203</v>
      </c>
      <c r="C112" s="35">
        <f>SUM('2'!C112)</f>
        <v>0</v>
      </c>
      <c r="D112" s="35">
        <f>SUM('2'!D112)</f>
        <v>0</v>
      </c>
    </row>
    <row r="113" spans="1:4" ht="31.5" x14ac:dyDescent="0.25">
      <c r="A113" s="29" t="s">
        <v>204</v>
      </c>
      <c r="B113" s="62" t="s">
        <v>205</v>
      </c>
      <c r="C113" s="35">
        <f>SUM('2'!C113)</f>
        <v>20330800</v>
      </c>
      <c r="D113" s="35">
        <f>SUM('2'!D113)</f>
        <v>31284950</v>
      </c>
    </row>
    <row r="114" spans="1:4" ht="15.75" x14ac:dyDescent="0.25">
      <c r="A114" s="29" t="s">
        <v>206</v>
      </c>
      <c r="B114" s="59" t="s">
        <v>207</v>
      </c>
      <c r="C114" s="35">
        <f>SUM('2'!C114)</f>
        <v>128071915</v>
      </c>
      <c r="D114" s="35">
        <f>SUM('2'!D114)</f>
        <v>67342826</v>
      </c>
    </row>
    <row r="115" spans="1:4" ht="15.75" x14ac:dyDescent="0.25">
      <c r="A115" s="32" t="s">
        <v>208</v>
      </c>
      <c r="B115" s="58" t="s">
        <v>209</v>
      </c>
      <c r="C115" s="35">
        <f>SUM('2'!C115)</f>
        <v>128071915</v>
      </c>
      <c r="D115" s="35">
        <f>SUM('2'!D115)</f>
        <v>67342826</v>
      </c>
    </row>
    <row r="116" spans="1:4" ht="16.5" thickBot="1" x14ac:dyDescent="0.3">
      <c r="A116" s="65" t="s">
        <v>210</v>
      </c>
      <c r="B116" s="66" t="s">
        <v>211</v>
      </c>
      <c r="C116" s="35">
        <f>SUM('2'!C116)</f>
        <v>0</v>
      </c>
      <c r="D116" s="35">
        <f>SUM('2'!D116)</f>
        <v>0</v>
      </c>
    </row>
    <row r="117" spans="1:4" ht="16.5" thickBot="1" x14ac:dyDescent="0.3">
      <c r="A117" s="23" t="s">
        <v>24</v>
      </c>
      <c r="B117" s="68" t="s">
        <v>334</v>
      </c>
      <c r="C117" s="25">
        <f>C118+C120+C122</f>
        <v>149407770</v>
      </c>
      <c r="D117" s="25">
        <f>D118+D120+D122</f>
        <v>170455899</v>
      </c>
    </row>
    <row r="118" spans="1:4" ht="15.75" x14ac:dyDescent="0.25">
      <c r="A118" s="26" t="s">
        <v>26</v>
      </c>
      <c r="B118" s="58" t="s">
        <v>212</v>
      </c>
      <c r="C118" s="28">
        <f>SUM('2'!C118+'4'!C55)</f>
        <v>56074956</v>
      </c>
      <c r="D118" s="28">
        <f>SUM('2'!D118+'4'!D55)</f>
        <v>66191107</v>
      </c>
    </row>
    <row r="119" spans="1:4" ht="15.75" x14ac:dyDescent="0.25">
      <c r="A119" s="26" t="s">
        <v>28</v>
      </c>
      <c r="B119" s="69" t="s">
        <v>213</v>
      </c>
      <c r="C119" s="28">
        <f>SUM('2'!C119)</f>
        <v>24285034</v>
      </c>
      <c r="D119" s="28">
        <f>SUM('2'!D119)</f>
        <v>24285034</v>
      </c>
    </row>
    <row r="120" spans="1:4" ht="15.75" x14ac:dyDescent="0.25">
      <c r="A120" s="26" t="s">
        <v>30</v>
      </c>
      <c r="B120" s="69" t="s">
        <v>214</v>
      </c>
      <c r="C120" s="28">
        <f>SUM('2'!C120)</f>
        <v>92000000</v>
      </c>
      <c r="D120" s="28">
        <f>SUM('2'!D120)</f>
        <v>102931978</v>
      </c>
    </row>
    <row r="121" spans="1:4" ht="15.75" x14ac:dyDescent="0.25">
      <c r="A121" s="26" t="s">
        <v>32</v>
      </c>
      <c r="B121" s="69" t="s">
        <v>215</v>
      </c>
      <c r="C121" s="28">
        <f>SUM('2'!C121)</f>
        <v>0</v>
      </c>
      <c r="D121" s="28">
        <f>SUM('2'!D121)</f>
        <v>0</v>
      </c>
    </row>
    <row r="122" spans="1:4" ht="15.75" x14ac:dyDescent="0.25">
      <c r="A122" s="26" t="s">
        <v>34</v>
      </c>
      <c r="B122" s="71" t="s">
        <v>216</v>
      </c>
      <c r="C122" s="28">
        <f>SUM('2'!C122)</f>
        <v>1332814</v>
      </c>
      <c r="D122" s="28">
        <f>SUM('2'!D122)</f>
        <v>1332814</v>
      </c>
    </row>
    <row r="123" spans="1:4" ht="31.5" x14ac:dyDescent="0.25">
      <c r="A123" s="26" t="s">
        <v>36</v>
      </c>
      <c r="B123" s="72" t="s">
        <v>217</v>
      </c>
      <c r="C123" s="28">
        <f>SUM('2'!C123)</f>
        <v>0</v>
      </c>
      <c r="D123" s="28">
        <f>SUM('2'!D123)</f>
        <v>0</v>
      </c>
    </row>
    <row r="124" spans="1:4" ht="31.5" x14ac:dyDescent="0.25">
      <c r="A124" s="26" t="s">
        <v>218</v>
      </c>
      <c r="B124" s="73" t="s">
        <v>219</v>
      </c>
      <c r="C124" s="28">
        <f>SUM('2'!C124)</f>
        <v>0</v>
      </c>
      <c r="D124" s="28">
        <f>SUM('2'!D124)</f>
        <v>0</v>
      </c>
    </row>
    <row r="125" spans="1:4" ht="31.5" x14ac:dyDescent="0.25">
      <c r="A125" s="26" t="s">
        <v>220</v>
      </c>
      <c r="B125" s="62" t="s">
        <v>193</v>
      </c>
      <c r="C125" s="28">
        <f>SUM('2'!C125)</f>
        <v>0</v>
      </c>
      <c r="D125" s="28">
        <f>SUM('2'!D125)</f>
        <v>0</v>
      </c>
    </row>
    <row r="126" spans="1:4" ht="15.75" x14ac:dyDescent="0.25">
      <c r="A126" s="26" t="s">
        <v>221</v>
      </c>
      <c r="B126" s="62" t="s">
        <v>222</v>
      </c>
      <c r="C126" s="28">
        <f>SUM('2'!C126)</f>
        <v>1332814</v>
      </c>
      <c r="D126" s="28">
        <f>SUM('2'!D126)</f>
        <v>1332814</v>
      </c>
    </row>
    <row r="127" spans="1:4" ht="15.75" x14ac:dyDescent="0.25">
      <c r="A127" s="26" t="s">
        <v>223</v>
      </c>
      <c r="B127" s="62" t="s">
        <v>224</v>
      </c>
      <c r="C127" s="28">
        <f>SUM('2'!C127)</f>
        <v>0</v>
      </c>
      <c r="D127" s="28">
        <f>SUM('2'!D127)</f>
        <v>0</v>
      </c>
    </row>
    <row r="128" spans="1:4" ht="31.5" x14ac:dyDescent="0.25">
      <c r="A128" s="26" t="s">
        <v>225</v>
      </c>
      <c r="B128" s="62" t="s">
        <v>199</v>
      </c>
      <c r="C128" s="28">
        <f>SUM('2'!C128)</f>
        <v>0</v>
      </c>
      <c r="D128" s="28">
        <f>SUM('2'!D128)</f>
        <v>0</v>
      </c>
    </row>
    <row r="129" spans="1:4" ht="15.75" x14ac:dyDescent="0.25">
      <c r="A129" s="26" t="s">
        <v>226</v>
      </c>
      <c r="B129" s="62" t="s">
        <v>227</v>
      </c>
      <c r="C129" s="28">
        <f>SUM('2'!C129)</f>
        <v>0</v>
      </c>
      <c r="D129" s="28">
        <f>SUM('2'!D129)</f>
        <v>0</v>
      </c>
    </row>
    <row r="130" spans="1:4" ht="32.25" thickBot="1" x14ac:dyDescent="0.3">
      <c r="A130" s="63" t="s">
        <v>228</v>
      </c>
      <c r="B130" s="62" t="s">
        <v>229</v>
      </c>
      <c r="C130" s="28">
        <f>SUM('2'!C130)</f>
        <v>0</v>
      </c>
      <c r="D130" s="28">
        <f>SUM('2'!D130)</f>
        <v>0</v>
      </c>
    </row>
    <row r="131" spans="1:4" ht="16.5" thickBot="1" x14ac:dyDescent="0.3">
      <c r="A131" s="23" t="s">
        <v>38</v>
      </c>
      <c r="B131" s="24" t="s">
        <v>230</v>
      </c>
      <c r="C131" s="25">
        <f>C96+C117</f>
        <v>964591728</v>
      </c>
      <c r="D131" s="25">
        <f>D96+D117</f>
        <v>992651634</v>
      </c>
    </row>
    <row r="132" spans="1:4" ht="32.25" thickBot="1" x14ac:dyDescent="0.3">
      <c r="A132" s="23" t="s">
        <v>231</v>
      </c>
      <c r="B132" s="24" t="s">
        <v>232</v>
      </c>
      <c r="C132" s="25">
        <f>C133+C134+C135</f>
        <v>0</v>
      </c>
      <c r="D132" s="25">
        <f>D133+D134+D135</f>
        <v>0</v>
      </c>
    </row>
    <row r="133" spans="1:4" ht="15.75" x14ac:dyDescent="0.25">
      <c r="A133" s="26" t="s">
        <v>54</v>
      </c>
      <c r="B133" s="75" t="s">
        <v>233</v>
      </c>
      <c r="C133" s="70"/>
      <c r="D133" s="70"/>
    </row>
    <row r="134" spans="1:4" ht="15.75" x14ac:dyDescent="0.25">
      <c r="A134" s="26" t="s">
        <v>62</v>
      </c>
      <c r="B134" s="75" t="s">
        <v>234</v>
      </c>
      <c r="C134" s="70"/>
      <c r="D134" s="70"/>
    </row>
    <row r="135" spans="1:4" ht="16.5" thickBot="1" x14ac:dyDescent="0.3">
      <c r="A135" s="63" t="s">
        <v>64</v>
      </c>
      <c r="B135" s="76" t="s">
        <v>235</v>
      </c>
      <c r="C135" s="70"/>
      <c r="D135" s="70"/>
    </row>
    <row r="136" spans="1:4" ht="16.5" thickBot="1" x14ac:dyDescent="0.3">
      <c r="A136" s="23" t="s">
        <v>68</v>
      </c>
      <c r="B136" s="24" t="s">
        <v>236</v>
      </c>
      <c r="C136" s="25">
        <f>C137+C138+C139+C140+C141+C142</f>
        <v>0</v>
      </c>
      <c r="D136" s="25">
        <f>D137+D138+D139+D140+D141+D142</f>
        <v>0</v>
      </c>
    </row>
    <row r="137" spans="1:4" ht="15.75" x14ac:dyDescent="0.25">
      <c r="A137" s="26" t="s">
        <v>70</v>
      </c>
      <c r="B137" s="75" t="s">
        <v>237</v>
      </c>
      <c r="C137" s="70"/>
      <c r="D137" s="70"/>
    </row>
    <row r="138" spans="1:4" ht="15.75" x14ac:dyDescent="0.25">
      <c r="A138" s="26" t="s">
        <v>72</v>
      </c>
      <c r="B138" s="75" t="s">
        <v>238</v>
      </c>
      <c r="C138" s="70"/>
      <c r="D138" s="70"/>
    </row>
    <row r="139" spans="1:4" ht="15.75" x14ac:dyDescent="0.25">
      <c r="A139" s="26" t="s">
        <v>74</v>
      </c>
      <c r="B139" s="75" t="s">
        <v>239</v>
      </c>
      <c r="C139" s="70"/>
      <c r="D139" s="70"/>
    </row>
    <row r="140" spans="1:4" ht="15.75" x14ac:dyDescent="0.25">
      <c r="A140" s="26" t="s">
        <v>76</v>
      </c>
      <c r="B140" s="75" t="s">
        <v>240</v>
      </c>
      <c r="C140" s="70"/>
      <c r="D140" s="70"/>
    </row>
    <row r="141" spans="1:4" ht="15.75" x14ac:dyDescent="0.25">
      <c r="A141" s="26" t="s">
        <v>78</v>
      </c>
      <c r="B141" s="75" t="s">
        <v>241</v>
      </c>
      <c r="C141" s="70"/>
      <c r="D141" s="70"/>
    </row>
    <row r="142" spans="1:4" ht="16.5" thickBot="1" x14ac:dyDescent="0.3">
      <c r="A142" s="63" t="s">
        <v>80</v>
      </c>
      <c r="B142" s="76" t="s">
        <v>242</v>
      </c>
      <c r="C142" s="70"/>
      <c r="D142" s="70"/>
    </row>
    <row r="143" spans="1:4" ht="16.5" thickBot="1" x14ac:dyDescent="0.3">
      <c r="A143" s="23" t="s">
        <v>92</v>
      </c>
      <c r="B143" s="24" t="s">
        <v>243</v>
      </c>
      <c r="C143" s="25">
        <f>C144+C145+C147+C148+C146</f>
        <v>1183759</v>
      </c>
      <c r="D143" s="25">
        <f>D144+D145+D147+D148+D146</f>
        <v>1183759</v>
      </c>
    </row>
    <row r="144" spans="1:4" ht="15.75" x14ac:dyDescent="0.25">
      <c r="A144" s="26" t="s">
        <v>94</v>
      </c>
      <c r="B144" s="75" t="s">
        <v>244</v>
      </c>
      <c r="C144" s="70"/>
      <c r="D144" s="70"/>
    </row>
    <row r="145" spans="1:4" ht="15.75" x14ac:dyDescent="0.25">
      <c r="A145" s="26" t="s">
        <v>96</v>
      </c>
      <c r="B145" s="75" t="s">
        <v>245</v>
      </c>
      <c r="C145" s="70">
        <v>1183759</v>
      </c>
      <c r="D145" s="70">
        <f>SUM('2'!D145)</f>
        <v>1183759</v>
      </c>
    </row>
    <row r="146" spans="1:4" ht="15.75" x14ac:dyDescent="0.25">
      <c r="A146" s="26" t="s">
        <v>98</v>
      </c>
      <c r="B146" s="75" t="s">
        <v>246</v>
      </c>
      <c r="C146" s="70"/>
      <c r="D146" s="70"/>
    </row>
    <row r="147" spans="1:4" ht="15.75" x14ac:dyDescent="0.25">
      <c r="A147" s="26" t="s">
        <v>100</v>
      </c>
      <c r="B147" s="75" t="s">
        <v>247</v>
      </c>
      <c r="C147" s="70"/>
      <c r="D147" s="70"/>
    </row>
    <row r="148" spans="1:4" ht="16.5" thickBot="1" x14ac:dyDescent="0.3">
      <c r="A148" s="63" t="s">
        <v>102</v>
      </c>
      <c r="B148" s="76" t="s">
        <v>248</v>
      </c>
      <c r="C148" s="70"/>
      <c r="D148" s="70"/>
    </row>
    <row r="149" spans="1:4" ht="16.5" thickBot="1" x14ac:dyDescent="0.3">
      <c r="A149" s="23" t="s">
        <v>249</v>
      </c>
      <c r="B149" s="24" t="s">
        <v>250</v>
      </c>
      <c r="C149" s="77">
        <f>C150+C151+C152+C153+C154</f>
        <v>0</v>
      </c>
      <c r="D149" s="77">
        <f>D150+D151+D152+D153+D154</f>
        <v>0</v>
      </c>
    </row>
    <row r="150" spans="1:4" ht="15.75" x14ac:dyDescent="0.25">
      <c r="A150" s="26" t="s">
        <v>106</v>
      </c>
      <c r="B150" s="75" t="s">
        <v>251</v>
      </c>
      <c r="C150" s="70"/>
      <c r="D150" s="70"/>
    </row>
    <row r="151" spans="1:4" ht="15.75" x14ac:dyDescent="0.25">
      <c r="A151" s="26" t="s">
        <v>108</v>
      </c>
      <c r="B151" s="75" t="s">
        <v>252</v>
      </c>
      <c r="C151" s="70"/>
      <c r="D151" s="70"/>
    </row>
    <row r="152" spans="1:4" ht="15.75" x14ac:dyDescent="0.25">
      <c r="A152" s="26" t="s">
        <v>110</v>
      </c>
      <c r="B152" s="75" t="s">
        <v>253</v>
      </c>
      <c r="C152" s="70"/>
      <c r="D152" s="70"/>
    </row>
    <row r="153" spans="1:4" ht="31.5" x14ac:dyDescent="0.25">
      <c r="A153" s="26" t="s">
        <v>112</v>
      </c>
      <c r="B153" s="75" t="s">
        <v>254</v>
      </c>
      <c r="C153" s="70"/>
      <c r="D153" s="70"/>
    </row>
    <row r="154" spans="1:4" ht="16.5" thickBot="1" x14ac:dyDescent="0.3">
      <c r="A154" s="63" t="s">
        <v>255</v>
      </c>
      <c r="B154" s="76" t="s">
        <v>256</v>
      </c>
      <c r="C154" s="74"/>
      <c r="D154" s="74"/>
    </row>
    <row r="155" spans="1:4" ht="16.5" thickBot="1" x14ac:dyDescent="0.3">
      <c r="A155" s="78" t="s">
        <v>114</v>
      </c>
      <c r="B155" s="24" t="s">
        <v>257</v>
      </c>
      <c r="C155" s="77"/>
      <c r="D155" s="77"/>
    </row>
    <row r="156" spans="1:4" ht="16.5" thickBot="1" x14ac:dyDescent="0.3">
      <c r="A156" s="78" t="s">
        <v>124</v>
      </c>
      <c r="B156" s="24" t="s">
        <v>258</v>
      </c>
      <c r="C156" s="77"/>
      <c r="D156" s="77"/>
    </row>
    <row r="157" spans="1:4" ht="16.5" thickBot="1" x14ac:dyDescent="0.3">
      <c r="A157" s="23" t="s">
        <v>259</v>
      </c>
      <c r="B157" s="24" t="s">
        <v>260</v>
      </c>
      <c r="C157" s="79">
        <f>C132+C136+C143+C149+C155+C156</f>
        <v>1183759</v>
      </c>
      <c r="D157" s="79">
        <f>D132+D136+D143+D149+D155+D156</f>
        <v>1183759</v>
      </c>
    </row>
    <row r="158" spans="1:4" ht="16.5" thickBot="1" x14ac:dyDescent="0.3">
      <c r="A158" s="80" t="s">
        <v>261</v>
      </c>
      <c r="B158" s="81" t="s">
        <v>262</v>
      </c>
      <c r="C158" s="79">
        <f>C131+C157</f>
        <v>965775487</v>
      </c>
      <c r="D158" s="79">
        <f>D131+D157</f>
        <v>993835393</v>
      </c>
    </row>
    <row r="159" spans="1:4" ht="15.75" x14ac:dyDescent="0.25">
      <c r="A159" s="82"/>
      <c r="B159" s="83"/>
      <c r="C159" s="84"/>
    </row>
  </sheetData>
  <mergeCells count="6">
    <mergeCell ref="A6:C6"/>
    <mergeCell ref="A93:C93"/>
    <mergeCell ref="A1:D1"/>
    <mergeCell ref="A2:D2"/>
    <mergeCell ref="A3:D3"/>
    <mergeCell ref="C5:D5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rowBreaks count="3" manualBreakCount="3">
    <brk id="49" max="16383" man="1"/>
    <brk id="91" max="16383" man="1"/>
    <brk id="1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G29"/>
  <sheetViews>
    <sheetView view="pageBreakPreview" zoomScale="60" zoomScaleNormal="100" workbookViewId="0">
      <selection activeCell="A3" sqref="A3:G3"/>
    </sheetView>
  </sheetViews>
  <sheetFormatPr defaultRowHeight="15" x14ac:dyDescent="0.25"/>
  <cols>
    <col min="1" max="1" width="6.7109375" customWidth="1"/>
    <col min="2" max="2" width="41.85546875" customWidth="1"/>
    <col min="3" max="4" width="15.140625" customWidth="1"/>
    <col min="5" max="5" width="37.85546875" customWidth="1"/>
    <col min="6" max="7" width="15.140625" customWidth="1"/>
  </cols>
  <sheetData>
    <row r="1" spans="1:7" ht="15.75" x14ac:dyDescent="0.25">
      <c r="A1" s="250" t="s">
        <v>394</v>
      </c>
      <c r="B1" s="250"/>
      <c r="C1" s="250"/>
      <c r="D1" s="250"/>
      <c r="E1" s="250"/>
      <c r="F1" s="250"/>
      <c r="G1" s="250"/>
    </row>
    <row r="2" spans="1:7" ht="15.75" x14ac:dyDescent="0.25">
      <c r="A2" s="251" t="s">
        <v>409</v>
      </c>
      <c r="B2" s="251"/>
      <c r="C2" s="251"/>
      <c r="D2" s="251"/>
      <c r="E2" s="251"/>
      <c r="F2" s="251"/>
      <c r="G2" s="251"/>
    </row>
    <row r="3" spans="1:7" ht="15.75" x14ac:dyDescent="0.25">
      <c r="A3" s="252" t="s">
        <v>517</v>
      </c>
      <c r="B3" s="252"/>
      <c r="C3" s="252"/>
      <c r="D3" s="252"/>
      <c r="E3" s="252"/>
      <c r="F3" s="252"/>
      <c r="G3" s="252"/>
    </row>
    <row r="4" spans="1:7" ht="15.75" x14ac:dyDescent="0.25">
      <c r="A4" s="91"/>
      <c r="B4" s="91"/>
      <c r="C4" s="91"/>
      <c r="D4" s="91"/>
      <c r="E4" s="1"/>
      <c r="F4" s="1"/>
    </row>
    <row r="5" spans="1:7" ht="24" customHeight="1" x14ac:dyDescent="0.25">
      <c r="A5" s="257" t="s">
        <v>352</v>
      </c>
      <c r="B5" s="257"/>
      <c r="C5" s="257"/>
      <c r="D5" s="257"/>
      <c r="E5" s="257"/>
      <c r="F5" s="257"/>
      <c r="G5" s="257"/>
    </row>
    <row r="6" spans="1:7" ht="16.5" thickBot="1" x14ac:dyDescent="0.3">
      <c r="A6" s="95"/>
      <c r="B6" s="96"/>
      <c r="C6" s="95"/>
      <c r="D6" s="95"/>
      <c r="E6" s="95"/>
      <c r="F6" s="258" t="s">
        <v>399</v>
      </c>
      <c r="G6" s="258"/>
    </row>
    <row r="7" spans="1:7" ht="16.5" thickBot="1" x14ac:dyDescent="0.3">
      <c r="A7" s="255" t="s">
        <v>271</v>
      </c>
      <c r="B7" s="97" t="s">
        <v>9</v>
      </c>
      <c r="C7" s="98"/>
      <c r="D7" s="237"/>
      <c r="E7" s="97" t="s">
        <v>176</v>
      </c>
      <c r="F7" s="99"/>
      <c r="G7" s="99"/>
    </row>
    <row r="8" spans="1:7" ht="32.25" thickBot="1" x14ac:dyDescent="0.3">
      <c r="A8" s="256"/>
      <c r="B8" s="100" t="s">
        <v>0</v>
      </c>
      <c r="C8" s="93" t="s">
        <v>502</v>
      </c>
      <c r="D8" s="93" t="s">
        <v>503</v>
      </c>
      <c r="E8" s="100" t="s">
        <v>0</v>
      </c>
      <c r="F8" s="93" t="s">
        <v>502</v>
      </c>
      <c r="G8" s="93" t="s">
        <v>503</v>
      </c>
    </row>
    <row r="9" spans="1:7" ht="16.5" thickBot="1" x14ac:dyDescent="0.3">
      <c r="A9" s="101" t="s">
        <v>6</v>
      </c>
      <c r="B9" s="100" t="s">
        <v>7</v>
      </c>
      <c r="C9" s="19" t="s">
        <v>8</v>
      </c>
      <c r="D9" s="19" t="s">
        <v>272</v>
      </c>
      <c r="E9" s="100" t="s">
        <v>273</v>
      </c>
      <c r="F9" s="19" t="s">
        <v>505</v>
      </c>
      <c r="G9" s="19" t="s">
        <v>504</v>
      </c>
    </row>
    <row r="10" spans="1:7" ht="15.75" x14ac:dyDescent="0.25">
      <c r="A10" s="128" t="s">
        <v>10</v>
      </c>
      <c r="B10" s="102" t="s">
        <v>274</v>
      </c>
      <c r="C10" s="103">
        <f>SUM('2'!C11)</f>
        <v>90293109</v>
      </c>
      <c r="D10" s="103">
        <f>SUM('2'!D11)</f>
        <v>85538341</v>
      </c>
      <c r="E10" s="102" t="s">
        <v>275</v>
      </c>
      <c r="F10" s="104">
        <f>SUM('2'!C97)</f>
        <v>70840897</v>
      </c>
      <c r="G10" s="104">
        <f>SUM('2'!D97)</f>
        <v>67090020</v>
      </c>
    </row>
    <row r="11" spans="1:7" ht="31.5" x14ac:dyDescent="0.25">
      <c r="A11" s="129" t="s">
        <v>24</v>
      </c>
      <c r="B11" s="105" t="s">
        <v>276</v>
      </c>
      <c r="C11" s="106">
        <f>SUM('2'!C18)</f>
        <v>109286383</v>
      </c>
      <c r="D11" s="106">
        <f>SUM('2'!D18)</f>
        <v>113573836</v>
      </c>
      <c r="E11" s="105" t="s">
        <v>178</v>
      </c>
      <c r="F11" s="104">
        <f>SUM('2'!C98)</f>
        <v>12529919</v>
      </c>
      <c r="G11" s="104">
        <f>SUM('2'!D98)</f>
        <v>11787595</v>
      </c>
    </row>
    <row r="12" spans="1:7" ht="15.75" x14ac:dyDescent="0.25">
      <c r="A12" s="129" t="s">
        <v>38</v>
      </c>
      <c r="B12" s="105" t="s">
        <v>277</v>
      </c>
      <c r="C12" s="106">
        <f>SUM('2'!C24)</f>
        <v>100977688</v>
      </c>
      <c r="D12" s="106">
        <f>SUM('2'!D24)</f>
        <v>102132409</v>
      </c>
      <c r="E12" s="105" t="s">
        <v>278</v>
      </c>
      <c r="F12" s="104">
        <f>SUM('2'!C99)</f>
        <v>420730478</v>
      </c>
      <c r="G12" s="104">
        <f>SUM('2'!D99)</f>
        <v>458522500</v>
      </c>
    </row>
    <row r="13" spans="1:7" ht="15.75" x14ac:dyDescent="0.25">
      <c r="A13" s="129" t="s">
        <v>231</v>
      </c>
      <c r="B13" s="105" t="s">
        <v>265</v>
      </c>
      <c r="C13" s="106">
        <f>SUM('2'!C32)</f>
        <v>291810000</v>
      </c>
      <c r="D13" s="106">
        <f>SUM('2'!D32)</f>
        <v>290310000</v>
      </c>
      <c r="E13" s="105" t="s">
        <v>180</v>
      </c>
      <c r="F13" s="104">
        <f>SUM('2'!C100)</f>
        <v>6600000</v>
      </c>
      <c r="G13" s="104">
        <f>SUM('2'!D100)</f>
        <v>6600000</v>
      </c>
    </row>
    <row r="14" spans="1:7" ht="15.75" x14ac:dyDescent="0.25">
      <c r="A14" s="129" t="s">
        <v>68</v>
      </c>
      <c r="B14" s="108" t="s">
        <v>279</v>
      </c>
      <c r="C14" s="106">
        <f>SUM('2'!C40)</f>
        <v>4158907</v>
      </c>
      <c r="D14" s="106">
        <f>SUM('2'!D40)</f>
        <v>6577773</v>
      </c>
      <c r="E14" s="105" t="s">
        <v>182</v>
      </c>
      <c r="F14" s="104">
        <f>SUM('2'!C101)</f>
        <v>49600239</v>
      </c>
      <c r="G14" s="104">
        <f>SUM('2'!D101)</f>
        <v>88556134</v>
      </c>
    </row>
    <row r="15" spans="1:7" ht="15.75" x14ac:dyDescent="0.25">
      <c r="A15" s="129" t="s">
        <v>92</v>
      </c>
      <c r="B15" s="105" t="s">
        <v>266</v>
      </c>
      <c r="C15" s="109">
        <f>SUM('2'!C58)</f>
        <v>0</v>
      </c>
      <c r="D15" s="109">
        <f>SUM('2'!D58)</f>
        <v>0</v>
      </c>
      <c r="E15" s="105" t="s">
        <v>207</v>
      </c>
      <c r="F15" s="107">
        <f>SUM('2'!C114)</f>
        <v>128071915</v>
      </c>
      <c r="G15" s="107">
        <f>SUM('2'!D114)</f>
        <v>67342826</v>
      </c>
    </row>
    <row r="16" spans="1:7" ht="16.5" thickBot="1" x14ac:dyDescent="0.3">
      <c r="A16" s="129" t="s">
        <v>249</v>
      </c>
      <c r="B16" s="105" t="s">
        <v>280</v>
      </c>
      <c r="C16" s="106"/>
      <c r="D16" s="106"/>
      <c r="E16" s="110"/>
      <c r="F16" s="107"/>
      <c r="G16" s="107"/>
    </row>
    <row r="17" spans="1:7" ht="32.25" thickBot="1" x14ac:dyDescent="0.3">
      <c r="A17" s="101" t="s">
        <v>114</v>
      </c>
      <c r="B17" s="111" t="s">
        <v>341</v>
      </c>
      <c r="C17" s="112">
        <f>SUM(C10:C11,C13:C14)</f>
        <v>495548399</v>
      </c>
      <c r="D17" s="112">
        <f>SUM(D10:D11,D13:D14)</f>
        <v>495999950</v>
      </c>
      <c r="E17" s="111" t="s">
        <v>340</v>
      </c>
      <c r="F17" s="113">
        <f>SUM(F10:F15)</f>
        <v>688373448</v>
      </c>
      <c r="G17" s="113">
        <f>SUM(G10:G15)</f>
        <v>699899075</v>
      </c>
    </row>
    <row r="18" spans="1:7" ht="31.5" x14ac:dyDescent="0.25">
      <c r="A18" s="130" t="s">
        <v>124</v>
      </c>
      <c r="B18" s="114" t="s">
        <v>338</v>
      </c>
      <c r="C18" s="115">
        <f>C19+C20+C21+C22</f>
        <v>209467693</v>
      </c>
      <c r="D18" s="115">
        <f>D19+D20+D21+D22</f>
        <v>231605230</v>
      </c>
      <c r="E18" s="105" t="s">
        <v>401</v>
      </c>
      <c r="F18" s="116"/>
      <c r="G18" s="116"/>
    </row>
    <row r="19" spans="1:7" ht="15.75" x14ac:dyDescent="0.25">
      <c r="A19" s="131" t="s">
        <v>259</v>
      </c>
      <c r="B19" s="105" t="s">
        <v>285</v>
      </c>
      <c r="C19" s="106">
        <f>SUM('2'!C79)</f>
        <v>209467693</v>
      </c>
      <c r="D19" s="106">
        <f>SUM('2'!D79)</f>
        <v>231605230</v>
      </c>
      <c r="E19" s="105" t="s">
        <v>286</v>
      </c>
      <c r="F19" s="107"/>
      <c r="G19" s="107"/>
    </row>
    <row r="20" spans="1:7" ht="15.75" x14ac:dyDescent="0.25">
      <c r="A20" s="131" t="s">
        <v>261</v>
      </c>
      <c r="B20" s="105" t="s">
        <v>288</v>
      </c>
      <c r="C20" s="106"/>
      <c r="D20" s="106"/>
      <c r="E20" s="105" t="s">
        <v>289</v>
      </c>
      <c r="F20" s="107"/>
      <c r="G20" s="107"/>
    </row>
    <row r="21" spans="1:7" ht="15.75" x14ac:dyDescent="0.25">
      <c r="A21" s="131" t="s">
        <v>281</v>
      </c>
      <c r="B21" s="105" t="s">
        <v>291</v>
      </c>
      <c r="C21" s="106"/>
      <c r="D21" s="106"/>
      <c r="E21" s="105" t="s">
        <v>292</v>
      </c>
      <c r="F21" s="107"/>
      <c r="G21" s="107"/>
    </row>
    <row r="22" spans="1:7" ht="15.75" x14ac:dyDescent="0.25">
      <c r="A22" s="131" t="s">
        <v>282</v>
      </c>
      <c r="B22" s="105" t="s">
        <v>408</v>
      </c>
      <c r="C22" s="106"/>
      <c r="D22" s="106"/>
      <c r="E22" s="114" t="s">
        <v>294</v>
      </c>
      <c r="F22" s="107"/>
      <c r="G22" s="107"/>
    </row>
    <row r="23" spans="1:7" ht="31.5" x14ac:dyDescent="0.25">
      <c r="A23" s="131" t="s">
        <v>283</v>
      </c>
      <c r="B23" s="105" t="s">
        <v>337</v>
      </c>
      <c r="C23" s="117">
        <f>C24+C25</f>
        <v>0</v>
      </c>
      <c r="D23" s="117">
        <f>D24+D25</f>
        <v>0</v>
      </c>
      <c r="E23" s="105" t="s">
        <v>296</v>
      </c>
      <c r="F23" s="107"/>
      <c r="G23" s="107"/>
    </row>
    <row r="24" spans="1:7" ht="31.5" x14ac:dyDescent="0.25">
      <c r="A24" s="130" t="s">
        <v>284</v>
      </c>
      <c r="B24" s="114" t="s">
        <v>298</v>
      </c>
      <c r="C24" s="118"/>
      <c r="D24" s="118"/>
      <c r="E24" s="105" t="s">
        <v>257</v>
      </c>
      <c r="F24" s="116"/>
      <c r="G24" s="116"/>
    </row>
    <row r="25" spans="1:7" ht="15.75" x14ac:dyDescent="0.25">
      <c r="A25" s="131" t="s">
        <v>287</v>
      </c>
      <c r="B25" s="105" t="s">
        <v>403</v>
      </c>
      <c r="C25" s="106"/>
      <c r="D25" s="106"/>
      <c r="E25" s="105" t="s">
        <v>258</v>
      </c>
      <c r="F25" s="107"/>
      <c r="G25" s="107"/>
    </row>
    <row r="26" spans="1:7" ht="31.5" x14ac:dyDescent="0.25">
      <c r="A26" s="129" t="s">
        <v>290</v>
      </c>
      <c r="B26" s="105" t="s">
        <v>169</v>
      </c>
      <c r="C26" s="106"/>
      <c r="D26" s="106"/>
      <c r="E26" s="105" t="s">
        <v>402</v>
      </c>
      <c r="F26" s="107">
        <v>1183759</v>
      </c>
      <c r="G26" s="107">
        <v>1183759</v>
      </c>
    </row>
    <row r="27" spans="1:7" ht="32.25" thickBot="1" x14ac:dyDescent="0.3">
      <c r="A27" s="132" t="s">
        <v>293</v>
      </c>
      <c r="B27" s="114" t="s">
        <v>171</v>
      </c>
      <c r="C27" s="118"/>
      <c r="D27" s="118"/>
      <c r="E27" s="119" t="s">
        <v>246</v>
      </c>
      <c r="F27" s="116">
        <f>SUM('2'!C146)</f>
        <v>101886425</v>
      </c>
      <c r="G27" s="116">
        <f>SUM('2'!D146)</f>
        <v>96717607</v>
      </c>
    </row>
    <row r="28" spans="1:7" ht="32.25" thickBot="1" x14ac:dyDescent="0.3">
      <c r="A28" s="101" t="s">
        <v>295</v>
      </c>
      <c r="B28" s="111" t="s">
        <v>339</v>
      </c>
      <c r="C28" s="112">
        <f>C18+C23+C26+C27</f>
        <v>209467693</v>
      </c>
      <c r="D28" s="112">
        <f>D18+D23+D26+D27</f>
        <v>231605230</v>
      </c>
      <c r="E28" s="111" t="s">
        <v>398</v>
      </c>
      <c r="F28" s="113">
        <f>SUM(F18:F27)</f>
        <v>103070184</v>
      </c>
      <c r="G28" s="113">
        <f>SUM(G18:G27)</f>
        <v>97901366</v>
      </c>
    </row>
    <row r="29" spans="1:7" ht="16.5" thickBot="1" x14ac:dyDescent="0.3">
      <c r="A29" s="101" t="s">
        <v>297</v>
      </c>
      <c r="B29" s="111" t="s">
        <v>342</v>
      </c>
      <c r="C29" s="51">
        <f>C17+C28</f>
        <v>705016092</v>
      </c>
      <c r="D29" s="51">
        <f>D17+D28</f>
        <v>727605180</v>
      </c>
      <c r="E29" s="111" t="s">
        <v>343</v>
      </c>
      <c r="F29" s="51">
        <f>F17+F28</f>
        <v>791443632</v>
      </c>
      <c r="G29" s="51">
        <f>G17+G28</f>
        <v>797800441</v>
      </c>
    </row>
  </sheetData>
  <mergeCells count="6">
    <mergeCell ref="A7:A8"/>
    <mergeCell ref="A1:G1"/>
    <mergeCell ref="A2:G2"/>
    <mergeCell ref="A3:G3"/>
    <mergeCell ref="A5:G5"/>
    <mergeCell ref="F6:G6"/>
  </mergeCells>
  <pageMargins left="1.1811023622047245" right="0.70866141732283472" top="0.35433070866141736" bottom="0.35433070866141736" header="0.31496062992125984" footer="0.31496062992125984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  <pageSetUpPr fitToPage="1"/>
  </sheetPr>
  <dimension ref="A1:G30"/>
  <sheetViews>
    <sheetView view="pageBreakPreview" zoomScale="60" zoomScaleNormal="100" workbookViewId="0">
      <selection activeCell="A3" sqref="A3:G3"/>
    </sheetView>
  </sheetViews>
  <sheetFormatPr defaultRowHeight="15" x14ac:dyDescent="0.25"/>
  <cols>
    <col min="1" max="1" width="6.7109375" customWidth="1"/>
    <col min="2" max="2" width="41.85546875" customWidth="1"/>
    <col min="3" max="4" width="15.140625" customWidth="1"/>
    <col min="5" max="5" width="37.85546875" customWidth="1"/>
    <col min="6" max="7" width="15.28515625" customWidth="1"/>
  </cols>
  <sheetData>
    <row r="1" spans="1:7" ht="15.75" x14ac:dyDescent="0.25">
      <c r="A1" s="250" t="s">
        <v>395</v>
      </c>
      <c r="B1" s="250"/>
      <c r="C1" s="250"/>
      <c r="D1" s="250"/>
      <c r="E1" s="250"/>
      <c r="F1" s="250"/>
      <c r="G1" s="250"/>
    </row>
    <row r="2" spans="1:7" ht="15.75" x14ac:dyDescent="0.25">
      <c r="A2" s="251" t="s">
        <v>409</v>
      </c>
      <c r="B2" s="251"/>
      <c r="C2" s="251"/>
      <c r="D2" s="251"/>
      <c r="E2" s="251"/>
      <c r="F2" s="251"/>
      <c r="G2" s="251"/>
    </row>
    <row r="3" spans="1:7" ht="15.75" x14ac:dyDescent="0.25">
      <c r="A3" s="252" t="s">
        <v>517</v>
      </c>
      <c r="B3" s="252"/>
      <c r="C3" s="252"/>
      <c r="D3" s="252"/>
      <c r="E3" s="252"/>
      <c r="F3" s="252"/>
      <c r="G3" s="252"/>
    </row>
    <row r="4" spans="1:7" ht="15.75" x14ac:dyDescent="0.25">
      <c r="A4" s="89"/>
      <c r="B4" s="89"/>
      <c r="C4" s="89"/>
      <c r="D4" s="234"/>
      <c r="E4" s="89"/>
      <c r="F4" s="89"/>
    </row>
    <row r="5" spans="1:7" ht="15.75" customHeight="1" x14ac:dyDescent="0.25">
      <c r="A5" s="257" t="s">
        <v>353</v>
      </c>
      <c r="B5" s="257"/>
      <c r="C5" s="257"/>
      <c r="D5" s="257"/>
      <c r="E5" s="257"/>
      <c r="F5" s="257"/>
      <c r="G5" s="257"/>
    </row>
    <row r="6" spans="1:7" ht="16.5" thickBot="1" x14ac:dyDescent="0.3">
      <c r="A6" s="95"/>
      <c r="B6" s="96"/>
      <c r="C6" s="95"/>
      <c r="D6" s="95"/>
      <c r="E6" s="95"/>
      <c r="F6" s="258" t="s">
        <v>400</v>
      </c>
      <c r="G6" s="258"/>
    </row>
    <row r="7" spans="1:7" ht="16.5" thickBot="1" x14ac:dyDescent="0.3">
      <c r="A7" s="259" t="s">
        <v>271</v>
      </c>
      <c r="B7" s="97" t="s">
        <v>9</v>
      </c>
      <c r="C7" s="98"/>
      <c r="D7" s="237"/>
      <c r="E7" s="97" t="s">
        <v>176</v>
      </c>
      <c r="F7" s="99"/>
      <c r="G7" s="99"/>
    </row>
    <row r="8" spans="1:7" ht="32.25" thickBot="1" x14ac:dyDescent="0.3">
      <c r="A8" s="260"/>
      <c r="B8" s="100" t="s">
        <v>0</v>
      </c>
      <c r="C8" s="93" t="s">
        <v>502</v>
      </c>
      <c r="D8" s="93" t="s">
        <v>503</v>
      </c>
      <c r="E8" s="100" t="s">
        <v>0</v>
      </c>
      <c r="F8" s="93" t="s">
        <v>502</v>
      </c>
      <c r="G8" s="93" t="s">
        <v>503</v>
      </c>
    </row>
    <row r="9" spans="1:7" ht="16.5" thickBot="1" x14ac:dyDescent="0.3">
      <c r="A9" s="101" t="s">
        <v>6</v>
      </c>
      <c r="B9" s="100" t="s">
        <v>7</v>
      </c>
      <c r="C9" s="19" t="s">
        <v>8</v>
      </c>
      <c r="D9" s="19" t="s">
        <v>272</v>
      </c>
      <c r="E9" s="100" t="s">
        <v>273</v>
      </c>
      <c r="F9" s="19" t="s">
        <v>505</v>
      </c>
      <c r="G9" s="19" t="s">
        <v>504</v>
      </c>
    </row>
    <row r="10" spans="1:7" ht="31.5" x14ac:dyDescent="0.25">
      <c r="A10" s="128" t="s">
        <v>10</v>
      </c>
      <c r="B10" s="102" t="s">
        <v>300</v>
      </c>
      <c r="C10" s="103">
        <f>SUM('2'!C25)</f>
        <v>12700000</v>
      </c>
      <c r="D10" s="103">
        <f>SUM('2'!D25)</f>
        <v>12700000</v>
      </c>
      <c r="E10" s="102" t="s">
        <v>212</v>
      </c>
      <c r="F10" s="104">
        <f>SUM('2'!C118)</f>
        <v>54948466</v>
      </c>
      <c r="G10" s="104">
        <f>SUM('2'!D118)</f>
        <v>65248767</v>
      </c>
    </row>
    <row r="11" spans="1:7" ht="31.5" x14ac:dyDescent="0.25">
      <c r="A11" s="129" t="s">
        <v>24</v>
      </c>
      <c r="B11" s="105" t="s">
        <v>301</v>
      </c>
      <c r="C11" s="106">
        <f>SUM('2'!C31)</f>
        <v>12700000</v>
      </c>
      <c r="D11" s="106">
        <f>SUM('2'!D31)</f>
        <v>12700000</v>
      </c>
      <c r="E11" s="105" t="s">
        <v>302</v>
      </c>
      <c r="F11" s="107">
        <f>SUM('2'!C119)</f>
        <v>24285034</v>
      </c>
      <c r="G11" s="107">
        <f>SUM('2'!D119)</f>
        <v>24285034</v>
      </c>
    </row>
    <row r="12" spans="1:7" ht="15.75" x14ac:dyDescent="0.25">
      <c r="A12" s="129" t="s">
        <v>38</v>
      </c>
      <c r="B12" s="105" t="s">
        <v>303</v>
      </c>
      <c r="C12" s="106">
        <f>SUM('2'!C52)</f>
        <v>221499600</v>
      </c>
      <c r="D12" s="106">
        <f>SUM('2'!D52)</f>
        <v>226499600</v>
      </c>
      <c r="E12" s="105" t="s">
        <v>214</v>
      </c>
      <c r="F12" s="107">
        <f>SUM('2'!C120)</f>
        <v>92000000</v>
      </c>
      <c r="G12" s="107">
        <f>SUM('2'!D120)</f>
        <v>102931978</v>
      </c>
    </row>
    <row r="13" spans="1:7" ht="31.5" x14ac:dyDescent="0.25">
      <c r="A13" s="129" t="s">
        <v>231</v>
      </c>
      <c r="B13" s="105" t="s">
        <v>375</v>
      </c>
      <c r="C13" s="106">
        <f>SUM('2'!C63)</f>
        <v>509220</v>
      </c>
      <c r="D13" s="106">
        <f>SUM('2'!D63)</f>
        <v>509220</v>
      </c>
      <c r="E13" s="105" t="s">
        <v>304</v>
      </c>
      <c r="F13" s="107">
        <f>SUM('2'!C121)</f>
        <v>0</v>
      </c>
      <c r="G13" s="107">
        <f>SUM('2'!D121)</f>
        <v>0</v>
      </c>
    </row>
    <row r="14" spans="1:7" ht="15.75" x14ac:dyDescent="0.25">
      <c r="A14" s="129" t="s">
        <v>68</v>
      </c>
      <c r="B14" s="105" t="s">
        <v>305</v>
      </c>
      <c r="C14" s="106"/>
      <c r="D14" s="239"/>
      <c r="E14" s="105" t="s">
        <v>216</v>
      </c>
      <c r="F14" s="107">
        <f>SUM('2'!C122)</f>
        <v>1332814</v>
      </c>
      <c r="G14" s="107">
        <f>SUM('2'!D122)</f>
        <v>1332814</v>
      </c>
    </row>
    <row r="15" spans="1:7" ht="16.5" thickBot="1" x14ac:dyDescent="0.3">
      <c r="A15" s="129" t="s">
        <v>92</v>
      </c>
      <c r="B15" s="105" t="s">
        <v>306</v>
      </c>
      <c r="C15" s="109"/>
      <c r="D15" s="242"/>
      <c r="E15" s="114" t="s">
        <v>207</v>
      </c>
      <c r="F15" s="107"/>
      <c r="G15" s="107"/>
    </row>
    <row r="16" spans="1:7" ht="32.25" thickBot="1" x14ac:dyDescent="0.3">
      <c r="A16" s="101" t="s">
        <v>249</v>
      </c>
      <c r="B16" s="111" t="s">
        <v>344</v>
      </c>
      <c r="C16" s="112">
        <f>C10+C12+C13+C15</f>
        <v>234708820</v>
      </c>
      <c r="D16" s="112">
        <f>D10+D12+D13+D15</f>
        <v>239708820</v>
      </c>
      <c r="E16" s="111" t="s">
        <v>345</v>
      </c>
      <c r="F16" s="113">
        <f>F10+F12+F14+F15</f>
        <v>148281280</v>
      </c>
      <c r="G16" s="113">
        <f>G10+G12+G14+G15</f>
        <v>169513559</v>
      </c>
    </row>
    <row r="17" spans="1:7" ht="31.5" x14ac:dyDescent="0.25">
      <c r="A17" s="128" t="s">
        <v>114</v>
      </c>
      <c r="B17" s="120" t="s">
        <v>346</v>
      </c>
      <c r="C17" s="121">
        <f>SUM(C18:C22)</f>
        <v>0</v>
      </c>
      <c r="D17" s="243"/>
      <c r="E17" s="105" t="s">
        <v>401</v>
      </c>
      <c r="F17" s="104"/>
      <c r="G17" s="104"/>
    </row>
    <row r="18" spans="1:7" ht="15.75" x14ac:dyDescent="0.25">
      <c r="A18" s="129" t="s">
        <v>124</v>
      </c>
      <c r="B18" s="122" t="s">
        <v>267</v>
      </c>
      <c r="C18" s="106"/>
      <c r="D18" s="239"/>
      <c r="E18" s="105" t="s">
        <v>286</v>
      </c>
      <c r="F18" s="107"/>
      <c r="G18" s="107"/>
    </row>
    <row r="19" spans="1:7" ht="15.75" x14ac:dyDescent="0.25">
      <c r="A19" s="128" t="s">
        <v>259</v>
      </c>
      <c r="B19" s="122" t="s">
        <v>307</v>
      </c>
      <c r="C19" s="106"/>
      <c r="D19" s="239"/>
      <c r="E19" s="105" t="s">
        <v>289</v>
      </c>
      <c r="F19" s="107"/>
      <c r="G19" s="107"/>
    </row>
    <row r="20" spans="1:7" ht="15.75" x14ac:dyDescent="0.25">
      <c r="A20" s="129" t="s">
        <v>261</v>
      </c>
      <c r="B20" s="122" t="s">
        <v>308</v>
      </c>
      <c r="C20" s="106"/>
      <c r="D20" s="239"/>
      <c r="E20" s="105" t="s">
        <v>292</v>
      </c>
      <c r="F20" s="107"/>
      <c r="G20" s="107"/>
    </row>
    <row r="21" spans="1:7" ht="15.75" x14ac:dyDescent="0.25">
      <c r="A21" s="128" t="s">
        <v>281</v>
      </c>
      <c r="B21" s="122" t="s">
        <v>406</v>
      </c>
      <c r="C21" s="106"/>
      <c r="D21" s="241"/>
      <c r="E21" s="114" t="s">
        <v>294</v>
      </c>
      <c r="F21" s="107"/>
      <c r="G21" s="107"/>
    </row>
    <row r="22" spans="1:7" ht="31.5" x14ac:dyDescent="0.25">
      <c r="A22" s="129" t="s">
        <v>282</v>
      </c>
      <c r="B22" s="123" t="s">
        <v>405</v>
      </c>
      <c r="C22" s="106"/>
      <c r="D22" s="239"/>
      <c r="E22" s="105" t="s">
        <v>309</v>
      </c>
      <c r="F22" s="107"/>
      <c r="G22" s="107"/>
    </row>
    <row r="23" spans="1:7" ht="31.5" x14ac:dyDescent="0.25">
      <c r="A23" s="128" t="s">
        <v>283</v>
      </c>
      <c r="B23" s="124" t="s">
        <v>347</v>
      </c>
      <c r="C23" s="117">
        <f>C24+C25+C26+C27+C28</f>
        <v>0</v>
      </c>
      <c r="D23" s="243"/>
      <c r="E23" s="102" t="s">
        <v>247</v>
      </c>
      <c r="F23" s="107"/>
      <c r="G23" s="107"/>
    </row>
    <row r="24" spans="1:7" ht="15.75" x14ac:dyDescent="0.25">
      <c r="A24" s="129" t="s">
        <v>284</v>
      </c>
      <c r="B24" s="123" t="s">
        <v>310</v>
      </c>
      <c r="C24" s="106"/>
      <c r="D24" s="238"/>
      <c r="E24" s="102" t="s">
        <v>248</v>
      </c>
      <c r="F24" s="107"/>
      <c r="G24" s="107"/>
    </row>
    <row r="25" spans="1:7" ht="15.75" x14ac:dyDescent="0.25">
      <c r="A25" s="128" t="s">
        <v>287</v>
      </c>
      <c r="B25" s="123" t="s">
        <v>311</v>
      </c>
      <c r="C25" s="106"/>
      <c r="D25" s="238"/>
      <c r="E25" s="125"/>
      <c r="F25" s="107"/>
      <c r="G25" s="107"/>
    </row>
    <row r="26" spans="1:7" ht="15.75" x14ac:dyDescent="0.25">
      <c r="A26" s="129" t="s">
        <v>290</v>
      </c>
      <c r="B26" s="122" t="s">
        <v>312</v>
      </c>
      <c r="C26" s="106"/>
      <c r="D26" s="238"/>
      <c r="E26" s="125"/>
      <c r="F26" s="107"/>
      <c r="G26" s="107"/>
    </row>
    <row r="27" spans="1:7" ht="19.5" customHeight="1" x14ac:dyDescent="0.25">
      <c r="A27" s="128" t="s">
        <v>293</v>
      </c>
      <c r="B27" s="126" t="s">
        <v>404</v>
      </c>
      <c r="C27" s="106"/>
      <c r="D27" s="239"/>
      <c r="E27" s="110"/>
      <c r="F27" s="107"/>
      <c r="G27" s="107"/>
    </row>
    <row r="28" spans="1:7" ht="32.25" thickBot="1" x14ac:dyDescent="0.3">
      <c r="A28" s="129" t="s">
        <v>295</v>
      </c>
      <c r="B28" s="127" t="s">
        <v>407</v>
      </c>
      <c r="C28" s="106"/>
      <c r="D28" s="238"/>
      <c r="E28" s="125"/>
      <c r="F28" s="107"/>
      <c r="G28" s="107"/>
    </row>
    <row r="29" spans="1:7" ht="48" thickBot="1" x14ac:dyDescent="0.3">
      <c r="A29" s="101" t="s">
        <v>297</v>
      </c>
      <c r="B29" s="111" t="s">
        <v>348</v>
      </c>
      <c r="C29" s="112">
        <f>C17+C23</f>
        <v>0</v>
      </c>
      <c r="D29" s="240"/>
      <c r="E29" s="111" t="s">
        <v>349</v>
      </c>
      <c r="F29" s="113">
        <f>SUM(F17:F24)</f>
        <v>0</v>
      </c>
      <c r="G29" s="113">
        <f>SUM(G17:G24)</f>
        <v>0</v>
      </c>
    </row>
    <row r="30" spans="1:7" ht="16.5" thickBot="1" x14ac:dyDescent="0.3">
      <c r="A30" s="101" t="s">
        <v>299</v>
      </c>
      <c r="B30" s="111" t="s">
        <v>350</v>
      </c>
      <c r="C30" s="51">
        <f>C16+C29</f>
        <v>234708820</v>
      </c>
      <c r="D30" s="51">
        <f>D16+D29</f>
        <v>239708820</v>
      </c>
      <c r="E30" s="111" t="s">
        <v>351</v>
      </c>
      <c r="F30" s="51">
        <f>F16+F29</f>
        <v>148281280</v>
      </c>
      <c r="G30" s="51">
        <f>G16+G29</f>
        <v>169513559</v>
      </c>
    </row>
  </sheetData>
  <mergeCells count="6">
    <mergeCell ref="A7:A8"/>
    <mergeCell ref="A1:G1"/>
    <mergeCell ref="A2:G2"/>
    <mergeCell ref="A3:G3"/>
    <mergeCell ref="A5:G5"/>
    <mergeCell ref="F6:G6"/>
  </mergeCells>
  <pageMargins left="1.4566929133858268" right="0.70866141732283472" top="0.35433070866141736" bottom="0.35433070866141736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E37"/>
  <sheetViews>
    <sheetView view="pageBreakPreview" zoomScale="60" zoomScaleNormal="100" workbookViewId="0">
      <selection activeCell="A3" sqref="A3:D3"/>
    </sheetView>
  </sheetViews>
  <sheetFormatPr defaultRowHeight="15" x14ac:dyDescent="0.25"/>
  <cols>
    <col min="1" max="1" width="8.42578125" customWidth="1"/>
    <col min="2" max="2" width="65.140625" customWidth="1"/>
    <col min="3" max="3" width="17" customWidth="1"/>
    <col min="4" max="4" width="17.7109375" customWidth="1"/>
  </cols>
  <sheetData>
    <row r="1" spans="1:5" ht="15.75" x14ac:dyDescent="0.25">
      <c r="A1" s="1"/>
      <c r="B1" s="250" t="s">
        <v>396</v>
      </c>
      <c r="C1" s="250"/>
      <c r="D1" s="250"/>
    </row>
    <row r="2" spans="1:5" ht="15.75" x14ac:dyDescent="0.25">
      <c r="A2" s="252" t="s">
        <v>409</v>
      </c>
      <c r="B2" s="252"/>
      <c r="C2" s="252"/>
      <c r="D2" s="252"/>
      <c r="E2" s="90"/>
    </row>
    <row r="3" spans="1:5" ht="15.75" x14ac:dyDescent="0.25">
      <c r="A3" s="252" t="s">
        <v>517</v>
      </c>
      <c r="B3" s="252"/>
      <c r="C3" s="252"/>
      <c r="D3" s="252"/>
      <c r="E3" s="90"/>
    </row>
    <row r="4" spans="1:5" ht="15.75" x14ac:dyDescent="0.25">
      <c r="A4" s="1"/>
      <c r="B4" s="1"/>
      <c r="C4" s="1"/>
    </row>
    <row r="5" spans="1:5" ht="36" customHeight="1" x14ac:dyDescent="0.25">
      <c r="A5" s="263" t="s">
        <v>363</v>
      </c>
      <c r="B5" s="263"/>
      <c r="C5" s="263"/>
      <c r="D5" s="263"/>
    </row>
    <row r="6" spans="1:5" ht="36" customHeight="1" thickBot="1" x14ac:dyDescent="0.3">
      <c r="A6" s="235"/>
      <c r="B6" s="235"/>
      <c r="C6" s="235"/>
      <c r="D6" s="235"/>
    </row>
    <row r="7" spans="1:5" ht="36" customHeight="1" thickTop="1" thickBot="1" x14ac:dyDescent="0.3">
      <c r="A7" s="244" t="s">
        <v>355</v>
      </c>
      <c r="B7" s="245" t="s">
        <v>0</v>
      </c>
      <c r="C7" s="246" t="s">
        <v>502</v>
      </c>
      <c r="D7" s="246" t="s">
        <v>503</v>
      </c>
    </row>
    <row r="8" spans="1:5" ht="17.25" thickTop="1" thickBot="1" x14ac:dyDescent="0.3">
      <c r="A8" s="247" t="s">
        <v>6</v>
      </c>
      <c r="B8" s="245" t="s">
        <v>7</v>
      </c>
      <c r="C8" s="246" t="s">
        <v>8</v>
      </c>
      <c r="D8" s="246" t="s">
        <v>272</v>
      </c>
    </row>
    <row r="9" spans="1:5" ht="16.5" thickTop="1" x14ac:dyDescent="0.25">
      <c r="A9" s="1"/>
      <c r="B9" s="1"/>
      <c r="C9" s="8"/>
      <c r="D9" s="8" t="s">
        <v>400</v>
      </c>
    </row>
    <row r="10" spans="1:5" ht="15.75" x14ac:dyDescent="0.25">
      <c r="A10" s="2">
        <v>1</v>
      </c>
      <c r="B10" s="2" t="s">
        <v>313</v>
      </c>
      <c r="C10" s="181">
        <v>289620000</v>
      </c>
      <c r="D10" s="181">
        <v>289620000</v>
      </c>
    </row>
    <row r="11" spans="1:5" ht="31.5" x14ac:dyDescent="0.25">
      <c r="A11" s="2">
        <v>2</v>
      </c>
      <c r="B11" s="2" t="s">
        <v>314</v>
      </c>
      <c r="C11" s="181">
        <f>221499600+3853508</f>
        <v>225353108</v>
      </c>
      <c r="D11" s="181">
        <f>226499600+3696799</f>
        <v>230196399</v>
      </c>
    </row>
    <row r="12" spans="1:5" ht="15.75" x14ac:dyDescent="0.25">
      <c r="A12" s="2">
        <v>3</v>
      </c>
      <c r="B12" s="2" t="s">
        <v>315</v>
      </c>
      <c r="C12" s="181">
        <v>0</v>
      </c>
      <c r="D12" s="181">
        <v>0</v>
      </c>
    </row>
    <row r="13" spans="1:5" ht="31.5" x14ac:dyDescent="0.25">
      <c r="A13" s="2">
        <v>4</v>
      </c>
      <c r="B13" s="2" t="s">
        <v>316</v>
      </c>
      <c r="C13" s="181">
        <v>0</v>
      </c>
      <c r="D13" s="181">
        <v>0</v>
      </c>
    </row>
    <row r="14" spans="1:5" ht="15.75" x14ac:dyDescent="0.25">
      <c r="A14" s="2">
        <v>5</v>
      </c>
      <c r="B14" s="2" t="s">
        <v>317</v>
      </c>
      <c r="C14" s="181">
        <v>90000</v>
      </c>
      <c r="D14" s="181">
        <v>90000</v>
      </c>
    </row>
    <row r="15" spans="1:5" ht="15.75" x14ac:dyDescent="0.25">
      <c r="A15" s="2">
        <v>6</v>
      </c>
      <c r="B15" s="2" t="s">
        <v>318</v>
      </c>
      <c r="C15" s="181">
        <v>0</v>
      </c>
      <c r="D15" s="181">
        <v>0</v>
      </c>
    </row>
    <row r="16" spans="1:5" ht="15.75" x14ac:dyDescent="0.25">
      <c r="A16" s="261" t="s">
        <v>319</v>
      </c>
      <c r="B16" s="261"/>
      <c r="C16" s="182">
        <f>SUM(C10:C15)</f>
        <v>515063108</v>
      </c>
      <c r="D16" s="182">
        <f>SUM(D10:D15)</f>
        <v>519906399</v>
      </c>
    </row>
    <row r="17" spans="1:4" ht="15.75" x14ac:dyDescent="0.25">
      <c r="A17" s="261" t="s">
        <v>320</v>
      </c>
      <c r="B17" s="261"/>
      <c r="C17" s="5">
        <f t="shared" ref="C17:D17" si="0">C16/2</f>
        <v>257531554</v>
      </c>
      <c r="D17" s="5">
        <f t="shared" si="0"/>
        <v>259953199.5</v>
      </c>
    </row>
    <row r="18" spans="1:4" ht="15.75" x14ac:dyDescent="0.25">
      <c r="A18" s="262" t="s">
        <v>321</v>
      </c>
      <c r="B18" s="262"/>
      <c r="C18" s="6">
        <f t="shared" ref="C18:D18" si="1">SUM(C19:C26)</f>
        <v>0</v>
      </c>
      <c r="D18" s="6">
        <f t="shared" si="1"/>
        <v>0</v>
      </c>
    </row>
    <row r="19" spans="1:4" ht="15.75" x14ac:dyDescent="0.25">
      <c r="A19" s="2">
        <v>7</v>
      </c>
      <c r="B19" s="2" t="s">
        <v>322</v>
      </c>
      <c r="C19" s="3">
        <v>0</v>
      </c>
      <c r="D19" s="3">
        <v>0</v>
      </c>
    </row>
    <row r="20" spans="1:4" ht="15.75" x14ac:dyDescent="0.25">
      <c r="A20" s="2">
        <v>8</v>
      </c>
      <c r="B20" s="2" t="s">
        <v>323</v>
      </c>
      <c r="C20" s="3">
        <v>0</v>
      </c>
      <c r="D20" s="3">
        <v>0</v>
      </c>
    </row>
    <row r="21" spans="1:4" ht="15.75" x14ac:dyDescent="0.25">
      <c r="A21" s="2">
        <v>9</v>
      </c>
      <c r="B21" s="2" t="s">
        <v>324</v>
      </c>
      <c r="C21" s="3">
        <v>0</v>
      </c>
      <c r="D21" s="3">
        <v>0</v>
      </c>
    </row>
    <row r="22" spans="1:4" ht="15.75" x14ac:dyDescent="0.25">
      <c r="A22" s="2">
        <v>10</v>
      </c>
      <c r="B22" s="2" t="s">
        <v>325</v>
      </c>
      <c r="C22" s="3">
        <v>0</v>
      </c>
      <c r="D22" s="3">
        <v>0</v>
      </c>
    </row>
    <row r="23" spans="1:4" ht="15.75" x14ac:dyDescent="0.25">
      <c r="A23" s="2">
        <v>11</v>
      </c>
      <c r="B23" s="2" t="s">
        <v>326</v>
      </c>
      <c r="C23" s="3">
        <v>0</v>
      </c>
      <c r="D23" s="3">
        <v>0</v>
      </c>
    </row>
    <row r="24" spans="1:4" ht="15.75" x14ac:dyDescent="0.25">
      <c r="A24" s="2">
        <v>12</v>
      </c>
      <c r="B24" s="2" t="s">
        <v>327</v>
      </c>
      <c r="C24" s="3"/>
      <c r="D24" s="3"/>
    </row>
    <row r="25" spans="1:4" ht="15.75" x14ac:dyDescent="0.25">
      <c r="A25" s="2">
        <v>13</v>
      </c>
      <c r="B25" s="2" t="s">
        <v>328</v>
      </c>
      <c r="C25" s="3">
        <v>0</v>
      </c>
      <c r="D25" s="3">
        <v>0</v>
      </c>
    </row>
    <row r="26" spans="1:4" ht="15.75" x14ac:dyDescent="0.25">
      <c r="A26" s="2">
        <v>14</v>
      </c>
      <c r="B26" s="2" t="s">
        <v>329</v>
      </c>
      <c r="C26" s="3">
        <v>0</v>
      </c>
      <c r="D26" s="3">
        <v>0</v>
      </c>
    </row>
    <row r="27" spans="1:4" ht="15.75" x14ac:dyDescent="0.25">
      <c r="A27" s="262" t="s">
        <v>330</v>
      </c>
      <c r="B27" s="262"/>
      <c r="C27" s="6">
        <f t="shared" ref="C27:D27" si="2">SUM(C28:C35)</f>
        <v>0</v>
      </c>
      <c r="D27" s="6">
        <f t="shared" si="2"/>
        <v>0</v>
      </c>
    </row>
    <row r="28" spans="1:4" ht="15.75" x14ac:dyDescent="0.25">
      <c r="A28" s="2">
        <v>15</v>
      </c>
      <c r="B28" s="2" t="s">
        <v>322</v>
      </c>
      <c r="C28" s="3">
        <v>0</v>
      </c>
      <c r="D28" s="3">
        <v>0</v>
      </c>
    </row>
    <row r="29" spans="1:4" ht="15.75" x14ac:dyDescent="0.25">
      <c r="A29" s="2">
        <v>16</v>
      </c>
      <c r="B29" s="2" t="s">
        <v>323</v>
      </c>
      <c r="C29" s="3">
        <v>0</v>
      </c>
      <c r="D29" s="3">
        <v>0</v>
      </c>
    </row>
    <row r="30" spans="1:4" ht="15.75" x14ac:dyDescent="0.25">
      <c r="A30" s="2">
        <v>17</v>
      </c>
      <c r="B30" s="2" t="s">
        <v>324</v>
      </c>
      <c r="C30" s="3">
        <v>0</v>
      </c>
      <c r="D30" s="3">
        <v>0</v>
      </c>
    </row>
    <row r="31" spans="1:4" ht="15.75" x14ac:dyDescent="0.25">
      <c r="A31" s="2">
        <v>18</v>
      </c>
      <c r="B31" s="2" t="s">
        <v>325</v>
      </c>
      <c r="C31" s="3">
        <v>0</v>
      </c>
      <c r="D31" s="3">
        <v>0</v>
      </c>
    </row>
    <row r="32" spans="1:4" ht="15.75" x14ac:dyDescent="0.25">
      <c r="A32" s="2">
        <v>19</v>
      </c>
      <c r="B32" s="2" t="s">
        <v>326</v>
      </c>
      <c r="C32" s="3">
        <v>0</v>
      </c>
      <c r="D32" s="3">
        <v>0</v>
      </c>
    </row>
    <row r="33" spans="1:4" ht="15.75" x14ac:dyDescent="0.25">
      <c r="A33" s="2">
        <v>20</v>
      </c>
      <c r="B33" s="2" t="s">
        <v>327</v>
      </c>
      <c r="C33" s="3">
        <v>0</v>
      </c>
      <c r="D33" s="3">
        <v>0</v>
      </c>
    </row>
    <row r="34" spans="1:4" ht="15.75" x14ac:dyDescent="0.25">
      <c r="A34" s="2">
        <v>21</v>
      </c>
      <c r="B34" s="2" t="s">
        <v>328</v>
      </c>
      <c r="C34" s="3">
        <v>0</v>
      </c>
      <c r="D34" s="3">
        <v>0</v>
      </c>
    </row>
    <row r="35" spans="1:4" ht="15.75" x14ac:dyDescent="0.25">
      <c r="A35" s="2">
        <v>22</v>
      </c>
      <c r="B35" s="2" t="s">
        <v>329</v>
      </c>
      <c r="C35" s="3">
        <v>0</v>
      </c>
      <c r="D35" s="3">
        <v>0</v>
      </c>
    </row>
    <row r="36" spans="1:4" ht="15.75" x14ac:dyDescent="0.25">
      <c r="A36" s="261" t="s">
        <v>331</v>
      </c>
      <c r="B36" s="261"/>
      <c r="C36" s="4">
        <f t="shared" ref="C36:D36" si="3">SUM(C18,C27)</f>
        <v>0</v>
      </c>
      <c r="D36" s="4">
        <f t="shared" si="3"/>
        <v>0</v>
      </c>
    </row>
    <row r="37" spans="1:4" ht="15.75" x14ac:dyDescent="0.25">
      <c r="A37" s="261" t="s">
        <v>332</v>
      </c>
      <c r="B37" s="261"/>
      <c r="C37" s="7">
        <f t="shared" ref="C37:D37" si="4">C17-C36</f>
        <v>257531554</v>
      </c>
      <c r="D37" s="7">
        <f t="shared" si="4"/>
        <v>259953199.5</v>
      </c>
    </row>
  </sheetData>
  <mergeCells count="10">
    <mergeCell ref="B1:D1"/>
    <mergeCell ref="A2:D2"/>
    <mergeCell ref="A3:D3"/>
    <mergeCell ref="A5:D5"/>
    <mergeCell ref="A36:B36"/>
    <mergeCell ref="A37:B37"/>
    <mergeCell ref="A16:B16"/>
    <mergeCell ref="A17:B17"/>
    <mergeCell ref="A18:B18"/>
    <mergeCell ref="A27:B27"/>
  </mergeCells>
  <pageMargins left="0.7" right="0.7" top="0.75" bottom="0.75" header="0.3" footer="0.3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  <pageSetUpPr fitToPage="1"/>
  </sheetPr>
  <dimension ref="A1:F27"/>
  <sheetViews>
    <sheetView view="pageBreakPreview" zoomScale="60" zoomScaleNormal="100" workbookViewId="0">
      <selection activeCell="A3" sqref="A3:F3"/>
    </sheetView>
  </sheetViews>
  <sheetFormatPr defaultRowHeight="15" x14ac:dyDescent="0.25"/>
  <cols>
    <col min="1" max="1" width="63.5703125" customWidth="1"/>
    <col min="2" max="6" width="14.7109375" customWidth="1"/>
  </cols>
  <sheetData>
    <row r="1" spans="1:6" x14ac:dyDescent="0.25">
      <c r="A1" s="264" t="s">
        <v>469</v>
      </c>
      <c r="B1" s="264"/>
      <c r="C1" s="264"/>
      <c r="D1" s="264"/>
      <c r="E1" s="264"/>
      <c r="F1" s="264"/>
    </row>
    <row r="2" spans="1:6" x14ac:dyDescent="0.25">
      <c r="A2" s="265" t="s">
        <v>418</v>
      </c>
      <c r="B2" s="265"/>
      <c r="C2" s="265"/>
      <c r="D2" s="265"/>
      <c r="E2" s="265"/>
      <c r="F2" s="265"/>
    </row>
    <row r="3" spans="1:6" x14ac:dyDescent="0.25">
      <c r="A3" s="265" t="s">
        <v>517</v>
      </c>
      <c r="B3" s="265"/>
      <c r="C3" s="265"/>
      <c r="D3" s="265"/>
      <c r="E3" s="265"/>
      <c r="F3" s="265"/>
    </row>
    <row r="4" spans="1:6" x14ac:dyDescent="0.25">
      <c r="A4" s="184"/>
      <c r="B4" s="185"/>
      <c r="C4" s="185"/>
      <c r="D4" s="185"/>
      <c r="E4" s="185"/>
      <c r="F4" s="187"/>
    </row>
    <row r="5" spans="1:6" x14ac:dyDescent="0.25">
      <c r="A5" s="267" t="s">
        <v>1</v>
      </c>
      <c r="B5" s="267"/>
      <c r="C5" s="267"/>
      <c r="D5" s="267"/>
      <c r="E5" s="267"/>
      <c r="F5" s="267"/>
    </row>
    <row r="6" spans="1:6" x14ac:dyDescent="0.25">
      <c r="A6" s="266" t="s">
        <v>420</v>
      </c>
      <c r="B6" s="266"/>
      <c r="C6" s="266"/>
      <c r="D6" s="266"/>
      <c r="E6" s="266"/>
      <c r="F6" s="266"/>
    </row>
    <row r="7" spans="1:6" ht="15.75" thickBot="1" x14ac:dyDescent="0.3">
      <c r="A7" s="186"/>
      <c r="B7" s="187"/>
      <c r="C7" s="187"/>
      <c r="D7" s="187"/>
      <c r="E7" s="187"/>
      <c r="F7" s="188" t="s">
        <v>411</v>
      </c>
    </row>
    <row r="8" spans="1:6" ht="43.5" thickBot="1" x14ac:dyDescent="0.3">
      <c r="A8" s="189" t="s">
        <v>421</v>
      </c>
      <c r="B8" s="190" t="s">
        <v>413</v>
      </c>
      <c r="C8" s="190" t="s">
        <v>414</v>
      </c>
      <c r="D8" s="190" t="s">
        <v>481</v>
      </c>
      <c r="E8" s="190" t="s">
        <v>482</v>
      </c>
      <c r="F8" s="191" t="s">
        <v>483</v>
      </c>
    </row>
    <row r="9" spans="1:6" ht="15.75" thickBot="1" x14ac:dyDescent="0.3">
      <c r="A9" s="192" t="s">
        <v>6</v>
      </c>
      <c r="B9" s="193" t="s">
        <v>7</v>
      </c>
      <c r="C9" s="193" t="s">
        <v>8</v>
      </c>
      <c r="D9" s="193" t="s">
        <v>272</v>
      </c>
      <c r="E9" s="193" t="s">
        <v>273</v>
      </c>
      <c r="F9" s="194" t="s">
        <v>415</v>
      </c>
    </row>
    <row r="10" spans="1:6" x14ac:dyDescent="0.25">
      <c r="A10" s="207" t="s">
        <v>486</v>
      </c>
      <c r="B10" s="196">
        <v>18650000</v>
      </c>
      <c r="C10" s="197" t="s">
        <v>484</v>
      </c>
      <c r="D10" s="196">
        <v>0</v>
      </c>
      <c r="E10" s="196">
        <f t="shared" ref="E10:E13" si="0">SUM(B10)</f>
        <v>18650000</v>
      </c>
      <c r="F10" s="198">
        <f t="shared" ref="F10:F26" si="1">B10-D10-E10</f>
        <v>0</v>
      </c>
    </row>
    <row r="11" spans="1:6" x14ac:dyDescent="0.25">
      <c r="A11" s="207" t="s">
        <v>485</v>
      </c>
      <c r="B11" s="196">
        <v>1175916</v>
      </c>
      <c r="C11" s="197" t="s">
        <v>484</v>
      </c>
      <c r="D11" s="196"/>
      <c r="E11" s="196">
        <f t="shared" si="0"/>
        <v>1175916</v>
      </c>
      <c r="F11" s="198"/>
    </row>
    <row r="12" spans="1:6" x14ac:dyDescent="0.25">
      <c r="A12" s="207" t="s">
        <v>422</v>
      </c>
      <c r="B12" s="196">
        <v>215900</v>
      </c>
      <c r="C12" s="197" t="s">
        <v>484</v>
      </c>
      <c r="D12" s="196"/>
      <c r="E12" s="196">
        <f t="shared" si="0"/>
        <v>215900</v>
      </c>
      <c r="F12" s="198">
        <f t="shared" si="1"/>
        <v>0</v>
      </c>
    </row>
    <row r="13" spans="1:6" x14ac:dyDescent="0.25">
      <c r="A13" s="207" t="s">
        <v>515</v>
      </c>
      <c r="B13" s="196">
        <v>88168</v>
      </c>
      <c r="C13" s="197" t="s">
        <v>484</v>
      </c>
      <c r="D13" s="196"/>
      <c r="E13" s="196">
        <f t="shared" si="0"/>
        <v>88168</v>
      </c>
      <c r="F13" s="198">
        <f t="shared" si="1"/>
        <v>0</v>
      </c>
    </row>
    <row r="14" spans="1:6" x14ac:dyDescent="0.25">
      <c r="A14" s="208" t="s">
        <v>465</v>
      </c>
      <c r="B14" s="196">
        <v>22738999</v>
      </c>
      <c r="C14" s="197" t="s">
        <v>484</v>
      </c>
      <c r="D14" s="196"/>
      <c r="E14" s="196">
        <f t="shared" ref="E14:E19" si="2">SUM(B14)</f>
        <v>22738999</v>
      </c>
      <c r="F14" s="198">
        <f t="shared" si="1"/>
        <v>0</v>
      </c>
    </row>
    <row r="15" spans="1:6" x14ac:dyDescent="0.25">
      <c r="A15" s="207" t="s">
        <v>466</v>
      </c>
      <c r="B15" s="196">
        <v>1016695</v>
      </c>
      <c r="C15" s="197" t="s">
        <v>484</v>
      </c>
      <c r="D15" s="196"/>
      <c r="E15" s="196">
        <f t="shared" si="2"/>
        <v>1016695</v>
      </c>
      <c r="F15" s="198">
        <f t="shared" si="1"/>
        <v>0</v>
      </c>
    </row>
    <row r="16" spans="1:6" x14ac:dyDescent="0.25">
      <c r="A16" s="207" t="s">
        <v>467</v>
      </c>
      <c r="B16" s="196">
        <v>529340</v>
      </c>
      <c r="C16" s="197" t="s">
        <v>484</v>
      </c>
      <c r="D16" s="196"/>
      <c r="E16" s="196">
        <f t="shared" si="2"/>
        <v>529340</v>
      </c>
      <c r="F16" s="198">
        <f t="shared" si="1"/>
        <v>0</v>
      </c>
    </row>
    <row r="17" spans="1:6" x14ac:dyDescent="0.25">
      <c r="A17" s="207" t="s">
        <v>468</v>
      </c>
      <c r="B17" s="196">
        <v>5000000</v>
      </c>
      <c r="C17" s="197" t="s">
        <v>484</v>
      </c>
      <c r="D17" s="196"/>
      <c r="E17" s="196">
        <f t="shared" si="2"/>
        <v>5000000</v>
      </c>
      <c r="F17" s="198">
        <f t="shared" si="1"/>
        <v>0</v>
      </c>
    </row>
    <row r="18" spans="1:6" x14ac:dyDescent="0.25">
      <c r="A18" s="207" t="s">
        <v>488</v>
      </c>
      <c r="B18" s="196">
        <v>156210</v>
      </c>
      <c r="C18" s="197" t="s">
        <v>484</v>
      </c>
      <c r="D18" s="196"/>
      <c r="E18" s="196">
        <f t="shared" si="2"/>
        <v>156210</v>
      </c>
      <c r="F18" s="198">
        <f t="shared" si="1"/>
        <v>0</v>
      </c>
    </row>
    <row r="19" spans="1:6" x14ac:dyDescent="0.25">
      <c r="A19" s="207" t="s">
        <v>506</v>
      </c>
      <c r="B19" s="196">
        <v>15000000</v>
      </c>
      <c r="C19" s="197" t="s">
        <v>484</v>
      </c>
      <c r="D19" s="196"/>
      <c r="E19" s="196">
        <f t="shared" si="2"/>
        <v>15000000</v>
      </c>
      <c r="F19" s="198">
        <f t="shared" si="1"/>
        <v>0</v>
      </c>
    </row>
    <row r="20" spans="1:6" x14ac:dyDescent="0.25">
      <c r="A20" s="207" t="s">
        <v>507</v>
      </c>
      <c r="B20" s="196">
        <f>116740+31520</f>
        <v>148260</v>
      </c>
      <c r="C20" s="197" t="s">
        <v>484</v>
      </c>
      <c r="D20" s="196"/>
      <c r="E20" s="196">
        <v>148260</v>
      </c>
      <c r="F20" s="198">
        <f t="shared" si="1"/>
        <v>0</v>
      </c>
    </row>
    <row r="21" spans="1:6" x14ac:dyDescent="0.25">
      <c r="A21" s="207" t="s">
        <v>508</v>
      </c>
      <c r="B21" s="196">
        <f>24063+6497</f>
        <v>30560</v>
      </c>
      <c r="C21" s="197" t="s">
        <v>484</v>
      </c>
      <c r="D21" s="196"/>
      <c r="E21" s="196">
        <v>30560</v>
      </c>
      <c r="F21" s="198">
        <f t="shared" si="1"/>
        <v>0</v>
      </c>
    </row>
    <row r="22" spans="1:6" x14ac:dyDescent="0.25">
      <c r="A22" s="207" t="s">
        <v>509</v>
      </c>
      <c r="B22" s="196">
        <v>365790</v>
      </c>
      <c r="C22" s="197" t="s">
        <v>484</v>
      </c>
      <c r="D22" s="196"/>
      <c r="E22" s="196">
        <v>365790</v>
      </c>
      <c r="F22" s="198">
        <f t="shared" si="1"/>
        <v>0</v>
      </c>
    </row>
    <row r="23" spans="1:6" x14ac:dyDescent="0.25">
      <c r="A23" s="207" t="s">
        <v>510</v>
      </c>
      <c r="B23" s="196">
        <v>33439</v>
      </c>
      <c r="C23" s="197" t="s">
        <v>484</v>
      </c>
      <c r="D23" s="196"/>
      <c r="E23" s="196">
        <v>33439</v>
      </c>
      <c r="F23" s="198">
        <f t="shared" si="1"/>
        <v>0</v>
      </c>
    </row>
    <row r="24" spans="1:6" x14ac:dyDescent="0.25">
      <c r="A24" s="248" t="s">
        <v>514</v>
      </c>
      <c r="B24" s="200">
        <v>30000</v>
      </c>
      <c r="C24" s="197" t="s">
        <v>484</v>
      </c>
      <c r="D24" s="200"/>
      <c r="E24" s="196">
        <v>30000</v>
      </c>
      <c r="F24" s="202">
        <f t="shared" si="1"/>
        <v>0</v>
      </c>
    </row>
    <row r="25" spans="1:6" x14ac:dyDescent="0.25">
      <c r="A25" s="248" t="s">
        <v>513</v>
      </c>
      <c r="B25" s="200">
        <v>31500</v>
      </c>
      <c r="C25" s="197" t="s">
        <v>484</v>
      </c>
      <c r="D25" s="200"/>
      <c r="E25" s="196">
        <v>31500</v>
      </c>
      <c r="F25" s="202">
        <f t="shared" si="1"/>
        <v>0</v>
      </c>
    </row>
    <row r="26" spans="1:6" ht="15.75" thickBot="1" x14ac:dyDescent="0.3">
      <c r="A26" s="199" t="s">
        <v>512</v>
      </c>
      <c r="B26" s="200">
        <v>37990</v>
      </c>
      <c r="C26" s="197" t="s">
        <v>484</v>
      </c>
      <c r="D26" s="200"/>
      <c r="E26" s="196">
        <v>37990</v>
      </c>
      <c r="F26" s="202">
        <f t="shared" si="1"/>
        <v>0</v>
      </c>
    </row>
    <row r="27" spans="1:6" ht="15.75" thickBot="1" x14ac:dyDescent="0.3">
      <c r="A27" s="203" t="s">
        <v>416</v>
      </c>
      <c r="B27" s="204">
        <f>SUM(B10:B26)</f>
        <v>65248767</v>
      </c>
      <c r="C27" s="205"/>
      <c r="D27" s="204">
        <f>SUM(D10:D26)</f>
        <v>0</v>
      </c>
      <c r="E27" s="204">
        <f>SUM(E10:E26)</f>
        <v>65248767</v>
      </c>
      <c r="F27" s="206">
        <f>SUM(F10:F26)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  <pageSetUpPr fitToPage="1"/>
  </sheetPr>
  <dimension ref="A1:F27"/>
  <sheetViews>
    <sheetView view="pageBreakPreview" zoomScale="60" zoomScaleNormal="100" workbookViewId="0">
      <selection activeCell="A3" sqref="A3:F3"/>
    </sheetView>
  </sheetViews>
  <sheetFormatPr defaultRowHeight="15" x14ac:dyDescent="0.25"/>
  <cols>
    <col min="1" max="1" width="63.7109375" customWidth="1"/>
    <col min="2" max="6" width="14.7109375" customWidth="1"/>
  </cols>
  <sheetData>
    <row r="1" spans="1:6" x14ac:dyDescent="0.25">
      <c r="A1" s="264" t="s">
        <v>470</v>
      </c>
      <c r="B1" s="264"/>
      <c r="C1" s="264"/>
      <c r="D1" s="264"/>
      <c r="E1" s="264"/>
      <c r="F1" s="264"/>
    </row>
    <row r="2" spans="1:6" x14ac:dyDescent="0.25">
      <c r="A2" s="265" t="s">
        <v>418</v>
      </c>
      <c r="B2" s="265"/>
      <c r="C2" s="265"/>
      <c r="D2" s="265"/>
      <c r="E2" s="265"/>
      <c r="F2" s="265"/>
    </row>
    <row r="3" spans="1:6" x14ac:dyDescent="0.25">
      <c r="A3" s="265" t="s">
        <v>517</v>
      </c>
      <c r="B3" s="265"/>
      <c r="C3" s="265"/>
      <c r="D3" s="265"/>
      <c r="E3" s="265"/>
      <c r="F3" s="265"/>
    </row>
    <row r="4" spans="1:6" x14ac:dyDescent="0.25">
      <c r="A4" s="184"/>
      <c r="B4" s="185"/>
      <c r="C4" s="185"/>
      <c r="D4" s="185"/>
      <c r="E4" s="185"/>
      <c r="F4" s="187"/>
    </row>
    <row r="5" spans="1:6" x14ac:dyDescent="0.25">
      <c r="A5" s="267" t="s">
        <v>397</v>
      </c>
      <c r="B5" s="267"/>
      <c r="C5" s="267"/>
      <c r="D5" s="267"/>
      <c r="E5" s="267"/>
      <c r="F5" s="267"/>
    </row>
    <row r="6" spans="1:6" x14ac:dyDescent="0.25">
      <c r="A6" s="266" t="s">
        <v>420</v>
      </c>
      <c r="B6" s="266"/>
      <c r="C6" s="266"/>
      <c r="D6" s="266"/>
      <c r="E6" s="266"/>
      <c r="F6" s="266"/>
    </row>
    <row r="7" spans="1:6" ht="15.75" thickBot="1" x14ac:dyDescent="0.3">
      <c r="A7" s="186"/>
      <c r="B7" s="187"/>
      <c r="C7" s="187"/>
      <c r="D7" s="187"/>
      <c r="E7" s="187"/>
      <c r="F7" s="188" t="s">
        <v>411</v>
      </c>
    </row>
    <row r="8" spans="1:6" ht="43.5" thickBot="1" x14ac:dyDescent="0.3">
      <c r="A8" s="189" t="s">
        <v>421</v>
      </c>
      <c r="B8" s="190" t="s">
        <v>413</v>
      </c>
      <c r="C8" s="190" t="s">
        <v>414</v>
      </c>
      <c r="D8" s="190" t="s">
        <v>481</v>
      </c>
      <c r="E8" s="190" t="s">
        <v>482</v>
      </c>
      <c r="F8" s="191" t="s">
        <v>483</v>
      </c>
    </row>
    <row r="9" spans="1:6" ht="15.75" thickBot="1" x14ac:dyDescent="0.3">
      <c r="A9" s="192" t="s">
        <v>6</v>
      </c>
      <c r="B9" s="193" t="s">
        <v>7</v>
      </c>
      <c r="C9" s="193" t="s">
        <v>8</v>
      </c>
      <c r="D9" s="193" t="s">
        <v>272</v>
      </c>
      <c r="E9" s="193" t="s">
        <v>273</v>
      </c>
      <c r="F9" s="194" t="s">
        <v>415</v>
      </c>
    </row>
    <row r="10" spans="1:6" x14ac:dyDescent="0.25">
      <c r="A10" s="207" t="s">
        <v>500</v>
      </c>
      <c r="B10" s="196">
        <v>942340</v>
      </c>
      <c r="C10" s="197" t="s">
        <v>484</v>
      </c>
      <c r="D10" s="196"/>
      <c r="E10" s="196">
        <f>SUM(B10)</f>
        <v>942340</v>
      </c>
      <c r="F10" s="198">
        <f t="shared" ref="F10:F26" si="0">B10-D10-E10</f>
        <v>0</v>
      </c>
    </row>
    <row r="11" spans="1:6" x14ac:dyDescent="0.25">
      <c r="A11" s="207"/>
      <c r="B11" s="196"/>
      <c r="C11" s="197"/>
      <c r="D11" s="196"/>
      <c r="E11" s="196">
        <f>SUM(B11)</f>
        <v>0</v>
      </c>
      <c r="F11" s="198">
        <f t="shared" si="0"/>
        <v>0</v>
      </c>
    </row>
    <row r="12" spans="1:6" x14ac:dyDescent="0.25">
      <c r="A12" s="208"/>
      <c r="B12" s="196"/>
      <c r="C12" s="197"/>
      <c r="D12" s="196"/>
      <c r="E12" s="196"/>
      <c r="F12" s="198">
        <f t="shared" si="0"/>
        <v>0</v>
      </c>
    </row>
    <row r="13" spans="1:6" x14ac:dyDescent="0.25">
      <c r="A13" s="207"/>
      <c r="B13" s="196"/>
      <c r="C13" s="197"/>
      <c r="D13" s="196"/>
      <c r="E13" s="196"/>
      <c r="F13" s="198">
        <f t="shared" si="0"/>
        <v>0</v>
      </c>
    </row>
    <row r="14" spans="1:6" x14ac:dyDescent="0.25">
      <c r="A14" s="208"/>
      <c r="B14" s="196"/>
      <c r="C14" s="197"/>
      <c r="D14" s="196"/>
      <c r="E14" s="196"/>
      <c r="F14" s="198">
        <f t="shared" si="0"/>
        <v>0</v>
      </c>
    </row>
    <row r="15" spans="1:6" x14ac:dyDescent="0.25">
      <c r="A15" s="207"/>
      <c r="B15" s="196"/>
      <c r="C15" s="197"/>
      <c r="D15" s="196"/>
      <c r="E15" s="196"/>
      <c r="F15" s="198">
        <f t="shared" si="0"/>
        <v>0</v>
      </c>
    </row>
    <row r="16" spans="1:6" x14ac:dyDescent="0.25">
      <c r="A16" s="207"/>
      <c r="B16" s="196"/>
      <c r="C16" s="197"/>
      <c r="D16" s="196"/>
      <c r="E16" s="196"/>
      <c r="F16" s="198">
        <f t="shared" si="0"/>
        <v>0</v>
      </c>
    </row>
    <row r="17" spans="1:6" x14ac:dyDescent="0.25">
      <c r="A17" s="207"/>
      <c r="B17" s="196"/>
      <c r="C17" s="197"/>
      <c r="D17" s="196"/>
      <c r="E17" s="196"/>
      <c r="F17" s="198">
        <f t="shared" si="0"/>
        <v>0</v>
      </c>
    </row>
    <row r="18" spans="1:6" x14ac:dyDescent="0.25">
      <c r="A18" s="207"/>
      <c r="B18" s="196"/>
      <c r="C18" s="197"/>
      <c r="D18" s="196"/>
      <c r="E18" s="196"/>
      <c r="F18" s="198">
        <f t="shared" si="0"/>
        <v>0</v>
      </c>
    </row>
    <row r="19" spans="1:6" x14ac:dyDescent="0.25">
      <c r="A19" s="207"/>
      <c r="B19" s="196"/>
      <c r="C19" s="197"/>
      <c r="D19" s="196"/>
      <c r="E19" s="196"/>
      <c r="F19" s="198">
        <f t="shared" si="0"/>
        <v>0</v>
      </c>
    </row>
    <row r="20" spans="1:6" x14ac:dyDescent="0.25">
      <c r="A20" s="207"/>
      <c r="B20" s="196"/>
      <c r="C20" s="197"/>
      <c r="D20" s="196"/>
      <c r="E20" s="196"/>
      <c r="F20" s="198">
        <f t="shared" si="0"/>
        <v>0</v>
      </c>
    </row>
    <row r="21" spans="1:6" x14ac:dyDescent="0.25">
      <c r="A21" s="207"/>
      <c r="B21" s="196"/>
      <c r="C21" s="197"/>
      <c r="D21" s="196"/>
      <c r="E21" s="196"/>
      <c r="F21" s="198">
        <f t="shared" si="0"/>
        <v>0</v>
      </c>
    </row>
    <row r="22" spans="1:6" x14ac:dyDescent="0.25">
      <c r="A22" s="207"/>
      <c r="B22" s="196"/>
      <c r="C22" s="197"/>
      <c r="D22" s="196"/>
      <c r="E22" s="196"/>
      <c r="F22" s="198">
        <f t="shared" si="0"/>
        <v>0</v>
      </c>
    </row>
    <row r="23" spans="1:6" x14ac:dyDescent="0.25">
      <c r="A23" s="207"/>
      <c r="B23" s="196"/>
      <c r="C23" s="197"/>
      <c r="D23" s="196"/>
      <c r="E23" s="196"/>
      <c r="F23" s="198">
        <f t="shared" si="0"/>
        <v>0</v>
      </c>
    </row>
    <row r="24" spans="1:6" x14ac:dyDescent="0.25">
      <c r="A24" s="207"/>
      <c r="B24" s="196"/>
      <c r="C24" s="197"/>
      <c r="D24" s="196"/>
      <c r="E24" s="196"/>
      <c r="F24" s="198">
        <f t="shared" si="0"/>
        <v>0</v>
      </c>
    </row>
    <row r="25" spans="1:6" x14ac:dyDescent="0.25">
      <c r="A25" s="207"/>
      <c r="B25" s="196"/>
      <c r="C25" s="197"/>
      <c r="D25" s="196"/>
      <c r="E25" s="196"/>
      <c r="F25" s="198">
        <f t="shared" si="0"/>
        <v>0</v>
      </c>
    </row>
    <row r="26" spans="1:6" ht="15.75" thickBot="1" x14ac:dyDescent="0.3">
      <c r="A26" s="199"/>
      <c r="B26" s="200"/>
      <c r="C26" s="201"/>
      <c r="D26" s="200"/>
      <c r="E26" s="200"/>
      <c r="F26" s="202">
        <f t="shared" si="0"/>
        <v>0</v>
      </c>
    </row>
    <row r="27" spans="1:6" ht="15.75" thickBot="1" x14ac:dyDescent="0.3">
      <c r="A27" s="203" t="s">
        <v>416</v>
      </c>
      <c r="B27" s="204">
        <f>SUM(B10:B26)</f>
        <v>942340</v>
      </c>
      <c r="C27" s="205"/>
      <c r="D27" s="204">
        <f>SUM(D10:D26)</f>
        <v>0</v>
      </c>
      <c r="E27" s="204">
        <f>SUM(E10:E26)</f>
        <v>942340</v>
      </c>
      <c r="F27" s="206">
        <f>SUM(F10:F26)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  <pageSetUpPr fitToPage="1"/>
  </sheetPr>
  <dimension ref="A1:J25"/>
  <sheetViews>
    <sheetView view="pageBreakPreview" zoomScale="60" zoomScaleNormal="100" workbookViewId="0">
      <selection activeCell="A3" sqref="A3:F3"/>
    </sheetView>
  </sheetViews>
  <sheetFormatPr defaultRowHeight="15" x14ac:dyDescent="0.25"/>
  <cols>
    <col min="1" max="1" width="55.42578125" customWidth="1"/>
    <col min="2" max="2" width="14.28515625" customWidth="1"/>
    <col min="3" max="3" width="16.140625" customWidth="1"/>
    <col min="4" max="4" width="16.7109375" customWidth="1"/>
    <col min="5" max="5" width="14.140625" customWidth="1"/>
    <col min="6" max="6" width="12.7109375" customWidth="1"/>
    <col min="9" max="9" width="10.85546875" bestFit="1" customWidth="1"/>
    <col min="10" max="10" width="12.42578125" customWidth="1"/>
  </cols>
  <sheetData>
    <row r="1" spans="1:10" x14ac:dyDescent="0.25">
      <c r="A1" s="264" t="s">
        <v>417</v>
      </c>
      <c r="B1" s="264"/>
      <c r="C1" s="264"/>
      <c r="D1" s="264"/>
      <c r="E1" s="264"/>
      <c r="F1" s="264"/>
    </row>
    <row r="2" spans="1:10" x14ac:dyDescent="0.25">
      <c r="A2" s="265" t="s">
        <v>418</v>
      </c>
      <c r="B2" s="265"/>
      <c r="C2" s="265"/>
      <c r="D2" s="265"/>
      <c r="E2" s="265"/>
      <c r="F2" s="265"/>
    </row>
    <row r="3" spans="1:10" x14ac:dyDescent="0.25">
      <c r="A3" s="265" t="s">
        <v>517</v>
      </c>
      <c r="B3" s="265"/>
      <c r="C3" s="265"/>
      <c r="D3" s="265"/>
      <c r="E3" s="265"/>
      <c r="F3" s="265"/>
    </row>
    <row r="4" spans="1:10" x14ac:dyDescent="0.25">
      <c r="A4" s="184"/>
      <c r="B4" s="185"/>
      <c r="C4" s="185"/>
      <c r="D4" s="185"/>
      <c r="E4" s="185"/>
      <c r="F4" s="185"/>
    </row>
    <row r="5" spans="1:10" x14ac:dyDescent="0.25">
      <c r="A5" s="267" t="s">
        <v>419</v>
      </c>
      <c r="B5" s="267"/>
      <c r="C5" s="267"/>
      <c r="D5" s="267"/>
      <c r="E5" s="267"/>
      <c r="F5" s="267"/>
    </row>
    <row r="6" spans="1:10" x14ac:dyDescent="0.25">
      <c r="A6" s="266" t="s">
        <v>410</v>
      </c>
      <c r="B6" s="266"/>
      <c r="C6" s="266"/>
      <c r="D6" s="266"/>
      <c r="E6" s="266"/>
      <c r="F6" s="266"/>
    </row>
    <row r="7" spans="1:10" ht="15.75" thickBot="1" x14ac:dyDescent="0.3">
      <c r="A7" s="186"/>
      <c r="B7" s="187"/>
      <c r="C7" s="187"/>
      <c r="D7" s="187"/>
      <c r="E7" s="187"/>
      <c r="F7" s="188" t="s">
        <v>411</v>
      </c>
    </row>
    <row r="8" spans="1:10" ht="43.5" thickBot="1" x14ac:dyDescent="0.3">
      <c r="A8" s="189" t="s">
        <v>412</v>
      </c>
      <c r="B8" s="190" t="s">
        <v>413</v>
      </c>
      <c r="C8" s="190" t="s">
        <v>414</v>
      </c>
      <c r="D8" s="190" t="s">
        <v>481</v>
      </c>
      <c r="E8" s="190" t="s">
        <v>482</v>
      </c>
      <c r="F8" s="191" t="s">
        <v>483</v>
      </c>
    </row>
    <row r="9" spans="1:10" ht="15.75" thickBot="1" x14ac:dyDescent="0.3">
      <c r="A9" s="192" t="s">
        <v>6</v>
      </c>
      <c r="B9" s="193" t="s">
        <v>7</v>
      </c>
      <c r="C9" s="193" t="s">
        <v>8</v>
      </c>
      <c r="D9" s="193" t="s">
        <v>272</v>
      </c>
      <c r="E9" s="193" t="s">
        <v>273</v>
      </c>
      <c r="F9" s="194" t="s">
        <v>415</v>
      </c>
      <c r="J9" s="218"/>
    </row>
    <row r="10" spans="1:10" x14ac:dyDescent="0.25">
      <c r="A10" s="195" t="s">
        <v>490</v>
      </c>
      <c r="B10" s="196">
        <v>3000000</v>
      </c>
      <c r="C10" s="197" t="s">
        <v>484</v>
      </c>
      <c r="D10" s="196"/>
      <c r="E10" s="196">
        <f t="shared" ref="E10:E14" si="0">SUM(B10)</f>
        <v>3000000</v>
      </c>
      <c r="F10" s="198">
        <f t="shared" ref="F10:F24" si="1">B10-D10-E10</f>
        <v>0</v>
      </c>
      <c r="J10" s="218"/>
    </row>
    <row r="11" spans="1:10" x14ac:dyDescent="0.25">
      <c r="A11" s="195" t="s">
        <v>489</v>
      </c>
      <c r="B11" s="196">
        <v>24213500</v>
      </c>
      <c r="C11" s="197" t="s">
        <v>484</v>
      </c>
      <c r="D11" s="196"/>
      <c r="E11" s="196">
        <f t="shared" si="0"/>
        <v>24213500</v>
      </c>
      <c r="F11" s="198">
        <f t="shared" si="1"/>
        <v>0</v>
      </c>
      <c r="J11" s="218"/>
    </row>
    <row r="12" spans="1:10" x14ac:dyDescent="0.25">
      <c r="A12" s="195" t="s">
        <v>491</v>
      </c>
      <c r="B12" s="196">
        <v>4000000</v>
      </c>
      <c r="C12" s="197" t="s">
        <v>484</v>
      </c>
      <c r="D12" s="196"/>
      <c r="E12" s="196">
        <f t="shared" si="0"/>
        <v>4000000</v>
      </c>
      <c r="F12" s="198">
        <f t="shared" si="1"/>
        <v>0</v>
      </c>
      <c r="J12" s="218"/>
    </row>
    <row r="13" spans="1:10" x14ac:dyDescent="0.25">
      <c r="A13" s="195" t="s">
        <v>492</v>
      </c>
      <c r="B13" s="196">
        <v>49513593</v>
      </c>
      <c r="C13" s="197" t="s">
        <v>484</v>
      </c>
      <c r="D13" s="196"/>
      <c r="E13" s="196">
        <f t="shared" si="0"/>
        <v>49513593</v>
      </c>
      <c r="F13" s="198">
        <f t="shared" si="1"/>
        <v>0</v>
      </c>
    </row>
    <row r="14" spans="1:10" x14ac:dyDescent="0.25">
      <c r="A14" s="195" t="s">
        <v>501</v>
      </c>
      <c r="B14" s="196">
        <v>21034496</v>
      </c>
      <c r="C14" s="197" t="s">
        <v>484</v>
      </c>
      <c r="D14" s="196"/>
      <c r="E14" s="196">
        <f t="shared" si="0"/>
        <v>21034496</v>
      </c>
      <c r="F14" s="198">
        <f t="shared" si="1"/>
        <v>0</v>
      </c>
    </row>
    <row r="15" spans="1:10" x14ac:dyDescent="0.25">
      <c r="A15" s="195" t="s">
        <v>511</v>
      </c>
      <c r="B15" s="196">
        <f>446312+59755</f>
        <v>506067</v>
      </c>
      <c r="C15" s="197" t="s">
        <v>484</v>
      </c>
      <c r="D15" s="196"/>
      <c r="E15" s="196">
        <v>506067</v>
      </c>
      <c r="F15" s="198">
        <f t="shared" si="1"/>
        <v>0</v>
      </c>
    </row>
    <row r="16" spans="1:10" x14ac:dyDescent="0.25">
      <c r="A16" s="207" t="s">
        <v>487</v>
      </c>
      <c r="B16" s="196">
        <v>664322</v>
      </c>
      <c r="C16" s="197" t="s">
        <v>484</v>
      </c>
      <c r="D16" s="196"/>
      <c r="E16" s="196">
        <v>664322</v>
      </c>
      <c r="F16" s="198">
        <f t="shared" si="1"/>
        <v>0</v>
      </c>
    </row>
    <row r="17" spans="1:6" x14ac:dyDescent="0.25">
      <c r="A17" s="195"/>
      <c r="B17" s="196"/>
      <c r="C17" s="197"/>
      <c r="D17" s="196"/>
      <c r="E17" s="196"/>
      <c r="F17" s="198">
        <f t="shared" si="1"/>
        <v>0</v>
      </c>
    </row>
    <row r="18" spans="1:6" x14ac:dyDescent="0.25">
      <c r="A18" s="195"/>
      <c r="B18" s="196"/>
      <c r="C18" s="197"/>
      <c r="D18" s="196"/>
      <c r="E18" s="196"/>
      <c r="F18" s="198">
        <f t="shared" si="1"/>
        <v>0</v>
      </c>
    </row>
    <row r="19" spans="1:6" x14ac:dyDescent="0.25">
      <c r="A19" s="195"/>
      <c r="B19" s="196"/>
      <c r="C19" s="197"/>
      <c r="D19" s="196"/>
      <c r="E19" s="196"/>
      <c r="F19" s="198">
        <f t="shared" si="1"/>
        <v>0</v>
      </c>
    </row>
    <row r="20" spans="1:6" x14ac:dyDescent="0.25">
      <c r="A20" s="195"/>
      <c r="B20" s="196"/>
      <c r="C20" s="197"/>
      <c r="D20" s="196"/>
      <c r="E20" s="196"/>
      <c r="F20" s="198">
        <f t="shared" si="1"/>
        <v>0</v>
      </c>
    </row>
    <row r="21" spans="1:6" x14ac:dyDescent="0.25">
      <c r="A21" s="195"/>
      <c r="B21" s="196"/>
      <c r="C21" s="197"/>
      <c r="D21" s="196"/>
      <c r="E21" s="196"/>
      <c r="F21" s="198">
        <f t="shared" si="1"/>
        <v>0</v>
      </c>
    </row>
    <row r="22" spans="1:6" x14ac:dyDescent="0.25">
      <c r="A22" s="195"/>
      <c r="B22" s="196"/>
      <c r="C22" s="197"/>
      <c r="D22" s="196"/>
      <c r="E22" s="196"/>
      <c r="F22" s="198">
        <f t="shared" si="1"/>
        <v>0</v>
      </c>
    </row>
    <row r="23" spans="1:6" x14ac:dyDescent="0.25">
      <c r="A23" s="195"/>
      <c r="B23" s="196"/>
      <c r="C23" s="197"/>
      <c r="D23" s="196"/>
      <c r="E23" s="196"/>
      <c r="F23" s="198">
        <f t="shared" si="1"/>
        <v>0</v>
      </c>
    </row>
    <row r="24" spans="1:6" ht="15.75" thickBot="1" x14ac:dyDescent="0.3">
      <c r="A24" s="199"/>
      <c r="B24" s="200"/>
      <c r="C24" s="201"/>
      <c r="D24" s="200"/>
      <c r="E24" s="200"/>
      <c r="F24" s="202">
        <f t="shared" si="1"/>
        <v>0</v>
      </c>
    </row>
    <row r="25" spans="1:6" ht="15.75" thickBot="1" x14ac:dyDescent="0.3">
      <c r="A25" s="203" t="s">
        <v>416</v>
      </c>
      <c r="B25" s="204">
        <f>SUM(B10:B24)</f>
        <v>102931978</v>
      </c>
      <c r="C25" s="205"/>
      <c r="D25" s="204">
        <f>SUM(D10:D24)</f>
        <v>0</v>
      </c>
      <c r="E25" s="204">
        <f>SUM(E10:E24)</f>
        <v>102931978</v>
      </c>
      <c r="F25" s="206">
        <f>SUM(F10:F24)</f>
        <v>0</v>
      </c>
    </row>
  </sheetData>
  <mergeCells count="5">
    <mergeCell ref="A1:F1"/>
    <mergeCell ref="A2:F2"/>
    <mergeCell ref="A3:F3"/>
    <mergeCell ref="A6:F6"/>
    <mergeCell ref="A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8.42578125" customWidth="1"/>
  </cols>
  <sheetData>
    <row r="1" spans="1:13" ht="15" customHeight="1" x14ac:dyDescent="0.25">
      <c r="A1" s="264" t="s">
        <v>471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ht="15" customHeight="1" x14ac:dyDescent="0.25">
      <c r="A2" s="265" t="s">
        <v>418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ht="15" customHeight="1" x14ac:dyDescent="0.25">
      <c r="A3" s="265" t="s">
        <v>517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5" spans="1:13" ht="15.75" x14ac:dyDescent="0.25">
      <c r="A5" s="280" t="s">
        <v>423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</row>
    <row r="6" spans="1:13" ht="15.75" x14ac:dyDescent="0.25">
      <c r="A6" s="280" t="s">
        <v>424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</row>
    <row r="8" spans="1:13" ht="15.75" x14ac:dyDescent="0.25">
      <c r="A8" s="318" t="s">
        <v>425</v>
      </c>
      <c r="B8" s="318"/>
      <c r="C8" s="318"/>
      <c r="D8" s="318"/>
      <c r="E8" s="217" t="s">
        <v>477</v>
      </c>
      <c r="F8" s="217"/>
      <c r="G8" s="217"/>
      <c r="H8" s="217"/>
      <c r="I8" s="217"/>
      <c r="J8" s="217"/>
      <c r="K8" s="217"/>
      <c r="L8" s="217"/>
    </row>
    <row r="9" spans="1:13" ht="15.75" x14ac:dyDescent="0.25">
      <c r="A9" s="209" t="s">
        <v>427</v>
      </c>
      <c r="B9" s="209"/>
      <c r="C9" s="210" t="s">
        <v>451</v>
      </c>
      <c r="D9" s="210"/>
      <c r="E9" s="210"/>
      <c r="F9" s="210"/>
      <c r="G9" s="210"/>
      <c r="H9" s="210"/>
      <c r="I9" s="210"/>
    </row>
    <row r="10" spans="1:13" ht="15.75" x14ac:dyDescent="0.25">
      <c r="A10" s="209" t="s">
        <v>429</v>
      </c>
      <c r="B10" s="209"/>
      <c r="C10" s="210" t="s">
        <v>452</v>
      </c>
      <c r="D10" s="209"/>
    </row>
    <row r="11" spans="1:13" ht="15.75" x14ac:dyDescent="0.25">
      <c r="A11" s="209" t="s">
        <v>431</v>
      </c>
      <c r="B11" s="209"/>
      <c r="C11" s="209"/>
      <c r="D11" s="210" t="s">
        <v>453</v>
      </c>
    </row>
    <row r="12" spans="1:13" ht="15.75" thickBot="1" x14ac:dyDescent="0.3"/>
    <row r="13" spans="1:13" ht="15.75" thickBot="1" x14ac:dyDescent="0.3">
      <c r="A13" s="275" t="s">
        <v>433</v>
      </c>
      <c r="B13" s="276"/>
      <c r="C13" s="276"/>
      <c r="D13" s="277"/>
      <c r="E13" s="301">
        <v>2018</v>
      </c>
      <c r="F13" s="302"/>
      <c r="G13" s="301">
        <v>2019</v>
      </c>
      <c r="H13" s="303"/>
      <c r="I13" s="304">
        <v>2020</v>
      </c>
      <c r="J13" s="278"/>
      <c r="K13" s="220" t="s">
        <v>495</v>
      </c>
      <c r="L13" s="304" t="s">
        <v>436</v>
      </c>
      <c r="M13" s="279"/>
    </row>
    <row r="14" spans="1:13" x14ac:dyDescent="0.25">
      <c r="A14" s="297" t="s">
        <v>437</v>
      </c>
      <c r="B14" s="298"/>
      <c r="C14" s="298"/>
      <c r="D14" s="319"/>
      <c r="E14" s="320">
        <v>0</v>
      </c>
      <c r="F14" s="320"/>
      <c r="G14" s="320">
        <v>0</v>
      </c>
      <c r="H14" s="320"/>
      <c r="I14" s="320">
        <v>0</v>
      </c>
      <c r="J14" s="321"/>
      <c r="K14" s="222"/>
      <c r="L14" s="320">
        <f>SUM(E14:J14)</f>
        <v>0</v>
      </c>
      <c r="M14" s="322"/>
    </row>
    <row r="15" spans="1:13" x14ac:dyDescent="0.25">
      <c r="A15" s="211" t="s">
        <v>438</v>
      </c>
      <c r="B15" s="212"/>
      <c r="C15" s="212"/>
      <c r="D15" s="213"/>
      <c r="E15" s="293"/>
      <c r="F15" s="293"/>
      <c r="G15" s="293"/>
      <c r="H15" s="293"/>
      <c r="I15" s="293"/>
      <c r="J15" s="316"/>
      <c r="K15" s="225"/>
      <c r="L15" s="293"/>
      <c r="M15" s="317"/>
    </row>
    <row r="16" spans="1:13" x14ac:dyDescent="0.25">
      <c r="A16" s="295" t="s">
        <v>439</v>
      </c>
      <c r="B16" s="296"/>
      <c r="C16" s="296"/>
      <c r="D16" s="313"/>
      <c r="E16" s="293">
        <v>7996556</v>
      </c>
      <c r="F16" s="293"/>
      <c r="G16" s="293">
        <v>6562000</v>
      </c>
      <c r="H16" s="293"/>
      <c r="I16" s="294">
        <v>14229044</v>
      </c>
      <c r="J16" s="314"/>
      <c r="K16" s="227"/>
      <c r="L16" s="294">
        <f>SUM(E16:J16)</f>
        <v>28787600</v>
      </c>
      <c r="M16" s="315"/>
    </row>
    <row r="17" spans="1:13" x14ac:dyDescent="0.25">
      <c r="A17" s="295" t="s">
        <v>440</v>
      </c>
      <c r="B17" s="296"/>
      <c r="C17" s="296"/>
      <c r="D17" s="313"/>
      <c r="E17" s="293"/>
      <c r="F17" s="293"/>
      <c r="G17" s="293"/>
      <c r="H17" s="293"/>
      <c r="I17" s="294"/>
      <c r="J17" s="314"/>
      <c r="K17" s="227"/>
      <c r="L17" s="294"/>
      <c r="M17" s="315"/>
    </row>
    <row r="18" spans="1:13" x14ac:dyDescent="0.25">
      <c r="A18" s="295" t="s">
        <v>441</v>
      </c>
      <c r="B18" s="296"/>
      <c r="C18" s="296"/>
      <c r="D18" s="313"/>
      <c r="E18" s="293"/>
      <c r="F18" s="293"/>
      <c r="G18" s="293"/>
      <c r="H18" s="293"/>
      <c r="I18" s="294"/>
      <c r="J18" s="314"/>
      <c r="K18" s="227"/>
      <c r="L18" s="294"/>
      <c r="M18" s="315"/>
    </row>
    <row r="19" spans="1:13" x14ac:dyDescent="0.25">
      <c r="A19" s="295" t="s">
        <v>442</v>
      </c>
      <c r="B19" s="296"/>
      <c r="C19" s="296"/>
      <c r="D19" s="313"/>
      <c r="E19" s="293"/>
      <c r="F19" s="293"/>
      <c r="G19" s="293"/>
      <c r="H19" s="293"/>
      <c r="I19" s="294"/>
      <c r="J19" s="314"/>
      <c r="K19" s="227"/>
      <c r="L19" s="294"/>
      <c r="M19" s="315"/>
    </row>
    <row r="20" spans="1:13" ht="15.75" thickBot="1" x14ac:dyDescent="0.3">
      <c r="A20" s="288"/>
      <c r="B20" s="289"/>
      <c r="C20" s="289"/>
      <c r="D20" s="309"/>
      <c r="E20" s="268"/>
      <c r="F20" s="268"/>
      <c r="G20" s="268"/>
      <c r="H20" s="268"/>
      <c r="I20" s="310"/>
      <c r="J20" s="311"/>
      <c r="K20" s="229"/>
      <c r="L20" s="310"/>
      <c r="M20" s="312"/>
    </row>
    <row r="21" spans="1:13" ht="15.75" thickBot="1" x14ac:dyDescent="0.3">
      <c r="A21" s="270" t="s">
        <v>443</v>
      </c>
      <c r="B21" s="271"/>
      <c r="C21" s="271"/>
      <c r="D21" s="305"/>
      <c r="E21" s="306">
        <f>SUM(E15:F20)</f>
        <v>7996556</v>
      </c>
      <c r="F21" s="307"/>
      <c r="G21" s="306">
        <f t="shared" ref="G21" si="0">SUM(G15:H20)</f>
        <v>6562000</v>
      </c>
      <c r="H21" s="307"/>
      <c r="I21" s="306">
        <f t="shared" ref="I21" si="1">SUM(I15:J20)</f>
        <v>14229044</v>
      </c>
      <c r="J21" s="307"/>
      <c r="K21" s="230"/>
      <c r="L21" s="308">
        <f>SUM(L14:M20)</f>
        <v>28787600</v>
      </c>
      <c r="M21" s="274"/>
    </row>
    <row r="22" spans="1:13" x14ac:dyDescent="0.25">
      <c r="A22" s="214"/>
      <c r="B22" s="214"/>
      <c r="C22" s="214"/>
      <c r="D22" s="215"/>
      <c r="E22" s="215"/>
      <c r="F22" s="215"/>
      <c r="G22" s="215"/>
      <c r="H22" s="215"/>
      <c r="I22" s="215"/>
      <c r="J22" s="215"/>
      <c r="K22" s="215"/>
    </row>
    <row r="23" spans="1:13" ht="15.75" thickBot="1" x14ac:dyDescent="0.3">
      <c r="A23" s="214"/>
      <c r="B23" s="214"/>
      <c r="C23" s="214"/>
      <c r="D23" s="215"/>
      <c r="E23" s="215"/>
      <c r="F23" s="215"/>
      <c r="G23" s="215"/>
      <c r="H23" s="215"/>
      <c r="I23" s="215"/>
      <c r="J23" s="215"/>
      <c r="K23" s="215"/>
    </row>
    <row r="24" spans="1:13" ht="15.75" thickBot="1" x14ac:dyDescent="0.3">
      <c r="A24" s="270" t="s">
        <v>444</v>
      </c>
      <c r="B24" s="271"/>
      <c r="C24" s="271"/>
      <c r="D24" s="271"/>
      <c r="E24" s="301">
        <v>2018</v>
      </c>
      <c r="F24" s="302"/>
      <c r="G24" s="301">
        <v>2019</v>
      </c>
      <c r="H24" s="303"/>
      <c r="I24" s="304">
        <v>2020</v>
      </c>
      <c r="J24" s="278"/>
      <c r="K24" s="220" t="s">
        <v>495</v>
      </c>
      <c r="L24" s="304" t="s">
        <v>436</v>
      </c>
      <c r="M24" s="279"/>
    </row>
    <row r="25" spans="1:13" x14ac:dyDescent="0.25">
      <c r="A25" s="297" t="s">
        <v>445</v>
      </c>
      <c r="B25" s="298"/>
      <c r="C25" s="298"/>
      <c r="D25" s="298"/>
      <c r="E25" s="299">
        <f>1050000+204750</f>
        <v>1254750</v>
      </c>
      <c r="F25" s="300"/>
      <c r="G25" s="299">
        <f>1800000+336000</f>
        <v>2136000</v>
      </c>
      <c r="H25" s="300"/>
      <c r="I25" s="299">
        <f>1800000+315000</f>
        <v>2115000</v>
      </c>
      <c r="J25" s="300"/>
      <c r="K25" s="233">
        <v>352500</v>
      </c>
      <c r="L25" s="294">
        <f>SUM(E25:K25)</f>
        <v>5858250</v>
      </c>
      <c r="M25" s="294"/>
    </row>
    <row r="26" spans="1:13" x14ac:dyDescent="0.25">
      <c r="A26" s="295" t="s">
        <v>446</v>
      </c>
      <c r="B26" s="296"/>
      <c r="C26" s="296"/>
      <c r="D26" s="296"/>
      <c r="E26" s="294"/>
      <c r="F26" s="294"/>
      <c r="G26" s="294"/>
      <c r="H26" s="294"/>
      <c r="I26" s="294"/>
      <c r="J26" s="294"/>
      <c r="K26" s="226"/>
      <c r="L26" s="294">
        <f t="shared" ref="L26:L27" si="2">SUM(E26:J26)</f>
        <v>0</v>
      </c>
      <c r="M26" s="294"/>
    </row>
    <row r="27" spans="1:13" x14ac:dyDescent="0.25">
      <c r="A27" s="295" t="s">
        <v>447</v>
      </c>
      <c r="B27" s="296"/>
      <c r="C27" s="296"/>
      <c r="D27" s="296"/>
      <c r="E27" s="294">
        <v>1270000</v>
      </c>
      <c r="F27" s="294"/>
      <c r="G27" s="294">
        <v>8792000</v>
      </c>
      <c r="H27" s="294"/>
      <c r="I27" s="294">
        <v>12867350</v>
      </c>
      <c r="J27" s="294"/>
      <c r="K27" s="226"/>
      <c r="L27" s="294">
        <f t="shared" si="2"/>
        <v>22929350</v>
      </c>
      <c r="M27" s="294"/>
    </row>
    <row r="28" spans="1:13" x14ac:dyDescent="0.25">
      <c r="A28" s="291"/>
      <c r="B28" s="292"/>
      <c r="C28" s="292"/>
      <c r="D28" s="292"/>
      <c r="E28" s="293"/>
      <c r="F28" s="293"/>
      <c r="G28" s="293"/>
      <c r="H28" s="293"/>
      <c r="I28" s="293"/>
      <c r="J28" s="293"/>
      <c r="K28" s="224"/>
      <c r="L28" s="294"/>
      <c r="M28" s="294"/>
    </row>
    <row r="29" spans="1:13" ht="15.75" thickBot="1" x14ac:dyDescent="0.3">
      <c r="A29" s="288"/>
      <c r="B29" s="289"/>
      <c r="C29" s="289"/>
      <c r="D29" s="289"/>
      <c r="E29" s="268"/>
      <c r="F29" s="268"/>
      <c r="G29" s="268"/>
      <c r="H29" s="268"/>
      <c r="I29" s="268"/>
      <c r="J29" s="268"/>
      <c r="K29" s="228"/>
      <c r="L29" s="268"/>
      <c r="M29" s="269"/>
    </row>
    <row r="30" spans="1:13" ht="15.75" thickBot="1" x14ac:dyDescent="0.3">
      <c r="A30" s="270" t="s">
        <v>436</v>
      </c>
      <c r="B30" s="271"/>
      <c r="C30" s="271"/>
      <c r="D30" s="271"/>
      <c r="E30" s="272">
        <f>SUM(E25:F29)</f>
        <v>2524750</v>
      </c>
      <c r="F30" s="272"/>
      <c r="G30" s="272">
        <f t="shared" ref="G30" si="3">SUM(G25:H29)</f>
        <v>10928000</v>
      </c>
      <c r="H30" s="272"/>
      <c r="I30" s="272">
        <f t="shared" ref="I30" si="4">SUM(I25:J29)</f>
        <v>14982350</v>
      </c>
      <c r="J30" s="272"/>
      <c r="K30" s="231">
        <f>SUM(K25:K29)</f>
        <v>352500</v>
      </c>
      <c r="L30" s="273">
        <f>SUM(L25:M27)</f>
        <v>28787600</v>
      </c>
      <c r="M30" s="274"/>
    </row>
    <row r="33" spans="1:13" ht="15.75" x14ac:dyDescent="0.25">
      <c r="A33" s="216" t="s">
        <v>494</v>
      </c>
      <c r="B33" s="216"/>
      <c r="C33" s="216"/>
      <c r="D33" s="216"/>
      <c r="E33" s="216"/>
      <c r="F33" s="216"/>
      <c r="G33" s="216"/>
      <c r="H33" s="216"/>
      <c r="I33" s="216"/>
    </row>
    <row r="35" spans="1:13" ht="15.75" thickBot="1" x14ac:dyDescent="0.3"/>
    <row r="36" spans="1:13" ht="15.75" thickBot="1" x14ac:dyDescent="0.3">
      <c r="A36" s="281" t="s">
        <v>448</v>
      </c>
      <c r="B36" s="282"/>
      <c r="C36" s="282"/>
      <c r="D36" s="282"/>
      <c r="E36" s="282"/>
      <c r="F36" s="282"/>
      <c r="G36" s="282"/>
      <c r="H36" s="282"/>
      <c r="I36" s="282"/>
      <c r="J36" s="278" t="s">
        <v>449</v>
      </c>
      <c r="K36" s="278"/>
      <c r="L36" s="278"/>
      <c r="M36" s="279"/>
    </row>
    <row r="37" spans="1:13" x14ac:dyDescent="0.25">
      <c r="A37" s="283"/>
      <c r="B37" s="284"/>
      <c r="C37" s="284"/>
      <c r="D37" s="284"/>
      <c r="E37" s="284"/>
      <c r="F37" s="284"/>
      <c r="G37" s="284"/>
      <c r="H37" s="284"/>
      <c r="I37" s="284"/>
      <c r="J37" s="285"/>
      <c r="K37" s="286"/>
      <c r="L37" s="286"/>
      <c r="M37" s="287"/>
    </row>
    <row r="38" spans="1:13" ht="15.75" thickBot="1" x14ac:dyDescent="0.3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90"/>
    </row>
    <row r="39" spans="1:13" ht="15.75" thickBot="1" x14ac:dyDescent="0.3">
      <c r="A39" s="275" t="s">
        <v>450</v>
      </c>
      <c r="B39" s="276"/>
      <c r="C39" s="276"/>
      <c r="D39" s="276"/>
      <c r="E39" s="276"/>
      <c r="F39" s="276"/>
      <c r="G39" s="276"/>
      <c r="H39" s="276"/>
      <c r="I39" s="277"/>
      <c r="J39" s="278"/>
      <c r="K39" s="278"/>
      <c r="L39" s="278"/>
      <c r="M39" s="279"/>
    </row>
  </sheetData>
  <mergeCells count="93">
    <mergeCell ref="L13:M13"/>
    <mergeCell ref="A14:D14"/>
    <mergeCell ref="E14:F14"/>
    <mergeCell ref="G14:H14"/>
    <mergeCell ref="I14:J14"/>
    <mergeCell ref="L14:M14"/>
    <mergeCell ref="A8:D8"/>
    <mergeCell ref="A13:D13"/>
    <mergeCell ref="E13:F13"/>
    <mergeCell ref="G13:H13"/>
    <mergeCell ref="I13:J13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7:D27"/>
    <mergeCell ref="E27:F27"/>
    <mergeCell ref="G27:H27"/>
    <mergeCell ref="I27:J27"/>
    <mergeCell ref="L27:M27"/>
    <mergeCell ref="A28:D28"/>
    <mergeCell ref="E28:F28"/>
    <mergeCell ref="G28:H28"/>
    <mergeCell ref="I28:J28"/>
    <mergeCell ref="L28:M28"/>
    <mergeCell ref="A39:I39"/>
    <mergeCell ref="J39:M39"/>
    <mergeCell ref="A1:M1"/>
    <mergeCell ref="A2:M2"/>
    <mergeCell ref="A3:M3"/>
    <mergeCell ref="A5:M5"/>
    <mergeCell ref="A6:M6"/>
    <mergeCell ref="A36:I36"/>
    <mergeCell ref="J36:M36"/>
    <mergeCell ref="A37:I37"/>
    <mergeCell ref="J37:M37"/>
    <mergeCell ref="A38:I38"/>
    <mergeCell ref="J38:M38"/>
    <mergeCell ref="A29:D29"/>
    <mergeCell ref="E29:F29"/>
    <mergeCell ref="G29:H29"/>
    <mergeCell ref="I29:J29"/>
    <mergeCell ref="L29:M29"/>
    <mergeCell ref="A30:D30"/>
    <mergeCell ref="E30:F30"/>
    <mergeCell ref="G30:H30"/>
    <mergeCell ref="I30:J30"/>
    <mergeCell ref="L30:M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  <pageSetUpPr fitToPage="1"/>
  </sheetPr>
  <dimension ref="A1:M39"/>
  <sheetViews>
    <sheetView view="pageBreakPreview" zoomScale="60" zoomScaleNormal="100" workbookViewId="0">
      <selection activeCell="A3" sqref="A3:M3"/>
    </sheetView>
  </sheetViews>
  <sheetFormatPr defaultRowHeight="15" x14ac:dyDescent="0.25"/>
  <cols>
    <col min="11" max="11" width="18.28515625" customWidth="1"/>
  </cols>
  <sheetData>
    <row r="1" spans="1:13" x14ac:dyDescent="0.25">
      <c r="A1" s="264" t="s">
        <v>478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x14ac:dyDescent="0.25">
      <c r="A2" s="265" t="s">
        <v>418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x14ac:dyDescent="0.25">
      <c r="A3" s="265" t="s">
        <v>517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13" x14ac:dyDescent="0.2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1:13" ht="15.75" x14ac:dyDescent="0.25">
      <c r="A5" s="280" t="s">
        <v>423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</row>
    <row r="6" spans="1:13" ht="15.75" x14ac:dyDescent="0.25">
      <c r="A6" s="280" t="s">
        <v>424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</row>
    <row r="8" spans="1:13" ht="15.75" x14ac:dyDescent="0.25">
      <c r="A8" s="318" t="s">
        <v>425</v>
      </c>
      <c r="B8" s="318"/>
      <c r="C8" s="318"/>
      <c r="D8" s="318"/>
      <c r="E8" t="s">
        <v>426</v>
      </c>
    </row>
    <row r="9" spans="1:13" ht="15.75" x14ac:dyDescent="0.25">
      <c r="A9" s="209" t="s">
        <v>427</v>
      </c>
      <c r="B9" s="209"/>
      <c r="C9" s="210" t="s">
        <v>454</v>
      </c>
      <c r="D9" s="209"/>
    </row>
    <row r="10" spans="1:13" ht="15.75" x14ac:dyDescent="0.25">
      <c r="A10" s="209" t="s">
        <v>429</v>
      </c>
      <c r="B10" s="209"/>
      <c r="C10" s="210" t="s">
        <v>455</v>
      </c>
      <c r="D10" s="209"/>
    </row>
    <row r="11" spans="1:13" ht="15.75" x14ac:dyDescent="0.25">
      <c r="A11" s="209" t="s">
        <v>431</v>
      </c>
      <c r="B11" s="209"/>
      <c r="C11" s="209"/>
      <c r="D11" s="210" t="s">
        <v>456</v>
      </c>
    </row>
    <row r="12" spans="1:13" ht="15.75" thickBot="1" x14ac:dyDescent="0.3"/>
    <row r="13" spans="1:13" ht="15.75" thickBot="1" x14ac:dyDescent="0.3">
      <c r="A13" s="275" t="s">
        <v>433</v>
      </c>
      <c r="B13" s="276"/>
      <c r="C13" s="276"/>
      <c r="D13" s="277"/>
      <c r="E13" s="301">
        <v>2018</v>
      </c>
      <c r="F13" s="302"/>
      <c r="G13" s="301">
        <v>2019</v>
      </c>
      <c r="H13" s="303"/>
      <c r="I13" s="304">
        <v>2020</v>
      </c>
      <c r="J13" s="278"/>
      <c r="K13" s="220" t="s">
        <v>495</v>
      </c>
      <c r="L13" s="304" t="s">
        <v>436</v>
      </c>
      <c r="M13" s="279"/>
    </row>
    <row r="14" spans="1:13" x14ac:dyDescent="0.25">
      <c r="A14" s="297" t="s">
        <v>437</v>
      </c>
      <c r="B14" s="298"/>
      <c r="C14" s="298"/>
      <c r="D14" s="319"/>
      <c r="E14" s="320">
        <v>0</v>
      </c>
      <c r="F14" s="320"/>
      <c r="G14" s="320">
        <v>0</v>
      </c>
      <c r="H14" s="320"/>
      <c r="I14" s="320">
        <v>0</v>
      </c>
      <c r="J14" s="321"/>
      <c r="K14" s="222"/>
      <c r="L14" s="320">
        <v>0</v>
      </c>
      <c r="M14" s="322"/>
    </row>
    <row r="15" spans="1:13" x14ac:dyDescent="0.25">
      <c r="A15" s="211" t="s">
        <v>438</v>
      </c>
      <c r="B15" s="212"/>
      <c r="C15" s="212"/>
      <c r="D15" s="213"/>
      <c r="E15" s="293"/>
      <c r="F15" s="293"/>
      <c r="G15" s="293"/>
      <c r="H15" s="293"/>
      <c r="I15" s="293"/>
      <c r="J15" s="316"/>
      <c r="K15" s="225"/>
      <c r="L15" s="293"/>
      <c r="M15" s="317"/>
    </row>
    <row r="16" spans="1:13" x14ac:dyDescent="0.25">
      <c r="A16" s="295" t="s">
        <v>439</v>
      </c>
      <c r="B16" s="296"/>
      <c r="C16" s="296"/>
      <c r="D16" s="313"/>
      <c r="E16" s="293">
        <v>13011963</v>
      </c>
      <c r="F16" s="293"/>
      <c r="G16" s="293">
        <v>9099712</v>
      </c>
      <c r="H16" s="293"/>
      <c r="I16" s="293"/>
      <c r="J16" s="316"/>
      <c r="K16" s="225"/>
      <c r="L16" s="293">
        <f>SUM(E16:J16)</f>
        <v>22111675</v>
      </c>
      <c r="M16" s="317"/>
    </row>
    <row r="17" spans="1:13" x14ac:dyDescent="0.25">
      <c r="A17" s="295" t="s">
        <v>440</v>
      </c>
      <c r="B17" s="296"/>
      <c r="C17" s="296"/>
      <c r="D17" s="313"/>
      <c r="E17" s="293"/>
      <c r="F17" s="293"/>
      <c r="G17" s="293"/>
      <c r="H17" s="293"/>
      <c r="I17" s="293"/>
      <c r="J17" s="316"/>
      <c r="K17" s="225"/>
      <c r="L17" s="293"/>
      <c r="M17" s="317"/>
    </row>
    <row r="18" spans="1:13" x14ac:dyDescent="0.25">
      <c r="A18" s="295" t="s">
        <v>441</v>
      </c>
      <c r="B18" s="296"/>
      <c r="C18" s="296"/>
      <c r="D18" s="313"/>
      <c r="E18" s="293"/>
      <c r="F18" s="293"/>
      <c r="G18" s="293"/>
      <c r="H18" s="293"/>
      <c r="I18" s="293"/>
      <c r="J18" s="316"/>
      <c r="K18" s="225"/>
      <c r="L18" s="293"/>
      <c r="M18" s="317"/>
    </row>
    <row r="19" spans="1:13" x14ac:dyDescent="0.25">
      <c r="A19" s="295" t="s">
        <v>442</v>
      </c>
      <c r="B19" s="296"/>
      <c r="C19" s="296"/>
      <c r="D19" s="313"/>
      <c r="E19" s="293"/>
      <c r="F19" s="293"/>
      <c r="G19" s="293"/>
      <c r="H19" s="293"/>
      <c r="I19" s="293"/>
      <c r="J19" s="316"/>
      <c r="K19" s="225"/>
      <c r="L19" s="293"/>
      <c r="M19" s="317"/>
    </row>
    <row r="20" spans="1:13" ht="15.75" thickBot="1" x14ac:dyDescent="0.3">
      <c r="A20" s="288"/>
      <c r="B20" s="289"/>
      <c r="C20" s="289"/>
      <c r="D20" s="309"/>
      <c r="E20" s="268"/>
      <c r="F20" s="268"/>
      <c r="G20" s="268"/>
      <c r="H20" s="268"/>
      <c r="I20" s="268"/>
      <c r="J20" s="326"/>
      <c r="K20" s="232"/>
      <c r="L20" s="268"/>
      <c r="M20" s="269"/>
    </row>
    <row r="21" spans="1:13" ht="15.75" thickBot="1" x14ac:dyDescent="0.3">
      <c r="A21" s="270" t="s">
        <v>443</v>
      </c>
      <c r="B21" s="271"/>
      <c r="C21" s="271"/>
      <c r="D21" s="305"/>
      <c r="E21" s="306">
        <f>SUM(E16:F20)</f>
        <v>13011963</v>
      </c>
      <c r="F21" s="307"/>
      <c r="G21" s="306">
        <f t="shared" ref="G21" si="0">SUM(G16:H20)</f>
        <v>9099712</v>
      </c>
      <c r="H21" s="307"/>
      <c r="I21" s="306">
        <f t="shared" ref="I21" si="1">SUM(I16:J20)</f>
        <v>0</v>
      </c>
      <c r="J21" s="307"/>
      <c r="K21" s="230"/>
      <c r="L21" s="325">
        <f>SUM(L14:M20)</f>
        <v>22111675</v>
      </c>
      <c r="M21" s="323"/>
    </row>
    <row r="22" spans="1:13" x14ac:dyDescent="0.25">
      <c r="A22" s="214"/>
      <c r="B22" s="214"/>
      <c r="C22" s="214"/>
      <c r="D22" s="215"/>
      <c r="E22" s="215"/>
      <c r="F22" s="215"/>
      <c r="G22" s="215"/>
      <c r="H22" s="215"/>
      <c r="I22" s="215"/>
      <c r="J22" s="215"/>
      <c r="K22" s="215"/>
    </row>
    <row r="23" spans="1:13" ht="15.75" thickBot="1" x14ac:dyDescent="0.3">
      <c r="A23" s="214"/>
      <c r="B23" s="214"/>
      <c r="C23" s="214"/>
      <c r="D23" s="215"/>
      <c r="E23" s="215"/>
      <c r="F23" s="215"/>
      <c r="G23" s="215"/>
      <c r="H23" s="215"/>
      <c r="I23" s="215"/>
      <c r="J23" s="215"/>
      <c r="K23" s="215"/>
    </row>
    <row r="24" spans="1:13" ht="15.75" thickBot="1" x14ac:dyDescent="0.3">
      <c r="A24" s="270" t="s">
        <v>444</v>
      </c>
      <c r="B24" s="271"/>
      <c r="C24" s="271"/>
      <c r="D24" s="271"/>
      <c r="E24" s="301">
        <v>2018</v>
      </c>
      <c r="F24" s="302"/>
      <c r="G24" s="301">
        <v>2019</v>
      </c>
      <c r="H24" s="303"/>
      <c r="I24" s="304">
        <v>2020</v>
      </c>
      <c r="J24" s="278"/>
      <c r="K24" s="220" t="s">
        <v>495</v>
      </c>
      <c r="L24" s="304" t="s">
        <v>436</v>
      </c>
      <c r="M24" s="279"/>
    </row>
    <row r="25" spans="1:13" x14ac:dyDescent="0.25">
      <c r="A25" s="297" t="s">
        <v>445</v>
      </c>
      <c r="B25" s="298"/>
      <c r="C25" s="298"/>
      <c r="D25" s="298"/>
      <c r="E25" s="293">
        <f>1683500+312519</f>
        <v>1996019</v>
      </c>
      <c r="F25" s="293"/>
      <c r="G25" s="293">
        <f>2733750+479119</f>
        <v>3212869</v>
      </c>
      <c r="H25" s="293"/>
      <c r="I25" s="293">
        <v>1145762</v>
      </c>
      <c r="J25" s="293"/>
      <c r="K25" s="224"/>
      <c r="L25" s="293">
        <f>SUM(E25:J25)</f>
        <v>6354650</v>
      </c>
      <c r="M25" s="293"/>
    </row>
    <row r="26" spans="1:13" x14ac:dyDescent="0.25">
      <c r="A26" s="295" t="s">
        <v>446</v>
      </c>
      <c r="B26" s="296"/>
      <c r="C26" s="296"/>
      <c r="D26" s="296"/>
      <c r="E26" s="293"/>
      <c r="F26" s="293"/>
      <c r="G26" s="293">
        <v>2111167</v>
      </c>
      <c r="H26" s="293"/>
      <c r="I26" s="293"/>
      <c r="J26" s="293"/>
      <c r="K26" s="224"/>
      <c r="L26" s="293">
        <f>SUM(E26:J26)</f>
        <v>2111167</v>
      </c>
      <c r="M26" s="293"/>
    </row>
    <row r="27" spans="1:13" x14ac:dyDescent="0.25">
      <c r="A27" s="295" t="s">
        <v>447</v>
      </c>
      <c r="B27" s="296"/>
      <c r="C27" s="296"/>
      <c r="D27" s="296"/>
      <c r="E27" s="293">
        <v>2877439</v>
      </c>
      <c r="F27" s="293"/>
      <c r="G27" s="293">
        <v>1899335</v>
      </c>
      <c r="H27" s="293"/>
      <c r="I27" s="293">
        <v>8869084</v>
      </c>
      <c r="J27" s="293"/>
      <c r="K27" s="224"/>
      <c r="L27" s="293">
        <f>SUM(E27:J27)</f>
        <v>13645858</v>
      </c>
      <c r="M27" s="293"/>
    </row>
    <row r="28" spans="1:13" x14ac:dyDescent="0.25">
      <c r="A28" s="291"/>
      <c r="B28" s="292"/>
      <c r="C28" s="292"/>
      <c r="D28" s="292"/>
      <c r="E28" s="293"/>
      <c r="F28" s="293"/>
      <c r="G28" s="293"/>
      <c r="H28" s="293"/>
      <c r="I28" s="293"/>
      <c r="J28" s="293"/>
      <c r="K28" s="224"/>
      <c r="L28" s="293"/>
      <c r="M28" s="317"/>
    </row>
    <row r="29" spans="1:13" ht="15.75" thickBot="1" x14ac:dyDescent="0.3">
      <c r="A29" s="288"/>
      <c r="B29" s="289"/>
      <c r="C29" s="289"/>
      <c r="D29" s="289"/>
      <c r="E29" s="268"/>
      <c r="F29" s="268"/>
      <c r="G29" s="268"/>
      <c r="H29" s="268"/>
      <c r="I29" s="268"/>
      <c r="J29" s="268"/>
      <c r="K29" s="228"/>
      <c r="L29" s="268"/>
      <c r="M29" s="269"/>
    </row>
    <row r="30" spans="1:13" ht="15.75" thickBot="1" x14ac:dyDescent="0.3">
      <c r="A30" s="270" t="s">
        <v>436</v>
      </c>
      <c r="B30" s="271"/>
      <c r="C30" s="271"/>
      <c r="D30" s="271"/>
      <c r="E30" s="272">
        <f>SUM(E25:F29)</f>
        <v>4873458</v>
      </c>
      <c r="F30" s="272"/>
      <c r="G30" s="272">
        <f t="shared" ref="G30" si="2">SUM(G25:H29)</f>
        <v>7223371</v>
      </c>
      <c r="H30" s="272"/>
      <c r="I30" s="272">
        <f t="shared" ref="I30" si="3">SUM(I25:J29)</f>
        <v>10014846</v>
      </c>
      <c r="J30" s="272"/>
      <c r="K30" s="231"/>
      <c r="L30" s="272">
        <f>SUM(L25:M27)</f>
        <v>22111675</v>
      </c>
      <c r="M30" s="323"/>
    </row>
    <row r="33" spans="1:13" ht="15.75" x14ac:dyDescent="0.25">
      <c r="A33" s="216" t="s">
        <v>494</v>
      </c>
      <c r="B33" s="216"/>
      <c r="C33" s="216"/>
      <c r="D33" s="216"/>
      <c r="E33" s="216"/>
      <c r="F33" s="216"/>
      <c r="G33" s="216"/>
      <c r="H33" s="216"/>
      <c r="I33" s="216"/>
    </row>
    <row r="35" spans="1:13" ht="15.75" thickBot="1" x14ac:dyDescent="0.3"/>
    <row r="36" spans="1:13" ht="15.75" thickBot="1" x14ac:dyDescent="0.3">
      <c r="A36" s="281" t="s">
        <v>448</v>
      </c>
      <c r="B36" s="282"/>
      <c r="C36" s="282"/>
      <c r="D36" s="282"/>
      <c r="E36" s="282"/>
      <c r="F36" s="282"/>
      <c r="G36" s="282"/>
      <c r="H36" s="282"/>
      <c r="I36" s="282"/>
      <c r="J36" s="278" t="s">
        <v>449</v>
      </c>
      <c r="K36" s="278"/>
      <c r="L36" s="278"/>
      <c r="M36" s="279"/>
    </row>
    <row r="37" spans="1:13" x14ac:dyDescent="0.25">
      <c r="A37" s="283"/>
      <c r="B37" s="284"/>
      <c r="C37" s="284"/>
      <c r="D37" s="284"/>
      <c r="E37" s="284"/>
      <c r="F37" s="284"/>
      <c r="G37" s="284"/>
      <c r="H37" s="284"/>
      <c r="I37" s="284"/>
      <c r="J37" s="285"/>
      <c r="K37" s="286"/>
      <c r="L37" s="286"/>
      <c r="M37" s="287"/>
    </row>
    <row r="38" spans="1:13" ht="15.75" thickBot="1" x14ac:dyDescent="0.3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90"/>
    </row>
    <row r="39" spans="1:13" ht="15.75" thickBot="1" x14ac:dyDescent="0.3">
      <c r="A39" s="275" t="s">
        <v>450</v>
      </c>
      <c r="B39" s="276"/>
      <c r="C39" s="276"/>
      <c r="D39" s="276"/>
      <c r="E39" s="276"/>
      <c r="F39" s="276"/>
      <c r="G39" s="276"/>
      <c r="H39" s="276"/>
      <c r="I39" s="277"/>
      <c r="J39" s="278"/>
      <c r="K39" s="278"/>
      <c r="L39" s="278"/>
      <c r="M39" s="279"/>
    </row>
  </sheetData>
  <mergeCells count="94">
    <mergeCell ref="L13:M13"/>
    <mergeCell ref="A14:D14"/>
    <mergeCell ref="E14:F14"/>
    <mergeCell ref="G14:H14"/>
    <mergeCell ref="I14:J14"/>
    <mergeCell ref="L14:M14"/>
    <mergeCell ref="A8:D8"/>
    <mergeCell ref="A13:D13"/>
    <mergeCell ref="E13:F13"/>
    <mergeCell ref="G13:H13"/>
    <mergeCell ref="I13:J13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7:D27"/>
    <mergeCell ref="E27:F27"/>
    <mergeCell ref="G27:H27"/>
    <mergeCell ref="I27:J27"/>
    <mergeCell ref="L27:M27"/>
    <mergeCell ref="A28:D28"/>
    <mergeCell ref="E28:F28"/>
    <mergeCell ref="G28:H28"/>
    <mergeCell ref="I28:J28"/>
    <mergeCell ref="L28:M28"/>
    <mergeCell ref="A39:I39"/>
    <mergeCell ref="J39:M39"/>
    <mergeCell ref="A1:M1"/>
    <mergeCell ref="A2:M2"/>
    <mergeCell ref="A3:M3"/>
    <mergeCell ref="A4:M4"/>
    <mergeCell ref="A5:M5"/>
    <mergeCell ref="A6:M6"/>
    <mergeCell ref="A36:I36"/>
    <mergeCell ref="J36:M36"/>
    <mergeCell ref="A37:I37"/>
    <mergeCell ref="J37:M37"/>
    <mergeCell ref="A38:I38"/>
    <mergeCell ref="J38:M38"/>
    <mergeCell ref="A29:D29"/>
    <mergeCell ref="E29:F29"/>
    <mergeCell ref="G29:H29"/>
    <mergeCell ref="I29:J29"/>
    <mergeCell ref="L29:M29"/>
    <mergeCell ref="A30:D30"/>
    <mergeCell ref="E30:F30"/>
    <mergeCell ref="G30:H30"/>
    <mergeCell ref="I30:J30"/>
    <mergeCell ref="L30:M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030A0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8.28515625" customWidth="1"/>
  </cols>
  <sheetData>
    <row r="1" spans="1:13" x14ac:dyDescent="0.25">
      <c r="A1" s="264" t="s">
        <v>479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x14ac:dyDescent="0.25">
      <c r="A2" s="265" t="s">
        <v>418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x14ac:dyDescent="0.25">
      <c r="A3" s="265" t="s">
        <v>517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13" x14ac:dyDescent="0.2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1:13" ht="15.75" x14ac:dyDescent="0.25">
      <c r="A5" s="280" t="s">
        <v>423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</row>
    <row r="6" spans="1:13" ht="15.75" x14ac:dyDescent="0.25">
      <c r="A6" s="280" t="s">
        <v>424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</row>
    <row r="8" spans="1:13" ht="15.75" x14ac:dyDescent="0.25">
      <c r="A8" s="318" t="s">
        <v>425</v>
      </c>
      <c r="B8" s="318"/>
      <c r="C8" s="318"/>
      <c r="D8" s="318"/>
      <c r="E8" t="s">
        <v>426</v>
      </c>
    </row>
    <row r="9" spans="1:13" ht="15.75" x14ac:dyDescent="0.25">
      <c r="A9" s="209" t="s">
        <v>427</v>
      </c>
      <c r="B9" s="209"/>
      <c r="C9" s="210" t="s">
        <v>428</v>
      </c>
      <c r="D9" s="209"/>
    </row>
    <row r="10" spans="1:13" ht="15.75" x14ac:dyDescent="0.25">
      <c r="A10" s="209" t="s">
        <v>429</v>
      </c>
      <c r="B10" s="209"/>
      <c r="C10" s="210" t="s">
        <v>430</v>
      </c>
      <c r="D10" s="209"/>
    </row>
    <row r="11" spans="1:13" ht="15.75" x14ac:dyDescent="0.25">
      <c r="A11" s="209" t="s">
        <v>431</v>
      </c>
      <c r="B11" s="209"/>
      <c r="C11" s="209"/>
      <c r="D11" s="210" t="s">
        <v>432</v>
      </c>
    </row>
    <row r="12" spans="1:13" ht="15.75" thickBot="1" x14ac:dyDescent="0.3"/>
    <row r="13" spans="1:13" ht="15.75" thickBot="1" x14ac:dyDescent="0.3">
      <c r="A13" s="275" t="s">
        <v>433</v>
      </c>
      <c r="B13" s="276"/>
      <c r="C13" s="276"/>
      <c r="D13" s="277"/>
      <c r="E13" s="301">
        <v>2018</v>
      </c>
      <c r="F13" s="302"/>
      <c r="G13" s="301">
        <v>2019</v>
      </c>
      <c r="H13" s="303"/>
      <c r="I13" s="304">
        <v>2020</v>
      </c>
      <c r="J13" s="278"/>
      <c r="K13" s="220" t="s">
        <v>495</v>
      </c>
      <c r="L13" s="304" t="s">
        <v>436</v>
      </c>
      <c r="M13" s="279"/>
    </row>
    <row r="14" spans="1:13" x14ac:dyDescent="0.25">
      <c r="A14" s="297" t="s">
        <v>437</v>
      </c>
      <c r="B14" s="298"/>
      <c r="C14" s="298"/>
      <c r="D14" s="319"/>
      <c r="E14" s="320">
        <v>0</v>
      </c>
      <c r="F14" s="320"/>
      <c r="G14" s="320">
        <v>0</v>
      </c>
      <c r="H14" s="320"/>
      <c r="I14" s="320">
        <v>0</v>
      </c>
      <c r="J14" s="321"/>
      <c r="K14" s="222"/>
      <c r="L14" s="320">
        <v>0</v>
      </c>
      <c r="M14" s="322"/>
    </row>
    <row r="15" spans="1:13" x14ac:dyDescent="0.25">
      <c r="A15" s="211" t="s">
        <v>438</v>
      </c>
      <c r="B15" s="212"/>
      <c r="C15" s="212"/>
      <c r="D15" s="213"/>
      <c r="E15" s="293"/>
      <c r="F15" s="293"/>
      <c r="G15" s="293"/>
      <c r="H15" s="293"/>
      <c r="I15" s="293"/>
      <c r="J15" s="316"/>
      <c r="K15" s="225"/>
      <c r="L15" s="293"/>
      <c r="M15" s="317"/>
    </row>
    <row r="16" spans="1:13" x14ac:dyDescent="0.25">
      <c r="A16" s="295" t="s">
        <v>439</v>
      </c>
      <c r="B16" s="296"/>
      <c r="C16" s="296"/>
      <c r="D16" s="313"/>
      <c r="E16" s="293">
        <v>33354500</v>
      </c>
      <c r="F16" s="293"/>
      <c r="G16" s="293">
        <v>0</v>
      </c>
      <c r="H16" s="293"/>
      <c r="I16" s="293">
        <v>67272696</v>
      </c>
      <c r="J16" s="316"/>
      <c r="K16" s="225">
        <v>8946186</v>
      </c>
      <c r="L16" s="293">
        <f>SUM(E16:K16)</f>
        <v>109573382</v>
      </c>
      <c r="M16" s="317"/>
    </row>
    <row r="17" spans="1:13" x14ac:dyDescent="0.25">
      <c r="A17" s="295" t="s">
        <v>440</v>
      </c>
      <c r="B17" s="296"/>
      <c r="C17" s="296"/>
      <c r="D17" s="313"/>
      <c r="E17" s="293"/>
      <c r="F17" s="293"/>
      <c r="G17" s="293"/>
      <c r="H17" s="293"/>
      <c r="I17" s="293"/>
      <c r="J17" s="316"/>
      <c r="K17" s="225"/>
      <c r="L17" s="293"/>
      <c r="M17" s="317"/>
    </row>
    <row r="18" spans="1:13" x14ac:dyDescent="0.25">
      <c r="A18" s="295" t="s">
        <v>441</v>
      </c>
      <c r="B18" s="296"/>
      <c r="C18" s="296"/>
      <c r="D18" s="313"/>
      <c r="E18" s="293"/>
      <c r="F18" s="293"/>
      <c r="G18" s="293"/>
      <c r="H18" s="293"/>
      <c r="I18" s="293"/>
      <c r="J18" s="316"/>
      <c r="K18" s="225"/>
      <c r="L18" s="293"/>
      <c r="M18" s="317"/>
    </row>
    <row r="19" spans="1:13" x14ac:dyDescent="0.25">
      <c r="A19" s="295" t="s">
        <v>442</v>
      </c>
      <c r="B19" s="296"/>
      <c r="C19" s="296"/>
      <c r="D19" s="313"/>
      <c r="E19" s="293"/>
      <c r="F19" s="293"/>
      <c r="G19" s="293"/>
      <c r="H19" s="293"/>
      <c r="I19" s="293"/>
      <c r="J19" s="316"/>
      <c r="K19" s="225"/>
      <c r="L19" s="293"/>
      <c r="M19" s="317"/>
    </row>
    <row r="20" spans="1:13" ht="15.75" thickBot="1" x14ac:dyDescent="0.3">
      <c r="A20" s="288"/>
      <c r="B20" s="289"/>
      <c r="C20" s="289"/>
      <c r="D20" s="309"/>
      <c r="E20" s="268"/>
      <c r="F20" s="268"/>
      <c r="G20" s="268"/>
      <c r="H20" s="268"/>
      <c r="I20" s="268"/>
      <c r="J20" s="326"/>
      <c r="K20" s="232"/>
      <c r="L20" s="268"/>
      <c r="M20" s="269"/>
    </row>
    <row r="21" spans="1:13" ht="15.75" thickBot="1" x14ac:dyDescent="0.3">
      <c r="A21" s="270" t="s">
        <v>443</v>
      </c>
      <c r="B21" s="271"/>
      <c r="C21" s="271"/>
      <c r="D21" s="305"/>
      <c r="E21" s="306">
        <f>SUM(E15:F20)</f>
        <v>33354500</v>
      </c>
      <c r="F21" s="307"/>
      <c r="G21" s="306">
        <f t="shared" ref="G21" si="0">SUM(G15:H20)</f>
        <v>0</v>
      </c>
      <c r="H21" s="307"/>
      <c r="I21" s="306">
        <f t="shared" ref="I21" si="1">SUM(I15:J20)</f>
        <v>67272696</v>
      </c>
      <c r="J21" s="307"/>
      <c r="K21" s="230">
        <f>SUM(K16:K20)</f>
        <v>8946186</v>
      </c>
      <c r="L21" s="325">
        <f>SUM(L14:M20)</f>
        <v>109573382</v>
      </c>
      <c r="M21" s="323"/>
    </row>
    <row r="22" spans="1:13" x14ac:dyDescent="0.25">
      <c r="A22" s="214"/>
      <c r="B22" s="214"/>
      <c r="C22" s="214"/>
      <c r="D22" s="215"/>
      <c r="E22" s="215"/>
      <c r="F22" s="215"/>
      <c r="G22" s="215"/>
      <c r="H22" s="215"/>
      <c r="I22" s="215"/>
      <c r="J22" s="215"/>
      <c r="K22" s="215"/>
    </row>
    <row r="23" spans="1:13" ht="15.75" thickBot="1" x14ac:dyDescent="0.3">
      <c r="A23" s="214"/>
      <c r="B23" s="214"/>
      <c r="C23" s="214"/>
      <c r="D23" s="215"/>
      <c r="E23" s="215"/>
      <c r="F23" s="215"/>
      <c r="G23" s="215"/>
      <c r="H23" s="215"/>
      <c r="I23" s="215"/>
      <c r="J23" s="215"/>
      <c r="K23" s="215"/>
    </row>
    <row r="24" spans="1:13" ht="15.75" thickBot="1" x14ac:dyDescent="0.3">
      <c r="A24" s="270" t="s">
        <v>444</v>
      </c>
      <c r="B24" s="271"/>
      <c r="C24" s="271"/>
      <c r="D24" s="271"/>
      <c r="E24" s="301">
        <v>2018</v>
      </c>
      <c r="F24" s="302"/>
      <c r="G24" s="301">
        <v>2019</v>
      </c>
      <c r="H24" s="303"/>
      <c r="I24" s="304">
        <v>2020</v>
      </c>
      <c r="J24" s="278"/>
      <c r="K24" s="220" t="s">
        <v>495</v>
      </c>
      <c r="L24" s="304" t="s">
        <v>436</v>
      </c>
      <c r="M24" s="279"/>
    </row>
    <row r="25" spans="1:13" x14ac:dyDescent="0.25">
      <c r="A25" s="297" t="s">
        <v>445</v>
      </c>
      <c r="B25" s="298"/>
      <c r="C25" s="298"/>
      <c r="D25" s="298"/>
      <c r="E25" s="294">
        <f>2658547+117000</f>
        <v>2775547</v>
      </c>
      <c r="F25" s="294"/>
      <c r="G25" s="294">
        <f>6721975+1557611</f>
        <v>8279586</v>
      </c>
      <c r="H25" s="294"/>
      <c r="I25" s="294">
        <f>5113300+894828+259315+45380</f>
        <v>6312823</v>
      </c>
      <c r="J25" s="294"/>
      <c r="K25" s="226">
        <v>11583230</v>
      </c>
      <c r="L25" s="294">
        <f>SUM(E25:K25)</f>
        <v>28951186</v>
      </c>
      <c r="M25" s="294"/>
    </row>
    <row r="26" spans="1:13" x14ac:dyDescent="0.25">
      <c r="A26" s="295" t="s">
        <v>446</v>
      </c>
      <c r="B26" s="296"/>
      <c r="C26" s="296"/>
      <c r="D26" s="296"/>
      <c r="E26" s="294"/>
      <c r="F26" s="294"/>
      <c r="G26" s="294"/>
      <c r="H26" s="294"/>
      <c r="I26" s="294">
        <f>17904724+4834275</f>
        <v>22738999</v>
      </c>
      <c r="J26" s="294"/>
      <c r="K26" s="226"/>
      <c r="L26" s="294">
        <f>SUM(E26:K26)</f>
        <v>22738999</v>
      </c>
      <c r="M26" s="294"/>
    </row>
    <row r="27" spans="1:13" x14ac:dyDescent="0.25">
      <c r="A27" s="295" t="s">
        <v>447</v>
      </c>
      <c r="B27" s="296"/>
      <c r="C27" s="296"/>
      <c r="D27" s="296"/>
      <c r="E27" s="294">
        <v>4451900</v>
      </c>
      <c r="F27" s="294"/>
      <c r="G27" s="294">
        <v>7362500</v>
      </c>
      <c r="H27" s="294"/>
      <c r="I27" s="294">
        <f>28294274+7639454</f>
        <v>35933728</v>
      </c>
      <c r="J27" s="294"/>
      <c r="K27" s="226">
        <v>10135069</v>
      </c>
      <c r="L27" s="294">
        <f>SUM(E27:K27)</f>
        <v>57883197</v>
      </c>
      <c r="M27" s="294"/>
    </row>
    <row r="28" spans="1:13" x14ac:dyDescent="0.25">
      <c r="A28" s="291"/>
      <c r="B28" s="292"/>
      <c r="C28" s="292"/>
      <c r="D28" s="292"/>
      <c r="E28" s="293"/>
      <c r="F28" s="293"/>
      <c r="G28" s="293"/>
      <c r="H28" s="293"/>
      <c r="I28" s="293"/>
      <c r="J28" s="293"/>
      <c r="K28" s="224"/>
      <c r="L28" s="293"/>
      <c r="M28" s="317"/>
    </row>
    <row r="29" spans="1:13" ht="15.75" thickBot="1" x14ac:dyDescent="0.3">
      <c r="A29" s="288"/>
      <c r="B29" s="289"/>
      <c r="C29" s="289"/>
      <c r="D29" s="289"/>
      <c r="E29" s="268"/>
      <c r="F29" s="268"/>
      <c r="G29" s="268"/>
      <c r="H29" s="268"/>
      <c r="I29" s="268"/>
      <c r="J29" s="268"/>
      <c r="K29" s="228"/>
      <c r="L29" s="268"/>
      <c r="M29" s="269"/>
    </row>
    <row r="30" spans="1:13" ht="15.75" thickBot="1" x14ac:dyDescent="0.3">
      <c r="A30" s="270" t="s">
        <v>436</v>
      </c>
      <c r="B30" s="271"/>
      <c r="C30" s="271"/>
      <c r="D30" s="271"/>
      <c r="E30" s="272">
        <f>SUM(E25:F29)</f>
        <v>7227447</v>
      </c>
      <c r="F30" s="272"/>
      <c r="G30" s="272">
        <f>SUM(G25:H29)</f>
        <v>15642086</v>
      </c>
      <c r="H30" s="272"/>
      <c r="I30" s="272">
        <f>SUM(I25:J29)</f>
        <v>64985550</v>
      </c>
      <c r="J30" s="272"/>
      <c r="K30" s="231">
        <f>SUM(K25:K29)</f>
        <v>21718299</v>
      </c>
      <c r="L30" s="272">
        <f>SUM(L25:M27)</f>
        <v>109573382</v>
      </c>
      <c r="M30" s="323"/>
    </row>
    <row r="33" spans="1:13" ht="15.75" x14ac:dyDescent="0.25">
      <c r="A33" s="216" t="s">
        <v>494</v>
      </c>
      <c r="B33" s="216"/>
      <c r="C33" s="216"/>
      <c r="D33" s="216"/>
      <c r="E33" s="216"/>
      <c r="F33" s="216"/>
      <c r="G33" s="216"/>
      <c r="H33" s="216"/>
      <c r="I33" s="216"/>
    </row>
    <row r="35" spans="1:13" ht="15.75" thickBot="1" x14ac:dyDescent="0.3"/>
    <row r="36" spans="1:13" ht="15.75" thickBot="1" x14ac:dyDescent="0.3">
      <c r="A36" s="281" t="s">
        <v>448</v>
      </c>
      <c r="B36" s="282"/>
      <c r="C36" s="282"/>
      <c r="D36" s="282"/>
      <c r="E36" s="282"/>
      <c r="F36" s="282"/>
      <c r="G36" s="282"/>
      <c r="H36" s="282"/>
      <c r="I36" s="282"/>
      <c r="J36" s="278" t="s">
        <v>449</v>
      </c>
      <c r="K36" s="278"/>
      <c r="L36" s="278"/>
      <c r="M36" s="279"/>
    </row>
    <row r="37" spans="1:13" x14ac:dyDescent="0.25">
      <c r="A37" s="283"/>
      <c r="B37" s="284"/>
      <c r="C37" s="284"/>
      <c r="D37" s="284"/>
      <c r="E37" s="284"/>
      <c r="F37" s="284"/>
      <c r="G37" s="284"/>
      <c r="H37" s="284"/>
      <c r="I37" s="284"/>
      <c r="J37" s="285"/>
      <c r="K37" s="286"/>
      <c r="L37" s="286"/>
      <c r="M37" s="287"/>
    </row>
    <row r="38" spans="1:13" ht="15.75" thickBot="1" x14ac:dyDescent="0.3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90"/>
    </row>
    <row r="39" spans="1:13" ht="15.75" thickBot="1" x14ac:dyDescent="0.3">
      <c r="A39" s="275" t="s">
        <v>450</v>
      </c>
      <c r="B39" s="276"/>
      <c r="C39" s="276"/>
      <c r="D39" s="276"/>
      <c r="E39" s="276"/>
      <c r="F39" s="276"/>
      <c r="G39" s="276"/>
      <c r="H39" s="276"/>
      <c r="I39" s="277"/>
      <c r="J39" s="278"/>
      <c r="K39" s="278"/>
      <c r="L39" s="278"/>
      <c r="M39" s="279"/>
    </row>
  </sheetData>
  <mergeCells count="94">
    <mergeCell ref="L13:M13"/>
    <mergeCell ref="A14:D14"/>
    <mergeCell ref="E14:F14"/>
    <mergeCell ref="G14:H14"/>
    <mergeCell ref="I14:J14"/>
    <mergeCell ref="L14:M14"/>
    <mergeCell ref="A8:D8"/>
    <mergeCell ref="A13:D13"/>
    <mergeCell ref="E13:F13"/>
    <mergeCell ref="G13:H13"/>
    <mergeCell ref="I13:J13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7:D27"/>
    <mergeCell ref="E27:F27"/>
    <mergeCell ref="G27:H27"/>
    <mergeCell ref="I27:J27"/>
    <mergeCell ref="L27:M27"/>
    <mergeCell ref="A28:D28"/>
    <mergeCell ref="E28:F28"/>
    <mergeCell ref="G28:H28"/>
    <mergeCell ref="I28:J28"/>
    <mergeCell ref="L28:M28"/>
    <mergeCell ref="A39:I39"/>
    <mergeCell ref="J39:M39"/>
    <mergeCell ref="A1:M1"/>
    <mergeCell ref="A2:M2"/>
    <mergeCell ref="A3:M3"/>
    <mergeCell ref="A4:M4"/>
    <mergeCell ref="A5:M5"/>
    <mergeCell ref="A6:M6"/>
    <mergeCell ref="A36:I36"/>
    <mergeCell ref="J36:M36"/>
    <mergeCell ref="A37:I37"/>
    <mergeCell ref="J37:M37"/>
    <mergeCell ref="A38:I38"/>
    <mergeCell ref="J38:M38"/>
    <mergeCell ref="A29:D29"/>
    <mergeCell ref="E29:F29"/>
    <mergeCell ref="G29:H29"/>
    <mergeCell ref="I29:J29"/>
    <mergeCell ref="L29:M29"/>
    <mergeCell ref="A30:D30"/>
    <mergeCell ref="E30:F30"/>
    <mergeCell ref="G30:H30"/>
    <mergeCell ref="I30:J30"/>
    <mergeCell ref="L30:M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8.42578125" customWidth="1"/>
  </cols>
  <sheetData>
    <row r="1" spans="1:13" x14ac:dyDescent="0.25">
      <c r="A1" s="264" t="s">
        <v>480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x14ac:dyDescent="0.25">
      <c r="A2" s="265" t="s">
        <v>418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x14ac:dyDescent="0.25">
      <c r="A3" s="265" t="s">
        <v>517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13" x14ac:dyDescent="0.2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1:13" ht="15.75" x14ac:dyDescent="0.25">
      <c r="A5" s="280" t="s">
        <v>423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</row>
    <row r="6" spans="1:13" ht="15.75" x14ac:dyDescent="0.25">
      <c r="A6" s="280" t="s">
        <v>424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</row>
    <row r="8" spans="1:13" ht="15.75" x14ac:dyDescent="0.25">
      <c r="A8" s="318" t="s">
        <v>425</v>
      </c>
      <c r="B8" s="318"/>
      <c r="C8" s="318"/>
      <c r="D8" s="318"/>
      <c r="E8" t="s">
        <v>426</v>
      </c>
    </row>
    <row r="9" spans="1:13" ht="15.75" x14ac:dyDescent="0.25">
      <c r="A9" s="209" t="s">
        <v>427</v>
      </c>
      <c r="B9" s="209"/>
      <c r="C9" t="s">
        <v>457</v>
      </c>
    </row>
    <row r="10" spans="1:13" ht="18.75" customHeight="1" x14ac:dyDescent="0.25">
      <c r="A10" s="209" t="s">
        <v>429</v>
      </c>
      <c r="B10" s="209"/>
      <c r="C10" s="327" t="s">
        <v>458</v>
      </c>
      <c r="D10" s="327"/>
      <c r="E10" s="327"/>
      <c r="F10" s="327"/>
      <c r="G10" s="327"/>
      <c r="H10" s="327"/>
      <c r="I10" s="327"/>
      <c r="J10" s="327"/>
      <c r="K10" s="327"/>
      <c r="L10" s="327"/>
      <c r="M10" s="327"/>
    </row>
    <row r="11" spans="1:13" ht="15.75" x14ac:dyDescent="0.25">
      <c r="A11" s="209" t="s">
        <v>431</v>
      </c>
      <c r="B11" s="209"/>
      <c r="C11" s="209" t="s">
        <v>459</v>
      </c>
      <c r="D11" s="210" t="s">
        <v>460</v>
      </c>
    </row>
    <row r="12" spans="1:13" ht="15.75" thickBot="1" x14ac:dyDescent="0.3"/>
    <row r="13" spans="1:13" ht="15.75" thickBot="1" x14ac:dyDescent="0.3">
      <c r="A13" s="275" t="s">
        <v>433</v>
      </c>
      <c r="B13" s="276"/>
      <c r="C13" s="276"/>
      <c r="D13" s="277"/>
      <c r="E13" s="301">
        <v>2018</v>
      </c>
      <c r="F13" s="302"/>
      <c r="G13" s="301">
        <v>2019</v>
      </c>
      <c r="H13" s="303"/>
      <c r="I13" s="304">
        <v>2020</v>
      </c>
      <c r="J13" s="278"/>
      <c r="K13" s="220" t="s">
        <v>495</v>
      </c>
      <c r="L13" s="304" t="s">
        <v>436</v>
      </c>
      <c r="M13" s="279"/>
    </row>
    <row r="14" spans="1:13" x14ac:dyDescent="0.25">
      <c r="A14" s="297" t="s">
        <v>437</v>
      </c>
      <c r="B14" s="298"/>
      <c r="C14" s="298"/>
      <c r="D14" s="319"/>
      <c r="E14" s="320">
        <v>0</v>
      </c>
      <c r="F14" s="320"/>
      <c r="G14" s="320">
        <v>0</v>
      </c>
      <c r="H14" s="320"/>
      <c r="I14" s="320">
        <v>0</v>
      </c>
      <c r="J14" s="321"/>
      <c r="K14" s="222"/>
      <c r="L14" s="320">
        <v>0</v>
      </c>
      <c r="M14" s="322"/>
    </row>
    <row r="15" spans="1:13" x14ac:dyDescent="0.25">
      <c r="A15" s="211" t="s">
        <v>438</v>
      </c>
      <c r="B15" s="212"/>
      <c r="C15" s="212"/>
      <c r="D15" s="213"/>
      <c r="E15" s="293"/>
      <c r="F15" s="293"/>
      <c r="L15" s="293"/>
      <c r="M15" s="317"/>
    </row>
    <row r="16" spans="1:13" x14ac:dyDescent="0.25">
      <c r="A16" s="295" t="s">
        <v>439</v>
      </c>
      <c r="B16" s="296"/>
      <c r="C16" s="296"/>
      <c r="D16" s="313"/>
      <c r="E16" s="293">
        <v>39469325</v>
      </c>
      <c r="F16" s="293"/>
      <c r="G16" s="293">
        <v>9251950</v>
      </c>
      <c r="H16" s="293"/>
      <c r="I16" s="293">
        <v>31278725</v>
      </c>
      <c r="J16" s="316"/>
      <c r="K16" s="225"/>
      <c r="L16" s="293">
        <f>SUM(E16:J16)</f>
        <v>80000000</v>
      </c>
      <c r="M16" s="317"/>
    </row>
    <row r="17" spans="1:13" x14ac:dyDescent="0.25">
      <c r="A17" s="295" t="s">
        <v>440</v>
      </c>
      <c r="B17" s="296"/>
      <c r="C17" s="296"/>
      <c r="D17" s="313"/>
      <c r="E17" s="293"/>
      <c r="F17" s="293"/>
      <c r="G17" s="293"/>
      <c r="H17" s="293"/>
      <c r="I17" s="293"/>
      <c r="J17" s="316"/>
      <c r="K17" s="225"/>
      <c r="L17" s="293"/>
      <c r="M17" s="317"/>
    </row>
    <row r="18" spans="1:13" x14ac:dyDescent="0.25">
      <c r="A18" s="295" t="s">
        <v>441</v>
      </c>
      <c r="B18" s="296"/>
      <c r="C18" s="296"/>
      <c r="D18" s="313"/>
      <c r="E18" s="293"/>
      <c r="F18" s="293"/>
      <c r="G18" s="293"/>
      <c r="H18" s="293"/>
      <c r="I18" s="293"/>
      <c r="J18" s="316"/>
      <c r="K18" s="225"/>
      <c r="L18" s="293"/>
      <c r="M18" s="317"/>
    </row>
    <row r="19" spans="1:13" x14ac:dyDescent="0.25">
      <c r="A19" s="295" t="s">
        <v>442</v>
      </c>
      <c r="B19" s="296"/>
      <c r="C19" s="296"/>
      <c r="D19" s="313"/>
      <c r="E19" s="293"/>
      <c r="F19" s="293"/>
      <c r="G19" s="293"/>
      <c r="H19" s="293"/>
      <c r="I19" s="293"/>
      <c r="J19" s="316"/>
      <c r="K19" s="225"/>
      <c r="L19" s="293"/>
      <c r="M19" s="317"/>
    </row>
    <row r="20" spans="1:13" ht="15.75" thickBot="1" x14ac:dyDescent="0.3">
      <c r="A20" s="288"/>
      <c r="B20" s="289"/>
      <c r="C20" s="289"/>
      <c r="D20" s="309"/>
      <c r="E20" s="268"/>
      <c r="F20" s="268"/>
      <c r="G20" s="268"/>
      <c r="H20" s="268"/>
      <c r="I20" s="268"/>
      <c r="J20" s="326"/>
      <c r="K20" s="232"/>
      <c r="L20" s="268"/>
      <c r="M20" s="269"/>
    </row>
    <row r="21" spans="1:13" ht="15.75" thickBot="1" x14ac:dyDescent="0.3">
      <c r="A21" s="270" t="s">
        <v>443</v>
      </c>
      <c r="B21" s="271"/>
      <c r="C21" s="271"/>
      <c r="D21" s="305"/>
      <c r="E21" s="306">
        <f>SUM(E16:F20)</f>
        <v>39469325</v>
      </c>
      <c r="F21" s="307"/>
      <c r="G21" s="306">
        <f t="shared" ref="G21" si="0">SUM(G16:H20)</f>
        <v>9251950</v>
      </c>
      <c r="H21" s="307"/>
      <c r="I21" s="306">
        <f t="shared" ref="I21" si="1">SUM(I16:J20)</f>
        <v>31278725</v>
      </c>
      <c r="J21" s="307"/>
      <c r="K21" s="230"/>
      <c r="L21" s="325">
        <f>SUM(L14:M20)</f>
        <v>80000000</v>
      </c>
      <c r="M21" s="323"/>
    </row>
    <row r="22" spans="1:13" x14ac:dyDescent="0.25">
      <c r="A22" s="214"/>
      <c r="B22" s="214"/>
      <c r="C22" s="214"/>
      <c r="D22" s="215"/>
      <c r="E22" s="215"/>
      <c r="F22" s="215"/>
      <c r="G22" s="215"/>
      <c r="H22" s="215"/>
      <c r="I22" s="215"/>
      <c r="J22" s="215"/>
      <c r="K22" s="215"/>
    </row>
    <row r="23" spans="1:13" ht="15.75" thickBot="1" x14ac:dyDescent="0.3">
      <c r="A23" s="214"/>
      <c r="B23" s="214"/>
      <c r="C23" s="214"/>
      <c r="D23" s="215"/>
      <c r="E23" s="215"/>
      <c r="F23" s="215"/>
      <c r="G23" s="215"/>
      <c r="H23" s="215"/>
      <c r="I23" s="215"/>
      <c r="J23" s="215"/>
      <c r="K23" s="215"/>
    </row>
    <row r="24" spans="1:13" ht="15.75" thickBot="1" x14ac:dyDescent="0.3">
      <c r="A24" s="270" t="s">
        <v>444</v>
      </c>
      <c r="B24" s="271"/>
      <c r="C24" s="271"/>
      <c r="D24" s="271"/>
      <c r="E24" s="301">
        <v>2018</v>
      </c>
      <c r="F24" s="302"/>
      <c r="G24" s="301">
        <v>2019</v>
      </c>
      <c r="H24" s="303"/>
      <c r="I24" s="304">
        <v>2020</v>
      </c>
      <c r="J24" s="278"/>
      <c r="K24" s="220" t="s">
        <v>495</v>
      </c>
      <c r="L24" s="304" t="s">
        <v>436</v>
      </c>
      <c r="M24" s="279"/>
    </row>
    <row r="25" spans="1:13" x14ac:dyDescent="0.25">
      <c r="A25" s="297" t="s">
        <v>445</v>
      </c>
      <c r="B25" s="298"/>
      <c r="C25" s="298"/>
      <c r="D25" s="298"/>
      <c r="E25" s="293">
        <f>2427234+460161</f>
        <v>2887395</v>
      </c>
      <c r="F25" s="293"/>
      <c r="G25" s="293">
        <f>10832016+1703969</f>
        <v>12535985</v>
      </c>
      <c r="H25" s="293"/>
      <c r="I25" s="293">
        <v>5669375</v>
      </c>
      <c r="J25" s="293"/>
      <c r="K25" s="224"/>
      <c r="L25" s="293">
        <f>SUM(E25:J25)</f>
        <v>21092755</v>
      </c>
      <c r="M25" s="293"/>
    </row>
    <row r="26" spans="1:13" x14ac:dyDescent="0.25">
      <c r="A26" s="295" t="s">
        <v>446</v>
      </c>
      <c r="B26" s="296"/>
      <c r="C26" s="296"/>
      <c r="D26" s="296"/>
      <c r="E26" s="293"/>
      <c r="F26" s="293"/>
      <c r="G26" s="293">
        <v>2997200</v>
      </c>
      <c r="H26" s="293"/>
      <c r="I26" s="293">
        <v>1016695</v>
      </c>
      <c r="J26" s="293"/>
      <c r="K26" s="224"/>
      <c r="L26" s="293">
        <f t="shared" ref="L26" si="2">SUM(E26:J26)</f>
        <v>4013895</v>
      </c>
      <c r="M26" s="293"/>
    </row>
    <row r="27" spans="1:13" x14ac:dyDescent="0.25">
      <c r="A27" s="295" t="s">
        <v>447</v>
      </c>
      <c r="B27" s="296"/>
      <c r="C27" s="296"/>
      <c r="D27" s="296"/>
      <c r="E27" s="293">
        <v>12446000</v>
      </c>
      <c r="F27" s="293"/>
      <c r="G27" s="293">
        <v>18584164</v>
      </c>
      <c r="H27" s="293"/>
      <c r="I27" s="293">
        <v>23863186</v>
      </c>
      <c r="J27" s="293"/>
      <c r="K27" s="224"/>
      <c r="L27" s="293">
        <f>SUM(E27:J27)</f>
        <v>54893350</v>
      </c>
      <c r="M27" s="293"/>
    </row>
    <row r="28" spans="1:13" x14ac:dyDescent="0.25">
      <c r="A28" s="291"/>
      <c r="B28" s="292"/>
      <c r="C28" s="292"/>
      <c r="D28" s="292"/>
      <c r="E28" s="293"/>
      <c r="F28" s="293"/>
      <c r="G28" s="293"/>
      <c r="H28" s="293"/>
      <c r="I28" s="293"/>
      <c r="J28" s="293"/>
      <c r="K28" s="224"/>
      <c r="L28" s="293"/>
      <c r="M28" s="293"/>
    </row>
    <row r="29" spans="1:13" ht="15.75" thickBot="1" x14ac:dyDescent="0.3">
      <c r="A29" s="288"/>
      <c r="B29" s="289"/>
      <c r="C29" s="289"/>
      <c r="D29" s="289"/>
      <c r="E29" s="268"/>
      <c r="F29" s="268"/>
      <c r="G29" s="268"/>
      <c r="H29" s="268"/>
      <c r="I29" s="268"/>
      <c r="J29" s="268"/>
      <c r="K29" s="228"/>
      <c r="L29" s="293"/>
      <c r="M29" s="293"/>
    </row>
    <row r="30" spans="1:13" ht="15.75" thickBot="1" x14ac:dyDescent="0.3">
      <c r="A30" s="270" t="s">
        <v>436</v>
      </c>
      <c r="B30" s="271"/>
      <c r="C30" s="271"/>
      <c r="D30" s="271"/>
      <c r="E30" s="272">
        <f>SUM(E25:F29)</f>
        <v>15333395</v>
      </c>
      <c r="F30" s="272"/>
      <c r="G30" s="272">
        <f t="shared" ref="G30" si="3">SUM(G25:H29)</f>
        <v>34117349</v>
      </c>
      <c r="H30" s="272"/>
      <c r="I30" s="272">
        <f t="shared" ref="I30" si="4">SUM(I25:J29)</f>
        <v>30549256</v>
      </c>
      <c r="J30" s="272"/>
      <c r="K30" s="231"/>
      <c r="L30" s="272">
        <f>SUM(L25:M27)</f>
        <v>80000000</v>
      </c>
      <c r="M30" s="323"/>
    </row>
    <row r="33" spans="1:13" ht="15.75" x14ac:dyDescent="0.25">
      <c r="A33" s="219" t="s">
        <v>494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</row>
    <row r="35" spans="1:13" ht="15.75" thickBot="1" x14ac:dyDescent="0.3"/>
    <row r="36" spans="1:13" ht="15.75" thickBot="1" x14ac:dyDescent="0.3">
      <c r="A36" s="281" t="s">
        <v>448</v>
      </c>
      <c r="B36" s="282"/>
      <c r="C36" s="282"/>
      <c r="D36" s="282"/>
      <c r="E36" s="282"/>
      <c r="F36" s="282"/>
      <c r="G36" s="282"/>
      <c r="H36" s="282"/>
      <c r="I36" s="282"/>
      <c r="J36" s="278" t="s">
        <v>449</v>
      </c>
      <c r="K36" s="278"/>
      <c r="L36" s="278"/>
      <c r="M36" s="279"/>
    </row>
    <row r="37" spans="1:13" x14ac:dyDescent="0.25">
      <c r="A37" s="283"/>
      <c r="B37" s="284"/>
      <c r="C37" s="284"/>
      <c r="D37" s="284"/>
      <c r="E37" s="284"/>
      <c r="F37" s="284"/>
      <c r="G37" s="284"/>
      <c r="H37" s="284"/>
      <c r="I37" s="284"/>
      <c r="J37" s="285"/>
      <c r="K37" s="286"/>
      <c r="L37" s="286"/>
      <c r="M37" s="287"/>
    </row>
    <row r="38" spans="1:13" ht="15.75" thickBot="1" x14ac:dyDescent="0.3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90"/>
    </row>
    <row r="39" spans="1:13" ht="15.75" thickBot="1" x14ac:dyDescent="0.3">
      <c r="A39" s="275" t="s">
        <v>450</v>
      </c>
      <c r="B39" s="276"/>
      <c r="C39" s="276"/>
      <c r="D39" s="276"/>
      <c r="E39" s="276"/>
      <c r="F39" s="276"/>
      <c r="G39" s="276"/>
      <c r="H39" s="276"/>
      <c r="I39" s="277"/>
      <c r="J39" s="278"/>
      <c r="K39" s="278"/>
      <c r="L39" s="278"/>
      <c r="M39" s="279"/>
    </row>
  </sheetData>
  <mergeCells count="93">
    <mergeCell ref="A8:D8"/>
    <mergeCell ref="A13:D13"/>
    <mergeCell ref="E13:F13"/>
    <mergeCell ref="G13:H13"/>
    <mergeCell ref="I13:J13"/>
    <mergeCell ref="E15:F15"/>
    <mergeCell ref="L15:M15"/>
    <mergeCell ref="A16:D16"/>
    <mergeCell ref="E16:F16"/>
    <mergeCell ref="G16:H16"/>
    <mergeCell ref="I16:J16"/>
    <mergeCell ref="L16:M16"/>
    <mergeCell ref="L13:M13"/>
    <mergeCell ref="A14:D14"/>
    <mergeCell ref="E14:F14"/>
    <mergeCell ref="G14:H14"/>
    <mergeCell ref="I14:J14"/>
    <mergeCell ref="L14:M14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7:D27"/>
    <mergeCell ref="E27:F27"/>
    <mergeCell ref="G27:H27"/>
    <mergeCell ref="I27:J27"/>
    <mergeCell ref="L27:M27"/>
    <mergeCell ref="L30:M30"/>
    <mergeCell ref="A28:D28"/>
    <mergeCell ref="E28:F28"/>
    <mergeCell ref="G28:H28"/>
    <mergeCell ref="I28:J28"/>
    <mergeCell ref="L28:M28"/>
    <mergeCell ref="E29:F29"/>
    <mergeCell ref="G29:H29"/>
    <mergeCell ref="I29:J29"/>
    <mergeCell ref="L29:M29"/>
    <mergeCell ref="A30:D30"/>
    <mergeCell ref="E30:F30"/>
    <mergeCell ref="G30:H30"/>
    <mergeCell ref="I30:J30"/>
    <mergeCell ref="A39:I39"/>
    <mergeCell ref="J39:M39"/>
    <mergeCell ref="A1:M1"/>
    <mergeCell ref="A2:M2"/>
    <mergeCell ref="A3:M3"/>
    <mergeCell ref="A4:M4"/>
    <mergeCell ref="C10:M10"/>
    <mergeCell ref="A5:M5"/>
    <mergeCell ref="A6:M6"/>
    <mergeCell ref="A36:I36"/>
    <mergeCell ref="J36:M36"/>
    <mergeCell ref="A37:I37"/>
    <mergeCell ref="J37:M37"/>
    <mergeCell ref="A38:I38"/>
    <mergeCell ref="J38:M38"/>
    <mergeCell ref="A29:D29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H161"/>
  <sheetViews>
    <sheetView view="pageBreakPreview" zoomScale="60"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7.5703125" bestFit="1" customWidth="1"/>
    <col min="3" max="4" width="15.140625" customWidth="1"/>
    <col min="6" max="6" width="10" bestFit="1" customWidth="1"/>
  </cols>
  <sheetData>
    <row r="1" spans="1:34" ht="15.75" x14ac:dyDescent="0.25">
      <c r="A1" s="250" t="s">
        <v>336</v>
      </c>
      <c r="B1" s="250"/>
      <c r="C1" s="250"/>
      <c r="D1" s="250"/>
    </row>
    <row r="2" spans="1:34" ht="15.75" x14ac:dyDescent="0.25">
      <c r="A2" s="251" t="s">
        <v>409</v>
      </c>
      <c r="B2" s="251"/>
      <c r="C2" s="251"/>
      <c r="D2" s="251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</row>
    <row r="3" spans="1:34" ht="15.75" x14ac:dyDescent="0.25">
      <c r="A3" s="252" t="s">
        <v>517</v>
      </c>
      <c r="B3" s="252"/>
      <c r="C3" s="252"/>
      <c r="D3" s="252"/>
    </row>
    <row r="4" spans="1:34" ht="16.5" thickBot="1" x14ac:dyDescent="0.3">
      <c r="A4" s="183"/>
      <c r="B4" s="183"/>
      <c r="C4" s="183"/>
    </row>
    <row r="5" spans="1:34" ht="15.75" x14ac:dyDescent="0.25">
      <c r="A5" s="9" t="s">
        <v>0</v>
      </c>
      <c r="B5" s="10" t="s">
        <v>1</v>
      </c>
      <c r="C5" s="11"/>
      <c r="D5" s="11"/>
    </row>
    <row r="6" spans="1:34" ht="40.5" customHeight="1" thickBot="1" x14ac:dyDescent="0.3">
      <c r="A6" s="94" t="s">
        <v>2</v>
      </c>
      <c r="B6" s="12" t="s">
        <v>3</v>
      </c>
      <c r="C6" s="13"/>
      <c r="D6" s="13"/>
    </row>
    <row r="7" spans="1:34" ht="16.5" thickBot="1" x14ac:dyDescent="0.3">
      <c r="A7" s="133"/>
      <c r="B7" s="14"/>
      <c r="C7" s="254" t="s">
        <v>400</v>
      </c>
      <c r="D7" s="254"/>
    </row>
    <row r="8" spans="1:34" ht="32.25" thickBot="1" x14ac:dyDescent="0.3">
      <c r="A8" s="15" t="s">
        <v>4</v>
      </c>
      <c r="B8" s="16" t="s">
        <v>5</v>
      </c>
      <c r="C8" s="93" t="s">
        <v>502</v>
      </c>
      <c r="D8" s="93" t="s">
        <v>503</v>
      </c>
    </row>
    <row r="9" spans="1:34" ht="16.5" thickBot="1" x14ac:dyDescent="0.3">
      <c r="A9" s="17" t="s">
        <v>6</v>
      </c>
      <c r="B9" s="18" t="s">
        <v>7</v>
      </c>
      <c r="C9" s="19" t="s">
        <v>8</v>
      </c>
      <c r="D9" s="19" t="s">
        <v>272</v>
      </c>
    </row>
    <row r="10" spans="1:34" ht="16.5" thickBot="1" x14ac:dyDescent="0.3">
      <c r="A10" s="20"/>
      <c r="B10" s="21" t="s">
        <v>9</v>
      </c>
      <c r="C10" s="22"/>
      <c r="D10" s="22"/>
    </row>
    <row r="11" spans="1:34" ht="16.5" thickBot="1" x14ac:dyDescent="0.3">
      <c r="A11" s="23" t="s">
        <v>10</v>
      </c>
      <c r="B11" s="24" t="s">
        <v>11</v>
      </c>
      <c r="C11" s="25">
        <f>C12+C13+C14+C15+C16+C17</f>
        <v>90293109</v>
      </c>
      <c r="D11" s="25">
        <f>D12+D13+D14+D15+D16+D17</f>
        <v>85538341</v>
      </c>
    </row>
    <row r="12" spans="1:34" ht="15.75" x14ac:dyDescent="0.25">
      <c r="A12" s="26" t="s">
        <v>12</v>
      </c>
      <c r="B12" s="27" t="s">
        <v>13</v>
      </c>
      <c r="C12" s="28">
        <v>61094264</v>
      </c>
      <c r="D12" s="28">
        <v>61374513</v>
      </c>
    </row>
    <row r="13" spans="1:34" ht="15.75" x14ac:dyDescent="0.25">
      <c r="A13" s="29" t="s">
        <v>14</v>
      </c>
      <c r="B13" s="30" t="s">
        <v>15</v>
      </c>
      <c r="C13" s="31"/>
      <c r="D13" s="31"/>
    </row>
    <row r="14" spans="1:34" ht="18" customHeight="1" x14ac:dyDescent="0.25">
      <c r="A14" s="29" t="s">
        <v>16</v>
      </c>
      <c r="B14" s="30" t="s">
        <v>17</v>
      </c>
      <c r="C14" s="31">
        <v>27398845</v>
      </c>
      <c r="D14" s="31">
        <v>21957478</v>
      </c>
    </row>
    <row r="15" spans="1:34" ht="15.75" x14ac:dyDescent="0.25">
      <c r="A15" s="29" t="s">
        <v>18</v>
      </c>
      <c r="B15" s="30" t="s">
        <v>19</v>
      </c>
      <c r="C15" s="31">
        <v>1800000</v>
      </c>
      <c r="D15" s="31">
        <v>2206350</v>
      </c>
    </row>
    <row r="16" spans="1:34" ht="15.75" x14ac:dyDescent="0.25">
      <c r="A16" s="29" t="s">
        <v>20</v>
      </c>
      <c r="B16" s="30" t="s">
        <v>21</v>
      </c>
      <c r="C16" s="31"/>
      <c r="D16" s="31"/>
    </row>
    <row r="17" spans="1:4" ht="16.5" thickBot="1" x14ac:dyDescent="0.3">
      <c r="A17" s="32" t="s">
        <v>22</v>
      </c>
      <c r="B17" s="33" t="s">
        <v>23</v>
      </c>
      <c r="C17" s="31"/>
      <c r="D17" s="31"/>
    </row>
    <row r="18" spans="1:4" ht="32.25" thickBot="1" x14ac:dyDescent="0.3">
      <c r="A18" s="23" t="s">
        <v>24</v>
      </c>
      <c r="B18" s="34" t="s">
        <v>25</v>
      </c>
      <c r="C18" s="25">
        <f>C19+C20+C21+C22+C23</f>
        <v>109286383</v>
      </c>
      <c r="D18" s="25">
        <f>D19+D20+D21+D22+D23</f>
        <v>113573836</v>
      </c>
    </row>
    <row r="19" spans="1:4" ht="15.75" x14ac:dyDescent="0.25">
      <c r="A19" s="26" t="s">
        <v>26</v>
      </c>
      <c r="B19" s="27" t="s">
        <v>27</v>
      </c>
      <c r="C19" s="28"/>
      <c r="D19" s="28"/>
    </row>
    <row r="20" spans="1:4" ht="15.75" x14ac:dyDescent="0.25">
      <c r="A20" s="29" t="s">
        <v>28</v>
      </c>
      <c r="B20" s="30" t="s">
        <v>29</v>
      </c>
      <c r="C20" s="31"/>
      <c r="D20" s="31"/>
    </row>
    <row r="21" spans="1:4" ht="15.75" customHeight="1" x14ac:dyDescent="0.25">
      <c r="A21" s="29" t="s">
        <v>30</v>
      </c>
      <c r="B21" s="30" t="s">
        <v>31</v>
      </c>
      <c r="C21" s="31"/>
      <c r="D21" s="31"/>
    </row>
    <row r="22" spans="1:4" ht="17.25" customHeight="1" x14ac:dyDescent="0.25">
      <c r="A22" s="29" t="s">
        <v>32</v>
      </c>
      <c r="B22" s="30" t="s">
        <v>33</v>
      </c>
      <c r="C22" s="31"/>
      <c r="D22" s="31"/>
    </row>
    <row r="23" spans="1:4" ht="15.75" x14ac:dyDescent="0.25">
      <c r="A23" s="29" t="s">
        <v>34</v>
      </c>
      <c r="B23" s="30" t="s">
        <v>35</v>
      </c>
      <c r="C23" s="31">
        <v>109286383</v>
      </c>
      <c r="D23" s="31">
        <v>113573836</v>
      </c>
    </row>
    <row r="24" spans="1:4" ht="16.5" thickBot="1" x14ac:dyDescent="0.3">
      <c r="A24" s="32" t="s">
        <v>36</v>
      </c>
      <c r="B24" s="33" t="s">
        <v>37</v>
      </c>
      <c r="C24" s="35">
        <v>100977688</v>
      </c>
      <c r="D24" s="35">
        <v>102132409</v>
      </c>
    </row>
    <row r="25" spans="1:4" ht="32.25" thickBot="1" x14ac:dyDescent="0.3">
      <c r="A25" s="23" t="s">
        <v>38</v>
      </c>
      <c r="B25" s="24" t="s">
        <v>39</v>
      </c>
      <c r="C25" s="25">
        <f>C26+C27+C28+C29+C30</f>
        <v>12700000</v>
      </c>
      <c r="D25" s="25">
        <f>D26+D27+D28+D29+D30</f>
        <v>12700000</v>
      </c>
    </row>
    <row r="26" spans="1:4" ht="15.75" x14ac:dyDescent="0.25">
      <c r="A26" s="26" t="s">
        <v>40</v>
      </c>
      <c r="B26" s="27" t="s">
        <v>41</v>
      </c>
      <c r="C26" s="28"/>
      <c r="D26" s="28"/>
    </row>
    <row r="27" spans="1:4" ht="15.75" x14ac:dyDescent="0.25">
      <c r="A27" s="29" t="s">
        <v>42</v>
      </c>
      <c r="B27" s="30" t="s">
        <v>43</v>
      </c>
      <c r="C27" s="31"/>
      <c r="D27" s="31"/>
    </row>
    <row r="28" spans="1:4" ht="15.75" x14ac:dyDescent="0.25">
      <c r="A28" s="29" t="s">
        <v>44</v>
      </c>
      <c r="B28" s="30" t="s">
        <v>45</v>
      </c>
      <c r="C28" s="31"/>
      <c r="D28" s="31"/>
    </row>
    <row r="29" spans="1:4" ht="15.75" x14ac:dyDescent="0.25">
      <c r="A29" s="29" t="s">
        <v>46</v>
      </c>
      <c r="B29" s="30" t="s">
        <v>47</v>
      </c>
      <c r="C29" s="31"/>
      <c r="D29" s="31"/>
    </row>
    <row r="30" spans="1:4" ht="15.75" x14ac:dyDescent="0.25">
      <c r="A30" s="29" t="s">
        <v>48</v>
      </c>
      <c r="B30" s="30" t="s">
        <v>49</v>
      </c>
      <c r="C30" s="31">
        <v>12700000</v>
      </c>
      <c r="D30" s="31">
        <v>12700000</v>
      </c>
    </row>
    <row r="31" spans="1:4" ht="16.5" thickBot="1" x14ac:dyDescent="0.3">
      <c r="A31" s="32" t="s">
        <v>50</v>
      </c>
      <c r="B31" s="33" t="s">
        <v>51</v>
      </c>
      <c r="C31" s="35">
        <v>12700000</v>
      </c>
      <c r="D31" s="35">
        <v>12700000</v>
      </c>
    </row>
    <row r="32" spans="1:4" ht="16.5" thickBot="1" x14ac:dyDescent="0.3">
      <c r="A32" s="23" t="s">
        <v>52</v>
      </c>
      <c r="B32" s="24" t="s">
        <v>53</v>
      </c>
      <c r="C32" s="25">
        <f>C33+C37+C38+C39</f>
        <v>291810000</v>
      </c>
      <c r="D32" s="25">
        <f>D33+D37+D38+D39</f>
        <v>290310000</v>
      </c>
    </row>
    <row r="33" spans="1:4" ht="15.75" x14ac:dyDescent="0.25">
      <c r="A33" s="26" t="s">
        <v>54</v>
      </c>
      <c r="B33" s="27" t="s">
        <v>55</v>
      </c>
      <c r="C33" s="36">
        <f>+C34+C35+C36</f>
        <v>289620000</v>
      </c>
      <c r="D33" s="36">
        <f>+D34+D35+D36</f>
        <v>289620000</v>
      </c>
    </row>
    <row r="34" spans="1:4" ht="15.75" x14ac:dyDescent="0.25">
      <c r="A34" s="29" t="s">
        <v>56</v>
      </c>
      <c r="B34" s="30" t="s">
        <v>57</v>
      </c>
      <c r="C34" s="31">
        <v>1500000</v>
      </c>
      <c r="D34" s="31">
        <v>1500000</v>
      </c>
    </row>
    <row r="35" spans="1:4" ht="15.75" x14ac:dyDescent="0.25">
      <c r="A35" s="29" t="s">
        <v>58</v>
      </c>
      <c r="B35" s="30" t="s">
        <v>59</v>
      </c>
      <c r="C35" s="31"/>
      <c r="D35" s="31"/>
    </row>
    <row r="36" spans="1:4" ht="15.75" x14ac:dyDescent="0.25">
      <c r="A36" s="29" t="s">
        <v>60</v>
      </c>
      <c r="B36" s="37" t="s">
        <v>61</v>
      </c>
      <c r="C36" s="31">
        <v>288120000</v>
      </c>
      <c r="D36" s="31">
        <v>288120000</v>
      </c>
    </row>
    <row r="37" spans="1:4" ht="15.75" x14ac:dyDescent="0.25">
      <c r="A37" s="29" t="s">
        <v>62</v>
      </c>
      <c r="B37" s="30" t="s">
        <v>63</v>
      </c>
      <c r="C37" s="31">
        <v>1500000</v>
      </c>
      <c r="D37" s="31">
        <v>0</v>
      </c>
    </row>
    <row r="38" spans="1:4" ht="15.75" x14ac:dyDescent="0.25">
      <c r="A38" s="29" t="s">
        <v>64</v>
      </c>
      <c r="B38" s="30" t="s">
        <v>65</v>
      </c>
      <c r="C38" s="31">
        <v>0</v>
      </c>
      <c r="D38" s="31">
        <v>0</v>
      </c>
    </row>
    <row r="39" spans="1:4" ht="16.5" thickBot="1" x14ac:dyDescent="0.3">
      <c r="A39" s="32" t="s">
        <v>66</v>
      </c>
      <c r="B39" s="33" t="s">
        <v>67</v>
      </c>
      <c r="C39" s="35">
        <v>690000</v>
      </c>
      <c r="D39" s="35">
        <v>690000</v>
      </c>
    </row>
    <row r="40" spans="1:4" ht="16.5" thickBot="1" x14ac:dyDescent="0.3">
      <c r="A40" s="23" t="s">
        <v>68</v>
      </c>
      <c r="B40" s="24" t="s">
        <v>69</v>
      </c>
      <c r="C40" s="25">
        <f>SUM(C41:C51)</f>
        <v>4158907</v>
      </c>
      <c r="D40" s="25">
        <f>SUM(D41:D51)</f>
        <v>6577773</v>
      </c>
    </row>
    <row r="41" spans="1:4" ht="15.75" x14ac:dyDescent="0.25">
      <c r="A41" s="26" t="s">
        <v>70</v>
      </c>
      <c r="B41" s="27" t="s">
        <v>71</v>
      </c>
      <c r="C41" s="28"/>
      <c r="D41" s="28"/>
    </row>
    <row r="42" spans="1:4" ht="15.75" x14ac:dyDescent="0.25">
      <c r="A42" s="29" t="s">
        <v>72</v>
      </c>
      <c r="B42" s="30" t="s">
        <v>73</v>
      </c>
      <c r="C42" s="31">
        <v>3853507</v>
      </c>
      <c r="D42" s="31">
        <v>3696799</v>
      </c>
    </row>
    <row r="43" spans="1:4" ht="15.75" x14ac:dyDescent="0.25">
      <c r="A43" s="29" t="s">
        <v>74</v>
      </c>
      <c r="B43" s="30" t="s">
        <v>75</v>
      </c>
      <c r="C43" s="31"/>
      <c r="D43" s="31"/>
    </row>
    <row r="44" spans="1:4" ht="15.75" x14ac:dyDescent="0.25">
      <c r="A44" s="29" t="s">
        <v>76</v>
      </c>
      <c r="B44" s="30" t="s">
        <v>77</v>
      </c>
      <c r="C44" s="31"/>
      <c r="D44" s="31"/>
    </row>
    <row r="45" spans="1:4" ht="15.75" x14ac:dyDescent="0.25">
      <c r="A45" s="29" t="s">
        <v>78</v>
      </c>
      <c r="B45" s="30" t="s">
        <v>79</v>
      </c>
      <c r="C45" s="31">
        <v>301400</v>
      </c>
      <c r="D45" s="31">
        <v>301400</v>
      </c>
    </row>
    <row r="46" spans="1:4" ht="15.75" x14ac:dyDescent="0.25">
      <c r="A46" s="29" t="s">
        <v>80</v>
      </c>
      <c r="B46" s="30" t="s">
        <v>81</v>
      </c>
      <c r="C46" s="31"/>
      <c r="D46" s="31"/>
    </row>
    <row r="47" spans="1:4" ht="15.75" x14ac:dyDescent="0.25">
      <c r="A47" s="29" t="s">
        <v>82</v>
      </c>
      <c r="B47" s="30" t="s">
        <v>83</v>
      </c>
      <c r="C47" s="31"/>
      <c r="D47" s="31"/>
    </row>
    <row r="48" spans="1:4" ht="15.75" x14ac:dyDescent="0.25">
      <c r="A48" s="29" t="s">
        <v>84</v>
      </c>
      <c r="B48" s="30" t="s">
        <v>85</v>
      </c>
      <c r="C48" s="31">
        <v>4000</v>
      </c>
      <c r="D48" s="31">
        <v>4000</v>
      </c>
    </row>
    <row r="49" spans="1:4" ht="15.75" x14ac:dyDescent="0.25">
      <c r="A49" s="29" t="s">
        <v>86</v>
      </c>
      <c r="B49" s="30" t="s">
        <v>87</v>
      </c>
      <c r="C49" s="31"/>
      <c r="D49" s="31"/>
    </row>
    <row r="50" spans="1:4" ht="15.75" x14ac:dyDescent="0.25">
      <c r="A50" s="32" t="s">
        <v>88</v>
      </c>
      <c r="B50" s="33" t="s">
        <v>89</v>
      </c>
      <c r="C50" s="35"/>
      <c r="D50" s="35"/>
    </row>
    <row r="51" spans="1:4" ht="16.5" thickBot="1" x14ac:dyDescent="0.3">
      <c r="A51" s="32" t="s">
        <v>90</v>
      </c>
      <c r="B51" s="33" t="s">
        <v>91</v>
      </c>
      <c r="C51" s="35"/>
      <c r="D51" s="35">
        <v>2575574</v>
      </c>
    </row>
    <row r="52" spans="1:4" ht="16.5" thickBot="1" x14ac:dyDescent="0.3">
      <c r="A52" s="23" t="s">
        <v>92</v>
      </c>
      <c r="B52" s="24" t="s">
        <v>93</v>
      </c>
      <c r="C52" s="25">
        <f>SUM(C53:C57)</f>
        <v>221499600</v>
      </c>
      <c r="D52" s="25">
        <f>SUM(D53:D57)</f>
        <v>226499600</v>
      </c>
    </row>
    <row r="53" spans="1:4" ht="15.75" x14ac:dyDescent="0.25">
      <c r="A53" s="26" t="s">
        <v>94</v>
      </c>
      <c r="B53" s="27" t="s">
        <v>95</v>
      </c>
      <c r="C53" s="28"/>
      <c r="D53" s="28"/>
    </row>
    <row r="54" spans="1:4" ht="15.75" x14ac:dyDescent="0.25">
      <c r="A54" s="29" t="s">
        <v>96</v>
      </c>
      <c r="B54" s="30" t="s">
        <v>97</v>
      </c>
      <c r="C54" s="31">
        <v>221499600</v>
      </c>
      <c r="D54" s="31">
        <v>226499600</v>
      </c>
    </row>
    <row r="55" spans="1:4" ht="15.75" x14ac:dyDescent="0.25">
      <c r="A55" s="29" t="s">
        <v>98</v>
      </c>
      <c r="B55" s="30" t="s">
        <v>99</v>
      </c>
      <c r="C55" s="31"/>
      <c r="D55" s="31"/>
    </row>
    <row r="56" spans="1:4" ht="15.75" x14ac:dyDescent="0.25">
      <c r="A56" s="29" t="s">
        <v>100</v>
      </c>
      <c r="B56" s="30" t="s">
        <v>101</v>
      </c>
      <c r="C56" s="31"/>
      <c r="D56" s="31"/>
    </row>
    <row r="57" spans="1:4" ht="16.5" thickBot="1" x14ac:dyDescent="0.3">
      <c r="A57" s="32" t="s">
        <v>102</v>
      </c>
      <c r="B57" s="33" t="s">
        <v>103</v>
      </c>
      <c r="C57" s="35"/>
      <c r="D57" s="35"/>
    </row>
    <row r="58" spans="1:4" ht="16.5" thickBot="1" x14ac:dyDescent="0.3">
      <c r="A58" s="23" t="s">
        <v>104</v>
      </c>
      <c r="B58" s="24" t="s">
        <v>105</v>
      </c>
      <c r="C58" s="25">
        <f>SUM(C59:C61)</f>
        <v>0</v>
      </c>
      <c r="D58" s="25">
        <f>SUM(D59:D61)</f>
        <v>0</v>
      </c>
    </row>
    <row r="59" spans="1:4" ht="14.25" customHeight="1" x14ac:dyDescent="0.25">
      <c r="A59" s="26" t="s">
        <v>106</v>
      </c>
      <c r="B59" s="27" t="s">
        <v>107</v>
      </c>
      <c r="C59" s="28"/>
      <c r="D59" s="28"/>
    </row>
    <row r="60" spans="1:4" ht="31.5" x14ac:dyDescent="0.25">
      <c r="A60" s="29" t="s">
        <v>108</v>
      </c>
      <c r="B60" s="30" t="s">
        <v>109</v>
      </c>
      <c r="C60" s="31"/>
      <c r="D60" s="31"/>
    </row>
    <row r="61" spans="1:4" ht="15.75" x14ac:dyDescent="0.25">
      <c r="A61" s="29" t="s">
        <v>110</v>
      </c>
      <c r="B61" s="30" t="s">
        <v>111</v>
      </c>
      <c r="C61" s="31"/>
      <c r="D61" s="31"/>
    </row>
    <row r="62" spans="1:4" ht="16.5" thickBot="1" x14ac:dyDescent="0.3">
      <c r="A62" s="32" t="s">
        <v>112</v>
      </c>
      <c r="B62" s="33" t="s">
        <v>113</v>
      </c>
      <c r="C62" s="35"/>
      <c r="D62" s="35"/>
    </row>
    <row r="63" spans="1:4" ht="16.5" thickBot="1" x14ac:dyDescent="0.3">
      <c r="A63" s="23" t="s">
        <v>114</v>
      </c>
      <c r="B63" s="34" t="s">
        <v>115</v>
      </c>
      <c r="C63" s="25">
        <f>SUM(C64:C66)</f>
        <v>509220</v>
      </c>
      <c r="D63" s="25">
        <f>SUM(D64:D66)</f>
        <v>509220</v>
      </c>
    </row>
    <row r="64" spans="1:4" ht="15" customHeight="1" x14ac:dyDescent="0.25">
      <c r="A64" s="26" t="s">
        <v>116</v>
      </c>
      <c r="B64" s="27" t="s">
        <v>117</v>
      </c>
      <c r="C64" s="31"/>
      <c r="D64" s="31"/>
    </row>
    <row r="65" spans="1:4" ht="31.5" x14ac:dyDescent="0.25">
      <c r="A65" s="29" t="s">
        <v>118</v>
      </c>
      <c r="B65" s="30" t="s">
        <v>119</v>
      </c>
      <c r="C65" s="31">
        <v>9220</v>
      </c>
      <c r="D65" s="31">
        <v>9220</v>
      </c>
    </row>
    <row r="66" spans="1:4" ht="15.75" x14ac:dyDescent="0.25">
      <c r="A66" s="29" t="s">
        <v>120</v>
      </c>
      <c r="B66" s="30" t="s">
        <v>121</v>
      </c>
      <c r="C66" s="236">
        <v>500000</v>
      </c>
      <c r="D66" s="236">
        <v>500000</v>
      </c>
    </row>
    <row r="67" spans="1:4" ht="16.5" thickBot="1" x14ac:dyDescent="0.3">
      <c r="A67" s="32" t="s">
        <v>122</v>
      </c>
      <c r="B67" s="33" t="s">
        <v>123</v>
      </c>
      <c r="C67" s="31"/>
      <c r="D67" s="31"/>
    </row>
    <row r="68" spans="1:4" ht="16.5" thickBot="1" x14ac:dyDescent="0.3">
      <c r="A68" s="23" t="s">
        <v>124</v>
      </c>
      <c r="B68" s="24" t="s">
        <v>125</v>
      </c>
      <c r="C68" s="25">
        <f>C11+C18+C25+C32+C40+C52+C58+C63</f>
        <v>730257219</v>
      </c>
      <c r="D68" s="25">
        <f>D11+D18+D25+D32+D40+D52+D58+D63</f>
        <v>735708770</v>
      </c>
    </row>
    <row r="69" spans="1:4" ht="16.5" thickBot="1" x14ac:dyDescent="0.3">
      <c r="A69" s="38" t="s">
        <v>126</v>
      </c>
      <c r="B69" s="34" t="s">
        <v>127</v>
      </c>
      <c r="C69" s="25">
        <f>SUM(C70:C72)</f>
        <v>0</v>
      </c>
      <c r="D69" s="25">
        <f>SUM(D70:D72)</f>
        <v>0</v>
      </c>
    </row>
    <row r="70" spans="1:4" ht="15.75" x14ac:dyDescent="0.25">
      <c r="A70" s="26" t="s">
        <v>128</v>
      </c>
      <c r="B70" s="27" t="s">
        <v>129</v>
      </c>
      <c r="C70" s="31"/>
      <c r="D70" s="31"/>
    </row>
    <row r="71" spans="1:4" ht="15.75" x14ac:dyDescent="0.25">
      <c r="A71" s="29" t="s">
        <v>130</v>
      </c>
      <c r="B71" s="30" t="s">
        <v>131</v>
      </c>
      <c r="C71" s="31"/>
      <c r="D71" s="31"/>
    </row>
    <row r="72" spans="1:4" ht="16.5" thickBot="1" x14ac:dyDescent="0.3">
      <c r="A72" s="32" t="s">
        <v>132</v>
      </c>
      <c r="B72" s="39" t="s">
        <v>354</v>
      </c>
      <c r="C72" s="31"/>
      <c r="D72" s="31"/>
    </row>
    <row r="73" spans="1:4" ht="16.5" thickBot="1" x14ac:dyDescent="0.3">
      <c r="A73" s="38" t="s">
        <v>134</v>
      </c>
      <c r="B73" s="34" t="s">
        <v>135</v>
      </c>
      <c r="C73" s="25">
        <f>SUM(C74:C77)</f>
        <v>0</v>
      </c>
      <c r="D73" s="25">
        <f>SUM(D74:D77)</f>
        <v>0</v>
      </c>
    </row>
    <row r="74" spans="1:4" ht="15.75" x14ac:dyDescent="0.25">
      <c r="A74" s="26" t="s">
        <v>136</v>
      </c>
      <c r="B74" s="27" t="s">
        <v>137</v>
      </c>
      <c r="C74" s="31"/>
      <c r="D74" s="31"/>
    </row>
    <row r="75" spans="1:4" ht="15.75" x14ac:dyDescent="0.25">
      <c r="A75" s="29" t="s">
        <v>138</v>
      </c>
      <c r="B75" s="30" t="s">
        <v>139</v>
      </c>
      <c r="C75" s="31"/>
      <c r="D75" s="31"/>
    </row>
    <row r="76" spans="1:4" ht="15.75" x14ac:dyDescent="0.25">
      <c r="A76" s="29" t="s">
        <v>140</v>
      </c>
      <c r="B76" s="30" t="s">
        <v>141</v>
      </c>
      <c r="C76" s="31"/>
      <c r="D76" s="31"/>
    </row>
    <row r="77" spans="1:4" ht="16.5" thickBot="1" x14ac:dyDescent="0.3">
      <c r="A77" s="32" t="s">
        <v>142</v>
      </c>
      <c r="B77" s="33" t="s">
        <v>143</v>
      </c>
      <c r="C77" s="31"/>
      <c r="D77" s="31"/>
    </row>
    <row r="78" spans="1:4" ht="16.5" thickBot="1" x14ac:dyDescent="0.3">
      <c r="A78" s="38" t="s">
        <v>144</v>
      </c>
      <c r="B78" s="34" t="s">
        <v>145</v>
      </c>
      <c r="C78" s="25">
        <f>SUM(C79:C80)</f>
        <v>209467693</v>
      </c>
      <c r="D78" s="25">
        <f>SUM(D79:D80)</f>
        <v>231605230</v>
      </c>
    </row>
    <row r="79" spans="1:4" ht="15.75" x14ac:dyDescent="0.25">
      <c r="A79" s="26" t="s">
        <v>146</v>
      </c>
      <c r="B79" s="27" t="s">
        <v>147</v>
      </c>
      <c r="C79" s="31">
        <v>209467693</v>
      </c>
      <c r="D79" s="31">
        <v>231605230</v>
      </c>
    </row>
    <row r="80" spans="1:4" ht="16.5" thickBot="1" x14ac:dyDescent="0.3">
      <c r="A80" s="32" t="s">
        <v>148</v>
      </c>
      <c r="B80" s="33" t="s">
        <v>149</v>
      </c>
      <c r="C80" s="31"/>
      <c r="D80" s="31"/>
    </row>
    <row r="81" spans="1:4" ht="16.5" thickBot="1" x14ac:dyDescent="0.3">
      <c r="A81" s="38" t="s">
        <v>150</v>
      </c>
      <c r="B81" s="34" t="s">
        <v>151</v>
      </c>
      <c r="C81" s="25">
        <f>SUM(C82:C84)</f>
        <v>0</v>
      </c>
      <c r="D81" s="25">
        <f>SUM(D82:D84)</f>
        <v>0</v>
      </c>
    </row>
    <row r="82" spans="1:4" ht="15.75" x14ac:dyDescent="0.25">
      <c r="A82" s="26" t="s">
        <v>152</v>
      </c>
      <c r="B82" s="27" t="s">
        <v>153</v>
      </c>
      <c r="C82" s="31"/>
      <c r="D82" s="31"/>
    </row>
    <row r="83" spans="1:4" ht="15.75" x14ac:dyDescent="0.25">
      <c r="A83" s="29" t="s">
        <v>154</v>
      </c>
      <c r="B83" s="30" t="s">
        <v>155</v>
      </c>
      <c r="C83" s="31"/>
      <c r="D83" s="31"/>
    </row>
    <row r="84" spans="1:4" ht="16.5" thickBot="1" x14ac:dyDescent="0.3">
      <c r="A84" s="32" t="s">
        <v>156</v>
      </c>
      <c r="B84" s="33" t="s">
        <v>157</v>
      </c>
      <c r="C84" s="31"/>
      <c r="D84" s="31"/>
    </row>
    <row r="85" spans="1:4" ht="16.5" thickBot="1" x14ac:dyDescent="0.3">
      <c r="A85" s="38" t="s">
        <v>158</v>
      </c>
      <c r="B85" s="34" t="s">
        <v>159</v>
      </c>
      <c r="C85" s="25">
        <f>SUM(C86:C89)</f>
        <v>0</v>
      </c>
      <c r="D85" s="25">
        <f>SUM(D86:D89)</f>
        <v>0</v>
      </c>
    </row>
    <row r="86" spans="1:4" ht="18" customHeight="1" x14ac:dyDescent="0.25">
      <c r="A86" s="40" t="s">
        <v>160</v>
      </c>
      <c r="B86" s="27" t="s">
        <v>161</v>
      </c>
      <c r="C86" s="31"/>
      <c r="D86" s="31"/>
    </row>
    <row r="87" spans="1:4" ht="18" customHeight="1" x14ac:dyDescent="0.25">
      <c r="A87" s="41" t="s">
        <v>162</v>
      </c>
      <c r="B87" s="30" t="s">
        <v>163</v>
      </c>
      <c r="C87" s="31"/>
      <c r="D87" s="31"/>
    </row>
    <row r="88" spans="1:4" ht="20.25" customHeight="1" x14ac:dyDescent="0.25">
      <c r="A88" s="41" t="s">
        <v>164</v>
      </c>
      <c r="B88" s="30" t="s">
        <v>165</v>
      </c>
      <c r="C88" s="31"/>
      <c r="D88" s="31"/>
    </row>
    <row r="89" spans="1:4" ht="17.25" customHeight="1" thickBot="1" x14ac:dyDescent="0.3">
      <c r="A89" s="42" t="s">
        <v>166</v>
      </c>
      <c r="B89" s="33" t="s">
        <v>167</v>
      </c>
      <c r="C89" s="31"/>
      <c r="D89" s="31"/>
    </row>
    <row r="90" spans="1:4" ht="16.5" thickBot="1" x14ac:dyDescent="0.3">
      <c r="A90" s="38" t="s">
        <v>168</v>
      </c>
      <c r="B90" s="34" t="s">
        <v>169</v>
      </c>
      <c r="C90" s="43"/>
      <c r="D90" s="43"/>
    </row>
    <row r="91" spans="1:4" ht="16.5" thickBot="1" x14ac:dyDescent="0.3">
      <c r="A91" s="38" t="s">
        <v>170</v>
      </c>
      <c r="B91" s="34" t="s">
        <v>171</v>
      </c>
      <c r="C91" s="43"/>
      <c r="D91" s="43"/>
    </row>
    <row r="92" spans="1:4" ht="16.5" thickBot="1" x14ac:dyDescent="0.3">
      <c r="A92" s="38" t="s">
        <v>172</v>
      </c>
      <c r="B92" s="44" t="s">
        <v>173</v>
      </c>
      <c r="C92" s="25">
        <f>C69+C73+C78+C81+C85+C91+C90</f>
        <v>209467693</v>
      </c>
      <c r="D92" s="25">
        <f>D69+D73+D78+D81+D85+D91+D90</f>
        <v>231605230</v>
      </c>
    </row>
    <row r="93" spans="1:4" ht="16.5" thickBot="1" x14ac:dyDescent="0.3">
      <c r="A93" s="45" t="s">
        <v>174</v>
      </c>
      <c r="B93" s="46" t="s">
        <v>175</v>
      </c>
      <c r="C93" s="25">
        <f>C68+C92</f>
        <v>939724912</v>
      </c>
      <c r="D93" s="25">
        <f>D68+D92</f>
        <v>967314000</v>
      </c>
    </row>
    <row r="94" spans="1:4" ht="16.5" thickBot="1" x14ac:dyDescent="0.3">
      <c r="A94" s="47"/>
      <c r="B94" s="48"/>
      <c r="C94" s="49"/>
    </row>
    <row r="95" spans="1:4" ht="16.5" thickBot="1" x14ac:dyDescent="0.3">
      <c r="A95" s="15"/>
      <c r="B95" s="50" t="s">
        <v>176</v>
      </c>
      <c r="C95" s="51"/>
      <c r="D95" s="51"/>
    </row>
    <row r="96" spans="1:4" ht="16.5" thickBot="1" x14ac:dyDescent="0.3">
      <c r="A96" s="52" t="s">
        <v>10</v>
      </c>
      <c r="B96" s="53" t="s">
        <v>333</v>
      </c>
      <c r="C96" s="54">
        <f>C97+C98+C99+C100+C101+C114</f>
        <v>688373448</v>
      </c>
      <c r="D96" s="54">
        <f>D97+D98+D99+D100+D101+D114</f>
        <v>699899075</v>
      </c>
    </row>
    <row r="97" spans="1:6" ht="15.75" x14ac:dyDescent="0.25">
      <c r="A97" s="55" t="s">
        <v>12</v>
      </c>
      <c r="B97" s="56" t="s">
        <v>177</v>
      </c>
      <c r="C97" s="57">
        <v>70840897</v>
      </c>
      <c r="D97" s="57">
        <v>67090020</v>
      </c>
    </row>
    <row r="98" spans="1:6" ht="15.75" x14ac:dyDescent="0.25">
      <c r="A98" s="29" t="s">
        <v>14</v>
      </c>
      <c r="B98" s="58" t="s">
        <v>178</v>
      </c>
      <c r="C98" s="31">
        <v>12529919</v>
      </c>
      <c r="D98" s="31">
        <v>11787595</v>
      </c>
    </row>
    <row r="99" spans="1:6" ht="15.75" x14ac:dyDescent="0.25">
      <c r="A99" s="29" t="s">
        <v>16</v>
      </c>
      <c r="B99" s="58" t="s">
        <v>179</v>
      </c>
      <c r="C99" s="35">
        <v>420730478</v>
      </c>
      <c r="D99" s="35">
        <v>458522500</v>
      </c>
      <c r="F99">
        <f>1944432+15309065+535800+723420+5772000+1541817+392295+7108867+69505398+82776457+750000+49665408+299700+7241+222190600</f>
        <v>458522500</v>
      </c>
    </row>
    <row r="100" spans="1:6" ht="15.75" x14ac:dyDescent="0.25">
      <c r="A100" s="29" t="s">
        <v>18</v>
      </c>
      <c r="B100" s="59" t="s">
        <v>180</v>
      </c>
      <c r="C100" s="35">
        <v>6600000</v>
      </c>
      <c r="D100" s="35">
        <v>6600000</v>
      </c>
    </row>
    <row r="101" spans="1:6" ht="15.75" x14ac:dyDescent="0.25">
      <c r="A101" s="29" t="s">
        <v>181</v>
      </c>
      <c r="B101" s="60" t="s">
        <v>182</v>
      </c>
      <c r="C101" s="35">
        <f>SUM(C102:C113)</f>
        <v>49600239</v>
      </c>
      <c r="D101" s="35">
        <f>SUM(D102:D113)</f>
        <v>88556134</v>
      </c>
    </row>
    <row r="102" spans="1:6" ht="15.75" x14ac:dyDescent="0.25">
      <c r="A102" s="29" t="s">
        <v>22</v>
      </c>
      <c r="B102" s="58" t="s">
        <v>183</v>
      </c>
      <c r="C102" s="35">
        <v>1423445</v>
      </c>
      <c r="D102" s="35">
        <v>2691326</v>
      </c>
    </row>
    <row r="103" spans="1:6" ht="15.75" x14ac:dyDescent="0.25">
      <c r="A103" s="29" t="s">
        <v>184</v>
      </c>
      <c r="B103" s="61" t="s">
        <v>185</v>
      </c>
      <c r="C103" s="35"/>
      <c r="D103" s="35">
        <v>42083879</v>
      </c>
    </row>
    <row r="104" spans="1:6" ht="15.75" x14ac:dyDescent="0.25">
      <c r="A104" s="29" t="s">
        <v>186</v>
      </c>
      <c r="B104" s="61" t="s">
        <v>187</v>
      </c>
      <c r="C104" s="35">
        <v>6936104</v>
      </c>
      <c r="D104" s="35">
        <v>6936104</v>
      </c>
    </row>
    <row r="105" spans="1:6" ht="15.75" x14ac:dyDescent="0.25">
      <c r="A105" s="29" t="s">
        <v>188</v>
      </c>
      <c r="B105" s="61" t="s">
        <v>189</v>
      </c>
      <c r="C105" s="35"/>
      <c r="D105" s="35"/>
    </row>
    <row r="106" spans="1:6" ht="17.25" customHeight="1" x14ac:dyDescent="0.25">
      <c r="A106" s="29" t="s">
        <v>190</v>
      </c>
      <c r="B106" s="62" t="s">
        <v>191</v>
      </c>
      <c r="C106" s="35"/>
      <c r="D106" s="35"/>
    </row>
    <row r="107" spans="1:6" ht="33.75" customHeight="1" x14ac:dyDescent="0.25">
      <c r="A107" s="29" t="s">
        <v>192</v>
      </c>
      <c r="B107" s="62" t="s">
        <v>193</v>
      </c>
      <c r="C107" s="35"/>
      <c r="D107" s="35"/>
    </row>
    <row r="108" spans="1:6" ht="15.75" x14ac:dyDescent="0.25">
      <c r="A108" s="29" t="s">
        <v>194</v>
      </c>
      <c r="B108" s="61" t="s">
        <v>195</v>
      </c>
      <c r="C108" s="35">
        <v>20909890</v>
      </c>
      <c r="D108" s="35">
        <v>5559875</v>
      </c>
    </row>
    <row r="109" spans="1:6" ht="15.75" x14ac:dyDescent="0.25">
      <c r="A109" s="29" t="s">
        <v>196</v>
      </c>
      <c r="B109" s="61" t="s">
        <v>197</v>
      </c>
      <c r="C109" s="35"/>
      <c r="D109" s="35"/>
    </row>
    <row r="110" spans="1:6" ht="31.5" x14ac:dyDescent="0.25">
      <c r="A110" s="29" t="s">
        <v>198</v>
      </c>
      <c r="B110" s="62" t="s">
        <v>199</v>
      </c>
      <c r="C110" s="35"/>
      <c r="D110" s="35"/>
    </row>
    <row r="111" spans="1:6" ht="15.75" x14ac:dyDescent="0.25">
      <c r="A111" s="63" t="s">
        <v>200</v>
      </c>
      <c r="B111" s="64" t="s">
        <v>201</v>
      </c>
      <c r="C111" s="35"/>
      <c r="D111" s="35"/>
    </row>
    <row r="112" spans="1:6" ht="15.75" x14ac:dyDescent="0.25">
      <c r="A112" s="29" t="s">
        <v>202</v>
      </c>
      <c r="B112" s="64" t="s">
        <v>203</v>
      </c>
      <c r="C112" s="35"/>
      <c r="D112" s="35"/>
    </row>
    <row r="113" spans="1:4" ht="15.75" x14ac:dyDescent="0.25">
      <c r="A113" s="29" t="s">
        <v>204</v>
      </c>
      <c r="B113" s="62" t="s">
        <v>205</v>
      </c>
      <c r="C113" s="31">
        <v>20330800</v>
      </c>
      <c r="D113" s="31">
        <v>31284950</v>
      </c>
    </row>
    <row r="114" spans="1:4" ht="15.75" x14ac:dyDescent="0.25">
      <c r="A114" s="29" t="s">
        <v>206</v>
      </c>
      <c r="B114" s="59" t="s">
        <v>207</v>
      </c>
      <c r="C114" s="31">
        <v>128071915</v>
      </c>
      <c r="D114" s="31">
        <v>67342826</v>
      </c>
    </row>
    <row r="115" spans="1:4" ht="15.75" x14ac:dyDescent="0.25">
      <c r="A115" s="32" t="s">
        <v>208</v>
      </c>
      <c r="B115" s="58" t="s">
        <v>209</v>
      </c>
      <c r="C115" s="35">
        <v>128071915</v>
      </c>
      <c r="D115" s="35">
        <v>67342826</v>
      </c>
    </row>
    <row r="116" spans="1:4" ht="16.5" thickBot="1" x14ac:dyDescent="0.3">
      <c r="A116" s="65" t="s">
        <v>210</v>
      </c>
      <c r="B116" s="66" t="s">
        <v>211</v>
      </c>
      <c r="C116" s="67"/>
      <c r="D116" s="67"/>
    </row>
    <row r="117" spans="1:4" ht="16.5" thickBot="1" x14ac:dyDescent="0.3">
      <c r="A117" s="23" t="s">
        <v>24</v>
      </c>
      <c r="B117" s="68" t="s">
        <v>334</v>
      </c>
      <c r="C117" s="25">
        <f>C118+C120+C122</f>
        <v>148281280</v>
      </c>
      <c r="D117" s="25">
        <f>D118+D120+D122</f>
        <v>169513559</v>
      </c>
    </row>
    <row r="118" spans="1:4" ht="15.75" x14ac:dyDescent="0.25">
      <c r="A118" s="26" t="s">
        <v>26</v>
      </c>
      <c r="B118" s="58" t="s">
        <v>212</v>
      </c>
      <c r="C118" s="28">
        <v>54948466</v>
      </c>
      <c r="D118" s="28">
        <v>65248767</v>
      </c>
    </row>
    <row r="119" spans="1:4" ht="15.75" x14ac:dyDescent="0.25">
      <c r="A119" s="26" t="s">
        <v>28</v>
      </c>
      <c r="B119" s="69" t="s">
        <v>213</v>
      </c>
      <c r="C119" s="28">
        <f>17904724+4834275+800547+216148+416803+112537</f>
        <v>24285034</v>
      </c>
      <c r="D119" s="28">
        <f>17904724+4834275+800547+216148+416803+112537</f>
        <v>24285034</v>
      </c>
    </row>
    <row r="120" spans="1:4" ht="15.75" x14ac:dyDescent="0.25">
      <c r="A120" s="26" t="s">
        <v>30</v>
      </c>
      <c r="B120" s="69" t="s">
        <v>214</v>
      </c>
      <c r="C120" s="31">
        <v>92000000</v>
      </c>
      <c r="D120" s="31">
        <v>102931978</v>
      </c>
    </row>
    <row r="121" spans="1:4" ht="15.75" x14ac:dyDescent="0.25">
      <c r="A121" s="26" t="s">
        <v>32</v>
      </c>
      <c r="B121" s="69" t="s">
        <v>215</v>
      </c>
      <c r="C121" s="70"/>
      <c r="D121" s="70"/>
    </row>
    <row r="122" spans="1:4" ht="15.75" x14ac:dyDescent="0.25">
      <c r="A122" s="26" t="s">
        <v>34</v>
      </c>
      <c r="B122" s="71" t="s">
        <v>216</v>
      </c>
      <c r="C122" s="70">
        <v>1332814</v>
      </c>
      <c r="D122" s="70">
        <v>1332814</v>
      </c>
    </row>
    <row r="123" spans="1:4" ht="15.75" x14ac:dyDescent="0.25">
      <c r="A123" s="26" t="s">
        <v>36</v>
      </c>
      <c r="B123" s="72" t="s">
        <v>217</v>
      </c>
      <c r="C123" s="70"/>
      <c r="D123" s="70"/>
    </row>
    <row r="124" spans="1:4" ht="31.5" x14ac:dyDescent="0.25">
      <c r="A124" s="26" t="s">
        <v>218</v>
      </c>
      <c r="B124" s="73" t="s">
        <v>219</v>
      </c>
      <c r="C124" s="70"/>
      <c r="D124" s="70"/>
    </row>
    <row r="125" spans="1:4" ht="31.5" x14ac:dyDescent="0.25">
      <c r="A125" s="26" t="s">
        <v>220</v>
      </c>
      <c r="B125" s="62" t="s">
        <v>193</v>
      </c>
      <c r="C125" s="70"/>
      <c r="D125" s="70"/>
    </row>
    <row r="126" spans="1:4" ht="15.75" x14ac:dyDescent="0.25">
      <c r="A126" s="26" t="s">
        <v>221</v>
      </c>
      <c r="B126" s="62" t="s">
        <v>222</v>
      </c>
      <c r="C126" s="70">
        <v>1332814</v>
      </c>
      <c r="D126" s="70">
        <v>1332814</v>
      </c>
    </row>
    <row r="127" spans="1:4" ht="15.75" x14ac:dyDescent="0.25">
      <c r="A127" s="26" t="s">
        <v>223</v>
      </c>
      <c r="B127" s="62" t="s">
        <v>224</v>
      </c>
      <c r="C127" s="70"/>
      <c r="D127" s="70"/>
    </row>
    <row r="128" spans="1:4" ht="31.5" x14ac:dyDescent="0.25">
      <c r="A128" s="26" t="s">
        <v>225</v>
      </c>
      <c r="B128" s="62" t="s">
        <v>199</v>
      </c>
      <c r="C128" s="70"/>
      <c r="D128" s="70"/>
    </row>
    <row r="129" spans="1:4" ht="15.75" x14ac:dyDescent="0.25">
      <c r="A129" s="26" t="s">
        <v>226</v>
      </c>
      <c r="B129" s="62" t="s">
        <v>227</v>
      </c>
      <c r="C129" s="70"/>
      <c r="D129" s="70"/>
    </row>
    <row r="130" spans="1:4" ht="16.5" thickBot="1" x14ac:dyDescent="0.3">
      <c r="A130" s="63" t="s">
        <v>228</v>
      </c>
      <c r="B130" s="62" t="s">
        <v>229</v>
      </c>
      <c r="C130" s="74"/>
      <c r="D130" s="74"/>
    </row>
    <row r="131" spans="1:4" ht="16.5" thickBot="1" x14ac:dyDescent="0.3">
      <c r="A131" s="23" t="s">
        <v>38</v>
      </c>
      <c r="B131" s="24" t="s">
        <v>230</v>
      </c>
      <c r="C131" s="25">
        <f>C96+C117</f>
        <v>836654728</v>
      </c>
      <c r="D131" s="25">
        <f>D96+D117</f>
        <v>869412634</v>
      </c>
    </row>
    <row r="132" spans="1:4" ht="16.5" thickBot="1" x14ac:dyDescent="0.3">
      <c r="A132" s="23" t="s">
        <v>231</v>
      </c>
      <c r="B132" s="24" t="s">
        <v>232</v>
      </c>
      <c r="C132" s="25">
        <f>C133+C134+C135</f>
        <v>0</v>
      </c>
      <c r="D132" s="25">
        <f>D133+D134+D135</f>
        <v>0</v>
      </c>
    </row>
    <row r="133" spans="1:4" ht="15.75" x14ac:dyDescent="0.25">
      <c r="A133" s="26" t="s">
        <v>54</v>
      </c>
      <c r="B133" s="75" t="s">
        <v>233</v>
      </c>
      <c r="C133" s="70"/>
      <c r="D133" s="70"/>
    </row>
    <row r="134" spans="1:4" ht="15.75" x14ac:dyDescent="0.25">
      <c r="A134" s="26" t="s">
        <v>62</v>
      </c>
      <c r="B134" s="75" t="s">
        <v>234</v>
      </c>
      <c r="C134" s="70"/>
      <c r="D134" s="70"/>
    </row>
    <row r="135" spans="1:4" ht="16.5" thickBot="1" x14ac:dyDescent="0.3">
      <c r="A135" s="63" t="s">
        <v>64</v>
      </c>
      <c r="B135" s="76" t="s">
        <v>235</v>
      </c>
      <c r="C135" s="70"/>
      <c r="D135" s="70"/>
    </row>
    <row r="136" spans="1:4" ht="16.5" thickBot="1" x14ac:dyDescent="0.3">
      <c r="A136" s="23" t="s">
        <v>68</v>
      </c>
      <c r="B136" s="24" t="s">
        <v>236</v>
      </c>
      <c r="C136" s="25">
        <f>C137+C138+C139+C140+C141+C142</f>
        <v>0</v>
      </c>
      <c r="D136" s="25">
        <f>D137+D138+D139+D140+D141+D142</f>
        <v>0</v>
      </c>
    </row>
    <row r="137" spans="1:4" ht="15.75" x14ac:dyDescent="0.25">
      <c r="A137" s="26" t="s">
        <v>70</v>
      </c>
      <c r="B137" s="75" t="s">
        <v>237</v>
      </c>
      <c r="C137" s="70"/>
      <c r="D137" s="70"/>
    </row>
    <row r="138" spans="1:4" ht="15.75" x14ac:dyDescent="0.25">
      <c r="A138" s="26" t="s">
        <v>72</v>
      </c>
      <c r="B138" s="75" t="s">
        <v>238</v>
      </c>
      <c r="C138" s="70"/>
      <c r="D138" s="70"/>
    </row>
    <row r="139" spans="1:4" ht="15.75" x14ac:dyDescent="0.25">
      <c r="A139" s="26" t="s">
        <v>74</v>
      </c>
      <c r="B139" s="75" t="s">
        <v>239</v>
      </c>
      <c r="C139" s="70"/>
      <c r="D139" s="70"/>
    </row>
    <row r="140" spans="1:4" ht="15.75" x14ac:dyDescent="0.25">
      <c r="A140" s="26" t="s">
        <v>76</v>
      </c>
      <c r="B140" s="75" t="s">
        <v>240</v>
      </c>
      <c r="C140" s="70"/>
      <c r="D140" s="70"/>
    </row>
    <row r="141" spans="1:4" ht="15.75" x14ac:dyDescent="0.25">
      <c r="A141" s="26" t="s">
        <v>78</v>
      </c>
      <c r="B141" s="75" t="s">
        <v>241</v>
      </c>
      <c r="C141" s="70"/>
      <c r="D141" s="70"/>
    </row>
    <row r="142" spans="1:4" ht="16.5" thickBot="1" x14ac:dyDescent="0.3">
      <c r="A142" s="63" t="s">
        <v>80</v>
      </c>
      <c r="B142" s="76" t="s">
        <v>242</v>
      </c>
      <c r="C142" s="70"/>
      <c r="D142" s="70"/>
    </row>
    <row r="143" spans="1:4" ht="16.5" thickBot="1" x14ac:dyDescent="0.3">
      <c r="A143" s="23" t="s">
        <v>92</v>
      </c>
      <c r="B143" s="24" t="s">
        <v>243</v>
      </c>
      <c r="C143" s="25">
        <f>C144+C145+C147+C148+C146</f>
        <v>103070184</v>
      </c>
      <c r="D143" s="25">
        <f>D144+D145+D147+D148+D146</f>
        <v>97901366</v>
      </c>
    </row>
    <row r="144" spans="1:4" ht="15.75" x14ac:dyDescent="0.25">
      <c r="A144" s="26" t="s">
        <v>94</v>
      </c>
      <c r="B144" s="75" t="s">
        <v>244</v>
      </c>
      <c r="C144" s="70"/>
      <c r="D144" s="70"/>
    </row>
    <row r="145" spans="1:4" ht="15.75" x14ac:dyDescent="0.25">
      <c r="A145" s="26" t="s">
        <v>96</v>
      </c>
      <c r="B145" s="75" t="s">
        <v>245</v>
      </c>
      <c r="C145" s="70">
        <v>1183759</v>
      </c>
      <c r="D145" s="70">
        <v>1183759</v>
      </c>
    </row>
    <row r="146" spans="1:4" ht="15.75" x14ac:dyDescent="0.25">
      <c r="A146" s="26" t="s">
        <v>98</v>
      </c>
      <c r="B146" s="75" t="s">
        <v>246</v>
      </c>
      <c r="C146" s="70">
        <v>101886425</v>
      </c>
      <c r="D146" s="70">
        <v>96717607</v>
      </c>
    </row>
    <row r="147" spans="1:4" ht="15.75" x14ac:dyDescent="0.25">
      <c r="A147" s="26" t="s">
        <v>100</v>
      </c>
      <c r="B147" s="75" t="s">
        <v>247</v>
      </c>
      <c r="C147" s="70"/>
      <c r="D147" s="70"/>
    </row>
    <row r="148" spans="1:4" ht="16.5" thickBot="1" x14ac:dyDescent="0.3">
      <c r="A148" s="63" t="s">
        <v>102</v>
      </c>
      <c r="B148" s="76" t="s">
        <v>248</v>
      </c>
      <c r="C148" s="70"/>
      <c r="D148" s="70"/>
    </row>
    <row r="149" spans="1:4" ht="16.5" thickBot="1" x14ac:dyDescent="0.3">
      <c r="A149" s="23" t="s">
        <v>249</v>
      </c>
      <c r="B149" s="24" t="s">
        <v>250</v>
      </c>
      <c r="C149" s="77">
        <f>C150+C151+C152+C153+C154</f>
        <v>0</v>
      </c>
      <c r="D149" s="77">
        <f>D150+D151+D152+D153+D154</f>
        <v>0</v>
      </c>
    </row>
    <row r="150" spans="1:4" ht="15.75" x14ac:dyDescent="0.25">
      <c r="A150" s="26" t="s">
        <v>106</v>
      </c>
      <c r="B150" s="75" t="s">
        <v>251</v>
      </c>
      <c r="C150" s="70"/>
      <c r="D150" s="70"/>
    </row>
    <row r="151" spans="1:4" ht="15.75" x14ac:dyDescent="0.25">
      <c r="A151" s="26" t="s">
        <v>108</v>
      </c>
      <c r="B151" s="75" t="s">
        <v>252</v>
      </c>
      <c r="C151" s="70"/>
      <c r="D151" s="70"/>
    </row>
    <row r="152" spans="1:4" ht="15.75" x14ac:dyDescent="0.25">
      <c r="A152" s="26" t="s">
        <v>110</v>
      </c>
      <c r="B152" s="75" t="s">
        <v>253</v>
      </c>
      <c r="C152" s="70"/>
      <c r="D152" s="70"/>
    </row>
    <row r="153" spans="1:4" ht="31.5" x14ac:dyDescent="0.25">
      <c r="A153" s="26" t="s">
        <v>112</v>
      </c>
      <c r="B153" s="75" t="s">
        <v>254</v>
      </c>
      <c r="C153" s="70"/>
      <c r="D153" s="70"/>
    </row>
    <row r="154" spans="1:4" ht="16.5" thickBot="1" x14ac:dyDescent="0.3">
      <c r="A154" s="63" t="s">
        <v>255</v>
      </c>
      <c r="B154" s="76" t="s">
        <v>256</v>
      </c>
      <c r="C154" s="74"/>
      <c r="D154" s="74"/>
    </row>
    <row r="155" spans="1:4" ht="16.5" thickBot="1" x14ac:dyDescent="0.3">
      <c r="A155" s="78" t="s">
        <v>114</v>
      </c>
      <c r="B155" s="24" t="s">
        <v>257</v>
      </c>
      <c r="C155" s="77"/>
      <c r="D155" s="77"/>
    </row>
    <row r="156" spans="1:4" ht="16.5" thickBot="1" x14ac:dyDescent="0.3">
      <c r="A156" s="78" t="s">
        <v>124</v>
      </c>
      <c r="B156" s="24" t="s">
        <v>258</v>
      </c>
      <c r="C156" s="77"/>
      <c r="D156" s="77"/>
    </row>
    <row r="157" spans="1:4" ht="16.5" thickBot="1" x14ac:dyDescent="0.3">
      <c r="A157" s="23" t="s">
        <v>259</v>
      </c>
      <c r="B157" s="24" t="s">
        <v>260</v>
      </c>
      <c r="C157" s="79">
        <f>C132+C136+C143+C149+C155+C156</f>
        <v>103070184</v>
      </c>
      <c r="D157" s="79">
        <f>D132+D136+D143+D149+D155+D156</f>
        <v>97901366</v>
      </c>
    </row>
    <row r="158" spans="1:4" ht="16.5" thickBot="1" x14ac:dyDescent="0.3">
      <c r="A158" s="80" t="s">
        <v>261</v>
      </c>
      <c r="B158" s="81" t="s">
        <v>262</v>
      </c>
      <c r="C158" s="79">
        <f>C131+C157</f>
        <v>939724912</v>
      </c>
      <c r="D158" s="79">
        <f>D131+D157</f>
        <v>967314000</v>
      </c>
    </row>
    <row r="159" spans="1:4" ht="16.5" thickBot="1" x14ac:dyDescent="0.3">
      <c r="A159" s="82"/>
      <c r="B159" s="83"/>
      <c r="C159" s="84"/>
    </row>
    <row r="160" spans="1:4" ht="16.5" thickBot="1" x14ac:dyDescent="0.3">
      <c r="A160" s="85" t="s">
        <v>263</v>
      </c>
      <c r="B160" s="86"/>
      <c r="C160" s="87">
        <v>25</v>
      </c>
      <c r="D160" s="87">
        <v>25</v>
      </c>
    </row>
    <row r="161" spans="1:4" ht="16.5" thickBot="1" x14ac:dyDescent="0.3">
      <c r="A161" s="85" t="s">
        <v>264</v>
      </c>
      <c r="B161" s="86"/>
      <c r="C161" s="87">
        <v>0</v>
      </c>
      <c r="D161" s="87">
        <v>0</v>
      </c>
    </row>
  </sheetData>
  <mergeCells count="4">
    <mergeCell ref="C7:D7"/>
    <mergeCell ref="A1:D1"/>
    <mergeCell ref="A2:D2"/>
    <mergeCell ref="A3:D3"/>
  </mergeCells>
  <pageMargins left="0.31496062992125984" right="0.31496062992125984" top="0.35433070866141736" bottom="0.35433070866141736" header="0.31496062992125984" footer="0.31496062992125984"/>
  <pageSetup paperSize="9" scale="87" orientation="portrait" r:id="rId1"/>
  <rowBreaks count="3" manualBreakCount="3">
    <brk id="51" max="16383" man="1"/>
    <brk id="93" max="16383" man="1"/>
    <brk id="131" max="16383" man="1"/>
  </rowBreaks>
  <colBreaks count="1" manualBreakCount="1">
    <brk id="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1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8.140625" customWidth="1"/>
  </cols>
  <sheetData>
    <row r="1" spans="1:13" x14ac:dyDescent="0.25">
      <c r="A1" s="264" t="s">
        <v>476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x14ac:dyDescent="0.25">
      <c r="A2" s="265" t="s">
        <v>418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x14ac:dyDescent="0.25">
      <c r="A3" s="265" t="s">
        <v>517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13" x14ac:dyDescent="0.2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1:13" ht="15.75" x14ac:dyDescent="0.25">
      <c r="A5" s="280" t="s">
        <v>423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</row>
    <row r="6" spans="1:13" ht="15.75" x14ac:dyDescent="0.25">
      <c r="A6" s="280" t="s">
        <v>424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</row>
    <row r="8" spans="1:13" ht="15.75" x14ac:dyDescent="0.25">
      <c r="A8" s="318" t="s">
        <v>425</v>
      </c>
      <c r="B8" s="318"/>
      <c r="C8" s="318"/>
      <c r="D8" s="318"/>
      <c r="E8" t="s">
        <v>426</v>
      </c>
    </row>
    <row r="9" spans="1:13" ht="15.75" x14ac:dyDescent="0.25">
      <c r="A9" s="209" t="s">
        <v>427</v>
      </c>
      <c r="B9" s="209"/>
      <c r="C9" s="210" t="s">
        <v>461</v>
      </c>
      <c r="D9" s="209"/>
    </row>
    <row r="10" spans="1:13" ht="15.75" x14ac:dyDescent="0.25">
      <c r="A10" s="209" t="s">
        <v>429</v>
      </c>
      <c r="B10" s="209"/>
      <c r="C10" s="210" t="s">
        <v>475</v>
      </c>
      <c r="D10" s="209"/>
    </row>
    <row r="11" spans="1:13" ht="15.75" x14ac:dyDescent="0.25">
      <c r="A11" s="209" t="s">
        <v>431</v>
      </c>
      <c r="B11" s="209"/>
      <c r="C11" s="209"/>
      <c r="D11" s="210" t="s">
        <v>474</v>
      </c>
    </row>
    <row r="12" spans="1:13" ht="15.75" thickBot="1" x14ac:dyDescent="0.3"/>
    <row r="13" spans="1:13" ht="15.75" thickBot="1" x14ac:dyDescent="0.3">
      <c r="A13" s="275" t="s">
        <v>433</v>
      </c>
      <c r="B13" s="276"/>
      <c r="C13" s="276"/>
      <c r="D13" s="277"/>
      <c r="E13" s="301">
        <v>2018</v>
      </c>
      <c r="F13" s="302"/>
      <c r="G13" s="301">
        <v>2019</v>
      </c>
      <c r="H13" s="303"/>
      <c r="I13" s="304">
        <v>2020</v>
      </c>
      <c r="J13" s="278"/>
      <c r="K13" s="220" t="s">
        <v>495</v>
      </c>
      <c r="L13" s="302" t="s">
        <v>436</v>
      </c>
      <c r="M13" s="279"/>
    </row>
    <row r="14" spans="1:13" x14ac:dyDescent="0.25">
      <c r="A14" s="297" t="s">
        <v>437</v>
      </c>
      <c r="B14" s="298"/>
      <c r="C14" s="298"/>
      <c r="D14" s="319"/>
      <c r="E14" s="320">
        <v>0</v>
      </c>
      <c r="F14" s="320"/>
      <c r="G14" s="320">
        <v>0</v>
      </c>
      <c r="H14" s="320"/>
      <c r="I14" s="320">
        <v>0</v>
      </c>
      <c r="J14" s="321"/>
      <c r="K14" s="222"/>
      <c r="L14" s="320">
        <v>0</v>
      </c>
      <c r="M14" s="322"/>
    </row>
    <row r="15" spans="1:13" x14ac:dyDescent="0.25">
      <c r="A15" s="211" t="s">
        <v>438</v>
      </c>
      <c r="B15" s="212"/>
      <c r="C15" s="212"/>
      <c r="D15" s="213"/>
      <c r="E15" s="293"/>
      <c r="F15" s="293"/>
      <c r="G15" s="293"/>
      <c r="H15" s="293"/>
      <c r="I15" s="293"/>
      <c r="J15" s="316"/>
      <c r="K15" s="225"/>
      <c r="L15" s="293"/>
      <c r="M15" s="317"/>
    </row>
    <row r="16" spans="1:13" x14ac:dyDescent="0.25">
      <c r="A16" s="295" t="s">
        <v>439</v>
      </c>
      <c r="B16" s="296"/>
      <c r="C16" s="296"/>
      <c r="D16" s="313"/>
      <c r="E16" s="293">
        <v>1646102</v>
      </c>
      <c r="F16" s="293"/>
      <c r="G16" s="293"/>
      <c r="H16" s="293"/>
      <c r="I16" s="293">
        <v>1945393</v>
      </c>
      <c r="J16" s="316"/>
      <c r="K16" s="225"/>
      <c r="L16" s="293">
        <f>SUM(E16:J16)</f>
        <v>3591495</v>
      </c>
      <c r="M16" s="317"/>
    </row>
    <row r="17" spans="1:13" x14ac:dyDescent="0.25">
      <c r="A17" s="295" t="s">
        <v>440</v>
      </c>
      <c r="B17" s="296"/>
      <c r="C17" s="296"/>
      <c r="D17" s="313"/>
      <c r="E17" s="293"/>
      <c r="F17" s="293"/>
      <c r="G17" s="293"/>
      <c r="H17" s="293"/>
      <c r="I17" s="293"/>
      <c r="J17" s="316"/>
      <c r="K17" s="225"/>
      <c r="L17" s="293"/>
      <c r="M17" s="317"/>
    </row>
    <row r="18" spans="1:13" x14ac:dyDescent="0.25">
      <c r="A18" s="295" t="s">
        <v>441</v>
      </c>
      <c r="B18" s="296"/>
      <c r="C18" s="296"/>
      <c r="D18" s="313"/>
      <c r="E18" s="293"/>
      <c r="F18" s="293"/>
      <c r="G18" s="293"/>
      <c r="H18" s="293"/>
      <c r="I18" s="293"/>
      <c r="J18" s="316"/>
      <c r="K18" s="225"/>
      <c r="L18" s="293"/>
      <c r="M18" s="317"/>
    </row>
    <row r="19" spans="1:13" x14ac:dyDescent="0.25">
      <c r="A19" s="295" t="s">
        <v>442</v>
      </c>
      <c r="B19" s="296"/>
      <c r="C19" s="296"/>
      <c r="D19" s="313"/>
      <c r="E19" s="293"/>
      <c r="F19" s="293"/>
      <c r="G19" s="293"/>
      <c r="H19" s="293"/>
      <c r="I19" s="293"/>
      <c r="J19" s="316"/>
      <c r="K19" s="225"/>
      <c r="L19" s="293"/>
      <c r="M19" s="317"/>
    </row>
    <row r="20" spans="1:13" ht="15.75" thickBot="1" x14ac:dyDescent="0.3">
      <c r="A20" s="288"/>
      <c r="B20" s="289"/>
      <c r="C20" s="289"/>
      <c r="D20" s="309"/>
      <c r="E20" s="268"/>
      <c r="F20" s="268"/>
      <c r="G20" s="268"/>
      <c r="H20" s="268"/>
      <c r="I20" s="268"/>
      <c r="J20" s="326"/>
      <c r="K20" s="232"/>
      <c r="L20" s="293"/>
      <c r="M20" s="317"/>
    </row>
    <row r="21" spans="1:13" ht="15.75" thickBot="1" x14ac:dyDescent="0.3">
      <c r="A21" s="270" t="s">
        <v>443</v>
      </c>
      <c r="B21" s="271"/>
      <c r="C21" s="271"/>
      <c r="D21" s="305"/>
      <c r="E21" s="306">
        <f>SUM(E16:F20)</f>
        <v>1646102</v>
      </c>
      <c r="F21" s="307"/>
      <c r="G21" s="306">
        <f t="shared" ref="G21" si="0">SUM(G16:H20)</f>
        <v>0</v>
      </c>
      <c r="H21" s="307"/>
      <c r="I21" s="306">
        <f t="shared" ref="I21" si="1">SUM(I16:J20)</f>
        <v>1945393</v>
      </c>
      <c r="J21" s="307"/>
      <c r="K21" s="230">
        <f>SUM(K14:K20)</f>
        <v>0</v>
      </c>
      <c r="L21" s="325">
        <f>SUM(L15:M20)</f>
        <v>3591495</v>
      </c>
      <c r="M21" s="323"/>
    </row>
    <row r="22" spans="1:13" x14ac:dyDescent="0.25">
      <c r="A22" s="214"/>
      <c r="B22" s="214"/>
      <c r="C22" s="214"/>
      <c r="D22" s="215"/>
      <c r="E22" s="215"/>
      <c r="F22" s="215"/>
      <c r="G22" s="215"/>
      <c r="H22" s="215"/>
      <c r="I22" s="215"/>
      <c r="J22" s="215"/>
      <c r="K22" s="215"/>
    </row>
    <row r="23" spans="1:13" ht="15.75" thickBot="1" x14ac:dyDescent="0.3">
      <c r="A23" s="214"/>
      <c r="B23" s="214"/>
      <c r="C23" s="214"/>
      <c r="D23" s="215"/>
      <c r="E23" s="215"/>
      <c r="F23" s="215"/>
      <c r="G23" s="215"/>
      <c r="H23" s="215"/>
      <c r="I23" s="215"/>
      <c r="J23" s="215"/>
      <c r="K23" s="215"/>
    </row>
    <row r="24" spans="1:13" ht="15.75" thickBot="1" x14ac:dyDescent="0.3">
      <c r="A24" s="270" t="s">
        <v>444</v>
      </c>
      <c r="B24" s="271"/>
      <c r="C24" s="271"/>
      <c r="D24" s="271"/>
      <c r="E24" s="301">
        <v>2018</v>
      </c>
      <c r="F24" s="302"/>
      <c r="G24" s="301">
        <v>2019</v>
      </c>
      <c r="H24" s="303"/>
      <c r="I24" s="304">
        <v>2020</v>
      </c>
      <c r="J24" s="278"/>
      <c r="K24" s="220" t="s">
        <v>495</v>
      </c>
      <c r="L24" s="302" t="s">
        <v>436</v>
      </c>
      <c r="M24" s="279"/>
    </row>
    <row r="25" spans="1:13" x14ac:dyDescent="0.25">
      <c r="A25" s="297" t="s">
        <v>445</v>
      </c>
      <c r="B25" s="298"/>
      <c r="C25" s="298"/>
      <c r="D25" s="298"/>
      <c r="E25" s="293"/>
      <c r="F25" s="293"/>
      <c r="G25" s="293"/>
      <c r="H25" s="293"/>
      <c r="I25" s="320"/>
      <c r="J25" s="320"/>
      <c r="K25" s="221"/>
      <c r="L25" s="293"/>
      <c r="M25" s="293"/>
    </row>
    <row r="26" spans="1:13" x14ac:dyDescent="0.25">
      <c r="A26" s="295" t="s">
        <v>446</v>
      </c>
      <c r="B26" s="296"/>
      <c r="C26" s="296"/>
      <c r="D26" s="296"/>
      <c r="E26" s="293"/>
      <c r="F26" s="293"/>
      <c r="G26" s="293"/>
      <c r="H26" s="293"/>
      <c r="I26" s="293"/>
      <c r="J26" s="293"/>
      <c r="K26" s="224"/>
      <c r="L26" s="293"/>
      <c r="M26" s="293"/>
    </row>
    <row r="27" spans="1:13" x14ac:dyDescent="0.25">
      <c r="A27" s="295" t="s">
        <v>447</v>
      </c>
      <c r="B27" s="296"/>
      <c r="C27" s="296"/>
      <c r="D27" s="296"/>
      <c r="E27" s="293"/>
      <c r="F27" s="293"/>
      <c r="G27" s="293"/>
      <c r="H27" s="293"/>
      <c r="I27" s="293">
        <v>1646102</v>
      </c>
      <c r="J27" s="293"/>
      <c r="K27" s="224">
        <v>1945393</v>
      </c>
      <c r="L27" s="293">
        <f>SUM(E27:K27)</f>
        <v>3591495</v>
      </c>
      <c r="M27" s="293"/>
    </row>
    <row r="28" spans="1:13" x14ac:dyDescent="0.25">
      <c r="A28" s="291"/>
      <c r="B28" s="292"/>
      <c r="C28" s="292"/>
      <c r="D28" s="292"/>
      <c r="E28" s="293"/>
      <c r="F28" s="293"/>
      <c r="G28" s="293"/>
      <c r="H28" s="293"/>
      <c r="I28" s="293"/>
      <c r="J28" s="293"/>
      <c r="K28" s="224"/>
      <c r="L28" s="293"/>
      <c r="M28" s="293"/>
    </row>
    <row r="29" spans="1:13" ht="15.75" thickBot="1" x14ac:dyDescent="0.3">
      <c r="A29" s="288"/>
      <c r="B29" s="289"/>
      <c r="C29" s="289"/>
      <c r="D29" s="289"/>
      <c r="E29" s="268"/>
      <c r="F29" s="268"/>
      <c r="G29" s="268"/>
      <c r="H29" s="268"/>
      <c r="I29" s="268"/>
      <c r="J29" s="268"/>
      <c r="K29" s="228"/>
      <c r="L29" s="293">
        <f t="shared" ref="L29" si="2">SUM(E29:J29)</f>
        <v>0</v>
      </c>
      <c r="M29" s="293"/>
    </row>
    <row r="30" spans="1:13" ht="15.75" thickBot="1" x14ac:dyDescent="0.3">
      <c r="A30" s="270" t="s">
        <v>436</v>
      </c>
      <c r="B30" s="271"/>
      <c r="C30" s="271"/>
      <c r="D30" s="271"/>
      <c r="E30" s="272">
        <f>SUM(E25:F29)</f>
        <v>0</v>
      </c>
      <c r="F30" s="272"/>
      <c r="G30" s="272">
        <f t="shared" ref="G30" si="3">SUM(G25:H29)</f>
        <v>0</v>
      </c>
      <c r="H30" s="272"/>
      <c r="I30" s="272">
        <f t="shared" ref="I30" si="4">SUM(I25:J29)</f>
        <v>1646102</v>
      </c>
      <c r="J30" s="272"/>
      <c r="K30" s="231">
        <f>SUM(K25:K29)</f>
        <v>1945393</v>
      </c>
      <c r="L30" s="272">
        <f>SUM(L25:M27)</f>
        <v>3591495</v>
      </c>
      <c r="M30" s="323"/>
    </row>
    <row r="33" spans="1:13" ht="15.75" x14ac:dyDescent="0.25">
      <c r="A33" s="216" t="s">
        <v>494</v>
      </c>
      <c r="B33" s="216"/>
      <c r="C33" s="216"/>
      <c r="D33" s="216"/>
      <c r="E33" s="216"/>
      <c r="F33" s="216"/>
      <c r="G33" s="216"/>
      <c r="H33" s="216"/>
      <c r="I33" s="216"/>
    </row>
    <row r="35" spans="1:13" ht="15.75" thickBot="1" x14ac:dyDescent="0.3"/>
    <row r="36" spans="1:13" ht="15.75" thickBot="1" x14ac:dyDescent="0.3">
      <c r="A36" s="281" t="s">
        <v>448</v>
      </c>
      <c r="B36" s="282"/>
      <c r="C36" s="282"/>
      <c r="D36" s="282"/>
      <c r="E36" s="282"/>
      <c r="F36" s="282"/>
      <c r="G36" s="282"/>
      <c r="H36" s="282"/>
      <c r="I36" s="282"/>
      <c r="J36" s="278" t="s">
        <v>449</v>
      </c>
      <c r="K36" s="278"/>
      <c r="L36" s="278"/>
      <c r="M36" s="279"/>
    </row>
    <row r="37" spans="1:13" x14ac:dyDescent="0.25">
      <c r="A37" s="283"/>
      <c r="B37" s="284"/>
      <c r="C37" s="284"/>
      <c r="D37" s="284"/>
      <c r="E37" s="284"/>
      <c r="F37" s="284"/>
      <c r="G37" s="284"/>
      <c r="H37" s="284"/>
      <c r="I37" s="284"/>
      <c r="J37" s="285"/>
      <c r="K37" s="286"/>
      <c r="L37" s="286"/>
      <c r="M37" s="287"/>
    </row>
    <row r="38" spans="1:13" ht="15.75" thickBot="1" x14ac:dyDescent="0.3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90"/>
    </row>
    <row r="39" spans="1:13" ht="15.75" thickBot="1" x14ac:dyDescent="0.3">
      <c r="A39" s="275" t="s">
        <v>450</v>
      </c>
      <c r="B39" s="276"/>
      <c r="C39" s="276"/>
      <c r="D39" s="276"/>
      <c r="E39" s="276"/>
      <c r="F39" s="276"/>
      <c r="G39" s="276"/>
      <c r="H39" s="276"/>
      <c r="I39" s="277"/>
      <c r="J39" s="278"/>
      <c r="K39" s="278"/>
      <c r="L39" s="278"/>
      <c r="M39" s="279"/>
    </row>
  </sheetData>
  <mergeCells count="94">
    <mergeCell ref="L13:M13"/>
    <mergeCell ref="A14:D14"/>
    <mergeCell ref="E14:F14"/>
    <mergeCell ref="G14:H14"/>
    <mergeCell ref="I14:J14"/>
    <mergeCell ref="L14:M14"/>
    <mergeCell ref="A8:D8"/>
    <mergeCell ref="A13:D13"/>
    <mergeCell ref="E13:F13"/>
    <mergeCell ref="G13:H13"/>
    <mergeCell ref="I13:J13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7:D27"/>
    <mergeCell ref="E27:F27"/>
    <mergeCell ref="G27:H27"/>
    <mergeCell ref="I27:J27"/>
    <mergeCell ref="L27:M27"/>
    <mergeCell ref="A28:D28"/>
    <mergeCell ref="E28:F28"/>
    <mergeCell ref="G28:H28"/>
    <mergeCell ref="I28:J28"/>
    <mergeCell ref="L28:M28"/>
    <mergeCell ref="A39:I39"/>
    <mergeCell ref="J39:M39"/>
    <mergeCell ref="A5:M5"/>
    <mergeCell ref="A6:M6"/>
    <mergeCell ref="A1:M1"/>
    <mergeCell ref="A2:M2"/>
    <mergeCell ref="A3:M3"/>
    <mergeCell ref="A4:M4"/>
    <mergeCell ref="A36:I36"/>
    <mergeCell ref="J36:M36"/>
    <mergeCell ref="A37:I37"/>
    <mergeCell ref="J37:M37"/>
    <mergeCell ref="A38:I38"/>
    <mergeCell ref="J38:M38"/>
    <mergeCell ref="A29:D29"/>
    <mergeCell ref="E29:F29"/>
    <mergeCell ref="G29:H29"/>
    <mergeCell ref="I29:J29"/>
    <mergeCell ref="L29:M29"/>
    <mergeCell ref="A30:D30"/>
    <mergeCell ref="E30:F30"/>
    <mergeCell ref="G30:H30"/>
    <mergeCell ref="I30:J30"/>
    <mergeCell ref="L30:M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1"/>
    <pageSetUpPr fitToPage="1"/>
  </sheetPr>
  <dimension ref="A1:M39"/>
  <sheetViews>
    <sheetView workbookViewId="0">
      <selection activeCell="A3" sqref="A3:M3"/>
    </sheetView>
  </sheetViews>
  <sheetFormatPr defaultRowHeight="15" x14ac:dyDescent="0.25"/>
  <cols>
    <col min="11" max="11" width="17.7109375" customWidth="1"/>
  </cols>
  <sheetData>
    <row r="1" spans="1:13" x14ac:dyDescent="0.25">
      <c r="A1" s="264" t="s">
        <v>472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x14ac:dyDescent="0.25">
      <c r="A2" s="265" t="s">
        <v>418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x14ac:dyDescent="0.25">
      <c r="A3" s="265" t="s">
        <v>517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13" x14ac:dyDescent="0.2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1:13" ht="15.75" x14ac:dyDescent="0.25">
      <c r="C5" s="280" t="s">
        <v>423</v>
      </c>
      <c r="D5" s="280"/>
      <c r="E5" s="280"/>
      <c r="F5" s="280"/>
      <c r="G5" s="280"/>
      <c r="H5" s="280"/>
      <c r="I5" s="280"/>
    </row>
    <row r="6" spans="1:13" ht="15.75" x14ac:dyDescent="0.25">
      <c r="C6" s="280" t="s">
        <v>424</v>
      </c>
      <c r="D6" s="280"/>
      <c r="E6" s="280"/>
      <c r="F6" s="280"/>
      <c r="G6" s="280"/>
      <c r="H6" s="280"/>
      <c r="I6" s="280"/>
    </row>
    <row r="8" spans="1:13" ht="15.75" x14ac:dyDescent="0.25">
      <c r="A8" s="318" t="s">
        <v>425</v>
      </c>
      <c r="B8" s="318"/>
      <c r="C8" s="318"/>
      <c r="D8" s="318"/>
      <c r="E8" t="s">
        <v>477</v>
      </c>
    </row>
    <row r="9" spans="1:13" ht="15.75" x14ac:dyDescent="0.25">
      <c r="A9" s="209" t="s">
        <v>427</v>
      </c>
      <c r="B9" s="209"/>
      <c r="C9" t="s">
        <v>462</v>
      </c>
      <c r="H9" s="217"/>
    </row>
    <row r="10" spans="1:13" ht="15.75" x14ac:dyDescent="0.25">
      <c r="A10" s="209" t="s">
        <v>429</v>
      </c>
      <c r="B10" s="209"/>
      <c r="C10" t="s">
        <v>463</v>
      </c>
      <c r="D10" s="209"/>
    </row>
    <row r="11" spans="1:13" ht="15.75" x14ac:dyDescent="0.25">
      <c r="A11" s="209" t="s">
        <v>431</v>
      </c>
      <c r="B11" s="209"/>
      <c r="C11" s="209"/>
      <c r="D11" s="210" t="s">
        <v>464</v>
      </c>
    </row>
    <row r="12" spans="1:13" ht="15.75" thickBot="1" x14ac:dyDescent="0.3"/>
    <row r="13" spans="1:13" ht="15.75" thickBot="1" x14ac:dyDescent="0.3">
      <c r="A13" s="275" t="s">
        <v>433</v>
      </c>
      <c r="B13" s="276"/>
      <c r="C13" s="276"/>
      <c r="D13" s="276"/>
      <c r="E13" s="328" t="s">
        <v>434</v>
      </c>
      <c r="F13" s="302"/>
      <c r="G13" s="301">
        <v>2019</v>
      </c>
      <c r="H13" s="302"/>
      <c r="I13" s="278">
        <v>2020</v>
      </c>
      <c r="J13" s="278"/>
      <c r="K13" s="220" t="s">
        <v>493</v>
      </c>
      <c r="L13" s="302" t="s">
        <v>436</v>
      </c>
      <c r="M13" s="279"/>
    </row>
    <row r="14" spans="1:13" x14ac:dyDescent="0.25">
      <c r="A14" s="297" t="s">
        <v>437</v>
      </c>
      <c r="B14" s="298"/>
      <c r="C14" s="298"/>
      <c r="D14" s="319"/>
      <c r="E14" s="320"/>
      <c r="F14" s="320"/>
      <c r="G14" s="320"/>
      <c r="H14" s="320"/>
      <c r="I14" s="320"/>
      <c r="J14" s="321"/>
      <c r="K14" s="222"/>
      <c r="L14" s="320"/>
      <c r="M14" s="322"/>
    </row>
    <row r="15" spans="1:13" x14ac:dyDescent="0.25">
      <c r="A15" s="211" t="s">
        <v>438</v>
      </c>
      <c r="B15" s="212"/>
      <c r="C15" s="212"/>
      <c r="D15" s="213"/>
      <c r="E15" s="293"/>
      <c r="F15" s="293"/>
      <c r="G15" s="293"/>
      <c r="H15" s="293"/>
      <c r="I15" s="293"/>
      <c r="J15" s="316"/>
      <c r="K15" s="225"/>
      <c r="L15" s="293"/>
      <c r="M15" s="317"/>
    </row>
    <row r="16" spans="1:13" x14ac:dyDescent="0.25">
      <c r="A16" s="295" t="s">
        <v>439</v>
      </c>
      <c r="B16" s="296"/>
      <c r="C16" s="296"/>
      <c r="D16" s="313"/>
      <c r="E16" s="293"/>
      <c r="F16" s="293"/>
      <c r="G16" s="293">
        <v>1907673</v>
      </c>
      <c r="H16" s="293"/>
      <c r="I16" s="293">
        <v>106551</v>
      </c>
      <c r="J16" s="316"/>
      <c r="K16" s="225"/>
      <c r="L16" s="293">
        <f>SUM(G16:J16)</f>
        <v>2014224</v>
      </c>
      <c r="M16" s="317"/>
    </row>
    <row r="17" spans="1:13" x14ac:dyDescent="0.25">
      <c r="A17" s="295" t="s">
        <v>440</v>
      </c>
      <c r="B17" s="296"/>
      <c r="C17" s="296"/>
      <c r="D17" s="313"/>
      <c r="E17" s="293"/>
      <c r="F17" s="293"/>
      <c r="G17" s="293"/>
      <c r="H17" s="293"/>
      <c r="I17" s="293"/>
      <c r="J17" s="316"/>
      <c r="K17" s="225"/>
      <c r="L17" s="293"/>
      <c r="M17" s="317"/>
    </row>
    <row r="18" spans="1:13" x14ac:dyDescent="0.25">
      <c r="A18" s="295" t="s">
        <v>441</v>
      </c>
      <c r="B18" s="296"/>
      <c r="C18" s="296"/>
      <c r="D18" s="313"/>
      <c r="E18" s="293"/>
      <c r="F18" s="293"/>
      <c r="G18" s="293"/>
      <c r="H18" s="293"/>
      <c r="I18" s="293"/>
      <c r="J18" s="316"/>
      <c r="K18" s="225"/>
      <c r="L18" s="293"/>
      <c r="M18" s="317"/>
    </row>
    <row r="19" spans="1:13" x14ac:dyDescent="0.25">
      <c r="A19" s="295" t="s">
        <v>442</v>
      </c>
      <c r="B19" s="296"/>
      <c r="C19" s="296"/>
      <c r="D19" s="313"/>
      <c r="E19" s="293"/>
      <c r="F19" s="293"/>
      <c r="G19" s="293"/>
      <c r="H19" s="293"/>
      <c r="I19" s="293"/>
      <c r="J19" s="316"/>
      <c r="K19" s="225"/>
      <c r="L19" s="293"/>
      <c r="M19" s="317"/>
    </row>
    <row r="20" spans="1:13" ht="15.75" thickBot="1" x14ac:dyDescent="0.3">
      <c r="A20" s="288"/>
      <c r="B20" s="289"/>
      <c r="C20" s="289"/>
      <c r="D20" s="309"/>
      <c r="E20" s="268"/>
      <c r="F20" s="268"/>
      <c r="G20" s="268"/>
      <c r="H20" s="268"/>
      <c r="I20" s="268"/>
      <c r="J20" s="326"/>
      <c r="K20" s="232"/>
      <c r="L20" s="268"/>
      <c r="M20" s="269"/>
    </row>
    <row r="21" spans="1:13" ht="15.75" thickBot="1" x14ac:dyDescent="0.3">
      <c r="A21" s="270" t="s">
        <v>443</v>
      </c>
      <c r="B21" s="271"/>
      <c r="C21" s="271"/>
      <c r="D21" s="305"/>
      <c r="E21" s="306">
        <f>SUM(E14:F20)</f>
        <v>0</v>
      </c>
      <c r="F21" s="307"/>
      <c r="G21" s="306">
        <f t="shared" ref="G21" si="0">SUM(G14:H20)</f>
        <v>1907673</v>
      </c>
      <c r="H21" s="307"/>
      <c r="I21" s="306">
        <f t="shared" ref="I21" si="1">SUM(I14:J20)</f>
        <v>106551</v>
      </c>
      <c r="J21" s="307"/>
      <c r="K21" s="230">
        <f>SUM(K14:K20)</f>
        <v>0</v>
      </c>
      <c r="L21" s="325">
        <f>SUM(L14:M20)</f>
        <v>2014224</v>
      </c>
      <c r="M21" s="323"/>
    </row>
    <row r="22" spans="1:13" x14ac:dyDescent="0.25">
      <c r="A22" s="214"/>
      <c r="B22" s="214"/>
      <c r="C22" s="214"/>
      <c r="D22" s="215"/>
      <c r="E22" s="215"/>
      <c r="F22" s="215"/>
      <c r="G22" s="215"/>
      <c r="H22" s="215"/>
      <c r="I22" s="215"/>
      <c r="J22" s="215"/>
      <c r="K22" s="215"/>
    </row>
    <row r="23" spans="1:13" ht="15.75" thickBot="1" x14ac:dyDescent="0.3">
      <c r="A23" s="214"/>
      <c r="B23" s="214"/>
      <c r="C23" s="214"/>
      <c r="D23" s="215"/>
      <c r="E23" s="215"/>
      <c r="F23" s="215"/>
      <c r="G23" s="215"/>
      <c r="H23" s="215"/>
      <c r="I23" s="215"/>
      <c r="J23" s="215"/>
      <c r="K23" s="215"/>
    </row>
    <row r="24" spans="1:13" ht="15.75" thickBot="1" x14ac:dyDescent="0.3">
      <c r="A24" s="270" t="s">
        <v>444</v>
      </c>
      <c r="B24" s="271"/>
      <c r="C24" s="271"/>
      <c r="D24" s="271"/>
      <c r="E24" s="301" t="s">
        <v>434</v>
      </c>
      <c r="F24" s="302"/>
      <c r="G24" s="301">
        <v>2019</v>
      </c>
      <c r="H24" s="303"/>
      <c r="I24" s="304">
        <v>2020</v>
      </c>
      <c r="J24" s="278"/>
      <c r="K24" s="220" t="s">
        <v>493</v>
      </c>
      <c r="L24" s="304" t="s">
        <v>436</v>
      </c>
      <c r="M24" s="279"/>
    </row>
    <row r="25" spans="1:13" x14ac:dyDescent="0.25">
      <c r="A25" s="297" t="s">
        <v>445</v>
      </c>
      <c r="B25" s="298"/>
      <c r="C25" s="298"/>
      <c r="D25" s="298"/>
      <c r="E25" s="293"/>
      <c r="F25" s="293"/>
      <c r="G25" s="293"/>
      <c r="H25" s="293"/>
      <c r="I25" s="320"/>
      <c r="J25" s="320"/>
      <c r="K25" s="221"/>
      <c r="L25" s="293">
        <f t="shared" ref="L25:L26" si="2">SUM(G25:J25)</f>
        <v>0</v>
      </c>
      <c r="M25" s="293"/>
    </row>
    <row r="26" spans="1:13" x14ac:dyDescent="0.25">
      <c r="A26" s="295" t="s">
        <v>446</v>
      </c>
      <c r="B26" s="296"/>
      <c r="C26" s="296"/>
      <c r="D26" s="296"/>
      <c r="E26" s="293"/>
      <c r="F26" s="293"/>
      <c r="G26" s="293"/>
      <c r="H26" s="293"/>
      <c r="I26" s="293">
        <v>529340</v>
      </c>
      <c r="J26" s="293"/>
      <c r="K26" s="224"/>
      <c r="L26" s="293">
        <f t="shared" si="2"/>
        <v>529340</v>
      </c>
      <c r="M26" s="293"/>
    </row>
    <row r="27" spans="1:13" x14ac:dyDescent="0.25">
      <c r="A27" s="295" t="s">
        <v>447</v>
      </c>
      <c r="B27" s="296"/>
      <c r="C27" s="296"/>
      <c r="D27" s="296"/>
      <c r="E27" s="293"/>
      <c r="F27" s="293"/>
      <c r="G27" s="293"/>
      <c r="H27" s="293"/>
      <c r="I27" s="293">
        <v>1484884</v>
      </c>
      <c r="J27" s="293"/>
      <c r="K27" s="224"/>
      <c r="L27" s="293">
        <f>SUM(G27:J27)</f>
        <v>1484884</v>
      </c>
      <c r="M27" s="293"/>
    </row>
    <row r="28" spans="1:13" x14ac:dyDescent="0.25">
      <c r="A28" s="291"/>
      <c r="B28" s="292"/>
      <c r="C28" s="292"/>
      <c r="D28" s="292"/>
      <c r="E28" s="293"/>
      <c r="F28" s="293"/>
      <c r="G28" s="293"/>
      <c r="H28" s="293"/>
      <c r="I28" s="293"/>
      <c r="J28" s="293"/>
      <c r="K28" s="224"/>
      <c r="L28" s="293"/>
      <c r="M28" s="293"/>
    </row>
    <row r="29" spans="1:13" ht="15.75" thickBot="1" x14ac:dyDescent="0.3">
      <c r="A29" s="288"/>
      <c r="B29" s="289"/>
      <c r="C29" s="289"/>
      <c r="D29" s="289"/>
      <c r="E29" s="268"/>
      <c r="F29" s="268"/>
      <c r="G29" s="268"/>
      <c r="H29" s="268"/>
      <c r="I29" s="268"/>
      <c r="J29" s="268"/>
      <c r="K29" s="228"/>
      <c r="L29" s="293"/>
      <c r="M29" s="293"/>
    </row>
    <row r="30" spans="1:13" ht="15.75" thickBot="1" x14ac:dyDescent="0.3">
      <c r="A30" s="270" t="s">
        <v>436</v>
      </c>
      <c r="B30" s="271"/>
      <c r="C30" s="271"/>
      <c r="D30" s="271"/>
      <c r="E30" s="272">
        <f>SUM(E25:F29)</f>
        <v>0</v>
      </c>
      <c r="F30" s="272"/>
      <c r="G30" s="272">
        <f t="shared" ref="G30" si="3">SUM(G25:H29)</f>
        <v>0</v>
      </c>
      <c r="H30" s="272"/>
      <c r="I30" s="272">
        <f t="shared" ref="I30" si="4">SUM(I25:J29)</f>
        <v>2014224</v>
      </c>
      <c r="J30" s="272"/>
      <c r="K30" s="231">
        <f>SUM(K25:K29)</f>
        <v>0</v>
      </c>
      <c r="L30" s="272">
        <f>SUM(L25:M27)</f>
        <v>2014224</v>
      </c>
      <c r="M30" s="323"/>
    </row>
    <row r="33" spans="1:13" ht="15.75" x14ac:dyDescent="0.25">
      <c r="A33" s="216" t="s">
        <v>494</v>
      </c>
      <c r="B33" s="216"/>
      <c r="C33" s="216"/>
      <c r="D33" s="216"/>
      <c r="E33" s="216"/>
      <c r="F33" s="216"/>
      <c r="G33" s="216"/>
      <c r="H33" s="216"/>
      <c r="I33" s="216"/>
    </row>
    <row r="35" spans="1:13" ht="15.75" thickBot="1" x14ac:dyDescent="0.3"/>
    <row r="36" spans="1:13" ht="15.75" thickBot="1" x14ac:dyDescent="0.3">
      <c r="A36" s="281" t="s">
        <v>448</v>
      </c>
      <c r="B36" s="282"/>
      <c r="C36" s="282"/>
      <c r="D36" s="282"/>
      <c r="E36" s="282"/>
      <c r="F36" s="282"/>
      <c r="G36" s="282"/>
      <c r="H36" s="282"/>
      <c r="I36" s="282"/>
      <c r="J36" s="278" t="s">
        <v>449</v>
      </c>
      <c r="K36" s="278"/>
      <c r="L36" s="278"/>
      <c r="M36" s="279"/>
    </row>
    <row r="37" spans="1:13" x14ac:dyDescent="0.25">
      <c r="A37" s="283"/>
      <c r="B37" s="284"/>
      <c r="C37" s="284"/>
      <c r="D37" s="284"/>
      <c r="E37" s="284"/>
      <c r="F37" s="284"/>
      <c r="G37" s="284"/>
      <c r="H37" s="284"/>
      <c r="I37" s="284"/>
      <c r="J37" s="285"/>
      <c r="K37" s="286"/>
      <c r="L37" s="286"/>
      <c r="M37" s="287"/>
    </row>
    <row r="38" spans="1:13" ht="15.75" thickBot="1" x14ac:dyDescent="0.3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90"/>
    </row>
    <row r="39" spans="1:13" ht="15.75" thickBot="1" x14ac:dyDescent="0.3">
      <c r="A39" s="275" t="s">
        <v>450</v>
      </c>
      <c r="B39" s="276"/>
      <c r="C39" s="276"/>
      <c r="D39" s="276"/>
      <c r="E39" s="276"/>
      <c r="F39" s="276"/>
      <c r="G39" s="276"/>
      <c r="H39" s="276"/>
      <c r="I39" s="277"/>
      <c r="J39" s="278"/>
      <c r="K39" s="278"/>
      <c r="L39" s="278"/>
      <c r="M39" s="279"/>
    </row>
  </sheetData>
  <mergeCells count="94">
    <mergeCell ref="L13:M13"/>
    <mergeCell ref="A14:D14"/>
    <mergeCell ref="E14:F14"/>
    <mergeCell ref="G14:H14"/>
    <mergeCell ref="I14:J14"/>
    <mergeCell ref="L14:M14"/>
    <mergeCell ref="C5:I5"/>
    <mergeCell ref="C6:I6"/>
    <mergeCell ref="A8:D8"/>
    <mergeCell ref="A13:D13"/>
    <mergeCell ref="E13:F13"/>
    <mergeCell ref="G13:H13"/>
    <mergeCell ref="I13:J13"/>
    <mergeCell ref="E15:F15"/>
    <mergeCell ref="G15:H15"/>
    <mergeCell ref="I15:J15"/>
    <mergeCell ref="L15:M15"/>
    <mergeCell ref="A16:D16"/>
    <mergeCell ref="E16:F16"/>
    <mergeCell ref="G16:H16"/>
    <mergeCell ref="I16:J16"/>
    <mergeCell ref="L16:M16"/>
    <mergeCell ref="A17:D17"/>
    <mergeCell ref="E17:F17"/>
    <mergeCell ref="G17:H17"/>
    <mergeCell ref="I17:J17"/>
    <mergeCell ref="L17:M17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4:D24"/>
    <mergeCell ref="E24:F24"/>
    <mergeCell ref="G24:H24"/>
    <mergeCell ref="I24:J24"/>
    <mergeCell ref="L24:M24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A28:D28"/>
    <mergeCell ref="E28:F28"/>
    <mergeCell ref="G28:H28"/>
    <mergeCell ref="I28:J28"/>
    <mergeCell ref="L28:M28"/>
    <mergeCell ref="A27:D27"/>
    <mergeCell ref="E27:F27"/>
    <mergeCell ref="G27:H27"/>
    <mergeCell ref="I27:J27"/>
    <mergeCell ref="L27:M27"/>
    <mergeCell ref="A39:I39"/>
    <mergeCell ref="J39:M39"/>
    <mergeCell ref="A1:M1"/>
    <mergeCell ref="A2:M2"/>
    <mergeCell ref="A3:M3"/>
    <mergeCell ref="A4:M4"/>
    <mergeCell ref="A36:I36"/>
    <mergeCell ref="J36:M36"/>
    <mergeCell ref="A37:I37"/>
    <mergeCell ref="J37:M37"/>
    <mergeCell ref="A38:I38"/>
    <mergeCell ref="J38:M38"/>
    <mergeCell ref="A29:D29"/>
    <mergeCell ref="E29:F29"/>
    <mergeCell ref="G29:H29"/>
    <mergeCell ref="I29:J29"/>
    <mergeCell ref="L29:M29"/>
    <mergeCell ref="A30:D30"/>
    <mergeCell ref="E30:F30"/>
    <mergeCell ref="G30:H30"/>
    <mergeCell ref="I30:J30"/>
    <mergeCell ref="L30:M30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1"/>
    <pageSetUpPr fitToPage="1"/>
  </sheetPr>
  <dimension ref="A1:M40"/>
  <sheetViews>
    <sheetView tabSelected="1" workbookViewId="0">
      <selection activeCell="R18" sqref="R18"/>
    </sheetView>
  </sheetViews>
  <sheetFormatPr defaultRowHeight="15" x14ac:dyDescent="0.25"/>
  <cols>
    <col min="5" max="5" width="14.7109375" customWidth="1"/>
    <col min="11" max="11" width="18.140625" customWidth="1"/>
  </cols>
  <sheetData>
    <row r="1" spans="1:13" x14ac:dyDescent="0.25">
      <c r="A1" s="264" t="s">
        <v>473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x14ac:dyDescent="0.25">
      <c r="A2" s="265" t="s">
        <v>418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x14ac:dyDescent="0.25">
      <c r="A3" s="265" t="s">
        <v>517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13" x14ac:dyDescent="0.2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6" spans="1:13" ht="15.75" x14ac:dyDescent="0.25">
      <c r="A6" s="280" t="s">
        <v>423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</row>
    <row r="7" spans="1:13" ht="15.75" x14ac:dyDescent="0.25">
      <c r="A7" s="280" t="s">
        <v>424</v>
      </c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</row>
    <row r="9" spans="1:13" ht="15.75" x14ac:dyDescent="0.25">
      <c r="A9" s="318" t="s">
        <v>425</v>
      </c>
      <c r="B9" s="318"/>
      <c r="C9" s="318"/>
      <c r="D9" s="318"/>
    </row>
    <row r="10" spans="1:13" ht="29.25" customHeight="1" x14ac:dyDescent="0.25">
      <c r="A10" s="209" t="s">
        <v>427</v>
      </c>
      <c r="B10" s="209"/>
      <c r="C10" s="327" t="s">
        <v>497</v>
      </c>
      <c r="D10" s="327"/>
      <c r="E10" s="327"/>
      <c r="F10" s="327"/>
      <c r="G10" s="327"/>
      <c r="H10" s="327"/>
      <c r="I10" s="327"/>
      <c r="J10" s="327"/>
      <c r="K10" s="327"/>
      <c r="L10" s="327"/>
      <c r="M10" s="327"/>
    </row>
    <row r="11" spans="1:13" ht="15.75" x14ac:dyDescent="0.25">
      <c r="A11" s="209" t="s">
        <v>429</v>
      </c>
      <c r="B11" s="209"/>
      <c r="C11" s="210" t="s">
        <v>498</v>
      </c>
      <c r="D11" s="209"/>
    </row>
    <row r="12" spans="1:13" ht="15.75" x14ac:dyDescent="0.25">
      <c r="A12" s="209" t="s">
        <v>431</v>
      </c>
      <c r="B12" s="209"/>
      <c r="C12" s="209"/>
      <c r="D12" s="210"/>
      <c r="E12" t="s">
        <v>499</v>
      </c>
    </row>
    <row r="13" spans="1:13" ht="15.75" thickBot="1" x14ac:dyDescent="0.3"/>
    <row r="14" spans="1:13" ht="15.75" thickBot="1" x14ac:dyDescent="0.3">
      <c r="A14" s="275" t="s">
        <v>433</v>
      </c>
      <c r="B14" s="276"/>
      <c r="C14" s="276"/>
      <c r="D14" s="277"/>
      <c r="E14" s="301">
        <v>2018</v>
      </c>
      <c r="F14" s="302"/>
      <c r="G14" s="301">
        <v>2019</v>
      </c>
      <c r="H14" s="303"/>
      <c r="I14" s="304">
        <v>2020</v>
      </c>
      <c r="J14" s="278"/>
      <c r="K14" s="220" t="s">
        <v>495</v>
      </c>
      <c r="L14" s="304" t="s">
        <v>436</v>
      </c>
      <c r="M14" s="279"/>
    </row>
    <row r="15" spans="1:13" x14ac:dyDescent="0.25">
      <c r="A15" s="297" t="s">
        <v>437</v>
      </c>
      <c r="B15" s="298"/>
      <c r="C15" s="298"/>
      <c r="D15" s="319"/>
      <c r="E15" s="320"/>
      <c r="F15" s="320"/>
      <c r="G15" s="320"/>
      <c r="H15" s="320"/>
      <c r="I15" s="320"/>
      <c r="J15" s="321"/>
      <c r="K15" s="222"/>
      <c r="L15" s="320"/>
      <c r="M15" s="322"/>
    </row>
    <row r="16" spans="1:13" x14ac:dyDescent="0.25">
      <c r="A16" s="211" t="s">
        <v>438</v>
      </c>
      <c r="B16" s="212"/>
      <c r="C16" s="212"/>
      <c r="D16" s="213"/>
      <c r="G16" s="293"/>
      <c r="H16" s="293"/>
      <c r="I16" s="293"/>
      <c r="J16" s="316"/>
      <c r="K16" s="225"/>
      <c r="L16" s="293"/>
      <c r="M16" s="317"/>
    </row>
    <row r="17" spans="1:13" x14ac:dyDescent="0.25">
      <c r="A17" s="295" t="s">
        <v>439</v>
      </c>
      <c r="B17" s="296"/>
      <c r="C17" s="296"/>
      <c r="D17" s="313"/>
      <c r="E17" s="293"/>
      <c r="F17" s="293"/>
      <c r="G17" s="293">
        <v>4299427</v>
      </c>
      <c r="H17" s="293"/>
      <c r="I17" s="293"/>
      <c r="J17" s="316"/>
      <c r="K17" s="225"/>
      <c r="L17" s="293">
        <f>SUM(G17:J17)</f>
        <v>4299427</v>
      </c>
      <c r="M17" s="317"/>
    </row>
    <row r="18" spans="1:13" x14ac:dyDescent="0.25">
      <c r="A18" s="295" t="s">
        <v>440</v>
      </c>
      <c r="B18" s="296"/>
      <c r="C18" s="296"/>
      <c r="D18" s="313"/>
      <c r="E18" s="293"/>
      <c r="F18" s="293"/>
      <c r="G18" s="293"/>
      <c r="H18" s="293"/>
      <c r="I18" s="293"/>
      <c r="J18" s="316"/>
      <c r="K18" s="225"/>
      <c r="L18" s="293"/>
      <c r="M18" s="317"/>
    </row>
    <row r="19" spans="1:13" x14ac:dyDescent="0.25">
      <c r="A19" s="295" t="s">
        <v>441</v>
      </c>
      <c r="B19" s="296"/>
      <c r="C19" s="296"/>
      <c r="D19" s="313"/>
      <c r="E19" s="293"/>
      <c r="F19" s="293"/>
      <c r="G19" s="293"/>
      <c r="H19" s="293"/>
      <c r="I19" s="293"/>
      <c r="J19" s="316"/>
      <c r="K19" s="225"/>
      <c r="L19" s="293"/>
      <c r="M19" s="317"/>
    </row>
    <row r="20" spans="1:13" x14ac:dyDescent="0.25">
      <c r="A20" s="295" t="s">
        <v>442</v>
      </c>
      <c r="B20" s="296"/>
      <c r="C20" s="296"/>
      <c r="D20" s="313"/>
      <c r="E20" s="293"/>
      <c r="F20" s="293"/>
      <c r="G20" s="293"/>
      <c r="H20" s="293"/>
      <c r="I20" s="293"/>
      <c r="J20" s="316"/>
      <c r="K20" s="225"/>
      <c r="L20" s="293"/>
      <c r="M20" s="317"/>
    </row>
    <row r="21" spans="1:13" ht="15.75" thickBot="1" x14ac:dyDescent="0.3">
      <c r="A21" s="288"/>
      <c r="B21" s="289"/>
      <c r="C21" s="289"/>
      <c r="D21" s="309"/>
      <c r="E21" s="268"/>
      <c r="F21" s="268"/>
      <c r="G21" s="268"/>
      <c r="H21" s="268"/>
      <c r="I21" s="268"/>
      <c r="J21" s="326"/>
      <c r="K21" s="232"/>
      <c r="L21" s="268"/>
      <c r="M21" s="269"/>
    </row>
    <row r="22" spans="1:13" ht="15.75" thickBot="1" x14ac:dyDescent="0.3">
      <c r="A22" s="270" t="s">
        <v>443</v>
      </c>
      <c r="B22" s="271"/>
      <c r="C22" s="271"/>
      <c r="D22" s="305"/>
      <c r="E22" s="306">
        <f>E15+E17</f>
        <v>0</v>
      </c>
      <c r="F22" s="307"/>
      <c r="G22" s="306">
        <f t="shared" ref="G22" si="0">G15+G17</f>
        <v>4299427</v>
      </c>
      <c r="H22" s="307"/>
      <c r="I22" s="306">
        <f t="shared" ref="I22" si="1">I15+I17</f>
        <v>0</v>
      </c>
      <c r="J22" s="307"/>
      <c r="K22" s="230"/>
      <c r="L22" s="325">
        <f>SUM(L15:M21)</f>
        <v>4299427</v>
      </c>
      <c r="M22" s="323"/>
    </row>
    <row r="23" spans="1:13" x14ac:dyDescent="0.25">
      <c r="A23" s="214"/>
      <c r="B23" s="214"/>
      <c r="C23" s="214"/>
      <c r="D23" s="215"/>
      <c r="E23" s="215"/>
      <c r="F23" s="215"/>
      <c r="G23" s="215"/>
      <c r="H23" s="215"/>
      <c r="I23" s="215"/>
      <c r="J23" s="215"/>
      <c r="K23" s="215"/>
    </row>
    <row r="24" spans="1:13" ht="15.75" thickBot="1" x14ac:dyDescent="0.3">
      <c r="A24" s="214"/>
      <c r="B24" s="214"/>
      <c r="C24" s="214"/>
      <c r="D24" s="215"/>
      <c r="E24" s="215"/>
      <c r="F24" s="215"/>
      <c r="G24" s="215"/>
      <c r="H24" s="215"/>
      <c r="I24" s="215"/>
      <c r="J24" s="215"/>
      <c r="K24" s="215"/>
    </row>
    <row r="25" spans="1:13" ht="15.75" thickBot="1" x14ac:dyDescent="0.3">
      <c r="A25" s="270" t="s">
        <v>444</v>
      </c>
      <c r="B25" s="271"/>
      <c r="C25" s="271"/>
      <c r="D25" s="271"/>
      <c r="E25" s="301" t="s">
        <v>434</v>
      </c>
      <c r="F25" s="302"/>
      <c r="G25" s="301">
        <v>2019</v>
      </c>
      <c r="H25" s="302"/>
      <c r="I25" s="303" t="s">
        <v>435</v>
      </c>
      <c r="J25" s="303"/>
      <c r="K25" s="223"/>
      <c r="L25" s="304" t="s">
        <v>436</v>
      </c>
      <c r="M25" s="279"/>
    </row>
    <row r="26" spans="1:13" x14ac:dyDescent="0.25">
      <c r="A26" s="297" t="s">
        <v>445</v>
      </c>
      <c r="B26" s="298"/>
      <c r="C26" s="298"/>
      <c r="D26" s="298"/>
      <c r="E26" s="293"/>
      <c r="F26" s="293"/>
      <c r="G26" s="293"/>
      <c r="H26" s="293"/>
      <c r="I26" s="293"/>
      <c r="J26" s="293"/>
      <c r="K26" s="224"/>
      <c r="L26" s="293"/>
      <c r="M26" s="293"/>
    </row>
    <row r="27" spans="1:13" x14ac:dyDescent="0.25">
      <c r="A27" s="295" t="s">
        <v>446</v>
      </c>
      <c r="B27" s="296"/>
      <c r="C27" s="296"/>
      <c r="D27" s="296"/>
      <c r="E27" s="293"/>
      <c r="F27" s="293"/>
      <c r="G27" s="293"/>
      <c r="H27" s="293"/>
      <c r="I27" s="293"/>
      <c r="J27" s="293"/>
      <c r="K27" s="224"/>
      <c r="L27" s="293">
        <f>SUM(G27:J27)</f>
        <v>0</v>
      </c>
      <c r="M27" s="293"/>
    </row>
    <row r="28" spans="1:13" x14ac:dyDescent="0.25">
      <c r="A28" s="295" t="s">
        <v>447</v>
      </c>
      <c r="B28" s="296"/>
      <c r="C28" s="296"/>
      <c r="D28" s="296"/>
      <c r="E28" s="293"/>
      <c r="F28" s="293"/>
      <c r="G28" s="293"/>
      <c r="H28" s="293"/>
      <c r="I28" s="293"/>
      <c r="J28" s="293"/>
      <c r="K28" s="224"/>
      <c r="L28" s="293">
        <f t="shared" ref="L28:L30" si="2">SUM(G28:J28)</f>
        <v>0</v>
      </c>
      <c r="M28" s="293"/>
    </row>
    <row r="29" spans="1:13" x14ac:dyDescent="0.25">
      <c r="A29" s="291" t="s">
        <v>496</v>
      </c>
      <c r="B29" s="292"/>
      <c r="C29" s="292"/>
      <c r="D29" s="292"/>
      <c r="E29" s="293"/>
      <c r="F29" s="293"/>
      <c r="G29" s="293"/>
      <c r="H29" s="293"/>
      <c r="I29" s="293">
        <v>4299427</v>
      </c>
      <c r="J29" s="293"/>
      <c r="K29" s="224"/>
      <c r="L29" s="293">
        <f t="shared" si="2"/>
        <v>4299427</v>
      </c>
      <c r="M29" s="293"/>
    </row>
    <row r="30" spans="1:13" ht="15.75" thickBot="1" x14ac:dyDescent="0.3">
      <c r="A30" s="288"/>
      <c r="B30" s="289"/>
      <c r="C30" s="289"/>
      <c r="D30" s="289"/>
      <c r="E30" s="268"/>
      <c r="F30" s="268"/>
      <c r="G30" s="268"/>
      <c r="H30" s="268"/>
      <c r="I30" s="268"/>
      <c r="J30" s="268"/>
      <c r="K30" s="228"/>
      <c r="L30" s="293">
        <f t="shared" si="2"/>
        <v>0</v>
      </c>
      <c r="M30" s="293"/>
    </row>
    <row r="31" spans="1:13" ht="15.75" thickBot="1" x14ac:dyDescent="0.3">
      <c r="A31" s="270" t="s">
        <v>436</v>
      </c>
      <c r="B31" s="271"/>
      <c r="C31" s="271"/>
      <c r="D31" s="271"/>
      <c r="E31" s="272">
        <f>SUM(E26:F30)</f>
        <v>0</v>
      </c>
      <c r="F31" s="272"/>
      <c r="G31" s="272">
        <f t="shared" ref="G31" si="3">SUM(G26:H30)</f>
        <v>0</v>
      </c>
      <c r="H31" s="272"/>
      <c r="I31" s="272">
        <f t="shared" ref="I31" si="4">SUM(I26:J30)</f>
        <v>4299427</v>
      </c>
      <c r="J31" s="272"/>
      <c r="K31" s="231"/>
      <c r="L31" s="272">
        <f>SUM(L26:M30)</f>
        <v>4299427</v>
      </c>
      <c r="M31" s="323"/>
    </row>
    <row r="34" spans="1:13" ht="15.75" x14ac:dyDescent="0.25">
      <c r="A34" s="216" t="s">
        <v>494</v>
      </c>
      <c r="B34" s="216"/>
      <c r="C34" s="216"/>
      <c r="D34" s="216"/>
      <c r="E34" s="216"/>
      <c r="F34" s="216"/>
      <c r="G34" s="216"/>
      <c r="H34" s="216"/>
      <c r="I34" s="216"/>
    </row>
    <row r="36" spans="1:13" ht="15.75" thickBot="1" x14ac:dyDescent="0.3"/>
    <row r="37" spans="1:13" ht="15.75" thickBot="1" x14ac:dyDescent="0.3">
      <c r="A37" s="281" t="s">
        <v>448</v>
      </c>
      <c r="B37" s="282"/>
      <c r="C37" s="282"/>
      <c r="D37" s="282"/>
      <c r="E37" s="282"/>
      <c r="F37" s="282"/>
      <c r="G37" s="282"/>
      <c r="H37" s="282"/>
      <c r="I37" s="282"/>
      <c r="J37" s="278" t="s">
        <v>449</v>
      </c>
      <c r="K37" s="278"/>
      <c r="L37" s="278"/>
      <c r="M37" s="279"/>
    </row>
    <row r="38" spans="1:13" x14ac:dyDescent="0.25">
      <c r="A38" s="283"/>
      <c r="B38" s="284"/>
      <c r="C38" s="284"/>
      <c r="D38" s="284"/>
      <c r="E38" s="284"/>
      <c r="F38" s="284"/>
      <c r="G38" s="284"/>
      <c r="H38" s="284"/>
      <c r="I38" s="284"/>
      <c r="J38" s="285"/>
      <c r="K38" s="286"/>
      <c r="L38" s="286"/>
      <c r="M38" s="287"/>
    </row>
    <row r="39" spans="1:13" ht="15.75" thickBot="1" x14ac:dyDescent="0.3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90"/>
    </row>
    <row r="40" spans="1:13" ht="15.75" thickBot="1" x14ac:dyDescent="0.3">
      <c r="A40" s="275" t="s">
        <v>450</v>
      </c>
      <c r="B40" s="276"/>
      <c r="C40" s="276"/>
      <c r="D40" s="276"/>
      <c r="E40" s="276"/>
      <c r="F40" s="276"/>
      <c r="G40" s="276"/>
      <c r="H40" s="276"/>
      <c r="I40" s="277"/>
      <c r="J40" s="278"/>
      <c r="K40" s="278"/>
      <c r="L40" s="278"/>
      <c r="M40" s="279"/>
    </row>
  </sheetData>
  <mergeCells count="94">
    <mergeCell ref="A9:D9"/>
    <mergeCell ref="A14:D14"/>
    <mergeCell ref="E14:F14"/>
    <mergeCell ref="G14:H14"/>
    <mergeCell ref="I14:J14"/>
    <mergeCell ref="G16:H16"/>
    <mergeCell ref="I16:J16"/>
    <mergeCell ref="L16:M16"/>
    <mergeCell ref="A17:D17"/>
    <mergeCell ref="E17:F17"/>
    <mergeCell ref="G17:H17"/>
    <mergeCell ref="I17:J17"/>
    <mergeCell ref="L17:M17"/>
    <mergeCell ref="L14:M14"/>
    <mergeCell ref="A15:D15"/>
    <mergeCell ref="E15:F15"/>
    <mergeCell ref="G15:H15"/>
    <mergeCell ref="I15:J15"/>
    <mergeCell ref="L15:M15"/>
    <mergeCell ref="A18:D18"/>
    <mergeCell ref="E18:F18"/>
    <mergeCell ref="G18:H18"/>
    <mergeCell ref="I18:J18"/>
    <mergeCell ref="L18:M18"/>
    <mergeCell ref="A19:D19"/>
    <mergeCell ref="E19:F19"/>
    <mergeCell ref="G19:H19"/>
    <mergeCell ref="I19:J19"/>
    <mergeCell ref="L19:M19"/>
    <mergeCell ref="A20:D20"/>
    <mergeCell ref="E20:F20"/>
    <mergeCell ref="G20:H20"/>
    <mergeCell ref="I20:J20"/>
    <mergeCell ref="L20:M20"/>
    <mergeCell ref="A21:D21"/>
    <mergeCell ref="E21:F21"/>
    <mergeCell ref="G21:H21"/>
    <mergeCell ref="I21:J21"/>
    <mergeCell ref="L21:M21"/>
    <mergeCell ref="A22:D22"/>
    <mergeCell ref="E22:F22"/>
    <mergeCell ref="G22:H22"/>
    <mergeCell ref="I22:J22"/>
    <mergeCell ref="L22:M22"/>
    <mergeCell ref="A25:D25"/>
    <mergeCell ref="E25:F25"/>
    <mergeCell ref="G25:H25"/>
    <mergeCell ref="I25:J25"/>
    <mergeCell ref="L25:M25"/>
    <mergeCell ref="A26:D26"/>
    <mergeCell ref="E26:F26"/>
    <mergeCell ref="G26:H26"/>
    <mergeCell ref="I26:J26"/>
    <mergeCell ref="L26:M26"/>
    <mergeCell ref="G28:H28"/>
    <mergeCell ref="I28:J28"/>
    <mergeCell ref="L28:M28"/>
    <mergeCell ref="A27:D27"/>
    <mergeCell ref="E27:F27"/>
    <mergeCell ref="G27:H27"/>
    <mergeCell ref="I27:J27"/>
    <mergeCell ref="L27:M27"/>
    <mergeCell ref="A40:I40"/>
    <mergeCell ref="J40:M40"/>
    <mergeCell ref="C10:M10"/>
    <mergeCell ref="A6:M6"/>
    <mergeCell ref="A7:M7"/>
    <mergeCell ref="A38:I38"/>
    <mergeCell ref="J38:M38"/>
    <mergeCell ref="A39:I39"/>
    <mergeCell ref="J39:M39"/>
    <mergeCell ref="L31:M31"/>
    <mergeCell ref="L30:M30"/>
    <mergeCell ref="A29:D29"/>
    <mergeCell ref="E29:F29"/>
    <mergeCell ref="G29:H29"/>
    <mergeCell ref="I29:J29"/>
    <mergeCell ref="L29:M29"/>
    <mergeCell ref="A1:M1"/>
    <mergeCell ref="A2:M2"/>
    <mergeCell ref="A3:M3"/>
    <mergeCell ref="A4:M4"/>
    <mergeCell ref="A37:I37"/>
    <mergeCell ref="J37:M37"/>
    <mergeCell ref="A30:D30"/>
    <mergeCell ref="E30:F30"/>
    <mergeCell ref="G30:H30"/>
    <mergeCell ref="I30:J30"/>
    <mergeCell ref="A31:D31"/>
    <mergeCell ref="E31:F31"/>
    <mergeCell ref="G31:H31"/>
    <mergeCell ref="I31:J31"/>
    <mergeCell ref="A28:D28"/>
    <mergeCell ref="E28:F2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K5" sqref="K5"/>
    </sheetView>
  </sheetViews>
  <sheetFormatPr defaultRowHeight="15" x14ac:dyDescent="0.25"/>
  <sheetData>
    <row r="1" spans="1:1" x14ac:dyDescent="0.25">
      <c r="A1" t="s">
        <v>516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161"/>
  <sheetViews>
    <sheetView view="pageBreakPreview" zoomScale="60"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4" width="15.140625" customWidth="1"/>
  </cols>
  <sheetData>
    <row r="1" spans="1:4" ht="15.75" x14ac:dyDescent="0.25">
      <c r="A1" s="250" t="s">
        <v>360</v>
      </c>
      <c r="B1" s="250"/>
      <c r="C1" s="250"/>
      <c r="D1" s="250"/>
    </row>
    <row r="2" spans="1:4" ht="15.75" x14ac:dyDescent="0.25">
      <c r="A2" s="251" t="s">
        <v>409</v>
      </c>
      <c r="B2" s="251"/>
      <c r="C2" s="251"/>
      <c r="D2" s="251"/>
    </row>
    <row r="3" spans="1:4" ht="15.75" x14ac:dyDescent="0.25">
      <c r="A3" s="252" t="s">
        <v>517</v>
      </c>
      <c r="B3" s="252"/>
      <c r="C3" s="252"/>
      <c r="D3" s="252"/>
    </row>
    <row r="4" spans="1:4" ht="16.5" thickBot="1" x14ac:dyDescent="0.3">
      <c r="A4" s="91"/>
      <c r="B4" s="91"/>
      <c r="C4" s="91"/>
    </row>
    <row r="5" spans="1:4" ht="15.75" x14ac:dyDescent="0.25">
      <c r="A5" s="9" t="s">
        <v>0</v>
      </c>
      <c r="B5" s="10" t="s">
        <v>1</v>
      </c>
      <c r="C5" s="11"/>
      <c r="D5" s="11"/>
    </row>
    <row r="6" spans="1:4" ht="32.25" thickBot="1" x14ac:dyDescent="0.3">
      <c r="A6" s="94" t="s">
        <v>2</v>
      </c>
      <c r="B6" s="92" t="s">
        <v>268</v>
      </c>
      <c r="C6" s="13"/>
      <c r="D6" s="13"/>
    </row>
    <row r="7" spans="1:4" ht="16.5" thickBot="1" x14ac:dyDescent="0.3">
      <c r="A7" s="133"/>
      <c r="B7" s="14"/>
      <c r="C7" s="88"/>
      <c r="D7" s="88" t="s">
        <v>399</v>
      </c>
    </row>
    <row r="8" spans="1:4" ht="32.25" thickBot="1" x14ac:dyDescent="0.3">
      <c r="A8" s="15" t="s">
        <v>4</v>
      </c>
      <c r="B8" s="16" t="s">
        <v>5</v>
      </c>
      <c r="C8" s="93" t="s">
        <v>502</v>
      </c>
      <c r="D8" s="93" t="s">
        <v>503</v>
      </c>
    </row>
    <row r="9" spans="1:4" ht="16.5" thickBot="1" x14ac:dyDescent="0.3">
      <c r="A9" s="17" t="s">
        <v>6</v>
      </c>
      <c r="B9" s="18" t="s">
        <v>7</v>
      </c>
      <c r="C9" s="19" t="s">
        <v>8</v>
      </c>
      <c r="D9" s="19" t="s">
        <v>272</v>
      </c>
    </row>
    <row r="10" spans="1:4" ht="16.5" thickBot="1" x14ac:dyDescent="0.3">
      <c r="A10" s="20"/>
      <c r="B10" s="21" t="s">
        <v>9</v>
      </c>
      <c r="C10" s="22"/>
      <c r="D10" s="22"/>
    </row>
    <row r="11" spans="1:4" ht="16.5" thickBot="1" x14ac:dyDescent="0.3">
      <c r="A11" s="23" t="s">
        <v>10</v>
      </c>
      <c r="B11" s="24" t="s">
        <v>11</v>
      </c>
      <c r="C11" s="25">
        <f>C12+C13+C14+C15+C16+C17</f>
        <v>90293109</v>
      </c>
      <c r="D11" s="25">
        <f>D12+D13+D14+D15+D16+D17</f>
        <v>85538341</v>
      </c>
    </row>
    <row r="12" spans="1:4" ht="15.75" x14ac:dyDescent="0.25">
      <c r="A12" s="26" t="s">
        <v>12</v>
      </c>
      <c r="B12" s="27" t="s">
        <v>13</v>
      </c>
      <c r="C12" s="28">
        <f>SUM('2'!C12)</f>
        <v>61094264</v>
      </c>
      <c r="D12" s="28">
        <f>SUM('2'!D12)</f>
        <v>61374513</v>
      </c>
    </row>
    <row r="13" spans="1:4" ht="17.25" customHeight="1" x14ac:dyDescent="0.25">
      <c r="A13" s="29" t="s">
        <v>14</v>
      </c>
      <c r="B13" s="30" t="s">
        <v>15</v>
      </c>
      <c r="C13" s="28">
        <f>SUM('2'!C13)</f>
        <v>0</v>
      </c>
      <c r="D13" s="28">
        <f>SUM('2'!D13)</f>
        <v>0</v>
      </c>
    </row>
    <row r="14" spans="1:4" ht="15.75" x14ac:dyDescent="0.25">
      <c r="A14" s="29" t="s">
        <v>16</v>
      </c>
      <c r="B14" s="30" t="s">
        <v>17</v>
      </c>
      <c r="C14" s="28">
        <f>SUM('2'!C14)</f>
        <v>27398845</v>
      </c>
      <c r="D14" s="28">
        <f>SUM('2'!D14)</f>
        <v>21957478</v>
      </c>
    </row>
    <row r="15" spans="1:4" ht="15.75" x14ac:dyDescent="0.25">
      <c r="A15" s="29" t="s">
        <v>18</v>
      </c>
      <c r="B15" s="30" t="s">
        <v>19</v>
      </c>
      <c r="C15" s="28">
        <f>SUM('2'!C15)</f>
        <v>1800000</v>
      </c>
      <c r="D15" s="28">
        <f>SUM('2'!D15)</f>
        <v>2206350</v>
      </c>
    </row>
    <row r="16" spans="1:4" ht="15.75" x14ac:dyDescent="0.25">
      <c r="A16" s="29" t="s">
        <v>20</v>
      </c>
      <c r="B16" s="30" t="s">
        <v>21</v>
      </c>
      <c r="C16" s="28">
        <f>SUM('2'!C16)</f>
        <v>0</v>
      </c>
      <c r="D16" s="28">
        <f>SUM('2'!D16)</f>
        <v>0</v>
      </c>
    </row>
    <row r="17" spans="1:4" ht="16.5" thickBot="1" x14ac:dyDescent="0.3">
      <c r="A17" s="32" t="s">
        <v>22</v>
      </c>
      <c r="B17" s="33" t="s">
        <v>23</v>
      </c>
      <c r="C17" s="28">
        <f>SUM('2'!C17)</f>
        <v>0</v>
      </c>
      <c r="D17" s="28">
        <f>SUM('2'!D17)</f>
        <v>0</v>
      </c>
    </row>
    <row r="18" spans="1:4" ht="32.25" thickBot="1" x14ac:dyDescent="0.3">
      <c r="A18" s="23" t="s">
        <v>24</v>
      </c>
      <c r="B18" s="34" t="s">
        <v>25</v>
      </c>
      <c r="C18" s="25">
        <f>C19+C20+C21+C22+C23</f>
        <v>109286383</v>
      </c>
      <c r="D18" s="25">
        <f>D19+D20+D21+D22+D23</f>
        <v>113573836</v>
      </c>
    </row>
    <row r="19" spans="1:4" ht="15.75" x14ac:dyDescent="0.25">
      <c r="A19" s="26" t="s">
        <v>26</v>
      </c>
      <c r="B19" s="27" t="s">
        <v>27</v>
      </c>
      <c r="C19" s="28">
        <f>SUM('2'!C19)</f>
        <v>0</v>
      </c>
      <c r="D19" s="28">
        <f>SUM('2'!D19)</f>
        <v>0</v>
      </c>
    </row>
    <row r="20" spans="1:4" ht="18" customHeight="1" x14ac:dyDescent="0.25">
      <c r="A20" s="29" t="s">
        <v>28</v>
      </c>
      <c r="B20" s="30" t="s">
        <v>29</v>
      </c>
      <c r="C20" s="28">
        <f>SUM('2'!C20)</f>
        <v>0</v>
      </c>
      <c r="D20" s="28">
        <f>SUM('2'!D20)</f>
        <v>0</v>
      </c>
    </row>
    <row r="21" spans="1:4" ht="15.75" x14ac:dyDescent="0.25">
      <c r="A21" s="29" t="s">
        <v>30</v>
      </c>
      <c r="B21" s="30" t="s">
        <v>31</v>
      </c>
      <c r="C21" s="28">
        <f>SUM('2'!C21)</f>
        <v>0</v>
      </c>
      <c r="D21" s="28">
        <f>SUM('2'!D21)</f>
        <v>0</v>
      </c>
    </row>
    <row r="22" spans="1:4" ht="15.75" x14ac:dyDescent="0.25">
      <c r="A22" s="29" t="s">
        <v>32</v>
      </c>
      <c r="B22" s="30" t="s">
        <v>33</v>
      </c>
      <c r="C22" s="28">
        <f>SUM('2'!C22)</f>
        <v>0</v>
      </c>
      <c r="D22" s="28">
        <f>SUM('2'!D22)</f>
        <v>0</v>
      </c>
    </row>
    <row r="23" spans="1:4" ht="15.75" x14ac:dyDescent="0.25">
      <c r="A23" s="29" t="s">
        <v>34</v>
      </c>
      <c r="B23" s="30" t="s">
        <v>35</v>
      </c>
      <c r="C23" s="28">
        <f>SUM('2'!C23)</f>
        <v>109286383</v>
      </c>
      <c r="D23" s="28">
        <f>SUM('2'!D23)</f>
        <v>113573836</v>
      </c>
    </row>
    <row r="24" spans="1:4" ht="16.5" thickBot="1" x14ac:dyDescent="0.3">
      <c r="A24" s="32" t="s">
        <v>36</v>
      </c>
      <c r="B24" s="33" t="s">
        <v>37</v>
      </c>
      <c r="C24" s="28">
        <f>SUM('2'!C24)</f>
        <v>100977688</v>
      </c>
      <c r="D24" s="28">
        <f>SUM('2'!D24)</f>
        <v>102132409</v>
      </c>
    </row>
    <row r="25" spans="1:4" ht="32.25" thickBot="1" x14ac:dyDescent="0.3">
      <c r="A25" s="23" t="s">
        <v>38</v>
      </c>
      <c r="B25" s="24" t="s">
        <v>39</v>
      </c>
      <c r="C25" s="25">
        <f>C26+C27+C28+C29+C30</f>
        <v>12700000</v>
      </c>
      <c r="D25" s="25">
        <f>D26+D27+D28+D29+D30</f>
        <v>12700000</v>
      </c>
    </row>
    <row r="26" spans="1:4" ht="15.75" x14ac:dyDescent="0.25">
      <c r="A26" s="26" t="s">
        <v>40</v>
      </c>
      <c r="B26" s="27" t="s">
        <v>41</v>
      </c>
      <c r="C26" s="28">
        <f>SUM('2'!C26)</f>
        <v>0</v>
      </c>
      <c r="D26" s="28">
        <f>SUM('2'!D26)</f>
        <v>0</v>
      </c>
    </row>
    <row r="27" spans="1:4" ht="15.75" x14ac:dyDescent="0.25">
      <c r="A27" s="29" t="s">
        <v>42</v>
      </c>
      <c r="B27" s="30" t="s">
        <v>43</v>
      </c>
      <c r="C27" s="28">
        <f>SUM('2'!C27)</f>
        <v>0</v>
      </c>
      <c r="D27" s="28">
        <f>SUM('2'!D27)</f>
        <v>0</v>
      </c>
    </row>
    <row r="28" spans="1:4" ht="31.5" x14ac:dyDescent="0.25">
      <c r="A28" s="29" t="s">
        <v>44</v>
      </c>
      <c r="B28" s="30" t="s">
        <v>45</v>
      </c>
      <c r="C28" s="28">
        <f>SUM('2'!C28)</f>
        <v>0</v>
      </c>
      <c r="D28" s="28">
        <f>SUM('2'!D28)</f>
        <v>0</v>
      </c>
    </row>
    <row r="29" spans="1:4" ht="31.5" x14ac:dyDescent="0.25">
      <c r="A29" s="29" t="s">
        <v>46</v>
      </c>
      <c r="B29" s="30" t="s">
        <v>47</v>
      </c>
      <c r="C29" s="28">
        <f>SUM('2'!C29)</f>
        <v>0</v>
      </c>
      <c r="D29" s="28">
        <f>SUM('2'!D29)</f>
        <v>0</v>
      </c>
    </row>
    <row r="30" spans="1:4" ht="15.75" x14ac:dyDescent="0.25">
      <c r="A30" s="29" t="s">
        <v>48</v>
      </c>
      <c r="B30" s="30" t="s">
        <v>49</v>
      </c>
      <c r="C30" s="28">
        <f>SUM('2'!C30)</f>
        <v>12700000</v>
      </c>
      <c r="D30" s="28">
        <f>SUM('2'!D30)</f>
        <v>12700000</v>
      </c>
    </row>
    <row r="31" spans="1:4" ht="16.5" thickBot="1" x14ac:dyDescent="0.3">
      <c r="A31" s="32" t="s">
        <v>50</v>
      </c>
      <c r="B31" s="33" t="s">
        <v>51</v>
      </c>
      <c r="C31" s="28">
        <f>SUM('2'!C31)</f>
        <v>12700000</v>
      </c>
      <c r="D31" s="28">
        <f>SUM('2'!D31)</f>
        <v>12700000</v>
      </c>
    </row>
    <row r="32" spans="1:4" ht="16.5" thickBot="1" x14ac:dyDescent="0.3">
      <c r="A32" s="23" t="s">
        <v>52</v>
      </c>
      <c r="B32" s="24" t="s">
        <v>53</v>
      </c>
      <c r="C32" s="25">
        <f>C33+C37+C38+C39</f>
        <v>271479200</v>
      </c>
      <c r="D32" s="25">
        <f>D33+D37+D38+D39</f>
        <v>259025050</v>
      </c>
    </row>
    <row r="33" spans="1:4" ht="15.75" x14ac:dyDescent="0.25">
      <c r="A33" s="26" t="s">
        <v>54</v>
      </c>
      <c r="B33" s="27" t="s">
        <v>55</v>
      </c>
      <c r="C33" s="36">
        <f>SUM(C34:C36)</f>
        <v>269289200</v>
      </c>
      <c r="D33" s="36">
        <f>SUM(D34:D36)</f>
        <v>258335050</v>
      </c>
    </row>
    <row r="34" spans="1:4" ht="15.75" x14ac:dyDescent="0.25">
      <c r="A34" s="29" t="s">
        <v>56</v>
      </c>
      <c r="B34" s="30" t="s">
        <v>57</v>
      </c>
      <c r="C34" s="31">
        <v>1500000</v>
      </c>
      <c r="D34" s="31">
        <f>SUM('2'!D34)</f>
        <v>1500000</v>
      </c>
    </row>
    <row r="35" spans="1:4" ht="15.75" x14ac:dyDescent="0.25">
      <c r="A35" s="29" t="s">
        <v>58</v>
      </c>
      <c r="B35" s="30" t="s">
        <v>59</v>
      </c>
      <c r="C35" s="31"/>
      <c r="D35" s="31">
        <f>SUM('2'!D35)</f>
        <v>0</v>
      </c>
    </row>
    <row r="36" spans="1:4" ht="15.75" x14ac:dyDescent="0.25">
      <c r="A36" s="29" t="s">
        <v>60</v>
      </c>
      <c r="B36" s="37" t="s">
        <v>61</v>
      </c>
      <c r="C36" s="31">
        <f>288120000-'3-b'!C36</f>
        <v>267789200</v>
      </c>
      <c r="D36" s="31">
        <f>288120000-'3-b'!D36</f>
        <v>256835050</v>
      </c>
    </row>
    <row r="37" spans="1:4" ht="15.75" x14ac:dyDescent="0.25">
      <c r="A37" s="29" t="s">
        <v>62</v>
      </c>
      <c r="B37" s="30" t="s">
        <v>63</v>
      </c>
      <c r="C37" s="31">
        <v>1500000</v>
      </c>
      <c r="D37" s="31">
        <f>SUM('2'!D37)</f>
        <v>0</v>
      </c>
    </row>
    <row r="38" spans="1:4" ht="15.75" x14ac:dyDescent="0.25">
      <c r="A38" s="29" t="s">
        <v>64</v>
      </c>
      <c r="B38" s="30" t="s">
        <v>65</v>
      </c>
      <c r="C38" s="31">
        <v>0</v>
      </c>
      <c r="D38" s="31">
        <f>SUM('2'!D38)</f>
        <v>0</v>
      </c>
    </row>
    <row r="39" spans="1:4" ht="16.5" thickBot="1" x14ac:dyDescent="0.3">
      <c r="A39" s="32" t="s">
        <v>66</v>
      </c>
      <c r="B39" s="33" t="s">
        <v>67</v>
      </c>
      <c r="C39" s="35">
        <v>690000</v>
      </c>
      <c r="D39" s="31">
        <f>SUM('2'!D39)</f>
        <v>690000</v>
      </c>
    </row>
    <row r="40" spans="1:4" ht="16.5" thickBot="1" x14ac:dyDescent="0.3">
      <c r="A40" s="23" t="s">
        <v>68</v>
      </c>
      <c r="B40" s="24" t="s">
        <v>69</v>
      </c>
      <c r="C40" s="25">
        <f>SUM(C41:C51)</f>
        <v>4158907</v>
      </c>
      <c r="D40" s="25">
        <f>SUM(D41:D51)</f>
        <v>6577773</v>
      </c>
    </row>
    <row r="41" spans="1:4" ht="15.75" x14ac:dyDescent="0.25">
      <c r="A41" s="26" t="s">
        <v>70</v>
      </c>
      <c r="B41" s="27" t="s">
        <v>71</v>
      </c>
      <c r="C41" s="31">
        <f>SUM('2'!C41)</f>
        <v>0</v>
      </c>
      <c r="D41" s="31">
        <f>SUM('2'!D41)</f>
        <v>0</v>
      </c>
    </row>
    <row r="42" spans="1:4" ht="15.75" x14ac:dyDescent="0.25">
      <c r="A42" s="29" t="s">
        <v>72</v>
      </c>
      <c r="B42" s="30" t="s">
        <v>73</v>
      </c>
      <c r="C42" s="31">
        <f>SUM('2'!C42)</f>
        <v>3853507</v>
      </c>
      <c r="D42" s="31">
        <f>SUM('2'!D42)</f>
        <v>3696799</v>
      </c>
    </row>
    <row r="43" spans="1:4" ht="15.75" x14ac:dyDescent="0.25">
      <c r="A43" s="29" t="s">
        <v>74</v>
      </c>
      <c r="B43" s="30" t="s">
        <v>75</v>
      </c>
      <c r="C43" s="31">
        <f>SUM('2'!C43)</f>
        <v>0</v>
      </c>
      <c r="D43" s="31">
        <f>SUM('2'!D43)</f>
        <v>0</v>
      </c>
    </row>
    <row r="44" spans="1:4" ht="15.75" x14ac:dyDescent="0.25">
      <c r="A44" s="29" t="s">
        <v>76</v>
      </c>
      <c r="B44" s="30" t="s">
        <v>77</v>
      </c>
      <c r="C44" s="31">
        <f>SUM('2'!C44)</f>
        <v>0</v>
      </c>
      <c r="D44" s="31">
        <f>SUM('2'!D44)</f>
        <v>0</v>
      </c>
    </row>
    <row r="45" spans="1:4" ht="15.75" x14ac:dyDescent="0.25">
      <c r="A45" s="29" t="s">
        <v>78</v>
      </c>
      <c r="B45" s="30" t="s">
        <v>79</v>
      </c>
      <c r="C45" s="31">
        <f>SUM('2'!C45)</f>
        <v>301400</v>
      </c>
      <c r="D45" s="31">
        <f>SUM('2'!D45)</f>
        <v>301400</v>
      </c>
    </row>
    <row r="46" spans="1:4" ht="15.75" x14ac:dyDescent="0.25">
      <c r="A46" s="29" t="s">
        <v>80</v>
      </c>
      <c r="B46" s="30" t="s">
        <v>81</v>
      </c>
      <c r="C46" s="31">
        <f>SUM('2'!C46)</f>
        <v>0</v>
      </c>
      <c r="D46" s="31">
        <f>SUM('2'!D46)</f>
        <v>0</v>
      </c>
    </row>
    <row r="47" spans="1:4" ht="15.75" x14ac:dyDescent="0.25">
      <c r="A47" s="29" t="s">
        <v>82</v>
      </c>
      <c r="B47" s="30" t="s">
        <v>83</v>
      </c>
      <c r="C47" s="31">
        <f>SUM('2'!C47)</f>
        <v>0</v>
      </c>
      <c r="D47" s="31">
        <f>SUM('2'!D47)</f>
        <v>0</v>
      </c>
    </row>
    <row r="48" spans="1:4" ht="15.75" x14ac:dyDescent="0.25">
      <c r="A48" s="29" t="s">
        <v>84</v>
      </c>
      <c r="B48" s="30" t="s">
        <v>85</v>
      </c>
      <c r="C48" s="31">
        <f>SUM('2'!C48)</f>
        <v>4000</v>
      </c>
      <c r="D48" s="31">
        <f>SUM('2'!D48)</f>
        <v>4000</v>
      </c>
    </row>
    <row r="49" spans="1:4" ht="15.75" x14ac:dyDescent="0.25">
      <c r="A49" s="29" t="s">
        <v>86</v>
      </c>
      <c r="B49" s="30" t="s">
        <v>87</v>
      </c>
      <c r="C49" s="31">
        <f>SUM('2'!C49)</f>
        <v>0</v>
      </c>
      <c r="D49" s="31">
        <f>SUM('2'!D49)</f>
        <v>0</v>
      </c>
    </row>
    <row r="50" spans="1:4" ht="15.75" x14ac:dyDescent="0.25">
      <c r="A50" s="32" t="s">
        <v>88</v>
      </c>
      <c r="B50" s="33" t="s">
        <v>89</v>
      </c>
      <c r="C50" s="31">
        <f>SUM('2'!C50)</f>
        <v>0</v>
      </c>
      <c r="D50" s="31">
        <f>SUM('2'!D50)</f>
        <v>0</v>
      </c>
    </row>
    <row r="51" spans="1:4" ht="16.5" thickBot="1" x14ac:dyDescent="0.3">
      <c r="A51" s="32" t="s">
        <v>90</v>
      </c>
      <c r="B51" s="33" t="s">
        <v>91</v>
      </c>
      <c r="C51" s="31">
        <f>SUM('2'!C51)</f>
        <v>0</v>
      </c>
      <c r="D51" s="31">
        <f>SUM('2'!D51)</f>
        <v>2575574</v>
      </c>
    </row>
    <row r="52" spans="1:4" ht="16.5" thickBot="1" x14ac:dyDescent="0.3">
      <c r="A52" s="23" t="s">
        <v>92</v>
      </c>
      <c r="B52" s="24" t="s">
        <v>93</v>
      </c>
      <c r="C52" s="25">
        <f>SUM(C53:C57)</f>
        <v>221499600</v>
      </c>
      <c r="D52" s="25">
        <f>SUM(D53:D57)</f>
        <v>226499600</v>
      </c>
    </row>
    <row r="53" spans="1:4" ht="15.75" x14ac:dyDescent="0.25">
      <c r="A53" s="26" t="s">
        <v>94</v>
      </c>
      <c r="B53" s="27" t="s">
        <v>95</v>
      </c>
      <c r="C53" s="31">
        <f>SUM('2'!C53)</f>
        <v>0</v>
      </c>
      <c r="D53" s="31">
        <f>SUM('2'!D53)</f>
        <v>0</v>
      </c>
    </row>
    <row r="54" spans="1:4" ht="15.75" x14ac:dyDescent="0.25">
      <c r="A54" s="29" t="s">
        <v>96</v>
      </c>
      <c r="B54" s="30" t="s">
        <v>97</v>
      </c>
      <c r="C54" s="31">
        <f>SUM('2'!C54)</f>
        <v>221499600</v>
      </c>
      <c r="D54" s="31">
        <f>SUM('2'!D54)</f>
        <v>226499600</v>
      </c>
    </row>
    <row r="55" spans="1:4" ht="15.75" x14ac:dyDescent="0.25">
      <c r="A55" s="29" t="s">
        <v>98</v>
      </c>
      <c r="B55" s="30" t="s">
        <v>99</v>
      </c>
      <c r="C55" s="31">
        <f>SUM('2'!C55)</f>
        <v>0</v>
      </c>
      <c r="D55" s="31">
        <f>SUM('2'!D55)</f>
        <v>0</v>
      </c>
    </row>
    <row r="56" spans="1:4" ht="15.75" x14ac:dyDescent="0.25">
      <c r="A56" s="29" t="s">
        <v>100</v>
      </c>
      <c r="B56" s="30" t="s">
        <v>101</v>
      </c>
      <c r="C56" s="31">
        <f>SUM('2'!C56)</f>
        <v>0</v>
      </c>
      <c r="D56" s="31">
        <f>SUM('2'!D56)</f>
        <v>0</v>
      </c>
    </row>
    <row r="57" spans="1:4" ht="16.5" thickBot="1" x14ac:dyDescent="0.3">
      <c r="A57" s="32" t="s">
        <v>102</v>
      </c>
      <c r="B57" s="33" t="s">
        <v>103</v>
      </c>
      <c r="C57" s="31">
        <f>SUM('2'!C57)</f>
        <v>0</v>
      </c>
      <c r="D57" s="31">
        <f>SUM('2'!D57)</f>
        <v>0</v>
      </c>
    </row>
    <row r="58" spans="1:4" ht="16.5" thickBot="1" x14ac:dyDescent="0.3">
      <c r="A58" s="23" t="s">
        <v>104</v>
      </c>
      <c r="B58" s="24" t="s">
        <v>105</v>
      </c>
      <c r="C58" s="25">
        <f>SUM(C59:C61)</f>
        <v>0</v>
      </c>
      <c r="D58" s="25">
        <f>SUM(D59:D61)</f>
        <v>0</v>
      </c>
    </row>
    <row r="59" spans="1:4" ht="31.5" x14ac:dyDescent="0.25">
      <c r="A59" s="26" t="s">
        <v>106</v>
      </c>
      <c r="B59" s="27" t="s">
        <v>107</v>
      </c>
      <c r="C59" s="28"/>
      <c r="D59" s="28"/>
    </row>
    <row r="60" spans="1:4" ht="31.5" x14ac:dyDescent="0.25">
      <c r="A60" s="29" t="s">
        <v>108</v>
      </c>
      <c r="B60" s="30" t="s">
        <v>109</v>
      </c>
      <c r="C60" s="31"/>
      <c r="D60" s="31"/>
    </row>
    <row r="61" spans="1:4" ht="15.75" x14ac:dyDescent="0.25">
      <c r="A61" s="29" t="s">
        <v>110</v>
      </c>
      <c r="B61" s="30" t="s">
        <v>111</v>
      </c>
      <c r="C61" s="31"/>
      <c r="D61" s="31"/>
    </row>
    <row r="62" spans="1:4" ht="16.5" thickBot="1" x14ac:dyDescent="0.3">
      <c r="A62" s="32" t="s">
        <v>112</v>
      </c>
      <c r="B62" s="33" t="s">
        <v>113</v>
      </c>
      <c r="C62" s="35"/>
      <c r="D62" s="35"/>
    </row>
    <row r="63" spans="1:4" ht="16.5" thickBot="1" x14ac:dyDescent="0.3">
      <c r="A63" s="23" t="s">
        <v>114</v>
      </c>
      <c r="B63" s="34" t="s">
        <v>115</v>
      </c>
      <c r="C63" s="25">
        <f>SUM(C64:C66)</f>
        <v>509220</v>
      </c>
      <c r="D63" s="25">
        <f>SUM(D64:D66)</f>
        <v>509220</v>
      </c>
    </row>
    <row r="64" spans="1:4" ht="31.5" x14ac:dyDescent="0.25">
      <c r="A64" s="26" t="s">
        <v>116</v>
      </c>
      <c r="B64" s="27" t="s">
        <v>117</v>
      </c>
      <c r="C64" s="31">
        <f>SUM('2'!C64)</f>
        <v>0</v>
      </c>
      <c r="D64" s="31">
        <f>SUM('2'!D64)</f>
        <v>0</v>
      </c>
    </row>
    <row r="65" spans="1:4" ht="31.5" x14ac:dyDescent="0.25">
      <c r="A65" s="29" t="s">
        <v>118</v>
      </c>
      <c r="B65" s="30" t="s">
        <v>119</v>
      </c>
      <c r="C65" s="31">
        <f>SUM('2'!C65)</f>
        <v>9220</v>
      </c>
      <c r="D65" s="31">
        <f>SUM('2'!D65)</f>
        <v>9220</v>
      </c>
    </row>
    <row r="66" spans="1:4" ht="15.75" x14ac:dyDescent="0.25">
      <c r="A66" s="29" t="s">
        <v>120</v>
      </c>
      <c r="B66" s="30" t="s">
        <v>121</v>
      </c>
      <c r="C66" s="31">
        <f>SUM('2'!C66)</f>
        <v>500000</v>
      </c>
      <c r="D66" s="31">
        <f>SUM('2'!D66)</f>
        <v>500000</v>
      </c>
    </row>
    <row r="67" spans="1:4" ht="16.5" thickBot="1" x14ac:dyDescent="0.3">
      <c r="A67" s="32" t="s">
        <v>122</v>
      </c>
      <c r="B67" s="33" t="s">
        <v>123</v>
      </c>
      <c r="C67" s="31">
        <f>SUM('2'!C67)</f>
        <v>0</v>
      </c>
      <c r="D67" s="31">
        <f>SUM('2'!D67)</f>
        <v>0</v>
      </c>
    </row>
    <row r="68" spans="1:4" ht="16.5" thickBot="1" x14ac:dyDescent="0.3">
      <c r="A68" s="23" t="s">
        <v>124</v>
      </c>
      <c r="B68" s="24" t="s">
        <v>125</v>
      </c>
      <c r="C68" s="25">
        <f>C11+C18+C25+C32+C40+C52+C58+C63</f>
        <v>709926419</v>
      </c>
      <c r="D68" s="25">
        <f>D11+D18+D25+D32+D40+D52+D58+D63</f>
        <v>704423820</v>
      </c>
    </row>
    <row r="69" spans="1:4" ht="16.5" thickBot="1" x14ac:dyDescent="0.3">
      <c r="A69" s="38" t="s">
        <v>126</v>
      </c>
      <c r="B69" s="34" t="s">
        <v>127</v>
      </c>
      <c r="C69" s="25">
        <f>SUM(C70:C72)</f>
        <v>0</v>
      </c>
      <c r="D69" s="25">
        <f>SUM(D70:D72)</f>
        <v>0</v>
      </c>
    </row>
    <row r="70" spans="1:4" ht="15.75" x14ac:dyDescent="0.25">
      <c r="A70" s="26" t="s">
        <v>128</v>
      </c>
      <c r="B70" s="27" t="s">
        <v>129</v>
      </c>
      <c r="C70" s="31"/>
      <c r="D70" s="31"/>
    </row>
    <row r="71" spans="1:4" ht="15.75" x14ac:dyDescent="0.25">
      <c r="A71" s="29" t="s">
        <v>130</v>
      </c>
      <c r="B71" s="30" t="s">
        <v>131</v>
      </c>
      <c r="C71" s="31"/>
      <c r="D71" s="31"/>
    </row>
    <row r="72" spans="1:4" ht="16.5" thickBot="1" x14ac:dyDescent="0.3">
      <c r="A72" s="32" t="s">
        <v>132</v>
      </c>
      <c r="B72" s="39" t="s">
        <v>354</v>
      </c>
      <c r="C72" s="31"/>
      <c r="D72" s="31"/>
    </row>
    <row r="73" spans="1:4" ht="16.5" thickBot="1" x14ac:dyDescent="0.3">
      <c r="A73" s="38" t="s">
        <v>134</v>
      </c>
      <c r="B73" s="34" t="s">
        <v>135</v>
      </c>
      <c r="C73" s="25">
        <f>SUM(C74:C77)</f>
        <v>0</v>
      </c>
      <c r="D73" s="25">
        <f>SUM(D74:D77)</f>
        <v>0</v>
      </c>
    </row>
    <row r="74" spans="1:4" ht="15.75" x14ac:dyDescent="0.25">
      <c r="A74" s="26" t="s">
        <v>136</v>
      </c>
      <c r="B74" s="27" t="s">
        <v>137</v>
      </c>
      <c r="C74" s="31"/>
      <c r="D74" s="31"/>
    </row>
    <row r="75" spans="1:4" ht="15.75" x14ac:dyDescent="0.25">
      <c r="A75" s="29" t="s">
        <v>138</v>
      </c>
      <c r="B75" s="30" t="s">
        <v>139</v>
      </c>
      <c r="C75" s="31"/>
      <c r="D75" s="31"/>
    </row>
    <row r="76" spans="1:4" ht="17.25" customHeight="1" x14ac:dyDescent="0.25">
      <c r="A76" s="29" t="s">
        <v>140</v>
      </c>
      <c r="B76" s="30" t="s">
        <v>141</v>
      </c>
      <c r="C76" s="31"/>
      <c r="D76" s="31"/>
    </row>
    <row r="77" spans="1:4" ht="16.5" thickBot="1" x14ac:dyDescent="0.3">
      <c r="A77" s="32" t="s">
        <v>142</v>
      </c>
      <c r="B77" s="33" t="s">
        <v>143</v>
      </c>
      <c r="C77" s="31"/>
      <c r="D77" s="31"/>
    </row>
    <row r="78" spans="1:4" ht="16.5" thickBot="1" x14ac:dyDescent="0.3">
      <c r="A78" s="38" t="s">
        <v>144</v>
      </c>
      <c r="B78" s="34" t="s">
        <v>145</v>
      </c>
      <c r="C78" s="25">
        <f>SUM(C79:C80)</f>
        <v>209467693</v>
      </c>
      <c r="D78" s="25">
        <f>SUM(D79:D80)</f>
        <v>231605230</v>
      </c>
    </row>
    <row r="79" spans="1:4" ht="15.75" x14ac:dyDescent="0.25">
      <c r="A79" s="26" t="s">
        <v>146</v>
      </c>
      <c r="B79" s="27" t="s">
        <v>147</v>
      </c>
      <c r="C79" s="31">
        <v>209467693</v>
      </c>
      <c r="D79" s="31">
        <f>SUM('2'!D79)</f>
        <v>231605230</v>
      </c>
    </row>
    <row r="80" spans="1:4" ht="16.5" thickBot="1" x14ac:dyDescent="0.3">
      <c r="A80" s="32" t="s">
        <v>148</v>
      </c>
      <c r="B80" s="33" t="s">
        <v>149</v>
      </c>
      <c r="C80" s="31"/>
      <c r="D80" s="31"/>
    </row>
    <row r="81" spans="1:4" ht="16.5" thickBot="1" x14ac:dyDescent="0.3">
      <c r="A81" s="38" t="s">
        <v>150</v>
      </c>
      <c r="B81" s="34" t="s">
        <v>151</v>
      </c>
      <c r="C81" s="25">
        <f>SUM(C82:C84)</f>
        <v>0</v>
      </c>
      <c r="D81" s="25">
        <f>SUM(D82:D84)</f>
        <v>0</v>
      </c>
    </row>
    <row r="82" spans="1:4" ht="15.75" x14ac:dyDescent="0.25">
      <c r="A82" s="26" t="s">
        <v>152</v>
      </c>
      <c r="B82" s="27" t="s">
        <v>153</v>
      </c>
      <c r="C82" s="31"/>
      <c r="D82" s="31"/>
    </row>
    <row r="83" spans="1:4" ht="15.75" x14ac:dyDescent="0.25">
      <c r="A83" s="29" t="s">
        <v>154</v>
      </c>
      <c r="B83" s="30" t="s">
        <v>155</v>
      </c>
      <c r="C83" s="31"/>
      <c r="D83" s="31"/>
    </row>
    <row r="84" spans="1:4" ht="16.5" thickBot="1" x14ac:dyDescent="0.3">
      <c r="A84" s="32" t="s">
        <v>156</v>
      </c>
      <c r="B84" s="33" t="s">
        <v>157</v>
      </c>
      <c r="C84" s="31"/>
      <c r="D84" s="31"/>
    </row>
    <row r="85" spans="1:4" ht="16.5" thickBot="1" x14ac:dyDescent="0.3">
      <c r="A85" s="38" t="s">
        <v>158</v>
      </c>
      <c r="B85" s="34" t="s">
        <v>159</v>
      </c>
      <c r="C85" s="25">
        <f>SUM(C86:C89)</f>
        <v>0</v>
      </c>
      <c r="D85" s="25">
        <f>SUM(D86:D89)</f>
        <v>0</v>
      </c>
    </row>
    <row r="86" spans="1:4" ht="15.75" x14ac:dyDescent="0.25">
      <c r="A86" s="40" t="s">
        <v>160</v>
      </c>
      <c r="B86" s="27" t="s">
        <v>161</v>
      </c>
      <c r="C86" s="31"/>
      <c r="D86" s="31"/>
    </row>
    <row r="87" spans="1:4" ht="17.25" customHeight="1" x14ac:dyDescent="0.25">
      <c r="A87" s="41" t="s">
        <v>162</v>
      </c>
      <c r="B87" s="30" t="s">
        <v>163</v>
      </c>
      <c r="C87" s="31"/>
      <c r="D87" s="31"/>
    </row>
    <row r="88" spans="1:4" ht="15.75" x14ac:dyDescent="0.25">
      <c r="A88" s="41" t="s">
        <v>164</v>
      </c>
      <c r="B88" s="30" t="s">
        <v>165</v>
      </c>
      <c r="C88" s="31"/>
      <c r="D88" s="31"/>
    </row>
    <row r="89" spans="1:4" ht="16.5" thickBot="1" x14ac:dyDescent="0.3">
      <c r="A89" s="42" t="s">
        <v>166</v>
      </c>
      <c r="B89" s="33" t="s">
        <v>167</v>
      </c>
      <c r="C89" s="31"/>
      <c r="D89" s="31"/>
    </row>
    <row r="90" spans="1:4" ht="16.5" thickBot="1" x14ac:dyDescent="0.3">
      <c r="A90" s="38" t="s">
        <v>168</v>
      </c>
      <c r="B90" s="34" t="s">
        <v>169</v>
      </c>
      <c r="C90" s="43"/>
      <c r="D90" s="43"/>
    </row>
    <row r="91" spans="1:4" ht="16.5" thickBot="1" x14ac:dyDescent="0.3">
      <c r="A91" s="38" t="s">
        <v>170</v>
      </c>
      <c r="B91" s="34" t="s">
        <v>171</v>
      </c>
      <c r="C91" s="43"/>
      <c r="D91" s="43"/>
    </row>
    <row r="92" spans="1:4" ht="16.5" thickBot="1" x14ac:dyDescent="0.3">
      <c r="A92" s="38" t="s">
        <v>172</v>
      </c>
      <c r="B92" s="44" t="s">
        <v>173</v>
      </c>
      <c r="C92" s="25">
        <f>C69+C73+C78+C81+C85+C91+C90</f>
        <v>209467693</v>
      </c>
      <c r="D92" s="25">
        <f>D69+D73+D78+D81+D85+D91+D90</f>
        <v>231605230</v>
      </c>
    </row>
    <row r="93" spans="1:4" ht="16.5" thickBot="1" x14ac:dyDescent="0.3">
      <c r="A93" s="45" t="s">
        <v>174</v>
      </c>
      <c r="B93" s="46" t="s">
        <v>175</v>
      </c>
      <c r="C93" s="25">
        <f>C68+C92</f>
        <v>919394112</v>
      </c>
      <c r="D93" s="25">
        <f>D68+D92</f>
        <v>936029050</v>
      </c>
    </row>
    <row r="94" spans="1:4" ht="16.5" thickBot="1" x14ac:dyDescent="0.3">
      <c r="A94" s="47"/>
      <c r="B94" s="48"/>
      <c r="C94" s="49"/>
    </row>
    <row r="95" spans="1:4" ht="16.5" thickBot="1" x14ac:dyDescent="0.3">
      <c r="A95" s="15"/>
      <c r="B95" s="50" t="s">
        <v>176</v>
      </c>
      <c r="C95" s="51"/>
      <c r="D95" s="51"/>
    </row>
    <row r="96" spans="1:4" ht="16.5" thickBot="1" x14ac:dyDescent="0.3">
      <c r="A96" s="52" t="s">
        <v>10</v>
      </c>
      <c r="B96" s="53" t="s">
        <v>333</v>
      </c>
      <c r="C96" s="54">
        <f>C97+C98+C99+C100+C101+C114</f>
        <v>668042648</v>
      </c>
      <c r="D96" s="54">
        <f>D97+D98+D99+D100+D101+D114</f>
        <v>668614125</v>
      </c>
    </row>
    <row r="97" spans="1:4" ht="16.5" thickBot="1" x14ac:dyDescent="0.3">
      <c r="A97" s="55" t="s">
        <v>12</v>
      </c>
      <c r="B97" s="56" t="s">
        <v>177</v>
      </c>
      <c r="C97" s="57">
        <f>SUM('2'!C97)</f>
        <v>70840897</v>
      </c>
      <c r="D97" s="57">
        <f>SUM('2'!D97)</f>
        <v>67090020</v>
      </c>
    </row>
    <row r="98" spans="1:4" ht="21" customHeight="1" thickBot="1" x14ac:dyDescent="0.3">
      <c r="A98" s="29" t="s">
        <v>14</v>
      </c>
      <c r="B98" s="58" t="s">
        <v>178</v>
      </c>
      <c r="C98" s="57">
        <f>SUM('2'!C98)</f>
        <v>12529919</v>
      </c>
      <c r="D98" s="57">
        <f>SUM('2'!D98)</f>
        <v>11787595</v>
      </c>
    </row>
    <row r="99" spans="1:4" ht="16.5" thickBot="1" x14ac:dyDescent="0.3">
      <c r="A99" s="29" t="s">
        <v>16</v>
      </c>
      <c r="B99" s="58" t="s">
        <v>179</v>
      </c>
      <c r="C99" s="57">
        <f>SUM('2'!C99)</f>
        <v>420730478</v>
      </c>
      <c r="D99" s="57">
        <f>SUM('2'!D99)</f>
        <v>458522500</v>
      </c>
    </row>
    <row r="100" spans="1:4" ht="16.5" thickBot="1" x14ac:dyDescent="0.3">
      <c r="A100" s="29" t="s">
        <v>18</v>
      </c>
      <c r="B100" s="59" t="s">
        <v>180</v>
      </c>
      <c r="C100" s="57">
        <f>SUM('2'!C100)</f>
        <v>6600000</v>
      </c>
      <c r="D100" s="57">
        <f>SUM('2'!D100)</f>
        <v>6600000</v>
      </c>
    </row>
    <row r="101" spans="1:4" ht="16.5" thickBot="1" x14ac:dyDescent="0.3">
      <c r="A101" s="29" t="s">
        <v>181</v>
      </c>
      <c r="B101" s="60" t="s">
        <v>182</v>
      </c>
      <c r="C101" s="57">
        <f>SUM(C102:C113)</f>
        <v>29269439</v>
      </c>
      <c r="D101" s="57">
        <f>SUM(D102:D113)</f>
        <v>57271184</v>
      </c>
    </row>
    <row r="102" spans="1:4" ht="16.5" thickBot="1" x14ac:dyDescent="0.3">
      <c r="A102" s="29" t="s">
        <v>22</v>
      </c>
      <c r="B102" s="58" t="s">
        <v>183</v>
      </c>
      <c r="C102" s="57">
        <f>SUM('2'!C102)</f>
        <v>1423445</v>
      </c>
      <c r="D102" s="57">
        <f>SUM('2'!D102)</f>
        <v>2691326</v>
      </c>
    </row>
    <row r="103" spans="1:4" ht="16.5" thickBot="1" x14ac:dyDescent="0.3">
      <c r="A103" s="29" t="s">
        <v>184</v>
      </c>
      <c r="B103" s="61" t="s">
        <v>185</v>
      </c>
      <c r="C103" s="57">
        <f>SUM('2'!C103)</f>
        <v>0</v>
      </c>
      <c r="D103" s="57">
        <f>SUM('2'!D103)</f>
        <v>42083879</v>
      </c>
    </row>
    <row r="104" spans="1:4" ht="16.5" thickBot="1" x14ac:dyDescent="0.3">
      <c r="A104" s="29" t="s">
        <v>186</v>
      </c>
      <c r="B104" s="61" t="s">
        <v>187</v>
      </c>
      <c r="C104" s="57">
        <f>SUM('2'!C104)</f>
        <v>6936104</v>
      </c>
      <c r="D104" s="57">
        <f>SUM('2'!D104)</f>
        <v>6936104</v>
      </c>
    </row>
    <row r="105" spans="1:4" ht="16.5" thickBot="1" x14ac:dyDescent="0.3">
      <c r="A105" s="29" t="s">
        <v>188</v>
      </c>
      <c r="B105" s="61" t="s">
        <v>189</v>
      </c>
      <c r="C105" s="57">
        <f>SUM('2'!C105)</f>
        <v>0</v>
      </c>
      <c r="D105" s="57">
        <f>SUM('2'!D105)</f>
        <v>0</v>
      </c>
    </row>
    <row r="106" spans="1:4" ht="32.25" thickBot="1" x14ac:dyDescent="0.3">
      <c r="A106" s="29" t="s">
        <v>190</v>
      </c>
      <c r="B106" s="62" t="s">
        <v>191</v>
      </c>
      <c r="C106" s="57">
        <f>SUM('2'!C106)</f>
        <v>0</v>
      </c>
      <c r="D106" s="57">
        <f>SUM('2'!D106)</f>
        <v>0</v>
      </c>
    </row>
    <row r="107" spans="1:4" ht="32.25" thickBot="1" x14ac:dyDescent="0.3">
      <c r="A107" s="29" t="s">
        <v>192</v>
      </c>
      <c r="B107" s="62" t="s">
        <v>193</v>
      </c>
      <c r="C107" s="57">
        <f>SUM('2'!C107)</f>
        <v>0</v>
      </c>
      <c r="D107" s="57">
        <f>SUM('2'!D107)</f>
        <v>0</v>
      </c>
    </row>
    <row r="108" spans="1:4" ht="16.5" thickBot="1" x14ac:dyDescent="0.3">
      <c r="A108" s="29" t="s">
        <v>194</v>
      </c>
      <c r="B108" s="61" t="s">
        <v>195</v>
      </c>
      <c r="C108" s="57">
        <f>SUM('2'!C108)</f>
        <v>20909890</v>
      </c>
      <c r="D108" s="57">
        <f>SUM('2'!D108)</f>
        <v>5559875</v>
      </c>
    </row>
    <row r="109" spans="1:4" ht="16.5" thickBot="1" x14ac:dyDescent="0.3">
      <c r="A109" s="29" t="s">
        <v>196</v>
      </c>
      <c r="B109" s="61" t="s">
        <v>197</v>
      </c>
      <c r="C109" s="57">
        <f>SUM('2'!C109)</f>
        <v>0</v>
      </c>
      <c r="D109" s="57">
        <f>SUM('2'!D109)</f>
        <v>0</v>
      </c>
    </row>
    <row r="110" spans="1:4" ht="32.25" thickBot="1" x14ac:dyDescent="0.3">
      <c r="A110" s="29" t="s">
        <v>198</v>
      </c>
      <c r="B110" s="62" t="s">
        <v>199</v>
      </c>
      <c r="C110" s="57">
        <f>SUM('2'!C110)</f>
        <v>0</v>
      </c>
      <c r="D110" s="57">
        <f>SUM('2'!D110)</f>
        <v>0</v>
      </c>
    </row>
    <row r="111" spans="1:4" ht="16.5" thickBot="1" x14ac:dyDescent="0.3">
      <c r="A111" s="63" t="s">
        <v>200</v>
      </c>
      <c r="B111" s="64" t="s">
        <v>201</v>
      </c>
      <c r="C111" s="57">
        <f>SUM('2'!C111)</f>
        <v>0</v>
      </c>
      <c r="D111" s="57">
        <f>SUM('2'!D111)</f>
        <v>0</v>
      </c>
    </row>
    <row r="112" spans="1:4" ht="16.5" thickBot="1" x14ac:dyDescent="0.3">
      <c r="A112" s="29" t="s">
        <v>202</v>
      </c>
      <c r="B112" s="64" t="s">
        <v>203</v>
      </c>
      <c r="C112" s="57">
        <f>SUM('2'!C112)</f>
        <v>0</v>
      </c>
      <c r="D112" s="57">
        <f>SUM('2'!D112)</f>
        <v>0</v>
      </c>
    </row>
    <row r="113" spans="1:4" ht="32.25" thickBot="1" x14ac:dyDescent="0.3">
      <c r="A113" s="29" t="s">
        <v>204</v>
      </c>
      <c r="B113" s="62" t="s">
        <v>205</v>
      </c>
      <c r="C113" s="57"/>
      <c r="D113" s="57"/>
    </row>
    <row r="114" spans="1:4" ht="16.5" thickBot="1" x14ac:dyDescent="0.3">
      <c r="A114" s="29" t="s">
        <v>206</v>
      </c>
      <c r="B114" s="59" t="s">
        <v>207</v>
      </c>
      <c r="C114" s="57">
        <f>SUM('2'!C114)</f>
        <v>128071915</v>
      </c>
      <c r="D114" s="57">
        <f>SUM('2'!D114)</f>
        <v>67342826</v>
      </c>
    </row>
    <row r="115" spans="1:4" ht="16.5" thickBot="1" x14ac:dyDescent="0.3">
      <c r="A115" s="32" t="s">
        <v>208</v>
      </c>
      <c r="B115" s="58" t="s">
        <v>209</v>
      </c>
      <c r="C115" s="57">
        <f>SUM('2'!C115)</f>
        <v>128071915</v>
      </c>
      <c r="D115" s="57">
        <f>SUM('2'!D115)</f>
        <v>67342826</v>
      </c>
    </row>
    <row r="116" spans="1:4" ht="16.5" thickBot="1" x14ac:dyDescent="0.3">
      <c r="A116" s="65" t="s">
        <v>210</v>
      </c>
      <c r="B116" s="66" t="s">
        <v>211</v>
      </c>
      <c r="C116" s="57">
        <f>SUM('2'!C116)</f>
        <v>0</v>
      </c>
      <c r="D116" s="57">
        <f>SUM('2'!D116)</f>
        <v>0</v>
      </c>
    </row>
    <row r="117" spans="1:4" ht="16.5" thickBot="1" x14ac:dyDescent="0.3">
      <c r="A117" s="23" t="s">
        <v>24</v>
      </c>
      <c r="B117" s="68" t="s">
        <v>334</v>
      </c>
      <c r="C117" s="25">
        <f>C118+C120+C122</f>
        <v>148281280</v>
      </c>
      <c r="D117" s="25">
        <f>D118+D120+D122</f>
        <v>169513559</v>
      </c>
    </row>
    <row r="118" spans="1:4" ht="15.75" x14ac:dyDescent="0.25">
      <c r="A118" s="26" t="s">
        <v>26</v>
      </c>
      <c r="B118" s="58" t="s">
        <v>212</v>
      </c>
      <c r="C118" s="28">
        <f>SUM('2'!C118)</f>
        <v>54948466</v>
      </c>
      <c r="D118" s="28">
        <f>SUM('2'!D118)</f>
        <v>65248767</v>
      </c>
    </row>
    <row r="119" spans="1:4" ht="15.75" x14ac:dyDescent="0.25">
      <c r="A119" s="26" t="s">
        <v>28</v>
      </c>
      <c r="B119" s="69" t="s">
        <v>213</v>
      </c>
      <c r="C119" s="28">
        <f>SUM('2'!C119)</f>
        <v>24285034</v>
      </c>
      <c r="D119" s="28">
        <f>SUM('2'!D119)</f>
        <v>24285034</v>
      </c>
    </row>
    <row r="120" spans="1:4" ht="15.75" x14ac:dyDescent="0.25">
      <c r="A120" s="26" t="s">
        <v>30</v>
      </c>
      <c r="B120" s="69" t="s">
        <v>214</v>
      </c>
      <c r="C120" s="28">
        <f>SUM('2'!C120)</f>
        <v>92000000</v>
      </c>
      <c r="D120" s="28">
        <f>SUM('2'!D120)</f>
        <v>102931978</v>
      </c>
    </row>
    <row r="121" spans="1:4" ht="15.75" x14ac:dyDescent="0.25">
      <c r="A121" s="26" t="s">
        <v>32</v>
      </c>
      <c r="B121" s="69" t="s">
        <v>215</v>
      </c>
      <c r="C121" s="70">
        <v>0</v>
      </c>
      <c r="D121" s="70">
        <v>0</v>
      </c>
    </row>
    <row r="122" spans="1:4" ht="15.75" x14ac:dyDescent="0.25">
      <c r="A122" s="26" t="s">
        <v>34</v>
      </c>
      <c r="B122" s="71" t="s">
        <v>216</v>
      </c>
      <c r="C122" s="70">
        <v>1332814</v>
      </c>
      <c r="D122" s="70">
        <v>1332814</v>
      </c>
    </row>
    <row r="123" spans="1:4" ht="31.5" x14ac:dyDescent="0.25">
      <c r="A123" s="26" t="s">
        <v>36</v>
      </c>
      <c r="B123" s="72" t="s">
        <v>217</v>
      </c>
      <c r="C123" s="70"/>
      <c r="D123" s="70"/>
    </row>
    <row r="124" spans="1:4" ht="31.5" x14ac:dyDescent="0.25">
      <c r="A124" s="26" t="s">
        <v>218</v>
      </c>
      <c r="B124" s="73" t="s">
        <v>219</v>
      </c>
      <c r="C124" s="70"/>
      <c r="D124" s="70"/>
    </row>
    <row r="125" spans="1:4" ht="31.5" x14ac:dyDescent="0.25">
      <c r="A125" s="26" t="s">
        <v>220</v>
      </c>
      <c r="B125" s="62" t="s">
        <v>193</v>
      </c>
      <c r="C125" s="70"/>
      <c r="D125" s="70"/>
    </row>
    <row r="126" spans="1:4" ht="22.5" customHeight="1" x14ac:dyDescent="0.25">
      <c r="A126" s="26" t="s">
        <v>221</v>
      </c>
      <c r="B126" s="62" t="s">
        <v>222</v>
      </c>
      <c r="C126" s="70">
        <v>1332814</v>
      </c>
      <c r="D126" s="70">
        <v>1332814</v>
      </c>
    </row>
    <row r="127" spans="1:4" ht="15.75" x14ac:dyDescent="0.25">
      <c r="A127" s="26" t="s">
        <v>223</v>
      </c>
      <c r="B127" s="62" t="s">
        <v>224</v>
      </c>
      <c r="C127" s="70"/>
      <c r="D127" s="70"/>
    </row>
    <row r="128" spans="1:4" ht="31.5" x14ac:dyDescent="0.25">
      <c r="A128" s="26" t="s">
        <v>225</v>
      </c>
      <c r="B128" s="62" t="s">
        <v>199</v>
      </c>
      <c r="C128" s="70"/>
      <c r="D128" s="70"/>
    </row>
    <row r="129" spans="1:4" ht="15.75" x14ac:dyDescent="0.25">
      <c r="A129" s="26" t="s">
        <v>226</v>
      </c>
      <c r="B129" s="62" t="s">
        <v>227</v>
      </c>
      <c r="C129" s="70"/>
      <c r="D129" s="70"/>
    </row>
    <row r="130" spans="1:4" ht="32.25" thickBot="1" x14ac:dyDescent="0.3">
      <c r="A130" s="63" t="s">
        <v>228</v>
      </c>
      <c r="B130" s="62" t="s">
        <v>229</v>
      </c>
      <c r="C130" s="74"/>
      <c r="D130" s="74"/>
    </row>
    <row r="131" spans="1:4" ht="16.5" thickBot="1" x14ac:dyDescent="0.3">
      <c r="A131" s="23" t="s">
        <v>38</v>
      </c>
      <c r="B131" s="24" t="s">
        <v>230</v>
      </c>
      <c r="C131" s="25">
        <f>C96+C117</f>
        <v>816323928</v>
      </c>
      <c r="D131" s="25">
        <f>D96+D117</f>
        <v>838127684</v>
      </c>
    </row>
    <row r="132" spans="1:4" ht="32.25" thickBot="1" x14ac:dyDescent="0.3">
      <c r="A132" s="23" t="s">
        <v>231</v>
      </c>
      <c r="B132" s="24" t="s">
        <v>232</v>
      </c>
      <c r="C132" s="25">
        <f>C133+C134+C135</f>
        <v>0</v>
      </c>
      <c r="D132" s="25">
        <f>D133+D134+D135</f>
        <v>0</v>
      </c>
    </row>
    <row r="133" spans="1:4" ht="15.75" x14ac:dyDescent="0.25">
      <c r="A133" s="26" t="s">
        <v>54</v>
      </c>
      <c r="B133" s="75" t="s">
        <v>233</v>
      </c>
      <c r="C133" s="70"/>
      <c r="D133" s="70"/>
    </row>
    <row r="134" spans="1:4" ht="15.75" x14ac:dyDescent="0.25">
      <c r="A134" s="26" t="s">
        <v>62</v>
      </c>
      <c r="B134" s="75" t="s">
        <v>234</v>
      </c>
      <c r="C134" s="70"/>
      <c r="D134" s="70"/>
    </row>
    <row r="135" spans="1:4" ht="16.5" thickBot="1" x14ac:dyDescent="0.3">
      <c r="A135" s="63" t="s">
        <v>64</v>
      </c>
      <c r="B135" s="76" t="s">
        <v>235</v>
      </c>
      <c r="C135" s="70"/>
      <c r="D135" s="70"/>
    </row>
    <row r="136" spans="1:4" ht="16.5" thickBot="1" x14ac:dyDescent="0.3">
      <c r="A136" s="23" t="s">
        <v>68</v>
      </c>
      <c r="B136" s="24" t="s">
        <v>236</v>
      </c>
      <c r="C136" s="25">
        <f>C137+C138+C139+C140+C141+C142</f>
        <v>0</v>
      </c>
      <c r="D136" s="25">
        <f>D137+D138+D139+D140+D141+D142</f>
        <v>0</v>
      </c>
    </row>
    <row r="137" spans="1:4" ht="15.75" x14ac:dyDescent="0.25">
      <c r="A137" s="26" t="s">
        <v>70</v>
      </c>
      <c r="B137" s="75" t="s">
        <v>237</v>
      </c>
      <c r="C137" s="70"/>
      <c r="D137" s="70"/>
    </row>
    <row r="138" spans="1:4" ht="15.75" x14ac:dyDescent="0.25">
      <c r="A138" s="26" t="s">
        <v>72</v>
      </c>
      <c r="B138" s="75" t="s">
        <v>238</v>
      </c>
      <c r="C138" s="70"/>
      <c r="D138" s="70"/>
    </row>
    <row r="139" spans="1:4" ht="15.75" x14ac:dyDescent="0.25">
      <c r="A139" s="26" t="s">
        <v>74</v>
      </c>
      <c r="B139" s="75" t="s">
        <v>239</v>
      </c>
      <c r="C139" s="70"/>
      <c r="D139" s="70"/>
    </row>
    <row r="140" spans="1:4" ht="15.75" x14ac:dyDescent="0.25">
      <c r="A140" s="26" t="s">
        <v>76</v>
      </c>
      <c r="B140" s="75" t="s">
        <v>240</v>
      </c>
      <c r="C140" s="70"/>
      <c r="D140" s="70"/>
    </row>
    <row r="141" spans="1:4" ht="15.75" x14ac:dyDescent="0.25">
      <c r="A141" s="26" t="s">
        <v>78</v>
      </c>
      <c r="B141" s="75" t="s">
        <v>241</v>
      </c>
      <c r="C141" s="70"/>
      <c r="D141" s="70"/>
    </row>
    <row r="142" spans="1:4" ht="16.5" thickBot="1" x14ac:dyDescent="0.3">
      <c r="A142" s="63" t="s">
        <v>80</v>
      </c>
      <c r="B142" s="76" t="s">
        <v>242</v>
      </c>
      <c r="C142" s="70"/>
      <c r="D142" s="70"/>
    </row>
    <row r="143" spans="1:4" ht="16.5" thickBot="1" x14ac:dyDescent="0.3">
      <c r="A143" s="23" t="s">
        <v>92</v>
      </c>
      <c r="B143" s="24" t="s">
        <v>243</v>
      </c>
      <c r="C143" s="25">
        <f>C144+C145+C147+C148+C146</f>
        <v>103070184</v>
      </c>
      <c r="D143" s="25">
        <f>D144+D145+D147+D148+D146</f>
        <v>97901366</v>
      </c>
    </row>
    <row r="144" spans="1:4" ht="15.75" x14ac:dyDescent="0.25">
      <c r="A144" s="26" t="s">
        <v>94</v>
      </c>
      <c r="B144" s="75" t="s">
        <v>244</v>
      </c>
      <c r="C144" s="70"/>
      <c r="D144" s="70"/>
    </row>
    <row r="145" spans="1:4" ht="15.75" x14ac:dyDescent="0.25">
      <c r="A145" s="26" t="s">
        <v>96</v>
      </c>
      <c r="B145" s="75" t="s">
        <v>245</v>
      </c>
      <c r="C145" s="70">
        <v>1183759</v>
      </c>
      <c r="D145" s="70">
        <f>SUM('2'!D145)</f>
        <v>1183759</v>
      </c>
    </row>
    <row r="146" spans="1:4" ht="15.75" x14ac:dyDescent="0.25">
      <c r="A146" s="26" t="s">
        <v>98</v>
      </c>
      <c r="B146" s="75" t="s">
        <v>246</v>
      </c>
      <c r="C146" s="70">
        <f>SUM('2'!C146)</f>
        <v>101886425</v>
      </c>
      <c r="D146" s="70">
        <f>SUM('2'!D146)</f>
        <v>96717607</v>
      </c>
    </row>
    <row r="147" spans="1:4" ht="15.75" x14ac:dyDescent="0.25">
      <c r="A147" s="26" t="s">
        <v>100</v>
      </c>
      <c r="B147" s="75" t="s">
        <v>247</v>
      </c>
      <c r="C147" s="70"/>
      <c r="D147" s="70"/>
    </row>
    <row r="148" spans="1:4" ht="16.5" thickBot="1" x14ac:dyDescent="0.3">
      <c r="A148" s="63" t="s">
        <v>102</v>
      </c>
      <c r="B148" s="76" t="s">
        <v>248</v>
      </c>
      <c r="C148" s="70"/>
      <c r="D148" s="70"/>
    </row>
    <row r="149" spans="1:4" ht="16.5" thickBot="1" x14ac:dyDescent="0.3">
      <c r="A149" s="23" t="s">
        <v>249</v>
      </c>
      <c r="B149" s="24" t="s">
        <v>250</v>
      </c>
      <c r="C149" s="77">
        <f>C150+C151+C152+C153+C154</f>
        <v>0</v>
      </c>
      <c r="D149" s="77">
        <f>D150+D151+D152+D153+D154</f>
        <v>0</v>
      </c>
    </row>
    <row r="150" spans="1:4" ht="15.75" x14ac:dyDescent="0.25">
      <c r="A150" s="26" t="s">
        <v>106</v>
      </c>
      <c r="B150" s="75" t="s">
        <v>251</v>
      </c>
      <c r="C150" s="70"/>
      <c r="D150" s="70"/>
    </row>
    <row r="151" spans="1:4" ht="15.75" x14ac:dyDescent="0.25">
      <c r="A151" s="26" t="s">
        <v>108</v>
      </c>
      <c r="B151" s="75" t="s">
        <v>252</v>
      </c>
      <c r="C151" s="70"/>
      <c r="D151" s="70"/>
    </row>
    <row r="152" spans="1:4" ht="15.75" x14ac:dyDescent="0.25">
      <c r="A152" s="26" t="s">
        <v>110</v>
      </c>
      <c r="B152" s="75" t="s">
        <v>253</v>
      </c>
      <c r="C152" s="70"/>
      <c r="D152" s="70"/>
    </row>
    <row r="153" spans="1:4" ht="31.5" x14ac:dyDescent="0.25">
      <c r="A153" s="26" t="s">
        <v>112</v>
      </c>
      <c r="B153" s="75" t="s">
        <v>254</v>
      </c>
      <c r="C153" s="70"/>
      <c r="D153" s="70"/>
    </row>
    <row r="154" spans="1:4" ht="16.5" thickBot="1" x14ac:dyDescent="0.3">
      <c r="A154" s="63" t="s">
        <v>255</v>
      </c>
      <c r="B154" s="76" t="s">
        <v>256</v>
      </c>
      <c r="C154" s="74"/>
      <c r="D154" s="74"/>
    </row>
    <row r="155" spans="1:4" ht="16.5" thickBot="1" x14ac:dyDescent="0.3">
      <c r="A155" s="78" t="s">
        <v>114</v>
      </c>
      <c r="B155" s="24" t="s">
        <v>257</v>
      </c>
      <c r="C155" s="77"/>
      <c r="D155" s="77"/>
    </row>
    <row r="156" spans="1:4" ht="16.5" thickBot="1" x14ac:dyDescent="0.3">
      <c r="A156" s="78" t="s">
        <v>124</v>
      </c>
      <c r="B156" s="24" t="s">
        <v>258</v>
      </c>
      <c r="C156" s="77"/>
      <c r="D156" s="77"/>
    </row>
    <row r="157" spans="1:4" ht="16.5" thickBot="1" x14ac:dyDescent="0.3">
      <c r="A157" s="23" t="s">
        <v>259</v>
      </c>
      <c r="B157" s="24" t="s">
        <v>260</v>
      </c>
      <c r="C157" s="79">
        <f>C132+C136+C143+C149+C155+C156</f>
        <v>103070184</v>
      </c>
      <c r="D157" s="79">
        <f>D132+D136+D143+D149+D155+D156</f>
        <v>97901366</v>
      </c>
    </row>
    <row r="158" spans="1:4" ht="16.5" thickBot="1" x14ac:dyDescent="0.3">
      <c r="A158" s="80" t="s">
        <v>261</v>
      </c>
      <c r="B158" s="81" t="s">
        <v>262</v>
      </c>
      <c r="C158" s="79">
        <f>C131+C157</f>
        <v>919394112</v>
      </c>
      <c r="D158" s="79">
        <f>D131+D157</f>
        <v>936029050</v>
      </c>
    </row>
    <row r="159" spans="1:4" ht="16.5" thickBot="1" x14ac:dyDescent="0.3">
      <c r="A159" s="82"/>
      <c r="B159" s="83"/>
      <c r="C159" s="84"/>
    </row>
    <row r="160" spans="1:4" ht="16.5" thickBot="1" x14ac:dyDescent="0.3">
      <c r="A160" s="85" t="s">
        <v>263</v>
      </c>
      <c r="B160" s="86"/>
      <c r="C160" s="87">
        <v>25</v>
      </c>
      <c r="D160" s="87">
        <v>25</v>
      </c>
    </row>
    <row r="161" spans="1:4" ht="16.5" thickBot="1" x14ac:dyDescent="0.3">
      <c r="A161" s="85" t="s">
        <v>264</v>
      </c>
      <c r="B161" s="86"/>
      <c r="C161" s="87">
        <v>0</v>
      </c>
      <c r="D161" s="87">
        <v>0</v>
      </c>
    </row>
  </sheetData>
  <mergeCells count="3">
    <mergeCell ref="A1:D1"/>
    <mergeCell ref="A2:D2"/>
    <mergeCell ref="A3:D3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rowBreaks count="3" manualBreakCount="3">
    <brk id="51" max="16383" man="1"/>
    <brk id="93" max="16383" man="1"/>
    <brk id="1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161"/>
  <sheetViews>
    <sheetView view="pageBreakPreview" zoomScale="60"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3" width="15" customWidth="1"/>
    <col min="4" max="4" width="15.140625" customWidth="1"/>
  </cols>
  <sheetData>
    <row r="1" spans="1:4" ht="15.75" x14ac:dyDescent="0.25">
      <c r="A1" s="250" t="s">
        <v>361</v>
      </c>
      <c r="B1" s="250"/>
      <c r="C1" s="250"/>
      <c r="D1" s="250"/>
    </row>
    <row r="2" spans="1:4" ht="15.75" x14ac:dyDescent="0.25">
      <c r="A2" s="251" t="s">
        <v>409</v>
      </c>
      <c r="B2" s="251"/>
      <c r="C2" s="251"/>
      <c r="D2" s="251"/>
    </row>
    <row r="3" spans="1:4" ht="15.75" x14ac:dyDescent="0.25">
      <c r="A3" s="252" t="s">
        <v>517</v>
      </c>
      <c r="B3" s="252"/>
      <c r="C3" s="252"/>
      <c r="D3" s="252"/>
    </row>
    <row r="4" spans="1:4" ht="16.5" thickBot="1" x14ac:dyDescent="0.3">
      <c r="A4" s="183"/>
      <c r="B4" s="183"/>
      <c r="C4" s="183"/>
    </row>
    <row r="5" spans="1:4" ht="15.75" x14ac:dyDescent="0.25">
      <c r="A5" s="9" t="s">
        <v>0</v>
      </c>
      <c r="B5" s="10" t="s">
        <v>1</v>
      </c>
      <c r="C5" s="11"/>
      <c r="D5" s="11"/>
    </row>
    <row r="6" spans="1:4" ht="32.25" thickBot="1" x14ac:dyDescent="0.3">
      <c r="A6" s="94" t="s">
        <v>2</v>
      </c>
      <c r="B6" s="92" t="s">
        <v>269</v>
      </c>
      <c r="C6" s="13"/>
      <c r="D6" s="13"/>
    </row>
    <row r="7" spans="1:4" ht="16.5" thickBot="1" x14ac:dyDescent="0.3">
      <c r="A7" s="133"/>
      <c r="B7" s="14"/>
      <c r="C7" s="88"/>
      <c r="D7" s="88" t="s">
        <v>400</v>
      </c>
    </row>
    <row r="8" spans="1:4" ht="32.25" thickBot="1" x14ac:dyDescent="0.3">
      <c r="A8" s="15" t="s">
        <v>4</v>
      </c>
      <c r="B8" s="16" t="s">
        <v>5</v>
      </c>
      <c r="C8" s="93" t="s">
        <v>502</v>
      </c>
      <c r="D8" s="93" t="s">
        <v>503</v>
      </c>
    </row>
    <row r="9" spans="1:4" ht="16.5" thickBot="1" x14ac:dyDescent="0.3">
      <c r="A9" s="17" t="s">
        <v>6</v>
      </c>
      <c r="B9" s="18" t="s">
        <v>7</v>
      </c>
      <c r="C9" s="19" t="s">
        <v>8</v>
      </c>
      <c r="D9" s="19" t="s">
        <v>272</v>
      </c>
    </row>
    <row r="10" spans="1:4" ht="16.5" thickBot="1" x14ac:dyDescent="0.3">
      <c r="A10" s="20"/>
      <c r="B10" s="21" t="s">
        <v>9</v>
      </c>
      <c r="C10" s="22"/>
      <c r="D10" s="22"/>
    </row>
    <row r="11" spans="1:4" ht="16.5" thickBot="1" x14ac:dyDescent="0.3">
      <c r="A11" s="23" t="s">
        <v>10</v>
      </c>
      <c r="B11" s="24" t="s">
        <v>11</v>
      </c>
      <c r="C11" s="25">
        <f>+C12+C13+C14+C15+C16+C17</f>
        <v>0</v>
      </c>
      <c r="D11" s="25">
        <f>+D12+D13+D14+D15+D16+D17</f>
        <v>0</v>
      </c>
    </row>
    <row r="12" spans="1:4" ht="15.75" x14ac:dyDescent="0.25">
      <c r="A12" s="26" t="s">
        <v>12</v>
      </c>
      <c r="B12" s="27" t="s">
        <v>13</v>
      </c>
      <c r="C12" s="28"/>
      <c r="D12" s="28"/>
    </row>
    <row r="13" spans="1:4" ht="15.75" x14ac:dyDescent="0.25">
      <c r="A13" s="29" t="s">
        <v>14</v>
      </c>
      <c r="B13" s="30" t="s">
        <v>15</v>
      </c>
      <c r="C13" s="31"/>
      <c r="D13" s="31"/>
    </row>
    <row r="14" spans="1:4" ht="15.75" x14ac:dyDescent="0.25">
      <c r="A14" s="29" t="s">
        <v>16</v>
      </c>
      <c r="B14" s="30" t="s">
        <v>17</v>
      </c>
      <c r="C14" s="31"/>
      <c r="D14" s="31"/>
    </row>
    <row r="15" spans="1:4" ht="15.75" x14ac:dyDescent="0.25">
      <c r="A15" s="29" t="s">
        <v>18</v>
      </c>
      <c r="B15" s="30" t="s">
        <v>19</v>
      </c>
      <c r="C15" s="31"/>
      <c r="D15" s="31"/>
    </row>
    <row r="16" spans="1:4" ht="15.75" x14ac:dyDescent="0.25">
      <c r="A16" s="29" t="s">
        <v>20</v>
      </c>
      <c r="B16" s="30" t="s">
        <v>21</v>
      </c>
      <c r="C16" s="31"/>
      <c r="D16" s="31"/>
    </row>
    <row r="17" spans="1:4" ht="16.5" thickBot="1" x14ac:dyDescent="0.3">
      <c r="A17" s="32" t="s">
        <v>22</v>
      </c>
      <c r="B17" s="33" t="s">
        <v>23</v>
      </c>
      <c r="C17" s="31"/>
      <c r="D17" s="31"/>
    </row>
    <row r="18" spans="1:4" ht="32.25" thickBot="1" x14ac:dyDescent="0.3">
      <c r="A18" s="23" t="s">
        <v>24</v>
      </c>
      <c r="B18" s="34" t="s">
        <v>25</v>
      </c>
      <c r="C18" s="25">
        <f>+C19+C20+C21+C22+C23</f>
        <v>0</v>
      </c>
      <c r="D18" s="25">
        <f>+D19+D20+D21+D22+D23</f>
        <v>0</v>
      </c>
    </row>
    <row r="19" spans="1:4" ht="15.75" x14ac:dyDescent="0.25">
      <c r="A19" s="26" t="s">
        <v>26</v>
      </c>
      <c r="B19" s="27" t="s">
        <v>27</v>
      </c>
      <c r="C19" s="28"/>
      <c r="D19" s="28"/>
    </row>
    <row r="20" spans="1:4" ht="15.75" x14ac:dyDescent="0.25">
      <c r="A20" s="29" t="s">
        <v>28</v>
      </c>
      <c r="B20" s="30" t="s">
        <v>29</v>
      </c>
      <c r="C20" s="31"/>
      <c r="D20" s="31"/>
    </row>
    <row r="21" spans="1:4" ht="15.75" x14ac:dyDescent="0.25">
      <c r="A21" s="29" t="s">
        <v>30</v>
      </c>
      <c r="B21" s="30" t="s">
        <v>31</v>
      </c>
      <c r="C21" s="31"/>
      <c r="D21" s="31"/>
    </row>
    <row r="22" spans="1:4" ht="15.75" x14ac:dyDescent="0.25">
      <c r="A22" s="29" t="s">
        <v>32</v>
      </c>
      <c r="B22" s="30" t="s">
        <v>33</v>
      </c>
      <c r="C22" s="31"/>
      <c r="D22" s="31"/>
    </row>
    <row r="23" spans="1:4" ht="15.75" x14ac:dyDescent="0.25">
      <c r="A23" s="29" t="s">
        <v>34</v>
      </c>
      <c r="B23" s="30" t="s">
        <v>35</v>
      </c>
      <c r="C23" s="31"/>
      <c r="D23" s="31"/>
    </row>
    <row r="24" spans="1:4" ht="16.5" thickBot="1" x14ac:dyDescent="0.3">
      <c r="A24" s="32" t="s">
        <v>36</v>
      </c>
      <c r="B24" s="33" t="s">
        <v>37</v>
      </c>
      <c r="C24" s="35"/>
      <c r="D24" s="35"/>
    </row>
    <row r="25" spans="1:4" ht="32.25" thickBot="1" x14ac:dyDescent="0.3">
      <c r="A25" s="23" t="s">
        <v>38</v>
      </c>
      <c r="B25" s="24" t="s">
        <v>39</v>
      </c>
      <c r="C25" s="25">
        <f>+C26+C27+C28+C29+C30</f>
        <v>0</v>
      </c>
      <c r="D25" s="25">
        <f>+D26+D27+D28+D29+D30</f>
        <v>0</v>
      </c>
    </row>
    <row r="26" spans="1:4" ht="15.75" x14ac:dyDescent="0.25">
      <c r="A26" s="26" t="s">
        <v>40</v>
      </c>
      <c r="B26" s="27" t="s">
        <v>41</v>
      </c>
      <c r="C26" s="28"/>
      <c r="D26" s="28"/>
    </row>
    <row r="27" spans="1:4" ht="15.75" x14ac:dyDescent="0.25">
      <c r="A27" s="29" t="s">
        <v>42</v>
      </c>
      <c r="B27" s="30" t="s">
        <v>43</v>
      </c>
      <c r="C27" s="31"/>
      <c r="D27" s="31"/>
    </row>
    <row r="28" spans="1:4" ht="31.5" x14ac:dyDescent="0.25">
      <c r="A28" s="29" t="s">
        <v>44</v>
      </c>
      <c r="B28" s="30" t="s">
        <v>45</v>
      </c>
      <c r="C28" s="31"/>
      <c r="D28" s="31"/>
    </row>
    <row r="29" spans="1:4" ht="31.5" x14ac:dyDescent="0.25">
      <c r="A29" s="29" t="s">
        <v>46</v>
      </c>
      <c r="B29" s="30" t="s">
        <v>47</v>
      </c>
      <c r="C29" s="31"/>
      <c r="D29" s="31"/>
    </row>
    <row r="30" spans="1:4" ht="15.75" x14ac:dyDescent="0.25">
      <c r="A30" s="29" t="s">
        <v>48</v>
      </c>
      <c r="B30" s="30" t="s">
        <v>49</v>
      </c>
      <c r="C30" s="31"/>
      <c r="D30" s="31"/>
    </row>
    <row r="31" spans="1:4" ht="16.5" thickBot="1" x14ac:dyDescent="0.3">
      <c r="A31" s="32" t="s">
        <v>50</v>
      </c>
      <c r="B31" s="33" t="s">
        <v>51</v>
      </c>
      <c r="C31" s="35"/>
      <c r="D31" s="35"/>
    </row>
    <row r="32" spans="1:4" ht="16.5" thickBot="1" x14ac:dyDescent="0.3">
      <c r="A32" s="23" t="s">
        <v>52</v>
      </c>
      <c r="B32" s="24" t="s">
        <v>53</v>
      </c>
      <c r="C32" s="25">
        <f>+C33+C37+C38+C39</f>
        <v>20330800</v>
      </c>
      <c r="D32" s="25">
        <f>+D33+D37+D38+D39</f>
        <v>31284950</v>
      </c>
    </row>
    <row r="33" spans="1:4" ht="15.75" x14ac:dyDescent="0.25">
      <c r="A33" s="26" t="s">
        <v>54</v>
      </c>
      <c r="B33" s="27" t="s">
        <v>55</v>
      </c>
      <c r="C33" s="36">
        <f>+C34+C35+C36</f>
        <v>20330800</v>
      </c>
      <c r="D33" s="36">
        <f>+D34+D35+D36</f>
        <v>31284950</v>
      </c>
    </row>
    <row r="34" spans="1:4" ht="15.75" x14ac:dyDescent="0.25">
      <c r="A34" s="29" t="s">
        <v>56</v>
      </c>
      <c r="B34" s="30" t="s">
        <v>57</v>
      </c>
      <c r="C34" s="31"/>
      <c r="D34" s="31"/>
    </row>
    <row r="35" spans="1:4" ht="15.75" x14ac:dyDescent="0.25">
      <c r="A35" s="29" t="s">
        <v>58</v>
      </c>
      <c r="B35" s="30" t="s">
        <v>59</v>
      </c>
      <c r="C35" s="31"/>
      <c r="D35" s="31"/>
    </row>
    <row r="36" spans="1:4" ht="15.75" x14ac:dyDescent="0.25">
      <c r="A36" s="29" t="s">
        <v>60</v>
      </c>
      <c r="B36" s="37" t="s">
        <v>61</v>
      </c>
      <c r="C36" s="31">
        <f>SUM(C101)</f>
        <v>20330800</v>
      </c>
      <c r="D36" s="31">
        <f>SUM(D101)</f>
        <v>31284950</v>
      </c>
    </row>
    <row r="37" spans="1:4" ht="15.75" x14ac:dyDescent="0.25">
      <c r="A37" s="29" t="s">
        <v>62</v>
      </c>
      <c r="B37" s="30" t="s">
        <v>63</v>
      </c>
      <c r="C37" s="31"/>
      <c r="D37" s="31"/>
    </row>
    <row r="38" spans="1:4" ht="15.75" x14ac:dyDescent="0.25">
      <c r="A38" s="29" t="s">
        <v>64</v>
      </c>
      <c r="B38" s="30" t="s">
        <v>65</v>
      </c>
      <c r="C38" s="31"/>
      <c r="D38" s="31"/>
    </row>
    <row r="39" spans="1:4" ht="16.5" thickBot="1" x14ac:dyDescent="0.3">
      <c r="A39" s="32" t="s">
        <v>66</v>
      </c>
      <c r="B39" s="33" t="s">
        <v>67</v>
      </c>
      <c r="C39" s="35"/>
      <c r="D39" s="35"/>
    </row>
    <row r="40" spans="1:4" ht="16.5" thickBot="1" x14ac:dyDescent="0.3">
      <c r="A40" s="23" t="s">
        <v>68</v>
      </c>
      <c r="B40" s="24" t="s">
        <v>69</v>
      </c>
      <c r="C40" s="25">
        <f>SUM(C41:C51)</f>
        <v>0</v>
      </c>
      <c r="D40" s="25">
        <f>SUM(D41:D51)</f>
        <v>0</v>
      </c>
    </row>
    <row r="41" spans="1:4" ht="15.75" x14ac:dyDescent="0.25">
      <c r="A41" s="26" t="s">
        <v>70</v>
      </c>
      <c r="B41" s="27" t="s">
        <v>71</v>
      </c>
      <c r="C41" s="28"/>
      <c r="D41" s="28"/>
    </row>
    <row r="42" spans="1:4" ht="15.75" x14ac:dyDescent="0.25">
      <c r="A42" s="29" t="s">
        <v>72</v>
      </c>
      <c r="B42" s="30" t="s">
        <v>73</v>
      </c>
      <c r="C42" s="31"/>
      <c r="D42" s="31"/>
    </row>
    <row r="43" spans="1:4" ht="15.75" x14ac:dyDescent="0.25">
      <c r="A43" s="29" t="s">
        <v>74</v>
      </c>
      <c r="B43" s="30" t="s">
        <v>75</v>
      </c>
      <c r="C43" s="31"/>
      <c r="D43" s="31"/>
    </row>
    <row r="44" spans="1:4" ht="15.75" x14ac:dyDescent="0.25">
      <c r="A44" s="29" t="s">
        <v>76</v>
      </c>
      <c r="B44" s="30" t="s">
        <v>77</v>
      </c>
      <c r="C44" s="31"/>
      <c r="D44" s="31"/>
    </row>
    <row r="45" spans="1:4" ht="15.75" x14ac:dyDescent="0.25">
      <c r="A45" s="29" t="s">
        <v>78</v>
      </c>
      <c r="B45" s="30" t="s">
        <v>79</v>
      </c>
      <c r="C45" s="31"/>
      <c r="D45" s="31"/>
    </row>
    <row r="46" spans="1:4" ht="15.75" x14ac:dyDescent="0.25">
      <c r="A46" s="29" t="s">
        <v>80</v>
      </c>
      <c r="B46" s="30" t="s">
        <v>81</v>
      </c>
      <c r="C46" s="31"/>
      <c r="D46" s="31"/>
    </row>
    <row r="47" spans="1:4" ht="15.75" x14ac:dyDescent="0.25">
      <c r="A47" s="29" t="s">
        <v>82</v>
      </c>
      <c r="B47" s="30" t="s">
        <v>83</v>
      </c>
      <c r="C47" s="31"/>
      <c r="D47" s="31"/>
    </row>
    <row r="48" spans="1:4" ht="15.75" x14ac:dyDescent="0.25">
      <c r="A48" s="29" t="s">
        <v>84</v>
      </c>
      <c r="B48" s="30" t="s">
        <v>85</v>
      </c>
      <c r="C48" s="31"/>
      <c r="D48" s="31"/>
    </row>
    <row r="49" spans="1:4" ht="15.75" x14ac:dyDescent="0.25">
      <c r="A49" s="29" t="s">
        <v>86</v>
      </c>
      <c r="B49" s="30" t="s">
        <v>87</v>
      </c>
      <c r="C49" s="31"/>
      <c r="D49" s="31"/>
    </row>
    <row r="50" spans="1:4" ht="15.75" x14ac:dyDescent="0.25">
      <c r="A50" s="32" t="s">
        <v>88</v>
      </c>
      <c r="B50" s="33" t="s">
        <v>89</v>
      </c>
      <c r="C50" s="35"/>
      <c r="D50" s="35"/>
    </row>
    <row r="51" spans="1:4" ht="16.5" thickBot="1" x14ac:dyDescent="0.3">
      <c r="A51" s="32" t="s">
        <v>90</v>
      </c>
      <c r="B51" s="33" t="s">
        <v>91</v>
      </c>
      <c r="C51" s="35"/>
      <c r="D51" s="35"/>
    </row>
    <row r="52" spans="1:4" ht="16.5" thickBot="1" x14ac:dyDescent="0.3">
      <c r="A52" s="23" t="s">
        <v>92</v>
      </c>
      <c r="B52" s="24" t="s">
        <v>93</v>
      </c>
      <c r="C52" s="25">
        <f>SUM(C53:C57)</f>
        <v>0</v>
      </c>
      <c r="D52" s="25">
        <f>SUM(D53:D57)</f>
        <v>0</v>
      </c>
    </row>
    <row r="53" spans="1:4" ht="15.75" x14ac:dyDescent="0.25">
      <c r="A53" s="26" t="s">
        <v>94</v>
      </c>
      <c r="B53" s="27" t="s">
        <v>95</v>
      </c>
      <c r="C53" s="28"/>
      <c r="D53" s="28"/>
    </row>
    <row r="54" spans="1:4" ht="15.75" x14ac:dyDescent="0.25">
      <c r="A54" s="29" t="s">
        <v>96</v>
      </c>
      <c r="B54" s="30" t="s">
        <v>97</v>
      </c>
      <c r="C54" s="31"/>
      <c r="D54" s="31"/>
    </row>
    <row r="55" spans="1:4" ht="15.75" x14ac:dyDescent="0.25">
      <c r="A55" s="29" t="s">
        <v>98</v>
      </c>
      <c r="B55" s="30" t="s">
        <v>99</v>
      </c>
      <c r="C55" s="31"/>
      <c r="D55" s="31"/>
    </row>
    <row r="56" spans="1:4" ht="15.75" x14ac:dyDescent="0.25">
      <c r="A56" s="29" t="s">
        <v>100</v>
      </c>
      <c r="B56" s="30" t="s">
        <v>101</v>
      </c>
      <c r="C56" s="31"/>
      <c r="D56" s="31"/>
    </row>
    <row r="57" spans="1:4" ht="16.5" thickBot="1" x14ac:dyDescent="0.3">
      <c r="A57" s="32" t="s">
        <v>102</v>
      </c>
      <c r="B57" s="33" t="s">
        <v>103</v>
      </c>
      <c r="C57" s="35"/>
      <c r="D57" s="35"/>
    </row>
    <row r="58" spans="1:4" ht="16.5" thickBot="1" x14ac:dyDescent="0.3">
      <c r="A58" s="23" t="s">
        <v>104</v>
      </c>
      <c r="B58" s="24" t="s">
        <v>105</v>
      </c>
      <c r="C58" s="25">
        <f>SUM(C59:C61)</f>
        <v>0</v>
      </c>
      <c r="D58" s="25">
        <f>SUM(D59:D61)</f>
        <v>0</v>
      </c>
    </row>
    <row r="59" spans="1:4" ht="31.5" x14ac:dyDescent="0.25">
      <c r="A59" s="26" t="s">
        <v>106</v>
      </c>
      <c r="B59" s="27" t="s">
        <v>107</v>
      </c>
      <c r="C59" s="28"/>
      <c r="D59" s="28"/>
    </row>
    <row r="60" spans="1:4" ht="31.5" x14ac:dyDescent="0.25">
      <c r="A60" s="29" t="s">
        <v>108</v>
      </c>
      <c r="B60" s="30" t="s">
        <v>109</v>
      </c>
      <c r="C60" s="31"/>
      <c r="D60" s="31"/>
    </row>
    <row r="61" spans="1:4" ht="15.75" x14ac:dyDescent="0.25">
      <c r="A61" s="29" t="s">
        <v>110</v>
      </c>
      <c r="B61" s="30" t="s">
        <v>111</v>
      </c>
      <c r="C61" s="31"/>
      <c r="D61" s="31"/>
    </row>
    <row r="62" spans="1:4" ht="16.5" thickBot="1" x14ac:dyDescent="0.3">
      <c r="A62" s="32" t="s">
        <v>112</v>
      </c>
      <c r="B62" s="33" t="s">
        <v>113</v>
      </c>
      <c r="C62" s="35"/>
      <c r="D62" s="35"/>
    </row>
    <row r="63" spans="1:4" ht="16.5" thickBot="1" x14ac:dyDescent="0.3">
      <c r="A63" s="23" t="s">
        <v>114</v>
      </c>
      <c r="B63" s="34" t="s">
        <v>115</v>
      </c>
      <c r="C63" s="25">
        <f>SUM(C64:C66)</f>
        <v>0</v>
      </c>
      <c r="D63" s="25">
        <f>SUM(D64:D66)</f>
        <v>0</v>
      </c>
    </row>
    <row r="64" spans="1:4" ht="31.5" x14ac:dyDescent="0.25">
      <c r="A64" s="26" t="s">
        <v>116</v>
      </c>
      <c r="B64" s="27" t="s">
        <v>117</v>
      </c>
      <c r="C64" s="31"/>
      <c r="D64" s="31"/>
    </row>
    <row r="65" spans="1:4" ht="31.5" x14ac:dyDescent="0.25">
      <c r="A65" s="29" t="s">
        <v>118</v>
      </c>
      <c r="B65" s="30" t="s">
        <v>119</v>
      </c>
      <c r="C65" s="31"/>
      <c r="D65" s="31"/>
    </row>
    <row r="66" spans="1:4" ht="15.75" x14ac:dyDescent="0.25">
      <c r="A66" s="29" t="s">
        <v>120</v>
      </c>
      <c r="B66" s="30" t="s">
        <v>121</v>
      </c>
      <c r="C66" s="31"/>
      <c r="D66" s="31"/>
    </row>
    <row r="67" spans="1:4" ht="16.5" thickBot="1" x14ac:dyDescent="0.3">
      <c r="A67" s="32" t="s">
        <v>122</v>
      </c>
      <c r="B67" s="33" t="s">
        <v>123</v>
      </c>
      <c r="C67" s="31"/>
      <c r="D67" s="31"/>
    </row>
    <row r="68" spans="1:4" ht="16.5" thickBot="1" x14ac:dyDescent="0.3">
      <c r="A68" s="23" t="s">
        <v>124</v>
      </c>
      <c r="B68" s="24" t="s">
        <v>125</v>
      </c>
      <c r="C68" s="25">
        <f>+C11+C18+C25+C32+C40+C52+C58+C63</f>
        <v>20330800</v>
      </c>
      <c r="D68" s="25">
        <f>+D11+D18+D25+D32+D40+D52+D58+D63</f>
        <v>31284950</v>
      </c>
    </row>
    <row r="69" spans="1:4" ht="16.5" thickBot="1" x14ac:dyDescent="0.3">
      <c r="A69" s="38" t="s">
        <v>126</v>
      </c>
      <c r="B69" s="34" t="s">
        <v>127</v>
      </c>
      <c r="C69" s="25">
        <f>SUM(C70:C72)</f>
        <v>0</v>
      </c>
      <c r="D69" s="25">
        <f>SUM(D70:D72)</f>
        <v>0</v>
      </c>
    </row>
    <row r="70" spans="1:4" ht="15.75" x14ac:dyDescent="0.25">
      <c r="A70" s="26" t="s">
        <v>128</v>
      </c>
      <c r="B70" s="27" t="s">
        <v>129</v>
      </c>
      <c r="C70" s="31"/>
      <c r="D70" s="31"/>
    </row>
    <row r="71" spans="1:4" ht="15.75" x14ac:dyDescent="0.25">
      <c r="A71" s="29" t="s">
        <v>130</v>
      </c>
      <c r="B71" s="30" t="s">
        <v>131</v>
      </c>
      <c r="C71" s="31"/>
      <c r="D71" s="31"/>
    </row>
    <row r="72" spans="1:4" ht="16.5" thickBot="1" x14ac:dyDescent="0.3">
      <c r="A72" s="32" t="s">
        <v>132</v>
      </c>
      <c r="B72" s="39" t="s">
        <v>133</v>
      </c>
      <c r="C72" s="31"/>
      <c r="D72" s="31"/>
    </row>
    <row r="73" spans="1:4" ht="16.5" thickBot="1" x14ac:dyDescent="0.3">
      <c r="A73" s="38" t="s">
        <v>134</v>
      </c>
      <c r="B73" s="34" t="s">
        <v>135</v>
      </c>
      <c r="C73" s="25">
        <f>SUM(C74:C77)</f>
        <v>0</v>
      </c>
      <c r="D73" s="25">
        <f>SUM(D74:D77)</f>
        <v>0</v>
      </c>
    </row>
    <row r="74" spans="1:4" ht="15.75" x14ac:dyDescent="0.25">
      <c r="A74" s="26" t="s">
        <v>136</v>
      </c>
      <c r="B74" s="27" t="s">
        <v>137</v>
      </c>
      <c r="C74" s="31"/>
      <c r="D74" s="31"/>
    </row>
    <row r="75" spans="1:4" ht="15.75" x14ac:dyDescent="0.25">
      <c r="A75" s="29" t="s">
        <v>138</v>
      </c>
      <c r="B75" s="30" t="s">
        <v>139</v>
      </c>
      <c r="C75" s="31"/>
      <c r="D75" s="31"/>
    </row>
    <row r="76" spans="1:4" ht="15.75" x14ac:dyDescent="0.25">
      <c r="A76" s="29" t="s">
        <v>140</v>
      </c>
      <c r="B76" s="30" t="s">
        <v>141</v>
      </c>
      <c r="C76" s="31"/>
      <c r="D76" s="31"/>
    </row>
    <row r="77" spans="1:4" ht="16.5" thickBot="1" x14ac:dyDescent="0.3">
      <c r="A77" s="32" t="s">
        <v>142</v>
      </c>
      <c r="B77" s="33" t="s">
        <v>143</v>
      </c>
      <c r="C77" s="31"/>
      <c r="D77" s="31"/>
    </row>
    <row r="78" spans="1:4" ht="16.5" thickBot="1" x14ac:dyDescent="0.3">
      <c r="A78" s="38" t="s">
        <v>144</v>
      </c>
      <c r="B78" s="34" t="s">
        <v>145</v>
      </c>
      <c r="C78" s="25">
        <f>SUM(C79:C80)</f>
        <v>0</v>
      </c>
      <c r="D78" s="25">
        <f>SUM(D79:D80)</f>
        <v>0</v>
      </c>
    </row>
    <row r="79" spans="1:4" ht="15.75" x14ac:dyDescent="0.25">
      <c r="A79" s="26" t="s">
        <v>146</v>
      </c>
      <c r="B79" s="27" t="s">
        <v>147</v>
      </c>
      <c r="C79" s="31"/>
      <c r="D79" s="31"/>
    </row>
    <row r="80" spans="1:4" ht="16.5" thickBot="1" x14ac:dyDescent="0.3">
      <c r="A80" s="32" t="s">
        <v>148</v>
      </c>
      <c r="B80" s="33" t="s">
        <v>149</v>
      </c>
      <c r="C80" s="31"/>
      <c r="D80" s="31"/>
    </row>
    <row r="81" spans="1:4" ht="16.5" thickBot="1" x14ac:dyDescent="0.3">
      <c r="A81" s="38" t="s">
        <v>150</v>
      </c>
      <c r="B81" s="34" t="s">
        <v>151</v>
      </c>
      <c r="C81" s="25">
        <f>SUM(C82:C84)</f>
        <v>0</v>
      </c>
      <c r="D81" s="25">
        <f>SUM(D82:D84)</f>
        <v>0</v>
      </c>
    </row>
    <row r="82" spans="1:4" ht="15.75" x14ac:dyDescent="0.25">
      <c r="A82" s="26" t="s">
        <v>152</v>
      </c>
      <c r="B82" s="27" t="s">
        <v>153</v>
      </c>
      <c r="C82" s="31"/>
      <c r="D82" s="31"/>
    </row>
    <row r="83" spans="1:4" ht="15.75" x14ac:dyDescent="0.25">
      <c r="A83" s="29" t="s">
        <v>154</v>
      </c>
      <c r="B83" s="30" t="s">
        <v>155</v>
      </c>
      <c r="C83" s="31"/>
      <c r="D83" s="31"/>
    </row>
    <row r="84" spans="1:4" ht="16.5" thickBot="1" x14ac:dyDescent="0.3">
      <c r="A84" s="32" t="s">
        <v>156</v>
      </c>
      <c r="B84" s="33" t="s">
        <v>157</v>
      </c>
      <c r="C84" s="31"/>
      <c r="D84" s="31"/>
    </row>
    <row r="85" spans="1:4" ht="16.5" thickBot="1" x14ac:dyDescent="0.3">
      <c r="A85" s="38" t="s">
        <v>158</v>
      </c>
      <c r="B85" s="34" t="s">
        <v>159</v>
      </c>
      <c r="C85" s="25">
        <f>SUM(C86:C89)</f>
        <v>0</v>
      </c>
      <c r="D85" s="25">
        <f>SUM(D86:D89)</f>
        <v>0</v>
      </c>
    </row>
    <row r="86" spans="1:4" ht="15.75" x14ac:dyDescent="0.25">
      <c r="A86" s="40" t="s">
        <v>160</v>
      </c>
      <c r="B86" s="27" t="s">
        <v>161</v>
      </c>
      <c r="C86" s="31"/>
      <c r="D86" s="31"/>
    </row>
    <row r="87" spans="1:4" ht="15.75" x14ac:dyDescent="0.25">
      <c r="A87" s="41" t="s">
        <v>162</v>
      </c>
      <c r="B87" s="30" t="s">
        <v>163</v>
      </c>
      <c r="C87" s="31"/>
      <c r="D87" s="31"/>
    </row>
    <row r="88" spans="1:4" ht="15.75" x14ac:dyDescent="0.25">
      <c r="A88" s="41" t="s">
        <v>164</v>
      </c>
      <c r="B88" s="30" t="s">
        <v>165</v>
      </c>
      <c r="C88" s="31"/>
      <c r="D88" s="31"/>
    </row>
    <row r="89" spans="1:4" ht="16.5" thickBot="1" x14ac:dyDescent="0.3">
      <c r="A89" s="42" t="s">
        <v>166</v>
      </c>
      <c r="B89" s="33" t="s">
        <v>167</v>
      </c>
      <c r="C89" s="31"/>
      <c r="D89" s="31"/>
    </row>
    <row r="90" spans="1:4" ht="16.5" thickBot="1" x14ac:dyDescent="0.3">
      <c r="A90" s="38" t="s">
        <v>168</v>
      </c>
      <c r="B90" s="34" t="s">
        <v>169</v>
      </c>
      <c r="C90" s="43"/>
      <c r="D90" s="43"/>
    </row>
    <row r="91" spans="1:4" ht="16.5" thickBot="1" x14ac:dyDescent="0.3">
      <c r="A91" s="38" t="s">
        <v>170</v>
      </c>
      <c r="B91" s="34" t="s">
        <v>171</v>
      </c>
      <c r="C91" s="43"/>
      <c r="D91" s="43"/>
    </row>
    <row r="92" spans="1:4" ht="16.5" thickBot="1" x14ac:dyDescent="0.3">
      <c r="A92" s="38" t="s">
        <v>172</v>
      </c>
      <c r="B92" s="44" t="s">
        <v>173</v>
      </c>
      <c r="C92" s="25">
        <f>+C69+C73+C78+C81+C85+C91+C90</f>
        <v>0</v>
      </c>
      <c r="D92" s="25">
        <f>+D69+D73+D78+D81+D85+D91+D90</f>
        <v>0</v>
      </c>
    </row>
    <row r="93" spans="1:4" ht="16.5" thickBot="1" x14ac:dyDescent="0.3">
      <c r="A93" s="45" t="s">
        <v>174</v>
      </c>
      <c r="B93" s="46" t="s">
        <v>175</v>
      </c>
      <c r="C93" s="25">
        <f>+C68+C92</f>
        <v>20330800</v>
      </c>
      <c r="D93" s="25">
        <f>+D68+D92</f>
        <v>31284950</v>
      </c>
    </row>
    <row r="94" spans="1:4" ht="16.5" thickBot="1" x14ac:dyDescent="0.3">
      <c r="A94" s="47"/>
      <c r="B94" s="48"/>
      <c r="C94" s="49"/>
    </row>
    <row r="95" spans="1:4" ht="16.5" thickBot="1" x14ac:dyDescent="0.3">
      <c r="A95" s="15"/>
      <c r="B95" s="50" t="s">
        <v>176</v>
      </c>
      <c r="C95" s="51"/>
      <c r="D95" s="51"/>
    </row>
    <row r="96" spans="1:4" ht="16.5" thickBot="1" x14ac:dyDescent="0.3">
      <c r="A96" s="52" t="s">
        <v>10</v>
      </c>
      <c r="B96" s="53" t="s">
        <v>333</v>
      </c>
      <c r="C96" s="54">
        <f>+C97+C98+C99+C100+C101+C114</f>
        <v>20330800</v>
      </c>
      <c r="D96" s="54">
        <f>+D97+D98+D99+D100+D101+D114</f>
        <v>31284950</v>
      </c>
    </row>
    <row r="97" spans="1:4" ht="15.75" x14ac:dyDescent="0.25">
      <c r="A97" s="55" t="s">
        <v>12</v>
      </c>
      <c r="B97" s="56" t="s">
        <v>177</v>
      </c>
      <c r="C97" s="57"/>
      <c r="D97" s="57"/>
    </row>
    <row r="98" spans="1:4" ht="15.75" x14ac:dyDescent="0.25">
      <c r="A98" s="29" t="s">
        <v>14</v>
      </c>
      <c r="B98" s="58" t="s">
        <v>178</v>
      </c>
      <c r="C98" s="31"/>
      <c r="D98" s="31"/>
    </row>
    <row r="99" spans="1:4" ht="15.75" x14ac:dyDescent="0.25">
      <c r="A99" s="29" t="s">
        <v>16</v>
      </c>
      <c r="B99" s="58" t="s">
        <v>179</v>
      </c>
      <c r="C99" s="35"/>
      <c r="D99" s="35"/>
    </row>
    <row r="100" spans="1:4" ht="15.75" x14ac:dyDescent="0.25">
      <c r="A100" s="29" t="s">
        <v>18</v>
      </c>
      <c r="B100" s="59" t="s">
        <v>180</v>
      </c>
      <c r="C100" s="35"/>
      <c r="D100" s="35"/>
    </row>
    <row r="101" spans="1:4" ht="15.75" x14ac:dyDescent="0.25">
      <c r="A101" s="29" t="s">
        <v>181</v>
      </c>
      <c r="B101" s="60" t="s">
        <v>182</v>
      </c>
      <c r="C101" s="35">
        <f>SUM(C103:C113)</f>
        <v>20330800</v>
      </c>
      <c r="D101" s="35">
        <f>SUM(D103:D113)</f>
        <v>31284950</v>
      </c>
    </row>
    <row r="102" spans="1:4" ht="15.75" x14ac:dyDescent="0.25">
      <c r="A102" s="29" t="s">
        <v>22</v>
      </c>
      <c r="B102" s="58" t="s">
        <v>183</v>
      </c>
      <c r="C102" s="35"/>
      <c r="D102" s="35"/>
    </row>
    <row r="103" spans="1:4" ht="15.75" x14ac:dyDescent="0.25">
      <c r="A103" s="29" t="s">
        <v>184</v>
      </c>
      <c r="B103" s="61" t="s">
        <v>185</v>
      </c>
      <c r="C103" s="35"/>
      <c r="D103" s="35"/>
    </row>
    <row r="104" spans="1:4" ht="15.75" x14ac:dyDescent="0.25">
      <c r="A104" s="29" t="s">
        <v>186</v>
      </c>
      <c r="B104" s="61" t="s">
        <v>187</v>
      </c>
      <c r="C104" s="35"/>
      <c r="D104" s="35"/>
    </row>
    <row r="105" spans="1:4" ht="15.75" x14ac:dyDescent="0.25">
      <c r="A105" s="29" t="s">
        <v>188</v>
      </c>
      <c r="B105" s="61" t="s">
        <v>189</v>
      </c>
      <c r="C105" s="35"/>
      <c r="D105" s="35"/>
    </row>
    <row r="106" spans="1:4" ht="31.5" x14ac:dyDescent="0.25">
      <c r="A106" s="29" t="s">
        <v>190</v>
      </c>
      <c r="B106" s="62" t="s">
        <v>191</v>
      </c>
      <c r="C106" s="35"/>
      <c r="D106" s="35"/>
    </row>
    <row r="107" spans="1:4" ht="31.5" x14ac:dyDescent="0.25">
      <c r="A107" s="29" t="s">
        <v>192</v>
      </c>
      <c r="B107" s="62" t="s">
        <v>193</v>
      </c>
      <c r="C107" s="35"/>
      <c r="D107" s="35"/>
    </row>
    <row r="108" spans="1:4" ht="15.75" x14ac:dyDescent="0.25">
      <c r="A108" s="29" t="s">
        <v>194</v>
      </c>
      <c r="B108" s="61" t="s">
        <v>195</v>
      </c>
      <c r="C108" s="35"/>
      <c r="D108" s="35"/>
    </row>
    <row r="109" spans="1:4" ht="15.75" x14ac:dyDescent="0.25">
      <c r="A109" s="29" t="s">
        <v>196</v>
      </c>
      <c r="B109" s="61" t="s">
        <v>197</v>
      </c>
      <c r="C109" s="35"/>
      <c r="D109" s="35"/>
    </row>
    <row r="110" spans="1:4" ht="31.5" x14ac:dyDescent="0.25">
      <c r="A110" s="29" t="s">
        <v>198</v>
      </c>
      <c r="B110" s="62" t="s">
        <v>199</v>
      </c>
      <c r="C110" s="35"/>
      <c r="D110" s="35"/>
    </row>
    <row r="111" spans="1:4" ht="15.75" x14ac:dyDescent="0.25">
      <c r="A111" s="63" t="s">
        <v>200</v>
      </c>
      <c r="B111" s="64" t="s">
        <v>201</v>
      </c>
      <c r="C111" s="35"/>
      <c r="D111" s="35"/>
    </row>
    <row r="112" spans="1:4" ht="15.75" x14ac:dyDescent="0.25">
      <c r="A112" s="29" t="s">
        <v>202</v>
      </c>
      <c r="B112" s="64" t="s">
        <v>203</v>
      </c>
      <c r="C112" s="35"/>
      <c r="D112" s="35"/>
    </row>
    <row r="113" spans="1:4" ht="31.5" x14ac:dyDescent="0.25">
      <c r="A113" s="29" t="s">
        <v>204</v>
      </c>
      <c r="B113" s="62" t="s">
        <v>205</v>
      </c>
      <c r="C113" s="31">
        <f>SUM('2'!C113)</f>
        <v>20330800</v>
      </c>
      <c r="D113" s="31">
        <f>SUM('2'!D113)</f>
        <v>31284950</v>
      </c>
    </row>
    <row r="114" spans="1:4" ht="15.75" x14ac:dyDescent="0.25">
      <c r="A114" s="29" t="s">
        <v>206</v>
      </c>
      <c r="B114" s="59" t="s">
        <v>207</v>
      </c>
      <c r="C114" s="31"/>
      <c r="D114" s="31"/>
    </row>
    <row r="115" spans="1:4" ht="15.75" x14ac:dyDescent="0.25">
      <c r="A115" s="32" t="s">
        <v>208</v>
      </c>
      <c r="B115" s="58" t="s">
        <v>209</v>
      </c>
      <c r="C115" s="35"/>
      <c r="D115" s="35"/>
    </row>
    <row r="116" spans="1:4" ht="16.5" thickBot="1" x14ac:dyDescent="0.3">
      <c r="A116" s="65" t="s">
        <v>210</v>
      </c>
      <c r="B116" s="66" t="s">
        <v>211</v>
      </c>
      <c r="C116" s="67"/>
      <c r="D116" s="67"/>
    </row>
    <row r="117" spans="1:4" ht="16.5" thickBot="1" x14ac:dyDescent="0.3">
      <c r="A117" s="23" t="s">
        <v>24</v>
      </c>
      <c r="B117" s="68" t="s">
        <v>334</v>
      </c>
      <c r="C117" s="25">
        <f>+C118+C120+C122</f>
        <v>0</v>
      </c>
      <c r="D117" s="25">
        <f>+D118+D120+D122</f>
        <v>0</v>
      </c>
    </row>
    <row r="118" spans="1:4" ht="15.75" x14ac:dyDescent="0.25">
      <c r="A118" s="26" t="s">
        <v>26</v>
      </c>
      <c r="B118" s="58" t="s">
        <v>212</v>
      </c>
      <c r="C118" s="28"/>
      <c r="D118" s="28"/>
    </row>
    <row r="119" spans="1:4" ht="15.75" x14ac:dyDescent="0.25">
      <c r="A119" s="26" t="s">
        <v>28</v>
      </c>
      <c r="B119" s="69" t="s">
        <v>213</v>
      </c>
      <c r="C119" s="28"/>
      <c r="D119" s="28"/>
    </row>
    <row r="120" spans="1:4" ht="15.75" x14ac:dyDescent="0.25">
      <c r="A120" s="26" t="s">
        <v>30</v>
      </c>
      <c r="B120" s="69" t="s">
        <v>214</v>
      </c>
      <c r="C120" s="31"/>
      <c r="D120" s="31"/>
    </row>
    <row r="121" spans="1:4" ht="15.75" x14ac:dyDescent="0.25">
      <c r="A121" s="26" t="s">
        <v>32</v>
      </c>
      <c r="B121" s="69" t="s">
        <v>215</v>
      </c>
      <c r="C121" s="70"/>
      <c r="D121" s="70"/>
    </row>
    <row r="122" spans="1:4" ht="15.75" x14ac:dyDescent="0.25">
      <c r="A122" s="26" t="s">
        <v>34</v>
      </c>
      <c r="B122" s="71" t="s">
        <v>216</v>
      </c>
      <c r="C122" s="70"/>
      <c r="D122" s="70"/>
    </row>
    <row r="123" spans="1:4" ht="31.5" x14ac:dyDescent="0.25">
      <c r="A123" s="26" t="s">
        <v>36</v>
      </c>
      <c r="B123" s="72" t="s">
        <v>217</v>
      </c>
      <c r="C123" s="70"/>
      <c r="D123" s="70"/>
    </row>
    <row r="124" spans="1:4" ht="31.5" x14ac:dyDescent="0.25">
      <c r="A124" s="26" t="s">
        <v>218</v>
      </c>
      <c r="B124" s="73" t="s">
        <v>219</v>
      </c>
      <c r="C124" s="70"/>
      <c r="D124" s="70"/>
    </row>
    <row r="125" spans="1:4" ht="31.5" x14ac:dyDescent="0.25">
      <c r="A125" s="26" t="s">
        <v>220</v>
      </c>
      <c r="B125" s="62" t="s">
        <v>193</v>
      </c>
      <c r="C125" s="70"/>
      <c r="D125" s="70"/>
    </row>
    <row r="126" spans="1:4" ht="15.75" x14ac:dyDescent="0.25">
      <c r="A126" s="26" t="s">
        <v>221</v>
      </c>
      <c r="B126" s="62" t="s">
        <v>222</v>
      </c>
      <c r="C126" s="70"/>
      <c r="D126" s="70"/>
    </row>
    <row r="127" spans="1:4" ht="15.75" x14ac:dyDescent="0.25">
      <c r="A127" s="26" t="s">
        <v>223</v>
      </c>
      <c r="B127" s="62" t="s">
        <v>224</v>
      </c>
      <c r="C127" s="70"/>
      <c r="D127" s="70"/>
    </row>
    <row r="128" spans="1:4" ht="31.5" x14ac:dyDescent="0.25">
      <c r="A128" s="26" t="s">
        <v>225</v>
      </c>
      <c r="B128" s="62" t="s">
        <v>199</v>
      </c>
      <c r="C128" s="70"/>
      <c r="D128" s="70"/>
    </row>
    <row r="129" spans="1:4" ht="15.75" x14ac:dyDescent="0.25">
      <c r="A129" s="26" t="s">
        <v>226</v>
      </c>
      <c r="B129" s="62" t="s">
        <v>227</v>
      </c>
      <c r="C129" s="70"/>
      <c r="D129" s="70"/>
    </row>
    <row r="130" spans="1:4" ht="32.25" thickBot="1" x14ac:dyDescent="0.3">
      <c r="A130" s="63" t="s">
        <v>228</v>
      </c>
      <c r="B130" s="62" t="s">
        <v>229</v>
      </c>
      <c r="C130" s="74"/>
      <c r="D130" s="74"/>
    </row>
    <row r="131" spans="1:4" ht="16.5" thickBot="1" x14ac:dyDescent="0.3">
      <c r="A131" s="23" t="s">
        <v>38</v>
      </c>
      <c r="B131" s="24" t="s">
        <v>230</v>
      </c>
      <c r="C131" s="25">
        <f>+C96+C117</f>
        <v>20330800</v>
      </c>
      <c r="D131" s="25">
        <f>+D96+D117</f>
        <v>31284950</v>
      </c>
    </row>
    <row r="132" spans="1:4" ht="32.25" thickBot="1" x14ac:dyDescent="0.3">
      <c r="A132" s="23" t="s">
        <v>231</v>
      </c>
      <c r="B132" s="24" t="s">
        <v>232</v>
      </c>
      <c r="C132" s="25">
        <f>+C133+C134+C135</f>
        <v>0</v>
      </c>
      <c r="D132" s="25">
        <f>+D133+D134+D135</f>
        <v>0</v>
      </c>
    </row>
    <row r="133" spans="1:4" ht="15.75" x14ac:dyDescent="0.25">
      <c r="A133" s="26" t="s">
        <v>54</v>
      </c>
      <c r="B133" s="75" t="s">
        <v>233</v>
      </c>
      <c r="C133" s="70"/>
      <c r="D133" s="70"/>
    </row>
    <row r="134" spans="1:4" ht="15.75" x14ac:dyDescent="0.25">
      <c r="A134" s="26" t="s">
        <v>62</v>
      </c>
      <c r="B134" s="75" t="s">
        <v>234</v>
      </c>
      <c r="C134" s="70"/>
      <c r="D134" s="70"/>
    </row>
    <row r="135" spans="1:4" ht="16.5" thickBot="1" x14ac:dyDescent="0.3">
      <c r="A135" s="63" t="s">
        <v>64</v>
      </c>
      <c r="B135" s="76" t="s">
        <v>235</v>
      </c>
      <c r="C135" s="70"/>
      <c r="D135" s="70"/>
    </row>
    <row r="136" spans="1:4" ht="16.5" thickBot="1" x14ac:dyDescent="0.3">
      <c r="A136" s="23" t="s">
        <v>68</v>
      </c>
      <c r="B136" s="24" t="s">
        <v>236</v>
      </c>
      <c r="C136" s="25">
        <f>+C137+C138+C139+C140+C141+C142</f>
        <v>0</v>
      </c>
      <c r="D136" s="25">
        <f>+D137+D138+D139+D140+D141+D142</f>
        <v>0</v>
      </c>
    </row>
    <row r="137" spans="1:4" ht="15.75" x14ac:dyDescent="0.25">
      <c r="A137" s="26" t="s">
        <v>70</v>
      </c>
      <c r="B137" s="75" t="s">
        <v>237</v>
      </c>
      <c r="C137" s="70"/>
      <c r="D137" s="70"/>
    </row>
    <row r="138" spans="1:4" ht="15.75" x14ac:dyDescent="0.25">
      <c r="A138" s="26" t="s">
        <v>72</v>
      </c>
      <c r="B138" s="75" t="s">
        <v>238</v>
      </c>
      <c r="C138" s="70"/>
      <c r="D138" s="70"/>
    </row>
    <row r="139" spans="1:4" ht="15.75" x14ac:dyDescent="0.25">
      <c r="A139" s="26" t="s">
        <v>74</v>
      </c>
      <c r="B139" s="75" t="s">
        <v>239</v>
      </c>
      <c r="C139" s="70"/>
      <c r="D139" s="70"/>
    </row>
    <row r="140" spans="1:4" ht="15.75" x14ac:dyDescent="0.25">
      <c r="A140" s="26" t="s">
        <v>76</v>
      </c>
      <c r="B140" s="75" t="s">
        <v>240</v>
      </c>
      <c r="C140" s="70"/>
      <c r="D140" s="70"/>
    </row>
    <row r="141" spans="1:4" ht="15.75" x14ac:dyDescent="0.25">
      <c r="A141" s="26" t="s">
        <v>78</v>
      </c>
      <c r="B141" s="75" t="s">
        <v>241</v>
      </c>
      <c r="C141" s="70"/>
      <c r="D141" s="70"/>
    </row>
    <row r="142" spans="1:4" ht="16.5" thickBot="1" x14ac:dyDescent="0.3">
      <c r="A142" s="63" t="s">
        <v>80</v>
      </c>
      <c r="B142" s="76" t="s">
        <v>242</v>
      </c>
      <c r="C142" s="70"/>
      <c r="D142" s="70"/>
    </row>
    <row r="143" spans="1:4" ht="16.5" thickBot="1" x14ac:dyDescent="0.3">
      <c r="A143" s="23" t="s">
        <v>92</v>
      </c>
      <c r="B143" s="24" t="s">
        <v>243</v>
      </c>
      <c r="C143" s="25">
        <f>+C144+C145+C147+C148+C146</f>
        <v>0</v>
      </c>
      <c r="D143" s="25">
        <f>+D144+D145+D147+D148+D146</f>
        <v>0</v>
      </c>
    </row>
    <row r="144" spans="1:4" ht="15.75" x14ac:dyDescent="0.25">
      <c r="A144" s="26" t="s">
        <v>94</v>
      </c>
      <c r="B144" s="75" t="s">
        <v>244</v>
      </c>
      <c r="C144" s="70"/>
      <c r="D144" s="70"/>
    </row>
    <row r="145" spans="1:4" ht="15.75" x14ac:dyDescent="0.25">
      <c r="A145" s="26" t="s">
        <v>96</v>
      </c>
      <c r="B145" s="75" t="s">
        <v>245</v>
      </c>
      <c r="C145" s="70"/>
      <c r="D145" s="70"/>
    </row>
    <row r="146" spans="1:4" ht="15.75" x14ac:dyDescent="0.25">
      <c r="A146" s="26" t="s">
        <v>98</v>
      </c>
      <c r="B146" s="75" t="s">
        <v>246</v>
      </c>
      <c r="C146" s="70"/>
      <c r="D146" s="70"/>
    </row>
    <row r="147" spans="1:4" ht="15.75" x14ac:dyDescent="0.25">
      <c r="A147" s="26" t="s">
        <v>100</v>
      </c>
      <c r="B147" s="75" t="s">
        <v>247</v>
      </c>
      <c r="C147" s="70"/>
      <c r="D147" s="70"/>
    </row>
    <row r="148" spans="1:4" ht="16.5" thickBot="1" x14ac:dyDescent="0.3">
      <c r="A148" s="63" t="s">
        <v>102</v>
      </c>
      <c r="B148" s="76" t="s">
        <v>248</v>
      </c>
      <c r="C148" s="70"/>
      <c r="D148" s="70"/>
    </row>
    <row r="149" spans="1:4" ht="16.5" thickBot="1" x14ac:dyDescent="0.3">
      <c r="A149" s="23" t="s">
        <v>249</v>
      </c>
      <c r="B149" s="24" t="s">
        <v>250</v>
      </c>
      <c r="C149" s="77">
        <f>+C150+C151+C152+C153+C154</f>
        <v>0</v>
      </c>
      <c r="D149" s="77">
        <f>+D150+D151+D152+D153+D154</f>
        <v>0</v>
      </c>
    </row>
    <row r="150" spans="1:4" ht="15.75" x14ac:dyDescent="0.25">
      <c r="A150" s="26" t="s">
        <v>106</v>
      </c>
      <c r="B150" s="75" t="s">
        <v>251</v>
      </c>
      <c r="C150" s="70"/>
      <c r="D150" s="70"/>
    </row>
    <row r="151" spans="1:4" ht="15.75" x14ac:dyDescent="0.25">
      <c r="A151" s="26" t="s">
        <v>108</v>
      </c>
      <c r="B151" s="75" t="s">
        <v>252</v>
      </c>
      <c r="C151" s="70"/>
      <c r="D151" s="70"/>
    </row>
    <row r="152" spans="1:4" ht="15.75" x14ac:dyDescent="0.25">
      <c r="A152" s="26" t="s">
        <v>110</v>
      </c>
      <c r="B152" s="75" t="s">
        <v>253</v>
      </c>
      <c r="C152" s="70"/>
      <c r="D152" s="70"/>
    </row>
    <row r="153" spans="1:4" ht="31.5" x14ac:dyDescent="0.25">
      <c r="A153" s="26" t="s">
        <v>112</v>
      </c>
      <c r="B153" s="75" t="s">
        <v>254</v>
      </c>
      <c r="C153" s="70"/>
      <c r="D153" s="70"/>
    </row>
    <row r="154" spans="1:4" ht="16.5" thickBot="1" x14ac:dyDescent="0.3">
      <c r="A154" s="63" t="s">
        <v>255</v>
      </c>
      <c r="B154" s="76" t="s">
        <v>256</v>
      </c>
      <c r="C154" s="74"/>
      <c r="D154" s="74"/>
    </row>
    <row r="155" spans="1:4" ht="16.5" thickBot="1" x14ac:dyDescent="0.3">
      <c r="A155" s="78" t="s">
        <v>114</v>
      </c>
      <c r="B155" s="24" t="s">
        <v>257</v>
      </c>
      <c r="C155" s="77"/>
      <c r="D155" s="77"/>
    </row>
    <row r="156" spans="1:4" ht="16.5" thickBot="1" x14ac:dyDescent="0.3">
      <c r="A156" s="78" t="s">
        <v>124</v>
      </c>
      <c r="B156" s="24" t="s">
        <v>258</v>
      </c>
      <c r="C156" s="77"/>
      <c r="D156" s="77"/>
    </row>
    <row r="157" spans="1:4" ht="16.5" thickBot="1" x14ac:dyDescent="0.3">
      <c r="A157" s="23" t="s">
        <v>259</v>
      </c>
      <c r="B157" s="24" t="s">
        <v>260</v>
      </c>
      <c r="C157" s="79">
        <f>+C132+C136+C143+C149+C155+C156</f>
        <v>0</v>
      </c>
      <c r="D157" s="79">
        <f>+D132+D136+D143+D149+D155+D156</f>
        <v>0</v>
      </c>
    </row>
    <row r="158" spans="1:4" ht="16.5" thickBot="1" x14ac:dyDescent="0.3">
      <c r="A158" s="80" t="s">
        <v>261</v>
      </c>
      <c r="B158" s="81" t="s">
        <v>262</v>
      </c>
      <c r="C158" s="79">
        <f>+C131+C157</f>
        <v>20330800</v>
      </c>
      <c r="D158" s="79">
        <f>+D131+D157</f>
        <v>31284950</v>
      </c>
    </row>
    <row r="159" spans="1:4" ht="16.5" thickBot="1" x14ac:dyDescent="0.3">
      <c r="A159" s="82"/>
      <c r="B159" s="83"/>
      <c r="C159" s="84"/>
    </row>
    <row r="160" spans="1:4" ht="16.5" thickBot="1" x14ac:dyDescent="0.3">
      <c r="A160" s="85" t="s">
        <v>263</v>
      </c>
      <c r="B160" s="86"/>
      <c r="C160" s="87"/>
      <c r="D160" s="87"/>
    </row>
    <row r="161" spans="1:4" ht="16.5" thickBot="1" x14ac:dyDescent="0.3">
      <c r="A161" s="85" t="s">
        <v>264</v>
      </c>
      <c r="B161" s="86"/>
      <c r="C161" s="87"/>
      <c r="D161" s="87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80" orientation="portrait" r:id="rId1"/>
  <rowBreaks count="3" manualBreakCount="3">
    <brk id="51" max="16383" man="1"/>
    <brk id="93" max="16383" man="1"/>
    <brk id="1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D161"/>
  <sheetViews>
    <sheetView zoomScaleNormal="100" workbookViewId="0">
      <selection activeCell="A3" sqref="A3:D3"/>
    </sheetView>
  </sheetViews>
  <sheetFormatPr defaultRowHeight="15" x14ac:dyDescent="0.25"/>
  <cols>
    <col min="1" max="1" width="14.28515625" customWidth="1"/>
    <col min="2" max="2" width="63.7109375" customWidth="1"/>
    <col min="3" max="4" width="15.140625" customWidth="1"/>
  </cols>
  <sheetData>
    <row r="1" spans="1:4" ht="15.75" x14ac:dyDescent="0.25">
      <c r="A1" s="250" t="s">
        <v>362</v>
      </c>
      <c r="B1" s="250"/>
      <c r="C1" s="250"/>
      <c r="D1" s="250"/>
    </row>
    <row r="2" spans="1:4" ht="15.75" x14ac:dyDescent="0.25">
      <c r="A2" s="251" t="s">
        <v>409</v>
      </c>
      <c r="B2" s="251"/>
      <c r="C2" s="251"/>
      <c r="D2" s="251"/>
    </row>
    <row r="3" spans="1:4" ht="15.75" x14ac:dyDescent="0.25">
      <c r="A3" s="252" t="s">
        <v>517</v>
      </c>
      <c r="B3" s="252"/>
      <c r="C3" s="252"/>
      <c r="D3" s="252"/>
    </row>
    <row r="4" spans="1:4" ht="16.5" thickBot="1" x14ac:dyDescent="0.3">
      <c r="A4" s="183"/>
      <c r="B4" s="183"/>
      <c r="C4" s="183"/>
    </row>
    <row r="5" spans="1:4" ht="15.75" x14ac:dyDescent="0.25">
      <c r="A5" s="9" t="s">
        <v>0</v>
      </c>
      <c r="B5" s="10" t="s">
        <v>1</v>
      </c>
      <c r="C5" s="11"/>
      <c r="D5" s="11"/>
    </row>
    <row r="6" spans="1:4" ht="32.25" thickBot="1" x14ac:dyDescent="0.3">
      <c r="A6" s="94" t="s">
        <v>2</v>
      </c>
      <c r="B6" s="92" t="s">
        <v>270</v>
      </c>
      <c r="C6" s="13"/>
      <c r="D6" s="13"/>
    </row>
    <row r="7" spans="1:4" ht="16.5" thickBot="1" x14ac:dyDescent="0.3">
      <c r="A7" s="14"/>
      <c r="B7" s="14"/>
      <c r="C7" s="88"/>
      <c r="D7" s="88" t="s">
        <v>400</v>
      </c>
    </row>
    <row r="8" spans="1:4" ht="32.25" thickBot="1" x14ac:dyDescent="0.3">
      <c r="A8" s="15" t="s">
        <v>4</v>
      </c>
      <c r="B8" s="16" t="s">
        <v>5</v>
      </c>
      <c r="C8" s="93" t="s">
        <v>502</v>
      </c>
      <c r="D8" s="93" t="s">
        <v>503</v>
      </c>
    </row>
    <row r="9" spans="1:4" ht="16.5" thickBot="1" x14ac:dyDescent="0.3">
      <c r="A9" s="17" t="s">
        <v>6</v>
      </c>
      <c r="B9" s="18" t="s">
        <v>7</v>
      </c>
      <c r="C9" s="19" t="s">
        <v>8</v>
      </c>
      <c r="D9" s="19" t="s">
        <v>272</v>
      </c>
    </row>
    <row r="10" spans="1:4" ht="16.5" thickBot="1" x14ac:dyDescent="0.3">
      <c r="A10" s="20"/>
      <c r="B10" s="21" t="s">
        <v>9</v>
      </c>
      <c r="C10" s="22"/>
      <c r="D10" s="22"/>
    </row>
    <row r="11" spans="1:4" ht="16.5" thickBot="1" x14ac:dyDescent="0.3">
      <c r="A11" s="23" t="s">
        <v>10</v>
      </c>
      <c r="B11" s="24" t="s">
        <v>11</v>
      </c>
      <c r="C11" s="25">
        <f>+C12+C13+C14+C15+C16+C17</f>
        <v>0</v>
      </c>
      <c r="D11" s="25">
        <f>+D12+D13+D14+D15+D16+D17</f>
        <v>0</v>
      </c>
    </row>
    <row r="12" spans="1:4" ht="15.75" x14ac:dyDescent="0.25">
      <c r="A12" s="26" t="s">
        <v>12</v>
      </c>
      <c r="B12" s="27" t="s">
        <v>13</v>
      </c>
      <c r="C12" s="28"/>
      <c r="D12" s="28"/>
    </row>
    <row r="13" spans="1:4" ht="15.75" customHeight="1" x14ac:dyDescent="0.25">
      <c r="A13" s="29" t="s">
        <v>14</v>
      </c>
      <c r="B13" s="30" t="s">
        <v>15</v>
      </c>
      <c r="C13" s="31"/>
      <c r="D13" s="31"/>
    </row>
    <row r="14" spans="1:4" ht="15.75" x14ac:dyDescent="0.25">
      <c r="A14" s="29" t="s">
        <v>16</v>
      </c>
      <c r="B14" s="30" t="s">
        <v>17</v>
      </c>
      <c r="C14" s="31"/>
      <c r="D14" s="31"/>
    </row>
    <row r="15" spans="1:4" ht="15.75" x14ac:dyDescent="0.25">
      <c r="A15" s="29" t="s">
        <v>18</v>
      </c>
      <c r="B15" s="30" t="s">
        <v>19</v>
      </c>
      <c r="C15" s="31"/>
      <c r="D15" s="31"/>
    </row>
    <row r="16" spans="1:4" ht="15.75" x14ac:dyDescent="0.25">
      <c r="A16" s="29" t="s">
        <v>20</v>
      </c>
      <c r="B16" s="30" t="s">
        <v>21</v>
      </c>
      <c r="C16" s="31"/>
      <c r="D16" s="31"/>
    </row>
    <row r="17" spans="1:4" ht="16.5" thickBot="1" x14ac:dyDescent="0.3">
      <c r="A17" s="32" t="s">
        <v>22</v>
      </c>
      <c r="B17" s="33" t="s">
        <v>23</v>
      </c>
      <c r="C17" s="31"/>
      <c r="D17" s="31"/>
    </row>
    <row r="18" spans="1:4" ht="32.25" thickBot="1" x14ac:dyDescent="0.3">
      <c r="A18" s="23" t="s">
        <v>24</v>
      </c>
      <c r="B18" s="34" t="s">
        <v>25</v>
      </c>
      <c r="C18" s="25">
        <f>+C19+C20+C21+C22+C23</f>
        <v>0</v>
      </c>
      <c r="D18" s="25">
        <f>+D19+D20+D21+D22+D23</f>
        <v>0</v>
      </c>
    </row>
    <row r="19" spans="1:4" ht="15.75" x14ac:dyDescent="0.25">
      <c r="A19" s="26" t="s">
        <v>26</v>
      </c>
      <c r="B19" s="27" t="s">
        <v>27</v>
      </c>
      <c r="C19" s="28"/>
      <c r="D19" s="28"/>
    </row>
    <row r="20" spans="1:4" ht="15.75" x14ac:dyDescent="0.25">
      <c r="A20" s="29" t="s">
        <v>28</v>
      </c>
      <c r="B20" s="30" t="s">
        <v>29</v>
      </c>
      <c r="C20" s="31"/>
      <c r="D20" s="31"/>
    </row>
    <row r="21" spans="1:4" ht="15.75" x14ac:dyDescent="0.25">
      <c r="A21" s="29" t="s">
        <v>30</v>
      </c>
      <c r="B21" s="30" t="s">
        <v>31</v>
      </c>
      <c r="C21" s="31"/>
      <c r="D21" s="31"/>
    </row>
    <row r="22" spans="1:4" ht="15.75" x14ac:dyDescent="0.25">
      <c r="A22" s="29" t="s">
        <v>32</v>
      </c>
      <c r="B22" s="30" t="s">
        <v>33</v>
      </c>
      <c r="C22" s="31"/>
      <c r="D22" s="31"/>
    </row>
    <row r="23" spans="1:4" ht="15.75" x14ac:dyDescent="0.25">
      <c r="A23" s="29" t="s">
        <v>34</v>
      </c>
      <c r="B23" s="30" t="s">
        <v>35</v>
      </c>
      <c r="C23" s="31"/>
      <c r="D23" s="31"/>
    </row>
    <row r="24" spans="1:4" ht="16.5" thickBot="1" x14ac:dyDescent="0.3">
      <c r="A24" s="32" t="s">
        <v>36</v>
      </c>
      <c r="B24" s="33" t="s">
        <v>37</v>
      </c>
      <c r="C24" s="35"/>
      <c r="D24" s="35"/>
    </row>
    <row r="25" spans="1:4" ht="32.25" thickBot="1" x14ac:dyDescent="0.3">
      <c r="A25" s="23" t="s">
        <v>38</v>
      </c>
      <c r="B25" s="24" t="s">
        <v>39</v>
      </c>
      <c r="C25" s="25">
        <f>+C26+C27+C28+C29+C30</f>
        <v>0</v>
      </c>
      <c r="D25" s="25">
        <f>+D26+D27+D28+D29+D30</f>
        <v>0</v>
      </c>
    </row>
    <row r="26" spans="1:4" ht="15.75" x14ac:dyDescent="0.25">
      <c r="A26" s="26" t="s">
        <v>40</v>
      </c>
      <c r="B26" s="27" t="s">
        <v>41</v>
      </c>
      <c r="C26" s="28"/>
      <c r="D26" s="28"/>
    </row>
    <row r="27" spans="1:4" ht="15.75" x14ac:dyDescent="0.25">
      <c r="A27" s="29" t="s">
        <v>42</v>
      </c>
      <c r="B27" s="30" t="s">
        <v>43</v>
      </c>
      <c r="C27" s="31"/>
      <c r="D27" s="31"/>
    </row>
    <row r="28" spans="1:4" ht="31.5" x14ac:dyDescent="0.25">
      <c r="A28" s="29" t="s">
        <v>44</v>
      </c>
      <c r="B28" s="30" t="s">
        <v>45</v>
      </c>
      <c r="C28" s="31"/>
      <c r="D28" s="31"/>
    </row>
    <row r="29" spans="1:4" ht="31.5" x14ac:dyDescent="0.25">
      <c r="A29" s="29" t="s">
        <v>46</v>
      </c>
      <c r="B29" s="30" t="s">
        <v>47</v>
      </c>
      <c r="C29" s="31"/>
      <c r="D29" s="31"/>
    </row>
    <row r="30" spans="1:4" ht="15.75" x14ac:dyDescent="0.25">
      <c r="A30" s="29" t="s">
        <v>48</v>
      </c>
      <c r="B30" s="30" t="s">
        <v>49</v>
      </c>
      <c r="C30" s="31"/>
      <c r="D30" s="31"/>
    </row>
    <row r="31" spans="1:4" ht="16.5" thickBot="1" x14ac:dyDescent="0.3">
      <c r="A31" s="32" t="s">
        <v>50</v>
      </c>
      <c r="B31" s="33" t="s">
        <v>51</v>
      </c>
      <c r="C31" s="35"/>
      <c r="D31" s="35"/>
    </row>
    <row r="32" spans="1:4" ht="16.5" thickBot="1" x14ac:dyDescent="0.3">
      <c r="A32" s="23" t="s">
        <v>52</v>
      </c>
      <c r="B32" s="24" t="s">
        <v>53</v>
      </c>
      <c r="C32" s="25">
        <f>+C33+C37+C38+C39</f>
        <v>0</v>
      </c>
      <c r="D32" s="25">
        <f>+D33+D37+D38+D39</f>
        <v>0</v>
      </c>
    </row>
    <row r="33" spans="1:4" ht="15.75" x14ac:dyDescent="0.25">
      <c r="A33" s="26" t="s">
        <v>54</v>
      </c>
      <c r="B33" s="27" t="s">
        <v>55</v>
      </c>
      <c r="C33" s="36">
        <f>+C34+C35+C36</f>
        <v>0</v>
      </c>
      <c r="D33" s="36">
        <f>+D34+D35+D36</f>
        <v>0</v>
      </c>
    </row>
    <row r="34" spans="1:4" ht="15.75" x14ac:dyDescent="0.25">
      <c r="A34" s="29" t="s">
        <v>56</v>
      </c>
      <c r="B34" s="30" t="s">
        <v>57</v>
      </c>
      <c r="C34" s="31"/>
      <c r="D34" s="31"/>
    </row>
    <row r="35" spans="1:4" ht="15.75" x14ac:dyDescent="0.25">
      <c r="A35" s="29" t="s">
        <v>58</v>
      </c>
      <c r="B35" s="30" t="s">
        <v>59</v>
      </c>
      <c r="C35" s="31"/>
      <c r="D35" s="31"/>
    </row>
    <row r="36" spans="1:4" ht="15.75" x14ac:dyDescent="0.25">
      <c r="A36" s="29" t="s">
        <v>60</v>
      </c>
      <c r="B36" s="37" t="s">
        <v>61</v>
      </c>
      <c r="C36" s="31"/>
      <c r="D36" s="31"/>
    </row>
    <row r="37" spans="1:4" ht="15.75" x14ac:dyDescent="0.25">
      <c r="A37" s="29" t="s">
        <v>62</v>
      </c>
      <c r="B37" s="30" t="s">
        <v>63</v>
      </c>
      <c r="C37" s="31"/>
      <c r="D37" s="31"/>
    </row>
    <row r="38" spans="1:4" ht="15.75" x14ac:dyDescent="0.25">
      <c r="A38" s="29" t="s">
        <v>64</v>
      </c>
      <c r="B38" s="30" t="s">
        <v>65</v>
      </c>
      <c r="C38" s="31"/>
      <c r="D38" s="31"/>
    </row>
    <row r="39" spans="1:4" ht="16.5" thickBot="1" x14ac:dyDescent="0.3">
      <c r="A39" s="32" t="s">
        <v>66</v>
      </c>
      <c r="B39" s="33" t="s">
        <v>67</v>
      </c>
      <c r="C39" s="35"/>
      <c r="D39" s="35"/>
    </row>
    <row r="40" spans="1:4" ht="16.5" thickBot="1" x14ac:dyDescent="0.3">
      <c r="A40" s="23" t="s">
        <v>68</v>
      </c>
      <c r="B40" s="24" t="s">
        <v>69</v>
      </c>
      <c r="C40" s="25">
        <f>SUM(C41:C51)</f>
        <v>0</v>
      </c>
      <c r="D40" s="25">
        <f>SUM(D41:D51)</f>
        <v>0</v>
      </c>
    </row>
    <row r="41" spans="1:4" ht="15.75" x14ac:dyDescent="0.25">
      <c r="A41" s="26" t="s">
        <v>70</v>
      </c>
      <c r="B41" s="27" t="s">
        <v>71</v>
      </c>
      <c r="C41" s="28"/>
      <c r="D41" s="28"/>
    </row>
    <row r="42" spans="1:4" ht="15.75" x14ac:dyDescent="0.25">
      <c r="A42" s="29" t="s">
        <v>72</v>
      </c>
      <c r="B42" s="30" t="s">
        <v>73</v>
      </c>
      <c r="C42" s="31"/>
      <c r="D42" s="31"/>
    </row>
    <row r="43" spans="1:4" ht="15.75" x14ac:dyDescent="0.25">
      <c r="A43" s="29" t="s">
        <v>74</v>
      </c>
      <c r="B43" s="30" t="s">
        <v>75</v>
      </c>
      <c r="C43" s="31"/>
      <c r="D43" s="31"/>
    </row>
    <row r="44" spans="1:4" ht="15.75" x14ac:dyDescent="0.25">
      <c r="A44" s="29" t="s">
        <v>76</v>
      </c>
      <c r="B44" s="30" t="s">
        <v>77</v>
      </c>
      <c r="C44" s="31"/>
      <c r="D44" s="31"/>
    </row>
    <row r="45" spans="1:4" ht="15.75" x14ac:dyDescent="0.25">
      <c r="A45" s="29" t="s">
        <v>78</v>
      </c>
      <c r="B45" s="30" t="s">
        <v>79</v>
      </c>
      <c r="C45" s="31"/>
      <c r="D45" s="31"/>
    </row>
    <row r="46" spans="1:4" ht="15.75" x14ac:dyDescent="0.25">
      <c r="A46" s="29" t="s">
        <v>80</v>
      </c>
      <c r="B46" s="30" t="s">
        <v>81</v>
      </c>
      <c r="C46" s="31"/>
      <c r="D46" s="31"/>
    </row>
    <row r="47" spans="1:4" ht="15.75" x14ac:dyDescent="0.25">
      <c r="A47" s="29" t="s">
        <v>82</v>
      </c>
      <c r="B47" s="30" t="s">
        <v>83</v>
      </c>
      <c r="C47" s="31"/>
      <c r="D47" s="31"/>
    </row>
    <row r="48" spans="1:4" ht="15.75" x14ac:dyDescent="0.25">
      <c r="A48" s="29" t="s">
        <v>84</v>
      </c>
      <c r="B48" s="30" t="s">
        <v>85</v>
      </c>
      <c r="C48" s="31"/>
      <c r="D48" s="31"/>
    </row>
    <row r="49" spans="1:4" ht="15.75" x14ac:dyDescent="0.25">
      <c r="A49" s="29" t="s">
        <v>86</v>
      </c>
      <c r="B49" s="30" t="s">
        <v>87</v>
      </c>
      <c r="C49" s="31"/>
      <c r="D49" s="31"/>
    </row>
    <row r="50" spans="1:4" ht="15.75" x14ac:dyDescent="0.25">
      <c r="A50" s="32" t="s">
        <v>88</v>
      </c>
      <c r="B50" s="33" t="s">
        <v>89</v>
      </c>
      <c r="C50" s="35"/>
      <c r="D50" s="35"/>
    </row>
    <row r="51" spans="1:4" ht="16.5" thickBot="1" x14ac:dyDescent="0.3">
      <c r="A51" s="32" t="s">
        <v>90</v>
      </c>
      <c r="B51" s="33" t="s">
        <v>91</v>
      </c>
      <c r="C51" s="35"/>
      <c r="D51" s="35"/>
    </row>
    <row r="52" spans="1:4" ht="16.5" thickBot="1" x14ac:dyDescent="0.3">
      <c r="A52" s="23" t="s">
        <v>92</v>
      </c>
      <c r="B52" s="24" t="s">
        <v>93</v>
      </c>
      <c r="C52" s="25">
        <f>SUM(C53:C57)</f>
        <v>0</v>
      </c>
      <c r="D52" s="25">
        <f>SUM(D53:D57)</f>
        <v>0</v>
      </c>
    </row>
    <row r="53" spans="1:4" ht="15.75" x14ac:dyDescent="0.25">
      <c r="A53" s="26" t="s">
        <v>94</v>
      </c>
      <c r="B53" s="27" t="s">
        <v>95</v>
      </c>
      <c r="C53" s="28"/>
      <c r="D53" s="28"/>
    </row>
    <row r="54" spans="1:4" ht="15.75" x14ac:dyDescent="0.25">
      <c r="A54" s="29" t="s">
        <v>96</v>
      </c>
      <c r="B54" s="30" t="s">
        <v>97</v>
      </c>
      <c r="C54" s="31"/>
      <c r="D54" s="31"/>
    </row>
    <row r="55" spans="1:4" ht="15.75" x14ac:dyDescent="0.25">
      <c r="A55" s="29" t="s">
        <v>98</v>
      </c>
      <c r="B55" s="30" t="s">
        <v>99</v>
      </c>
      <c r="C55" s="31"/>
      <c r="D55" s="31"/>
    </row>
    <row r="56" spans="1:4" ht="15.75" x14ac:dyDescent="0.25">
      <c r="A56" s="29" t="s">
        <v>100</v>
      </c>
      <c r="B56" s="30" t="s">
        <v>101</v>
      </c>
      <c r="C56" s="31"/>
      <c r="D56" s="31"/>
    </row>
    <row r="57" spans="1:4" ht="16.5" thickBot="1" x14ac:dyDescent="0.3">
      <c r="A57" s="32" t="s">
        <v>102</v>
      </c>
      <c r="B57" s="33" t="s">
        <v>103</v>
      </c>
      <c r="C57" s="35"/>
      <c r="D57" s="35"/>
    </row>
    <row r="58" spans="1:4" ht="16.5" thickBot="1" x14ac:dyDescent="0.3">
      <c r="A58" s="23" t="s">
        <v>104</v>
      </c>
      <c r="B58" s="24" t="s">
        <v>105</v>
      </c>
      <c r="C58" s="25">
        <f>SUM(C59:C61)</f>
        <v>0</v>
      </c>
      <c r="D58" s="25">
        <f>SUM(D59:D61)</f>
        <v>0</v>
      </c>
    </row>
    <row r="59" spans="1:4" ht="31.5" x14ac:dyDescent="0.25">
      <c r="A59" s="26" t="s">
        <v>106</v>
      </c>
      <c r="B59" s="27" t="s">
        <v>107</v>
      </c>
      <c r="C59" s="28"/>
      <c r="D59" s="28"/>
    </row>
    <row r="60" spans="1:4" ht="31.5" x14ac:dyDescent="0.25">
      <c r="A60" s="29" t="s">
        <v>108</v>
      </c>
      <c r="B60" s="30" t="s">
        <v>109</v>
      </c>
      <c r="C60" s="31"/>
      <c r="D60" s="31"/>
    </row>
    <row r="61" spans="1:4" ht="15.75" x14ac:dyDescent="0.25">
      <c r="A61" s="29" t="s">
        <v>110</v>
      </c>
      <c r="B61" s="30" t="s">
        <v>111</v>
      </c>
      <c r="C61" s="31"/>
      <c r="D61" s="31"/>
    </row>
    <row r="62" spans="1:4" ht="16.5" thickBot="1" x14ac:dyDescent="0.3">
      <c r="A62" s="32" t="s">
        <v>112</v>
      </c>
      <c r="B62" s="33" t="s">
        <v>113</v>
      </c>
      <c r="C62" s="35"/>
      <c r="D62" s="35"/>
    </row>
    <row r="63" spans="1:4" ht="16.5" thickBot="1" x14ac:dyDescent="0.3">
      <c r="A63" s="23" t="s">
        <v>114</v>
      </c>
      <c r="B63" s="34" t="s">
        <v>115</v>
      </c>
      <c r="C63" s="25">
        <f>SUM(C64:C66)</f>
        <v>0</v>
      </c>
      <c r="D63" s="25">
        <f>SUM(D64:D66)</f>
        <v>0</v>
      </c>
    </row>
    <row r="64" spans="1:4" ht="31.5" x14ac:dyDescent="0.25">
      <c r="A64" s="26" t="s">
        <v>116</v>
      </c>
      <c r="B64" s="27" t="s">
        <v>117</v>
      </c>
      <c r="C64" s="31"/>
      <c r="D64" s="31"/>
    </row>
    <row r="65" spans="1:4" ht="31.5" x14ac:dyDescent="0.25">
      <c r="A65" s="29" t="s">
        <v>118</v>
      </c>
      <c r="B65" s="30" t="s">
        <v>119</v>
      </c>
      <c r="C65" s="31"/>
      <c r="D65" s="31"/>
    </row>
    <row r="66" spans="1:4" ht="15.75" x14ac:dyDescent="0.25">
      <c r="A66" s="29" t="s">
        <v>120</v>
      </c>
      <c r="B66" s="30" t="s">
        <v>121</v>
      </c>
      <c r="C66" s="31"/>
      <c r="D66" s="31"/>
    </row>
    <row r="67" spans="1:4" ht="16.5" thickBot="1" x14ac:dyDescent="0.3">
      <c r="A67" s="32" t="s">
        <v>122</v>
      </c>
      <c r="B67" s="33" t="s">
        <v>123</v>
      </c>
      <c r="C67" s="31"/>
      <c r="D67" s="31"/>
    </row>
    <row r="68" spans="1:4" ht="16.5" thickBot="1" x14ac:dyDescent="0.3">
      <c r="A68" s="23" t="s">
        <v>124</v>
      </c>
      <c r="B68" s="24" t="s">
        <v>125</v>
      </c>
      <c r="C68" s="25">
        <f>+C11+C18+C25+C32+C40+C52+C58+C63</f>
        <v>0</v>
      </c>
      <c r="D68" s="25">
        <f>+D11+D18+D25+D32+D40+D52+D58+D63</f>
        <v>0</v>
      </c>
    </row>
    <row r="69" spans="1:4" ht="16.5" thickBot="1" x14ac:dyDescent="0.3">
      <c r="A69" s="38" t="s">
        <v>126</v>
      </c>
      <c r="B69" s="34" t="s">
        <v>127</v>
      </c>
      <c r="C69" s="25">
        <f>SUM(C70:C72)</f>
        <v>0</v>
      </c>
      <c r="D69" s="25">
        <f>SUM(D70:D72)</f>
        <v>0</v>
      </c>
    </row>
    <row r="70" spans="1:4" ht="15.75" x14ac:dyDescent="0.25">
      <c r="A70" s="26" t="s">
        <v>128</v>
      </c>
      <c r="B70" s="27" t="s">
        <v>129</v>
      </c>
      <c r="C70" s="31"/>
      <c r="D70" s="31"/>
    </row>
    <row r="71" spans="1:4" ht="15.75" x14ac:dyDescent="0.25">
      <c r="A71" s="29" t="s">
        <v>130</v>
      </c>
      <c r="B71" s="30" t="s">
        <v>131</v>
      </c>
      <c r="C71" s="31"/>
      <c r="D71" s="31"/>
    </row>
    <row r="72" spans="1:4" ht="16.5" thickBot="1" x14ac:dyDescent="0.3">
      <c r="A72" s="32" t="s">
        <v>132</v>
      </c>
      <c r="B72" s="39" t="s">
        <v>133</v>
      </c>
      <c r="C72" s="31"/>
      <c r="D72" s="31"/>
    </row>
    <row r="73" spans="1:4" ht="16.5" thickBot="1" x14ac:dyDescent="0.3">
      <c r="A73" s="38" t="s">
        <v>134</v>
      </c>
      <c r="B73" s="34" t="s">
        <v>135</v>
      </c>
      <c r="C73" s="25">
        <f>SUM(C74:C77)</f>
        <v>0</v>
      </c>
      <c r="D73" s="25">
        <f>SUM(D74:D77)</f>
        <v>0</v>
      </c>
    </row>
    <row r="74" spans="1:4" ht="15.75" x14ac:dyDescent="0.25">
      <c r="A74" s="26" t="s">
        <v>136</v>
      </c>
      <c r="B74" s="27" t="s">
        <v>137</v>
      </c>
      <c r="C74" s="31"/>
      <c r="D74" s="31"/>
    </row>
    <row r="75" spans="1:4" ht="15.75" x14ac:dyDescent="0.25">
      <c r="A75" s="29" t="s">
        <v>138</v>
      </c>
      <c r="B75" s="30" t="s">
        <v>139</v>
      </c>
      <c r="C75" s="31"/>
      <c r="D75" s="31"/>
    </row>
    <row r="76" spans="1:4" ht="15.75" x14ac:dyDescent="0.25">
      <c r="A76" s="29" t="s">
        <v>140</v>
      </c>
      <c r="B76" s="30" t="s">
        <v>141</v>
      </c>
      <c r="C76" s="31"/>
      <c r="D76" s="31"/>
    </row>
    <row r="77" spans="1:4" ht="16.5" thickBot="1" x14ac:dyDescent="0.3">
      <c r="A77" s="32" t="s">
        <v>142</v>
      </c>
      <c r="B77" s="33" t="s">
        <v>143</v>
      </c>
      <c r="C77" s="31"/>
      <c r="D77" s="31"/>
    </row>
    <row r="78" spans="1:4" ht="16.5" thickBot="1" x14ac:dyDescent="0.3">
      <c r="A78" s="38" t="s">
        <v>144</v>
      </c>
      <c r="B78" s="34" t="s">
        <v>145</v>
      </c>
      <c r="C78" s="25">
        <f>SUM(C79:C80)</f>
        <v>0</v>
      </c>
      <c r="D78" s="25">
        <f>SUM(D79:D80)</f>
        <v>0</v>
      </c>
    </row>
    <row r="79" spans="1:4" ht="15.75" x14ac:dyDescent="0.25">
      <c r="A79" s="26" t="s">
        <v>146</v>
      </c>
      <c r="B79" s="27" t="s">
        <v>147</v>
      </c>
      <c r="C79" s="31"/>
      <c r="D79" s="31"/>
    </row>
    <row r="80" spans="1:4" ht="16.5" thickBot="1" x14ac:dyDescent="0.3">
      <c r="A80" s="32" t="s">
        <v>148</v>
      </c>
      <c r="B80" s="33" t="s">
        <v>149</v>
      </c>
      <c r="C80" s="31"/>
      <c r="D80" s="31"/>
    </row>
    <row r="81" spans="1:4" ht="16.5" thickBot="1" x14ac:dyDescent="0.3">
      <c r="A81" s="38" t="s">
        <v>150</v>
      </c>
      <c r="B81" s="34" t="s">
        <v>151</v>
      </c>
      <c r="C81" s="25">
        <f>SUM(C82:C84)</f>
        <v>0</v>
      </c>
      <c r="D81" s="25">
        <f>SUM(D82:D84)</f>
        <v>0</v>
      </c>
    </row>
    <row r="82" spans="1:4" ht="15.75" x14ac:dyDescent="0.25">
      <c r="A82" s="26" t="s">
        <v>152</v>
      </c>
      <c r="B82" s="27" t="s">
        <v>153</v>
      </c>
      <c r="C82" s="31"/>
      <c r="D82" s="31"/>
    </row>
    <row r="83" spans="1:4" ht="15.75" x14ac:dyDescent="0.25">
      <c r="A83" s="29" t="s">
        <v>154</v>
      </c>
      <c r="B83" s="30" t="s">
        <v>155</v>
      </c>
      <c r="C83" s="31"/>
      <c r="D83" s="31"/>
    </row>
    <row r="84" spans="1:4" ht="16.5" thickBot="1" x14ac:dyDescent="0.3">
      <c r="A84" s="32" t="s">
        <v>156</v>
      </c>
      <c r="B84" s="33" t="s">
        <v>157</v>
      </c>
      <c r="C84" s="31"/>
      <c r="D84" s="31"/>
    </row>
    <row r="85" spans="1:4" ht="16.5" thickBot="1" x14ac:dyDescent="0.3">
      <c r="A85" s="38" t="s">
        <v>158</v>
      </c>
      <c r="B85" s="34" t="s">
        <v>159</v>
      </c>
      <c r="C85" s="25">
        <f>SUM(C86:C89)</f>
        <v>0</v>
      </c>
      <c r="D85" s="25">
        <f>SUM(D86:D89)</f>
        <v>0</v>
      </c>
    </row>
    <row r="86" spans="1:4" ht="15.75" x14ac:dyDescent="0.25">
      <c r="A86" s="40" t="s">
        <v>160</v>
      </c>
      <c r="B86" s="27" t="s">
        <v>161</v>
      </c>
      <c r="C86" s="31"/>
      <c r="D86" s="31"/>
    </row>
    <row r="87" spans="1:4" ht="15.75" x14ac:dyDescent="0.25">
      <c r="A87" s="41" t="s">
        <v>162</v>
      </c>
      <c r="B87" s="30" t="s">
        <v>163</v>
      </c>
      <c r="C87" s="31"/>
      <c r="D87" s="31"/>
    </row>
    <row r="88" spans="1:4" ht="15.75" x14ac:dyDescent="0.25">
      <c r="A88" s="41" t="s">
        <v>164</v>
      </c>
      <c r="B88" s="30" t="s">
        <v>165</v>
      </c>
      <c r="C88" s="31"/>
      <c r="D88" s="31"/>
    </row>
    <row r="89" spans="1:4" ht="16.5" thickBot="1" x14ac:dyDescent="0.3">
      <c r="A89" s="42" t="s">
        <v>166</v>
      </c>
      <c r="B89" s="33" t="s">
        <v>167</v>
      </c>
      <c r="C89" s="31"/>
      <c r="D89" s="31"/>
    </row>
    <row r="90" spans="1:4" ht="16.5" thickBot="1" x14ac:dyDescent="0.3">
      <c r="A90" s="38" t="s">
        <v>168</v>
      </c>
      <c r="B90" s="34" t="s">
        <v>169</v>
      </c>
      <c r="C90" s="43"/>
      <c r="D90" s="43"/>
    </row>
    <row r="91" spans="1:4" ht="16.5" thickBot="1" x14ac:dyDescent="0.3">
      <c r="A91" s="38" t="s">
        <v>170</v>
      </c>
      <c r="B91" s="34" t="s">
        <v>171</v>
      </c>
      <c r="C91" s="43"/>
      <c r="D91" s="43"/>
    </row>
    <row r="92" spans="1:4" ht="16.5" thickBot="1" x14ac:dyDescent="0.3">
      <c r="A92" s="38" t="s">
        <v>172</v>
      </c>
      <c r="B92" s="44" t="s">
        <v>173</v>
      </c>
      <c r="C92" s="25">
        <f>+C69+C73+C78+C81+C85+C91+C90</f>
        <v>0</v>
      </c>
      <c r="D92" s="25">
        <f>+D69+D73+D78+D81+D85+D91+D90</f>
        <v>0</v>
      </c>
    </row>
    <row r="93" spans="1:4" ht="16.5" thickBot="1" x14ac:dyDescent="0.3">
      <c r="A93" s="45" t="s">
        <v>174</v>
      </c>
      <c r="B93" s="46" t="s">
        <v>175</v>
      </c>
      <c r="C93" s="25">
        <f>+C68+C92</f>
        <v>0</v>
      </c>
      <c r="D93" s="25">
        <f>+D68+D92</f>
        <v>0</v>
      </c>
    </row>
    <row r="94" spans="1:4" ht="16.5" thickBot="1" x14ac:dyDescent="0.3">
      <c r="A94" s="47"/>
      <c r="B94" s="48"/>
      <c r="C94" s="49"/>
    </row>
    <row r="95" spans="1:4" ht="16.5" thickBot="1" x14ac:dyDescent="0.3">
      <c r="A95" s="15"/>
      <c r="B95" s="50" t="s">
        <v>176</v>
      </c>
      <c r="C95" s="51"/>
      <c r="D95" s="51"/>
    </row>
    <row r="96" spans="1:4" ht="16.5" thickBot="1" x14ac:dyDescent="0.3">
      <c r="A96" s="52" t="s">
        <v>10</v>
      </c>
      <c r="B96" s="53" t="s">
        <v>333</v>
      </c>
      <c r="C96" s="54">
        <f>+C97+C98+C99+C100+C101+C114</f>
        <v>0</v>
      </c>
      <c r="D96" s="54">
        <f>+D97+D98+D99+D100+D101+D114</f>
        <v>0</v>
      </c>
    </row>
    <row r="97" spans="1:4" ht="15.75" x14ac:dyDescent="0.25">
      <c r="A97" s="55" t="s">
        <v>12</v>
      </c>
      <c r="B97" s="56" t="s">
        <v>177</v>
      </c>
      <c r="C97" s="57"/>
      <c r="D97" s="57"/>
    </row>
    <row r="98" spans="1:4" ht="15.75" x14ac:dyDescent="0.25">
      <c r="A98" s="29" t="s">
        <v>14</v>
      </c>
      <c r="B98" s="58" t="s">
        <v>178</v>
      </c>
      <c r="C98" s="31"/>
      <c r="D98" s="31"/>
    </row>
    <row r="99" spans="1:4" ht="15.75" x14ac:dyDescent="0.25">
      <c r="A99" s="29" t="s">
        <v>16</v>
      </c>
      <c r="B99" s="58" t="s">
        <v>179</v>
      </c>
      <c r="C99" s="35"/>
      <c r="D99" s="35"/>
    </row>
    <row r="100" spans="1:4" ht="15.75" x14ac:dyDescent="0.25">
      <c r="A100" s="29" t="s">
        <v>18</v>
      </c>
      <c r="B100" s="59" t="s">
        <v>180</v>
      </c>
      <c r="C100" s="35"/>
      <c r="D100" s="35"/>
    </row>
    <row r="101" spans="1:4" ht="15.75" x14ac:dyDescent="0.25">
      <c r="A101" s="29" t="s">
        <v>181</v>
      </c>
      <c r="B101" s="60" t="s">
        <v>182</v>
      </c>
      <c r="C101" s="35"/>
      <c r="D101" s="35"/>
    </row>
    <row r="102" spans="1:4" ht="15.75" x14ac:dyDescent="0.25">
      <c r="A102" s="29" t="s">
        <v>22</v>
      </c>
      <c r="B102" s="58" t="s">
        <v>183</v>
      </c>
      <c r="C102" s="35"/>
      <c r="D102" s="35"/>
    </row>
    <row r="103" spans="1:4" ht="15.75" x14ac:dyDescent="0.25">
      <c r="A103" s="29" t="s">
        <v>184</v>
      </c>
      <c r="B103" s="61" t="s">
        <v>185</v>
      </c>
      <c r="C103" s="35"/>
      <c r="D103" s="35"/>
    </row>
    <row r="104" spans="1:4" ht="15.75" x14ac:dyDescent="0.25">
      <c r="A104" s="29" t="s">
        <v>186</v>
      </c>
      <c r="B104" s="61" t="s">
        <v>187</v>
      </c>
      <c r="C104" s="35"/>
      <c r="D104" s="35"/>
    </row>
    <row r="105" spans="1:4" ht="15.75" x14ac:dyDescent="0.25">
      <c r="A105" s="29" t="s">
        <v>188</v>
      </c>
      <c r="B105" s="61" t="s">
        <v>189</v>
      </c>
      <c r="C105" s="35"/>
      <c r="D105" s="35"/>
    </row>
    <row r="106" spans="1:4" ht="31.5" x14ac:dyDescent="0.25">
      <c r="A106" s="29" t="s">
        <v>190</v>
      </c>
      <c r="B106" s="62" t="s">
        <v>191</v>
      </c>
      <c r="C106" s="35"/>
      <c r="D106" s="35"/>
    </row>
    <row r="107" spans="1:4" ht="31.5" x14ac:dyDescent="0.25">
      <c r="A107" s="29" t="s">
        <v>192</v>
      </c>
      <c r="B107" s="62" t="s">
        <v>193</v>
      </c>
      <c r="C107" s="35"/>
      <c r="D107" s="35"/>
    </row>
    <row r="108" spans="1:4" ht="15.75" x14ac:dyDescent="0.25">
      <c r="A108" s="29" t="s">
        <v>194</v>
      </c>
      <c r="B108" s="61" t="s">
        <v>195</v>
      </c>
      <c r="C108" s="35"/>
      <c r="D108" s="35"/>
    </row>
    <row r="109" spans="1:4" ht="15.75" x14ac:dyDescent="0.25">
      <c r="A109" s="29" t="s">
        <v>196</v>
      </c>
      <c r="B109" s="61" t="s">
        <v>197</v>
      </c>
      <c r="C109" s="35"/>
      <c r="D109" s="35"/>
    </row>
    <row r="110" spans="1:4" ht="31.5" x14ac:dyDescent="0.25">
      <c r="A110" s="29" t="s">
        <v>198</v>
      </c>
      <c r="B110" s="62" t="s">
        <v>199</v>
      </c>
      <c r="C110" s="35"/>
      <c r="D110" s="35"/>
    </row>
    <row r="111" spans="1:4" ht="15.75" x14ac:dyDescent="0.25">
      <c r="A111" s="63" t="s">
        <v>200</v>
      </c>
      <c r="B111" s="64" t="s">
        <v>201</v>
      </c>
      <c r="C111" s="35"/>
      <c r="D111" s="35"/>
    </row>
    <row r="112" spans="1:4" ht="15.75" x14ac:dyDescent="0.25">
      <c r="A112" s="29" t="s">
        <v>202</v>
      </c>
      <c r="B112" s="64" t="s">
        <v>203</v>
      </c>
      <c r="C112" s="35"/>
      <c r="D112" s="35"/>
    </row>
    <row r="113" spans="1:4" ht="31.5" x14ac:dyDescent="0.25">
      <c r="A113" s="29" t="s">
        <v>204</v>
      </c>
      <c r="B113" s="62" t="s">
        <v>205</v>
      </c>
      <c r="C113" s="31"/>
      <c r="D113" s="31"/>
    </row>
    <row r="114" spans="1:4" ht="15.75" x14ac:dyDescent="0.25">
      <c r="A114" s="29" t="s">
        <v>206</v>
      </c>
      <c r="B114" s="59" t="s">
        <v>207</v>
      </c>
      <c r="C114" s="31"/>
      <c r="D114" s="31"/>
    </row>
    <row r="115" spans="1:4" ht="15.75" x14ac:dyDescent="0.25">
      <c r="A115" s="32" t="s">
        <v>208</v>
      </c>
      <c r="B115" s="58" t="s">
        <v>209</v>
      </c>
      <c r="C115" s="35"/>
      <c r="D115" s="35"/>
    </row>
    <row r="116" spans="1:4" ht="16.5" thickBot="1" x14ac:dyDescent="0.3">
      <c r="A116" s="65" t="s">
        <v>210</v>
      </c>
      <c r="B116" s="66" t="s">
        <v>211</v>
      </c>
      <c r="C116" s="67"/>
      <c r="D116" s="67"/>
    </row>
    <row r="117" spans="1:4" ht="16.5" thickBot="1" x14ac:dyDescent="0.3">
      <c r="A117" s="23" t="s">
        <v>24</v>
      </c>
      <c r="B117" s="68" t="s">
        <v>334</v>
      </c>
      <c r="C117" s="25">
        <f>+C118+C120+C122</f>
        <v>0</v>
      </c>
      <c r="D117" s="25">
        <f>+D118+D120+D122</f>
        <v>0</v>
      </c>
    </row>
    <row r="118" spans="1:4" ht="15.75" x14ac:dyDescent="0.25">
      <c r="A118" s="26" t="s">
        <v>26</v>
      </c>
      <c r="B118" s="58" t="s">
        <v>212</v>
      </c>
      <c r="C118" s="28"/>
      <c r="D118" s="28"/>
    </row>
    <row r="119" spans="1:4" ht="15.75" x14ac:dyDescent="0.25">
      <c r="A119" s="26" t="s">
        <v>28</v>
      </c>
      <c r="B119" s="69" t="s">
        <v>213</v>
      </c>
      <c r="C119" s="28"/>
      <c r="D119" s="28"/>
    </row>
    <row r="120" spans="1:4" ht="15.75" x14ac:dyDescent="0.25">
      <c r="A120" s="26" t="s">
        <v>30</v>
      </c>
      <c r="B120" s="69" t="s">
        <v>214</v>
      </c>
      <c r="C120" s="31"/>
      <c r="D120" s="31"/>
    </row>
    <row r="121" spans="1:4" ht="15.75" x14ac:dyDescent="0.25">
      <c r="A121" s="26" t="s">
        <v>32</v>
      </c>
      <c r="B121" s="69" t="s">
        <v>215</v>
      </c>
      <c r="C121" s="70"/>
      <c r="D121" s="70"/>
    </row>
    <row r="122" spans="1:4" ht="15.75" x14ac:dyDescent="0.25">
      <c r="A122" s="26" t="s">
        <v>34</v>
      </c>
      <c r="B122" s="71" t="s">
        <v>216</v>
      </c>
      <c r="C122" s="70"/>
      <c r="D122" s="70"/>
    </row>
    <row r="123" spans="1:4" ht="18" customHeight="1" x14ac:dyDescent="0.25">
      <c r="A123" s="26" t="s">
        <v>36</v>
      </c>
      <c r="B123" s="72" t="s">
        <v>217</v>
      </c>
      <c r="C123" s="70"/>
      <c r="D123" s="70"/>
    </row>
    <row r="124" spans="1:4" ht="31.5" x14ac:dyDescent="0.25">
      <c r="A124" s="26" t="s">
        <v>218</v>
      </c>
      <c r="B124" s="73" t="s">
        <v>219</v>
      </c>
      <c r="C124" s="70"/>
      <c r="D124" s="70"/>
    </row>
    <row r="125" spans="1:4" ht="31.5" x14ac:dyDescent="0.25">
      <c r="A125" s="26" t="s">
        <v>220</v>
      </c>
      <c r="B125" s="62" t="s">
        <v>193</v>
      </c>
      <c r="C125" s="70"/>
      <c r="D125" s="70"/>
    </row>
    <row r="126" spans="1:4" ht="15.75" x14ac:dyDescent="0.25">
      <c r="A126" s="26" t="s">
        <v>221</v>
      </c>
      <c r="B126" s="62" t="s">
        <v>222</v>
      </c>
      <c r="C126" s="70"/>
      <c r="D126" s="70"/>
    </row>
    <row r="127" spans="1:4" ht="15.75" x14ac:dyDescent="0.25">
      <c r="A127" s="26" t="s">
        <v>223</v>
      </c>
      <c r="B127" s="62" t="s">
        <v>224</v>
      </c>
      <c r="C127" s="70"/>
      <c r="D127" s="70"/>
    </row>
    <row r="128" spans="1:4" ht="31.5" x14ac:dyDescent="0.25">
      <c r="A128" s="26" t="s">
        <v>225</v>
      </c>
      <c r="B128" s="62" t="s">
        <v>199</v>
      </c>
      <c r="C128" s="70"/>
      <c r="D128" s="70"/>
    </row>
    <row r="129" spans="1:4" ht="15.75" x14ac:dyDescent="0.25">
      <c r="A129" s="26" t="s">
        <v>226</v>
      </c>
      <c r="B129" s="62" t="s">
        <v>227</v>
      </c>
      <c r="C129" s="70"/>
      <c r="D129" s="70"/>
    </row>
    <row r="130" spans="1:4" ht="32.25" thickBot="1" x14ac:dyDescent="0.3">
      <c r="A130" s="63" t="s">
        <v>228</v>
      </c>
      <c r="B130" s="62" t="s">
        <v>229</v>
      </c>
      <c r="C130" s="74"/>
      <c r="D130" s="74"/>
    </row>
    <row r="131" spans="1:4" ht="16.5" thickBot="1" x14ac:dyDescent="0.3">
      <c r="A131" s="23" t="s">
        <v>38</v>
      </c>
      <c r="B131" s="24" t="s">
        <v>230</v>
      </c>
      <c r="C131" s="25">
        <f>+C96+C117</f>
        <v>0</v>
      </c>
      <c r="D131" s="25">
        <f>+D96+D117</f>
        <v>0</v>
      </c>
    </row>
    <row r="132" spans="1:4" ht="32.25" thickBot="1" x14ac:dyDescent="0.3">
      <c r="A132" s="23" t="s">
        <v>231</v>
      </c>
      <c r="B132" s="24" t="s">
        <v>232</v>
      </c>
      <c r="C132" s="25">
        <f>+C133+C134+C135</f>
        <v>0</v>
      </c>
      <c r="D132" s="25">
        <f>+D133+D134+D135</f>
        <v>0</v>
      </c>
    </row>
    <row r="133" spans="1:4" ht="15.75" x14ac:dyDescent="0.25">
      <c r="A133" s="26" t="s">
        <v>54</v>
      </c>
      <c r="B133" s="75" t="s">
        <v>233</v>
      </c>
      <c r="C133" s="70"/>
      <c r="D133" s="70"/>
    </row>
    <row r="134" spans="1:4" ht="15.75" x14ac:dyDescent="0.25">
      <c r="A134" s="26" t="s">
        <v>62</v>
      </c>
      <c r="B134" s="75" t="s">
        <v>234</v>
      </c>
      <c r="C134" s="70"/>
      <c r="D134" s="70"/>
    </row>
    <row r="135" spans="1:4" ht="16.5" thickBot="1" x14ac:dyDescent="0.3">
      <c r="A135" s="63" t="s">
        <v>64</v>
      </c>
      <c r="B135" s="76" t="s">
        <v>235</v>
      </c>
      <c r="C135" s="70"/>
      <c r="D135" s="70"/>
    </row>
    <row r="136" spans="1:4" ht="16.5" thickBot="1" x14ac:dyDescent="0.3">
      <c r="A136" s="23" t="s">
        <v>68</v>
      </c>
      <c r="B136" s="24" t="s">
        <v>236</v>
      </c>
      <c r="C136" s="25">
        <f>+C137+C138+C139+C140+C141+C142</f>
        <v>0</v>
      </c>
      <c r="D136" s="25">
        <f>+D137+D138+D139+D140+D141+D142</f>
        <v>0</v>
      </c>
    </row>
    <row r="137" spans="1:4" ht="15.75" x14ac:dyDescent="0.25">
      <c r="A137" s="26" t="s">
        <v>70</v>
      </c>
      <c r="B137" s="75" t="s">
        <v>237</v>
      </c>
      <c r="C137" s="70"/>
      <c r="D137" s="70"/>
    </row>
    <row r="138" spans="1:4" ht="15.75" x14ac:dyDescent="0.25">
      <c r="A138" s="26" t="s">
        <v>72</v>
      </c>
      <c r="B138" s="75" t="s">
        <v>238</v>
      </c>
      <c r="C138" s="70"/>
      <c r="D138" s="70"/>
    </row>
    <row r="139" spans="1:4" ht="15.75" x14ac:dyDescent="0.25">
      <c r="A139" s="26" t="s">
        <v>74</v>
      </c>
      <c r="B139" s="75" t="s">
        <v>239</v>
      </c>
      <c r="C139" s="70"/>
      <c r="D139" s="70"/>
    </row>
    <row r="140" spans="1:4" ht="15.75" x14ac:dyDescent="0.25">
      <c r="A140" s="26" t="s">
        <v>76</v>
      </c>
      <c r="B140" s="75" t="s">
        <v>240</v>
      </c>
      <c r="C140" s="70"/>
      <c r="D140" s="70"/>
    </row>
    <row r="141" spans="1:4" ht="15.75" x14ac:dyDescent="0.25">
      <c r="A141" s="26" t="s">
        <v>78</v>
      </c>
      <c r="B141" s="75" t="s">
        <v>241</v>
      </c>
      <c r="C141" s="70"/>
      <c r="D141" s="70"/>
    </row>
    <row r="142" spans="1:4" ht="16.5" thickBot="1" x14ac:dyDescent="0.3">
      <c r="A142" s="63" t="s">
        <v>80</v>
      </c>
      <c r="B142" s="76" t="s">
        <v>242</v>
      </c>
      <c r="C142" s="70"/>
      <c r="D142" s="70"/>
    </row>
    <row r="143" spans="1:4" ht="16.5" thickBot="1" x14ac:dyDescent="0.3">
      <c r="A143" s="23" t="s">
        <v>92</v>
      </c>
      <c r="B143" s="24" t="s">
        <v>243</v>
      </c>
      <c r="C143" s="25">
        <f>+C144+C145+C147+C148+C146</f>
        <v>0</v>
      </c>
      <c r="D143" s="25">
        <f>+D144+D145+D147+D148+D146</f>
        <v>0</v>
      </c>
    </row>
    <row r="144" spans="1:4" ht="15.75" x14ac:dyDescent="0.25">
      <c r="A144" s="26" t="s">
        <v>94</v>
      </c>
      <c r="B144" s="75" t="s">
        <v>244</v>
      </c>
      <c r="C144" s="70"/>
      <c r="D144" s="70"/>
    </row>
    <row r="145" spans="1:4" ht="15.75" x14ac:dyDescent="0.25">
      <c r="A145" s="26" t="s">
        <v>96</v>
      </c>
      <c r="B145" s="75" t="s">
        <v>245</v>
      </c>
      <c r="C145" s="70"/>
      <c r="D145" s="70"/>
    </row>
    <row r="146" spans="1:4" ht="15.75" x14ac:dyDescent="0.25">
      <c r="A146" s="26" t="s">
        <v>98</v>
      </c>
      <c r="B146" s="75" t="s">
        <v>246</v>
      </c>
      <c r="C146" s="70"/>
      <c r="D146" s="70"/>
    </row>
    <row r="147" spans="1:4" ht="15.75" x14ac:dyDescent="0.25">
      <c r="A147" s="26" t="s">
        <v>100</v>
      </c>
      <c r="B147" s="75" t="s">
        <v>247</v>
      </c>
      <c r="C147" s="70"/>
      <c r="D147" s="70"/>
    </row>
    <row r="148" spans="1:4" ht="16.5" thickBot="1" x14ac:dyDescent="0.3">
      <c r="A148" s="63" t="s">
        <v>102</v>
      </c>
      <c r="B148" s="76" t="s">
        <v>248</v>
      </c>
      <c r="C148" s="70"/>
      <c r="D148" s="70"/>
    </row>
    <row r="149" spans="1:4" ht="16.5" thickBot="1" x14ac:dyDescent="0.3">
      <c r="A149" s="23" t="s">
        <v>249</v>
      </c>
      <c r="B149" s="24" t="s">
        <v>250</v>
      </c>
      <c r="C149" s="77">
        <f>+C150+C151+C152+C153+C154</f>
        <v>0</v>
      </c>
      <c r="D149" s="77">
        <f>+D150+D151+D152+D153+D154</f>
        <v>0</v>
      </c>
    </row>
    <row r="150" spans="1:4" ht="15.75" x14ac:dyDescent="0.25">
      <c r="A150" s="26" t="s">
        <v>106</v>
      </c>
      <c r="B150" s="75" t="s">
        <v>251</v>
      </c>
      <c r="C150" s="70"/>
      <c r="D150" s="70"/>
    </row>
    <row r="151" spans="1:4" ht="15.75" x14ac:dyDescent="0.25">
      <c r="A151" s="26" t="s">
        <v>108</v>
      </c>
      <c r="B151" s="75" t="s">
        <v>252</v>
      </c>
      <c r="C151" s="70"/>
      <c r="D151" s="70"/>
    </row>
    <row r="152" spans="1:4" ht="15.75" x14ac:dyDescent="0.25">
      <c r="A152" s="26" t="s">
        <v>110</v>
      </c>
      <c r="B152" s="75" t="s">
        <v>253</v>
      </c>
      <c r="C152" s="70"/>
      <c r="D152" s="70"/>
    </row>
    <row r="153" spans="1:4" ht="31.5" x14ac:dyDescent="0.25">
      <c r="A153" s="26" t="s">
        <v>112</v>
      </c>
      <c r="B153" s="75" t="s">
        <v>254</v>
      </c>
      <c r="C153" s="70"/>
      <c r="D153" s="70"/>
    </row>
    <row r="154" spans="1:4" ht="16.5" thickBot="1" x14ac:dyDescent="0.3">
      <c r="A154" s="63" t="s">
        <v>255</v>
      </c>
      <c r="B154" s="76" t="s">
        <v>256</v>
      </c>
      <c r="C154" s="74"/>
      <c r="D154" s="74"/>
    </row>
    <row r="155" spans="1:4" ht="16.5" thickBot="1" x14ac:dyDescent="0.3">
      <c r="A155" s="78" t="s">
        <v>114</v>
      </c>
      <c r="B155" s="24" t="s">
        <v>257</v>
      </c>
      <c r="C155" s="77"/>
      <c r="D155" s="77"/>
    </row>
    <row r="156" spans="1:4" ht="16.5" thickBot="1" x14ac:dyDescent="0.3">
      <c r="A156" s="78" t="s">
        <v>124</v>
      </c>
      <c r="B156" s="24" t="s">
        <v>258</v>
      </c>
      <c r="C156" s="77"/>
      <c r="D156" s="77"/>
    </row>
    <row r="157" spans="1:4" ht="16.5" thickBot="1" x14ac:dyDescent="0.3">
      <c r="A157" s="23" t="s">
        <v>259</v>
      </c>
      <c r="B157" s="24" t="s">
        <v>260</v>
      </c>
      <c r="C157" s="79">
        <f>+C132+C136+C143+C149+C155+C156</f>
        <v>0</v>
      </c>
      <c r="D157" s="79">
        <f>+D132+D136+D143+D149+D155+D156</f>
        <v>0</v>
      </c>
    </row>
    <row r="158" spans="1:4" ht="16.5" thickBot="1" x14ac:dyDescent="0.3">
      <c r="A158" s="80" t="s">
        <v>261</v>
      </c>
      <c r="B158" s="81" t="s">
        <v>262</v>
      </c>
      <c r="C158" s="79">
        <f>+C131+C157</f>
        <v>0</v>
      </c>
      <c r="D158" s="79">
        <f>+D131+D157</f>
        <v>0</v>
      </c>
    </row>
    <row r="159" spans="1:4" ht="16.5" thickBot="1" x14ac:dyDescent="0.3">
      <c r="A159" s="82"/>
      <c r="B159" s="83"/>
      <c r="C159" s="84"/>
    </row>
    <row r="160" spans="1:4" ht="16.5" thickBot="1" x14ac:dyDescent="0.3">
      <c r="A160" s="85" t="s">
        <v>263</v>
      </c>
      <c r="B160" s="86"/>
      <c r="C160" s="87"/>
      <c r="D160" s="87"/>
    </row>
    <row r="161" spans="1:4" ht="16.5" thickBot="1" x14ac:dyDescent="0.3">
      <c r="A161" s="85" t="s">
        <v>264</v>
      </c>
      <c r="B161" s="86"/>
      <c r="C161" s="87"/>
      <c r="D161" s="87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84" orientation="portrait" r:id="rId1"/>
  <rowBreaks count="3" manualBreakCount="3">
    <brk id="51" max="16383" man="1"/>
    <brk id="93" max="16383" man="1"/>
    <brk id="1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D63"/>
  <sheetViews>
    <sheetView view="pageBreakPreview" zoomScale="60"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3" width="18" bestFit="1" customWidth="1"/>
    <col min="4" max="4" width="15.140625" customWidth="1"/>
  </cols>
  <sheetData>
    <row r="1" spans="1:4" ht="15.75" x14ac:dyDescent="0.25">
      <c r="A1" s="250" t="s">
        <v>390</v>
      </c>
      <c r="B1" s="250"/>
      <c r="C1" s="250"/>
      <c r="D1" s="250"/>
    </row>
    <row r="2" spans="1:4" ht="15.75" x14ac:dyDescent="0.25">
      <c r="A2" s="251" t="s">
        <v>409</v>
      </c>
      <c r="B2" s="251"/>
      <c r="C2" s="251"/>
      <c r="D2" s="251"/>
    </row>
    <row r="3" spans="1:4" ht="15.75" x14ac:dyDescent="0.25">
      <c r="A3" s="252" t="s">
        <v>517</v>
      </c>
      <c r="B3" s="252"/>
      <c r="C3" s="252"/>
      <c r="D3" s="252"/>
    </row>
    <row r="4" spans="1:4" ht="16.5" thickBot="1" x14ac:dyDescent="0.3">
      <c r="A4" s="91"/>
      <c r="B4" s="91"/>
      <c r="C4" s="91"/>
    </row>
    <row r="5" spans="1:4" ht="15.75" x14ac:dyDescent="0.25">
      <c r="A5" s="9" t="s">
        <v>0</v>
      </c>
      <c r="B5" s="10" t="s">
        <v>397</v>
      </c>
      <c r="C5" s="11"/>
      <c r="D5" s="11"/>
    </row>
    <row r="6" spans="1:4" ht="32.25" thickBot="1" x14ac:dyDescent="0.3">
      <c r="A6" s="94" t="s">
        <v>2</v>
      </c>
      <c r="B6" s="12" t="s">
        <v>3</v>
      </c>
      <c r="C6" s="13"/>
      <c r="D6" s="13"/>
    </row>
    <row r="7" spans="1:4" ht="16.5" thickBot="1" x14ac:dyDescent="0.3">
      <c r="A7" s="133"/>
      <c r="B7" s="14"/>
      <c r="C7" s="88"/>
      <c r="D7" s="88" t="s">
        <v>400</v>
      </c>
    </row>
    <row r="8" spans="1:4" ht="32.25" thickBot="1" x14ac:dyDescent="0.3">
      <c r="A8" s="134" t="s">
        <v>4</v>
      </c>
      <c r="B8" s="135" t="s">
        <v>5</v>
      </c>
      <c r="C8" s="93" t="s">
        <v>502</v>
      </c>
      <c r="D8" s="93" t="s">
        <v>503</v>
      </c>
    </row>
    <row r="9" spans="1:4" ht="16.5" thickBot="1" x14ac:dyDescent="0.3">
      <c r="A9" s="136" t="s">
        <v>6</v>
      </c>
      <c r="B9" s="137" t="s">
        <v>7</v>
      </c>
      <c r="C9" s="19" t="s">
        <v>8</v>
      </c>
      <c r="D9" s="19" t="s">
        <v>272</v>
      </c>
    </row>
    <row r="10" spans="1:4" ht="16.5" thickBot="1" x14ac:dyDescent="0.3">
      <c r="A10" s="138"/>
      <c r="B10" s="139" t="s">
        <v>9</v>
      </c>
      <c r="C10" s="140"/>
      <c r="D10" s="140"/>
    </row>
    <row r="11" spans="1:4" ht="16.5" thickBot="1" x14ac:dyDescent="0.3">
      <c r="A11" s="136" t="s">
        <v>10</v>
      </c>
      <c r="B11" s="141" t="s">
        <v>364</v>
      </c>
      <c r="C11" s="142">
        <f>SUM(C12:C22)</f>
        <v>10266855</v>
      </c>
      <c r="D11" s="142">
        <f>SUM(D12:D22)</f>
        <v>10266072</v>
      </c>
    </row>
    <row r="12" spans="1:4" ht="15.75" x14ac:dyDescent="0.25">
      <c r="A12" s="143" t="s">
        <v>12</v>
      </c>
      <c r="B12" s="144" t="s">
        <v>71</v>
      </c>
      <c r="C12" s="145"/>
      <c r="D12" s="145"/>
    </row>
    <row r="13" spans="1:4" ht="15.75" x14ac:dyDescent="0.25">
      <c r="A13" s="146" t="s">
        <v>14</v>
      </c>
      <c r="B13" s="147" t="s">
        <v>73</v>
      </c>
      <c r="C13" s="148">
        <v>100000</v>
      </c>
      <c r="D13" s="148">
        <v>100000</v>
      </c>
    </row>
    <row r="14" spans="1:4" ht="15.75" x14ac:dyDescent="0.25">
      <c r="A14" s="146" t="s">
        <v>16</v>
      </c>
      <c r="B14" s="147" t="s">
        <v>75</v>
      </c>
      <c r="C14" s="148">
        <v>66000</v>
      </c>
      <c r="D14" s="148">
        <v>66000</v>
      </c>
    </row>
    <row r="15" spans="1:4" ht="15.75" x14ac:dyDescent="0.25">
      <c r="A15" s="146" t="s">
        <v>18</v>
      </c>
      <c r="B15" s="147" t="s">
        <v>77</v>
      </c>
      <c r="C15" s="148"/>
      <c r="D15" s="148"/>
    </row>
    <row r="16" spans="1:4" ht="15.75" x14ac:dyDescent="0.25">
      <c r="A16" s="146" t="s">
        <v>20</v>
      </c>
      <c r="B16" s="147" t="s">
        <v>79</v>
      </c>
      <c r="C16" s="148">
        <v>7952313</v>
      </c>
      <c r="D16" s="148">
        <v>7952242</v>
      </c>
    </row>
    <row r="17" spans="1:4" ht="15.75" x14ac:dyDescent="0.25">
      <c r="A17" s="146" t="s">
        <v>22</v>
      </c>
      <c r="B17" s="147" t="s">
        <v>365</v>
      </c>
      <c r="C17" s="148">
        <v>2147124</v>
      </c>
      <c r="D17" s="148">
        <v>2147105</v>
      </c>
    </row>
    <row r="18" spans="1:4" ht="15.75" x14ac:dyDescent="0.25">
      <c r="A18" s="146" t="s">
        <v>184</v>
      </c>
      <c r="B18" s="149" t="s">
        <v>366</v>
      </c>
      <c r="C18" s="148"/>
      <c r="D18" s="148"/>
    </row>
    <row r="19" spans="1:4" ht="15.75" x14ac:dyDescent="0.25">
      <c r="A19" s="146" t="s">
        <v>186</v>
      </c>
      <c r="B19" s="147" t="s">
        <v>85</v>
      </c>
      <c r="C19" s="150">
        <v>1418</v>
      </c>
      <c r="D19" s="150">
        <v>725</v>
      </c>
    </row>
    <row r="20" spans="1:4" ht="15.75" x14ac:dyDescent="0.25">
      <c r="A20" s="146" t="s">
        <v>188</v>
      </c>
      <c r="B20" s="147" t="s">
        <v>87</v>
      </c>
      <c r="C20" s="148"/>
      <c r="D20" s="148"/>
    </row>
    <row r="21" spans="1:4" ht="15.75" x14ac:dyDescent="0.25">
      <c r="A21" s="146" t="s">
        <v>190</v>
      </c>
      <c r="B21" s="147" t="s">
        <v>89</v>
      </c>
      <c r="C21" s="151"/>
      <c r="D21" s="151"/>
    </row>
    <row r="22" spans="1:4" ht="16.5" thickBot="1" x14ac:dyDescent="0.3">
      <c r="A22" s="146" t="s">
        <v>192</v>
      </c>
      <c r="B22" s="149" t="s">
        <v>91</v>
      </c>
      <c r="C22" s="151"/>
      <c r="D22" s="151"/>
    </row>
    <row r="23" spans="1:4" ht="32.25" thickBot="1" x14ac:dyDescent="0.3">
      <c r="A23" s="136" t="s">
        <v>24</v>
      </c>
      <c r="B23" s="141" t="s">
        <v>367</v>
      </c>
      <c r="C23" s="142">
        <f>SUM(C24:C26)</f>
        <v>9983594</v>
      </c>
      <c r="D23" s="142">
        <f>SUM(D24:D26)</f>
        <v>9983594</v>
      </c>
    </row>
    <row r="24" spans="1:4" ht="15.75" x14ac:dyDescent="0.25">
      <c r="A24" s="146" t="s">
        <v>26</v>
      </c>
      <c r="B24" s="152" t="s">
        <v>27</v>
      </c>
      <c r="C24" s="148"/>
      <c r="D24" s="148"/>
    </row>
    <row r="25" spans="1:4" ht="15.75" x14ac:dyDescent="0.25">
      <c r="A25" s="146" t="s">
        <v>28</v>
      </c>
      <c r="B25" s="147" t="s">
        <v>368</v>
      </c>
      <c r="C25" s="148"/>
      <c r="D25" s="148"/>
    </row>
    <row r="26" spans="1:4" ht="15.75" x14ac:dyDescent="0.25">
      <c r="A26" s="146" t="s">
        <v>30</v>
      </c>
      <c r="B26" s="147" t="s">
        <v>369</v>
      </c>
      <c r="C26" s="148">
        <v>9983594</v>
      </c>
      <c r="D26" s="148">
        <v>9983594</v>
      </c>
    </row>
    <row r="27" spans="1:4" ht="16.5" thickBot="1" x14ac:dyDescent="0.3">
      <c r="A27" s="146" t="s">
        <v>32</v>
      </c>
      <c r="B27" s="147" t="s">
        <v>370</v>
      </c>
      <c r="C27" s="148"/>
      <c r="D27" s="148"/>
    </row>
    <row r="28" spans="1:4" ht="16.5" thickBot="1" x14ac:dyDescent="0.3">
      <c r="A28" s="153" t="s">
        <v>38</v>
      </c>
      <c r="B28" s="154" t="s">
        <v>265</v>
      </c>
      <c r="C28" s="155"/>
      <c r="D28" s="155">
        <v>10000</v>
      </c>
    </row>
    <row r="29" spans="1:4" ht="32.25" thickBot="1" x14ac:dyDescent="0.3">
      <c r="A29" s="153" t="s">
        <v>231</v>
      </c>
      <c r="B29" s="154" t="s">
        <v>371</v>
      </c>
      <c r="C29" s="142">
        <f>+C30+C31+C32</f>
        <v>0</v>
      </c>
      <c r="D29" s="142">
        <f>+D30+D31+D32</f>
        <v>0</v>
      </c>
    </row>
    <row r="30" spans="1:4" ht="15.75" x14ac:dyDescent="0.25">
      <c r="A30" s="156" t="s">
        <v>54</v>
      </c>
      <c r="B30" s="157" t="s">
        <v>41</v>
      </c>
      <c r="C30" s="158"/>
      <c r="D30" s="158"/>
    </row>
    <row r="31" spans="1:4" ht="18" customHeight="1" x14ac:dyDescent="0.25">
      <c r="A31" s="156" t="s">
        <v>62</v>
      </c>
      <c r="B31" s="157" t="s">
        <v>368</v>
      </c>
      <c r="C31" s="148"/>
      <c r="D31" s="148"/>
    </row>
    <row r="32" spans="1:4" ht="31.5" x14ac:dyDescent="0.25">
      <c r="A32" s="156" t="s">
        <v>64</v>
      </c>
      <c r="B32" s="159" t="s">
        <v>372</v>
      </c>
      <c r="C32" s="148"/>
      <c r="D32" s="148"/>
    </row>
    <row r="33" spans="1:4" ht="16.5" thickBot="1" x14ac:dyDescent="0.3">
      <c r="A33" s="146" t="s">
        <v>66</v>
      </c>
      <c r="B33" s="160" t="s">
        <v>373</v>
      </c>
      <c r="C33" s="161"/>
      <c r="D33" s="161"/>
    </row>
    <row r="34" spans="1:4" ht="16.5" thickBot="1" x14ac:dyDescent="0.3">
      <c r="A34" s="153" t="s">
        <v>68</v>
      </c>
      <c r="B34" s="154" t="s">
        <v>374</v>
      </c>
      <c r="C34" s="142">
        <f>+C35+C36+C37</f>
        <v>0</v>
      </c>
      <c r="D34" s="142">
        <f>+D35+D36+D37</f>
        <v>0</v>
      </c>
    </row>
    <row r="35" spans="1:4" ht="15.75" x14ac:dyDescent="0.25">
      <c r="A35" s="156" t="s">
        <v>70</v>
      </c>
      <c r="B35" s="157" t="s">
        <v>95</v>
      </c>
      <c r="C35" s="158"/>
      <c r="D35" s="158"/>
    </row>
    <row r="36" spans="1:4" ht="15.75" x14ac:dyDescent="0.25">
      <c r="A36" s="156" t="s">
        <v>72</v>
      </c>
      <c r="B36" s="159" t="s">
        <v>97</v>
      </c>
      <c r="C36" s="162"/>
      <c r="D36" s="162"/>
    </row>
    <row r="37" spans="1:4" ht="16.5" thickBot="1" x14ac:dyDescent="0.3">
      <c r="A37" s="146" t="s">
        <v>74</v>
      </c>
      <c r="B37" s="160" t="s">
        <v>99</v>
      </c>
      <c r="C37" s="161"/>
      <c r="D37" s="161"/>
    </row>
    <row r="38" spans="1:4" ht="16.5" thickBot="1" x14ac:dyDescent="0.3">
      <c r="A38" s="153" t="s">
        <v>92</v>
      </c>
      <c r="B38" s="154" t="s">
        <v>266</v>
      </c>
      <c r="C38" s="155"/>
      <c r="D38" s="155"/>
    </row>
    <row r="39" spans="1:4" ht="16.5" thickBot="1" x14ac:dyDescent="0.3">
      <c r="A39" s="153" t="s">
        <v>249</v>
      </c>
      <c r="B39" s="154" t="s">
        <v>375</v>
      </c>
      <c r="C39" s="163"/>
      <c r="D39" s="163"/>
    </row>
    <row r="40" spans="1:4" ht="16.5" thickBot="1" x14ac:dyDescent="0.3">
      <c r="A40" s="136" t="s">
        <v>114</v>
      </c>
      <c r="B40" s="154" t="s">
        <v>376</v>
      </c>
      <c r="C40" s="164">
        <f>+C11+C23+C28+C29+C34+C38+C39</f>
        <v>20250449</v>
      </c>
      <c r="D40" s="164">
        <f>+D11+D23+D28+D29+D34+D38+D39</f>
        <v>20259666</v>
      </c>
    </row>
    <row r="41" spans="1:4" ht="16.5" thickBot="1" x14ac:dyDescent="0.3">
      <c r="A41" s="165" t="s">
        <v>124</v>
      </c>
      <c r="B41" s="154" t="s">
        <v>377</v>
      </c>
      <c r="C41" s="164">
        <f>+C42+C43+C44</f>
        <v>107686551</v>
      </c>
      <c r="D41" s="164">
        <f>+D42+D43+D44</f>
        <v>102979334</v>
      </c>
    </row>
    <row r="42" spans="1:4" ht="15.75" x14ac:dyDescent="0.25">
      <c r="A42" s="156" t="s">
        <v>378</v>
      </c>
      <c r="B42" s="157" t="s">
        <v>267</v>
      </c>
      <c r="C42" s="158">
        <v>5800126</v>
      </c>
      <c r="D42" s="158">
        <v>6261727</v>
      </c>
    </row>
    <row r="43" spans="1:4" ht="15.75" x14ac:dyDescent="0.25">
      <c r="A43" s="156" t="s">
        <v>379</v>
      </c>
      <c r="B43" s="159" t="s">
        <v>380</v>
      </c>
      <c r="C43" s="162"/>
      <c r="D43" s="162"/>
    </row>
    <row r="44" spans="1:4" ht="16.5" thickBot="1" x14ac:dyDescent="0.3">
      <c r="A44" s="146" t="s">
        <v>381</v>
      </c>
      <c r="B44" s="160" t="s">
        <v>382</v>
      </c>
      <c r="C44" s="161">
        <v>101886425</v>
      </c>
      <c r="D44" s="161">
        <v>96717607</v>
      </c>
    </row>
    <row r="45" spans="1:4" ht="16.5" thickBot="1" x14ac:dyDescent="0.3">
      <c r="A45" s="165" t="s">
        <v>259</v>
      </c>
      <c r="B45" s="166" t="s">
        <v>383</v>
      </c>
      <c r="C45" s="167">
        <f>+C40+C41</f>
        <v>127937000</v>
      </c>
      <c r="D45" s="167">
        <f>+D40+D41</f>
        <v>123239000</v>
      </c>
    </row>
    <row r="46" spans="1:4" ht="16.5" thickBot="1" x14ac:dyDescent="0.3">
      <c r="A46" s="168"/>
      <c r="B46" s="169"/>
      <c r="C46" s="170"/>
    </row>
    <row r="47" spans="1:4" ht="16.5" thickBot="1" x14ac:dyDescent="0.3">
      <c r="A47" s="134"/>
      <c r="B47" s="171" t="s">
        <v>176</v>
      </c>
      <c r="C47" s="167"/>
      <c r="D47" s="167"/>
    </row>
    <row r="48" spans="1:4" ht="16.5" thickBot="1" x14ac:dyDescent="0.3">
      <c r="A48" s="153" t="s">
        <v>10</v>
      </c>
      <c r="B48" s="154" t="s">
        <v>384</v>
      </c>
      <c r="C48" s="142">
        <f>SUM(C49:C53)</f>
        <v>126810510</v>
      </c>
      <c r="D48" s="142">
        <f>SUM(D49:D53)</f>
        <v>122296660</v>
      </c>
    </row>
    <row r="49" spans="1:4" ht="15.75" x14ac:dyDescent="0.25">
      <c r="A49" s="146" t="s">
        <v>12</v>
      </c>
      <c r="B49" s="152" t="s">
        <v>177</v>
      </c>
      <c r="C49" s="158">
        <v>76504339</v>
      </c>
      <c r="D49" s="158">
        <v>77217887</v>
      </c>
    </row>
    <row r="50" spans="1:4" ht="15.75" x14ac:dyDescent="0.25">
      <c r="A50" s="146" t="s">
        <v>14</v>
      </c>
      <c r="B50" s="147" t="s">
        <v>178</v>
      </c>
      <c r="C50" s="172">
        <v>13601466</v>
      </c>
      <c r="D50" s="172">
        <v>13639075</v>
      </c>
    </row>
    <row r="51" spans="1:4" ht="15.75" x14ac:dyDescent="0.25">
      <c r="A51" s="146" t="s">
        <v>16</v>
      </c>
      <c r="B51" s="147" t="s">
        <v>179</v>
      </c>
      <c r="C51" s="172">
        <v>36534575</v>
      </c>
      <c r="D51" s="172">
        <v>31269568</v>
      </c>
    </row>
    <row r="52" spans="1:4" ht="15.75" x14ac:dyDescent="0.25">
      <c r="A52" s="146" t="s">
        <v>18</v>
      </c>
      <c r="B52" s="147" t="s">
        <v>180</v>
      </c>
      <c r="C52" s="172"/>
      <c r="D52" s="172"/>
    </row>
    <row r="53" spans="1:4" ht="16.5" thickBot="1" x14ac:dyDescent="0.3">
      <c r="A53" s="146" t="s">
        <v>20</v>
      </c>
      <c r="B53" s="147" t="s">
        <v>182</v>
      </c>
      <c r="C53" s="172">
        <v>170130</v>
      </c>
      <c r="D53" s="172">
        <v>170130</v>
      </c>
    </row>
    <row r="54" spans="1:4" ht="16.5" thickBot="1" x14ac:dyDescent="0.3">
      <c r="A54" s="153" t="s">
        <v>24</v>
      </c>
      <c r="B54" s="154" t="s">
        <v>385</v>
      </c>
      <c r="C54" s="142">
        <f>SUM(C55:C57)</f>
        <v>1126490</v>
      </c>
      <c r="D54" s="142">
        <f>SUM(D55:D57)</f>
        <v>942340</v>
      </c>
    </row>
    <row r="55" spans="1:4" ht="15.75" x14ac:dyDescent="0.25">
      <c r="A55" s="146" t="s">
        <v>26</v>
      </c>
      <c r="B55" s="152" t="s">
        <v>212</v>
      </c>
      <c r="C55" s="158">
        <v>1126490</v>
      </c>
      <c r="D55" s="158">
        <v>942340</v>
      </c>
    </row>
    <row r="56" spans="1:4" ht="15.75" x14ac:dyDescent="0.25">
      <c r="A56" s="146" t="s">
        <v>28</v>
      </c>
      <c r="B56" s="147" t="s">
        <v>214</v>
      </c>
      <c r="C56" s="172"/>
      <c r="D56" s="172"/>
    </row>
    <row r="57" spans="1:4" ht="15.75" x14ac:dyDescent="0.25">
      <c r="A57" s="146" t="s">
        <v>30</v>
      </c>
      <c r="B57" s="147" t="s">
        <v>386</v>
      </c>
      <c r="C57" s="172"/>
      <c r="D57" s="172"/>
    </row>
    <row r="58" spans="1:4" ht="32.25" thickBot="1" x14ac:dyDescent="0.3">
      <c r="A58" s="146" t="s">
        <v>32</v>
      </c>
      <c r="B58" s="147" t="s">
        <v>387</v>
      </c>
      <c r="C58" s="172"/>
      <c r="D58" s="172"/>
    </row>
    <row r="59" spans="1:4" ht="16.5" thickBot="1" x14ac:dyDescent="0.3">
      <c r="A59" s="153" t="s">
        <v>38</v>
      </c>
      <c r="B59" s="154" t="s">
        <v>388</v>
      </c>
      <c r="C59" s="155"/>
      <c r="D59" s="155"/>
    </row>
    <row r="60" spans="1:4" ht="16.5" thickBot="1" x14ac:dyDescent="0.3">
      <c r="A60" s="153" t="s">
        <v>231</v>
      </c>
      <c r="B60" s="173" t="s">
        <v>389</v>
      </c>
      <c r="C60" s="174">
        <f>+C48+C54+C59</f>
        <v>127937000</v>
      </c>
      <c r="D60" s="174">
        <f>+D48+D54+D59</f>
        <v>123239000</v>
      </c>
    </row>
    <row r="61" spans="1:4" ht="16.5" thickBot="1" x14ac:dyDescent="0.3">
      <c r="A61" s="175"/>
      <c r="B61" s="176"/>
      <c r="C61" s="177"/>
    </row>
    <row r="62" spans="1:4" ht="16.5" thickBot="1" x14ac:dyDescent="0.3">
      <c r="A62" s="178" t="s">
        <v>263</v>
      </c>
      <c r="B62" s="179"/>
      <c r="C62" s="180">
        <v>24</v>
      </c>
      <c r="D62" s="180">
        <v>24</v>
      </c>
    </row>
    <row r="63" spans="1:4" ht="16.5" thickBot="1" x14ac:dyDescent="0.3">
      <c r="A63" s="178" t="s">
        <v>264</v>
      </c>
      <c r="B63" s="179"/>
      <c r="C63" s="180">
        <v>0</v>
      </c>
      <c r="D63" s="180">
        <v>0</v>
      </c>
    </row>
  </sheetData>
  <mergeCells count="3">
    <mergeCell ref="A1:D1"/>
    <mergeCell ref="A2:D2"/>
    <mergeCell ref="A3:D3"/>
  </mergeCells>
  <pageMargins left="0.47" right="0.42" top="0.75" bottom="0.75" header="0.3" footer="0.3"/>
  <pageSetup paperSize="9" scale="84" orientation="portrait" r:id="rId1"/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D63"/>
  <sheetViews>
    <sheetView view="pageBreakPreview" zoomScale="60"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4" width="15.140625" customWidth="1"/>
  </cols>
  <sheetData>
    <row r="1" spans="1:4" ht="15.75" x14ac:dyDescent="0.25">
      <c r="A1" s="250" t="s">
        <v>391</v>
      </c>
      <c r="B1" s="250"/>
      <c r="C1" s="250"/>
      <c r="D1" s="250"/>
    </row>
    <row r="2" spans="1:4" ht="15.75" x14ac:dyDescent="0.25">
      <c r="A2" s="251" t="s">
        <v>409</v>
      </c>
      <c r="B2" s="251"/>
      <c r="C2" s="251"/>
      <c r="D2" s="251"/>
    </row>
    <row r="3" spans="1:4" ht="15.75" x14ac:dyDescent="0.25">
      <c r="A3" s="252" t="s">
        <v>517</v>
      </c>
      <c r="B3" s="252"/>
      <c r="C3" s="252"/>
      <c r="D3" s="252"/>
    </row>
    <row r="4" spans="1:4" ht="16.5" thickBot="1" x14ac:dyDescent="0.3">
      <c r="A4" s="91"/>
      <c r="B4" s="91"/>
      <c r="C4" s="91"/>
    </row>
    <row r="5" spans="1:4" ht="15.75" x14ac:dyDescent="0.25">
      <c r="A5" s="9" t="s">
        <v>0</v>
      </c>
      <c r="B5" s="10" t="s">
        <v>397</v>
      </c>
      <c r="C5" s="11"/>
      <c r="D5" s="11"/>
    </row>
    <row r="6" spans="1:4" ht="32.25" thickBot="1" x14ac:dyDescent="0.3">
      <c r="A6" s="94" t="s">
        <v>2</v>
      </c>
      <c r="B6" s="92" t="s">
        <v>268</v>
      </c>
      <c r="C6" s="13"/>
      <c r="D6" s="13"/>
    </row>
    <row r="7" spans="1:4" ht="16.5" thickBot="1" x14ac:dyDescent="0.3">
      <c r="A7" s="133"/>
      <c r="B7" s="14"/>
      <c r="C7" s="88"/>
      <c r="D7" s="88" t="s">
        <v>400</v>
      </c>
    </row>
    <row r="8" spans="1:4" ht="32.25" thickBot="1" x14ac:dyDescent="0.3">
      <c r="A8" s="134" t="s">
        <v>4</v>
      </c>
      <c r="B8" s="135" t="s">
        <v>5</v>
      </c>
      <c r="C8" s="93" t="s">
        <v>502</v>
      </c>
      <c r="D8" s="93" t="s">
        <v>503</v>
      </c>
    </row>
    <row r="9" spans="1:4" ht="16.5" thickBot="1" x14ac:dyDescent="0.3">
      <c r="A9" s="136" t="s">
        <v>6</v>
      </c>
      <c r="B9" s="137" t="s">
        <v>7</v>
      </c>
      <c r="C9" s="19" t="s">
        <v>8</v>
      </c>
      <c r="D9" s="19" t="s">
        <v>272</v>
      </c>
    </row>
    <row r="10" spans="1:4" ht="16.5" thickBot="1" x14ac:dyDescent="0.3">
      <c r="A10" s="138"/>
      <c r="B10" s="139" t="s">
        <v>9</v>
      </c>
      <c r="C10" s="140"/>
      <c r="D10" s="140"/>
    </row>
    <row r="11" spans="1:4" ht="16.5" thickBot="1" x14ac:dyDescent="0.3">
      <c r="A11" s="136" t="s">
        <v>10</v>
      </c>
      <c r="B11" s="141" t="s">
        <v>364</v>
      </c>
      <c r="C11" s="142">
        <f>SUM(C12:C22)</f>
        <v>10266855</v>
      </c>
      <c r="D11" s="142">
        <f>SUM(D12:D22)</f>
        <v>10266072</v>
      </c>
    </row>
    <row r="12" spans="1:4" ht="16.5" thickBot="1" x14ac:dyDescent="0.3">
      <c r="A12" s="143" t="s">
        <v>12</v>
      </c>
      <c r="B12" s="144" t="s">
        <v>71</v>
      </c>
      <c r="C12" s="145">
        <f>SUM('4'!C12)</f>
        <v>0</v>
      </c>
      <c r="D12" s="145">
        <f>SUM('4'!D12)</f>
        <v>0</v>
      </c>
    </row>
    <row r="13" spans="1:4" ht="16.5" thickBot="1" x14ac:dyDescent="0.3">
      <c r="A13" s="146" t="s">
        <v>14</v>
      </c>
      <c r="B13" s="147" t="s">
        <v>73</v>
      </c>
      <c r="C13" s="145">
        <f>SUM('4'!C13)</f>
        <v>100000</v>
      </c>
      <c r="D13" s="145">
        <f>SUM('4'!D13)</f>
        <v>100000</v>
      </c>
    </row>
    <row r="14" spans="1:4" ht="16.5" thickBot="1" x14ac:dyDescent="0.3">
      <c r="A14" s="146" t="s">
        <v>16</v>
      </c>
      <c r="B14" s="147" t="s">
        <v>75</v>
      </c>
      <c r="C14" s="145">
        <f>SUM('4'!C14)</f>
        <v>66000</v>
      </c>
      <c r="D14" s="145">
        <f>SUM('4'!D14)</f>
        <v>66000</v>
      </c>
    </row>
    <row r="15" spans="1:4" ht="16.5" thickBot="1" x14ac:dyDescent="0.3">
      <c r="A15" s="146" t="s">
        <v>18</v>
      </c>
      <c r="B15" s="147" t="s">
        <v>77</v>
      </c>
      <c r="C15" s="145">
        <f>SUM('4'!C15)</f>
        <v>0</v>
      </c>
      <c r="D15" s="145">
        <f>SUM('4'!D15)</f>
        <v>0</v>
      </c>
    </row>
    <row r="16" spans="1:4" ht="16.5" thickBot="1" x14ac:dyDescent="0.3">
      <c r="A16" s="146" t="s">
        <v>20</v>
      </c>
      <c r="B16" s="147" t="s">
        <v>79</v>
      </c>
      <c r="C16" s="145">
        <f>SUM('4'!C16)</f>
        <v>7952313</v>
      </c>
      <c r="D16" s="145">
        <f>SUM('4'!D16)</f>
        <v>7952242</v>
      </c>
    </row>
    <row r="17" spans="1:4" ht="16.5" thickBot="1" x14ac:dyDescent="0.3">
      <c r="A17" s="146" t="s">
        <v>22</v>
      </c>
      <c r="B17" s="147" t="s">
        <v>365</v>
      </c>
      <c r="C17" s="145">
        <f>SUM('4'!C17)</f>
        <v>2147124</v>
      </c>
      <c r="D17" s="145">
        <f>SUM('4'!D17)</f>
        <v>2147105</v>
      </c>
    </row>
    <row r="18" spans="1:4" ht="16.5" thickBot="1" x14ac:dyDescent="0.3">
      <c r="A18" s="146" t="s">
        <v>184</v>
      </c>
      <c r="B18" s="149" t="s">
        <v>366</v>
      </c>
      <c r="C18" s="145">
        <f>SUM('4'!C18)</f>
        <v>0</v>
      </c>
      <c r="D18" s="145">
        <f>SUM('4'!D18)</f>
        <v>0</v>
      </c>
    </row>
    <row r="19" spans="1:4" ht="16.5" thickBot="1" x14ac:dyDescent="0.3">
      <c r="A19" s="146" t="s">
        <v>186</v>
      </c>
      <c r="B19" s="147" t="s">
        <v>85</v>
      </c>
      <c r="C19" s="145">
        <f>SUM('4'!C19)</f>
        <v>1418</v>
      </c>
      <c r="D19" s="145">
        <f>SUM('4'!D19)</f>
        <v>725</v>
      </c>
    </row>
    <row r="20" spans="1:4" ht="16.5" thickBot="1" x14ac:dyDescent="0.3">
      <c r="A20" s="146" t="s">
        <v>188</v>
      </c>
      <c r="B20" s="147" t="s">
        <v>87</v>
      </c>
      <c r="C20" s="145">
        <f>SUM('4'!C20)</f>
        <v>0</v>
      </c>
      <c r="D20" s="145">
        <f>SUM('4'!D20)</f>
        <v>0</v>
      </c>
    </row>
    <row r="21" spans="1:4" ht="16.5" thickBot="1" x14ac:dyDescent="0.3">
      <c r="A21" s="146" t="s">
        <v>190</v>
      </c>
      <c r="B21" s="147" t="s">
        <v>89</v>
      </c>
      <c r="C21" s="145">
        <f>SUM('4'!C21)</f>
        <v>0</v>
      </c>
      <c r="D21" s="145">
        <f>SUM('4'!D21)</f>
        <v>0</v>
      </c>
    </row>
    <row r="22" spans="1:4" ht="16.5" thickBot="1" x14ac:dyDescent="0.3">
      <c r="A22" s="146" t="s">
        <v>192</v>
      </c>
      <c r="B22" s="149" t="s">
        <v>91</v>
      </c>
      <c r="C22" s="145">
        <f>SUM('4'!C22)</f>
        <v>0</v>
      </c>
      <c r="D22" s="145">
        <f>SUM('4'!D22)</f>
        <v>0</v>
      </c>
    </row>
    <row r="23" spans="1:4" ht="32.25" thickBot="1" x14ac:dyDescent="0.3">
      <c r="A23" s="136" t="s">
        <v>24</v>
      </c>
      <c r="B23" s="141" t="s">
        <v>367</v>
      </c>
      <c r="C23" s="142">
        <f>SUM(C24:C26)</f>
        <v>9983594</v>
      </c>
      <c r="D23" s="142">
        <f>SUM(D24:D26)</f>
        <v>9983594</v>
      </c>
    </row>
    <row r="24" spans="1:4" ht="15.75" x14ac:dyDescent="0.25">
      <c r="A24" s="146" t="s">
        <v>26</v>
      </c>
      <c r="B24" s="152" t="s">
        <v>27</v>
      </c>
      <c r="C24" s="148">
        <f>SUM('4'!C24)</f>
        <v>0</v>
      </c>
      <c r="D24" s="148">
        <f>SUM('4'!D24)</f>
        <v>0</v>
      </c>
    </row>
    <row r="25" spans="1:4" ht="15.75" x14ac:dyDescent="0.25">
      <c r="A25" s="146" t="s">
        <v>28</v>
      </c>
      <c r="B25" s="147" t="s">
        <v>368</v>
      </c>
      <c r="C25" s="148">
        <f>SUM('4'!C25)</f>
        <v>0</v>
      </c>
      <c r="D25" s="148">
        <f>SUM('4'!D25)</f>
        <v>0</v>
      </c>
    </row>
    <row r="26" spans="1:4" ht="15.75" x14ac:dyDescent="0.25">
      <c r="A26" s="146" t="s">
        <v>30</v>
      </c>
      <c r="B26" s="147" t="s">
        <v>369</v>
      </c>
      <c r="C26" s="148">
        <f>SUM('4'!C26)</f>
        <v>9983594</v>
      </c>
      <c r="D26" s="148">
        <f>SUM('4'!D26)</f>
        <v>9983594</v>
      </c>
    </row>
    <row r="27" spans="1:4" ht="16.5" thickBot="1" x14ac:dyDescent="0.3">
      <c r="A27" s="146" t="s">
        <v>32</v>
      </c>
      <c r="B27" s="147" t="s">
        <v>370</v>
      </c>
      <c r="C27" s="148">
        <f>SUM('4'!C27)</f>
        <v>0</v>
      </c>
      <c r="D27" s="148">
        <f>SUM('4'!D27)</f>
        <v>0</v>
      </c>
    </row>
    <row r="28" spans="1:4" ht="16.5" thickBot="1" x14ac:dyDescent="0.3">
      <c r="A28" s="153" t="s">
        <v>38</v>
      </c>
      <c r="B28" s="154" t="s">
        <v>265</v>
      </c>
      <c r="C28" s="155"/>
      <c r="D28" s="148">
        <f>SUM('4'!D28)</f>
        <v>10000</v>
      </c>
    </row>
    <row r="29" spans="1:4" ht="32.25" thickBot="1" x14ac:dyDescent="0.3">
      <c r="A29" s="153" t="s">
        <v>231</v>
      </c>
      <c r="B29" s="154" t="s">
        <v>371</v>
      </c>
      <c r="C29" s="142">
        <f>+C30+C31+C32</f>
        <v>0</v>
      </c>
      <c r="D29" s="142">
        <f>+D30+D31+D32</f>
        <v>0</v>
      </c>
    </row>
    <row r="30" spans="1:4" ht="15.75" x14ac:dyDescent="0.25">
      <c r="A30" s="156" t="s">
        <v>54</v>
      </c>
      <c r="B30" s="157" t="s">
        <v>41</v>
      </c>
      <c r="C30" s="158">
        <f>SUM('4'!C30)</f>
        <v>0</v>
      </c>
      <c r="D30" s="158">
        <f>SUM('4'!D30)</f>
        <v>0</v>
      </c>
    </row>
    <row r="31" spans="1:4" ht="15.75" x14ac:dyDescent="0.25">
      <c r="A31" s="156" t="s">
        <v>62</v>
      </c>
      <c r="B31" s="157" t="s">
        <v>368</v>
      </c>
      <c r="C31" s="158">
        <f>SUM('4'!C31)</f>
        <v>0</v>
      </c>
      <c r="D31" s="158">
        <f>SUM('4'!D31)</f>
        <v>0</v>
      </c>
    </row>
    <row r="32" spans="1:4" ht="17.25" customHeight="1" x14ac:dyDescent="0.25">
      <c r="A32" s="156" t="s">
        <v>64</v>
      </c>
      <c r="B32" s="159" t="s">
        <v>372</v>
      </c>
      <c r="C32" s="158">
        <f>SUM('4'!C32)</f>
        <v>0</v>
      </c>
      <c r="D32" s="158">
        <f>SUM('4'!D32)</f>
        <v>0</v>
      </c>
    </row>
    <row r="33" spans="1:4" ht="16.5" thickBot="1" x14ac:dyDescent="0.3">
      <c r="A33" s="146" t="s">
        <v>66</v>
      </c>
      <c r="B33" s="160" t="s">
        <v>373</v>
      </c>
      <c r="C33" s="158">
        <f>SUM('4'!C33)</f>
        <v>0</v>
      </c>
      <c r="D33" s="158">
        <f>SUM('4'!D33)</f>
        <v>0</v>
      </c>
    </row>
    <row r="34" spans="1:4" ht="16.5" thickBot="1" x14ac:dyDescent="0.3">
      <c r="A34" s="153" t="s">
        <v>68</v>
      </c>
      <c r="B34" s="154" t="s">
        <v>374</v>
      </c>
      <c r="C34" s="142">
        <f>+C35+C36+C37</f>
        <v>0</v>
      </c>
      <c r="D34" s="142">
        <f>+D35+D36+D37</f>
        <v>0</v>
      </c>
    </row>
    <row r="35" spans="1:4" ht="15.75" x14ac:dyDescent="0.25">
      <c r="A35" s="156" t="s">
        <v>70</v>
      </c>
      <c r="B35" s="157" t="s">
        <v>95</v>
      </c>
      <c r="C35" s="158"/>
      <c r="D35" s="158"/>
    </row>
    <row r="36" spans="1:4" ht="15.75" x14ac:dyDescent="0.25">
      <c r="A36" s="156" t="s">
        <v>72</v>
      </c>
      <c r="B36" s="159" t="s">
        <v>97</v>
      </c>
      <c r="C36" s="162"/>
      <c r="D36" s="162"/>
    </row>
    <row r="37" spans="1:4" ht="16.5" thickBot="1" x14ac:dyDescent="0.3">
      <c r="A37" s="146" t="s">
        <v>74</v>
      </c>
      <c r="B37" s="160" t="s">
        <v>99</v>
      </c>
      <c r="C37" s="161"/>
      <c r="D37" s="161"/>
    </row>
    <row r="38" spans="1:4" ht="16.5" thickBot="1" x14ac:dyDescent="0.3">
      <c r="A38" s="153" t="s">
        <v>92</v>
      </c>
      <c r="B38" s="154" t="s">
        <v>266</v>
      </c>
      <c r="C38" s="155"/>
      <c r="D38" s="155"/>
    </row>
    <row r="39" spans="1:4" ht="16.5" thickBot="1" x14ac:dyDescent="0.3">
      <c r="A39" s="153" t="s">
        <v>249</v>
      </c>
      <c r="B39" s="154" t="s">
        <v>375</v>
      </c>
      <c r="C39" s="163"/>
      <c r="D39" s="163"/>
    </row>
    <row r="40" spans="1:4" ht="16.5" thickBot="1" x14ac:dyDescent="0.3">
      <c r="A40" s="136" t="s">
        <v>114</v>
      </c>
      <c r="B40" s="154" t="s">
        <v>376</v>
      </c>
      <c r="C40" s="164">
        <f>+C11+C23+C28+C29+C34+C38+C39</f>
        <v>20250449</v>
      </c>
      <c r="D40" s="164">
        <f>+D11+D23+D28+D29+D34+D38+D39</f>
        <v>20259666</v>
      </c>
    </row>
    <row r="41" spans="1:4" ht="16.5" thickBot="1" x14ac:dyDescent="0.3">
      <c r="A41" s="165" t="s">
        <v>124</v>
      </c>
      <c r="B41" s="154" t="s">
        <v>377</v>
      </c>
      <c r="C41" s="164">
        <f>+C42+C43+C44</f>
        <v>107569051</v>
      </c>
      <c r="D41" s="164">
        <f>+D42+D43+D44</f>
        <v>102861834</v>
      </c>
    </row>
    <row r="42" spans="1:4" ht="15.75" x14ac:dyDescent="0.25">
      <c r="A42" s="156" t="s">
        <v>378</v>
      </c>
      <c r="B42" s="157" t="s">
        <v>267</v>
      </c>
      <c r="C42" s="158">
        <f>SUM('4'!C42)</f>
        <v>5800126</v>
      </c>
      <c r="D42" s="158">
        <f>SUM('4'!D42)</f>
        <v>6261727</v>
      </c>
    </row>
    <row r="43" spans="1:4" ht="15.75" x14ac:dyDescent="0.25">
      <c r="A43" s="156" t="s">
        <v>379</v>
      </c>
      <c r="B43" s="159" t="s">
        <v>380</v>
      </c>
      <c r="C43" s="158">
        <f>SUM('4'!C43)</f>
        <v>0</v>
      </c>
      <c r="D43" s="158">
        <f>SUM('4'!D43)</f>
        <v>0</v>
      </c>
    </row>
    <row r="44" spans="1:4" ht="16.5" thickBot="1" x14ac:dyDescent="0.3">
      <c r="A44" s="146" t="s">
        <v>381</v>
      </c>
      <c r="B44" s="160" t="s">
        <v>382</v>
      </c>
      <c r="C44" s="158">
        <f>SUM('4'!C44)-'5-c'!C44</f>
        <v>101768925</v>
      </c>
      <c r="D44" s="158">
        <f>SUM('4'!D44)-'5-c'!D44</f>
        <v>96600107</v>
      </c>
    </row>
    <row r="45" spans="1:4" ht="16.5" thickBot="1" x14ac:dyDescent="0.3">
      <c r="A45" s="165" t="s">
        <v>259</v>
      </c>
      <c r="B45" s="166" t="s">
        <v>383</v>
      </c>
      <c r="C45" s="167">
        <f>+C40+C41</f>
        <v>127819500</v>
      </c>
      <c r="D45" s="167">
        <f>+D40+D41</f>
        <v>123121500</v>
      </c>
    </row>
    <row r="46" spans="1:4" ht="16.5" thickBot="1" x14ac:dyDescent="0.3">
      <c r="A46" s="168"/>
      <c r="B46" s="169"/>
      <c r="C46" s="170"/>
    </row>
    <row r="47" spans="1:4" ht="16.5" thickBot="1" x14ac:dyDescent="0.3">
      <c r="A47" s="134"/>
      <c r="B47" s="171" t="s">
        <v>176</v>
      </c>
      <c r="C47" s="167"/>
      <c r="D47" s="167"/>
    </row>
    <row r="48" spans="1:4" ht="16.5" thickBot="1" x14ac:dyDescent="0.3">
      <c r="A48" s="153" t="s">
        <v>10</v>
      </c>
      <c r="B48" s="154" t="s">
        <v>384</v>
      </c>
      <c r="C48" s="142">
        <f>SUM(C49:C53)</f>
        <v>126693010</v>
      </c>
      <c r="D48" s="142">
        <f>SUM(D49:D53)</f>
        <v>122179160</v>
      </c>
    </row>
    <row r="49" spans="1:4" ht="15.75" x14ac:dyDescent="0.25">
      <c r="A49" s="146" t="s">
        <v>12</v>
      </c>
      <c r="B49" s="152" t="s">
        <v>177</v>
      </c>
      <c r="C49" s="158">
        <f>SUM('4'!C49)-'5-c'!C49</f>
        <v>76404339</v>
      </c>
      <c r="D49" s="158">
        <f>SUM('4'!D49)-'5-c'!D49</f>
        <v>77117887</v>
      </c>
    </row>
    <row r="50" spans="1:4" ht="15.75" x14ac:dyDescent="0.25">
      <c r="A50" s="146" t="s">
        <v>14</v>
      </c>
      <c r="B50" s="147" t="s">
        <v>178</v>
      </c>
      <c r="C50" s="158">
        <f>SUM('4'!C50)-'5-c'!C50</f>
        <v>13583966</v>
      </c>
      <c r="D50" s="158">
        <f>SUM('4'!D50)-'5-c'!D50</f>
        <v>13621575</v>
      </c>
    </row>
    <row r="51" spans="1:4" ht="15.75" x14ac:dyDescent="0.25">
      <c r="A51" s="146" t="s">
        <v>16</v>
      </c>
      <c r="B51" s="147" t="s">
        <v>179</v>
      </c>
      <c r="C51" s="158">
        <f>SUM('4'!C51)-'5-c'!C51</f>
        <v>36534575</v>
      </c>
      <c r="D51" s="158">
        <f>SUM('4'!D51)-'5-c'!D51</f>
        <v>31269568</v>
      </c>
    </row>
    <row r="52" spans="1:4" ht="15.75" x14ac:dyDescent="0.25">
      <c r="A52" s="146" t="s">
        <v>18</v>
      </c>
      <c r="B52" s="147" t="s">
        <v>180</v>
      </c>
      <c r="C52" s="158">
        <f>SUM('4'!C52)-'5-c'!C52</f>
        <v>0</v>
      </c>
      <c r="D52" s="158">
        <f>SUM('4'!D52)-'5-c'!D52</f>
        <v>0</v>
      </c>
    </row>
    <row r="53" spans="1:4" ht="16.5" thickBot="1" x14ac:dyDescent="0.3">
      <c r="A53" s="146" t="s">
        <v>20</v>
      </c>
      <c r="B53" s="147" t="s">
        <v>182</v>
      </c>
      <c r="C53" s="158">
        <f>SUM('4'!C53)-'5-c'!C53</f>
        <v>170130</v>
      </c>
      <c r="D53" s="158">
        <f>SUM('4'!D53)-'5-c'!D53</f>
        <v>170130</v>
      </c>
    </row>
    <row r="54" spans="1:4" ht="16.5" thickBot="1" x14ac:dyDescent="0.3">
      <c r="A54" s="153" t="s">
        <v>24</v>
      </c>
      <c r="B54" s="154" t="s">
        <v>385</v>
      </c>
      <c r="C54" s="142">
        <f>SUM(C55:C57)</f>
        <v>1126490</v>
      </c>
      <c r="D54" s="142">
        <f>SUM(D55:D57)</f>
        <v>942340</v>
      </c>
    </row>
    <row r="55" spans="1:4" ht="15.75" x14ac:dyDescent="0.25">
      <c r="A55" s="146" t="s">
        <v>26</v>
      </c>
      <c r="B55" s="152" t="s">
        <v>212</v>
      </c>
      <c r="C55" s="158">
        <f>SUM('4'!C55)</f>
        <v>1126490</v>
      </c>
      <c r="D55" s="158">
        <f>SUM('4'!D55)</f>
        <v>942340</v>
      </c>
    </row>
    <row r="56" spans="1:4" ht="15.75" x14ac:dyDescent="0.25">
      <c r="A56" s="146" t="s">
        <v>28</v>
      </c>
      <c r="B56" s="147" t="s">
        <v>214</v>
      </c>
      <c r="C56" s="158">
        <f>SUM('4'!C56)</f>
        <v>0</v>
      </c>
      <c r="D56" s="158">
        <f>SUM('4'!D56)</f>
        <v>0</v>
      </c>
    </row>
    <row r="57" spans="1:4" ht="15.75" x14ac:dyDescent="0.25">
      <c r="A57" s="146" t="s">
        <v>30</v>
      </c>
      <c r="B57" s="147" t="s">
        <v>386</v>
      </c>
      <c r="C57" s="158">
        <f>SUM('4'!C57)</f>
        <v>0</v>
      </c>
      <c r="D57" s="158">
        <f>SUM('4'!D57)</f>
        <v>0</v>
      </c>
    </row>
    <row r="58" spans="1:4" ht="32.25" thickBot="1" x14ac:dyDescent="0.3">
      <c r="A58" s="146" t="s">
        <v>32</v>
      </c>
      <c r="B58" s="147" t="s">
        <v>387</v>
      </c>
      <c r="C58" s="158">
        <f>SUM('4'!C58)</f>
        <v>0</v>
      </c>
      <c r="D58" s="158">
        <f>SUM('4'!D58)</f>
        <v>0</v>
      </c>
    </row>
    <row r="59" spans="1:4" ht="16.5" thickBot="1" x14ac:dyDescent="0.3">
      <c r="A59" s="153" t="s">
        <v>38</v>
      </c>
      <c r="B59" s="154" t="s">
        <v>388</v>
      </c>
      <c r="C59" s="155"/>
      <c r="D59" s="155"/>
    </row>
    <row r="60" spans="1:4" ht="16.5" thickBot="1" x14ac:dyDescent="0.3">
      <c r="A60" s="153" t="s">
        <v>231</v>
      </c>
      <c r="B60" s="173" t="s">
        <v>389</v>
      </c>
      <c r="C60" s="174">
        <f>+C48+C54+C59</f>
        <v>127819500</v>
      </c>
      <c r="D60" s="174">
        <f>+D48+D54+D59</f>
        <v>123121500</v>
      </c>
    </row>
    <row r="61" spans="1:4" ht="16.5" thickBot="1" x14ac:dyDescent="0.3">
      <c r="A61" s="175"/>
      <c r="B61" s="176"/>
      <c r="C61" s="177"/>
    </row>
    <row r="62" spans="1:4" ht="16.5" thickBot="1" x14ac:dyDescent="0.3">
      <c r="A62" s="178" t="s">
        <v>263</v>
      </c>
      <c r="B62" s="179"/>
      <c r="C62" s="180">
        <v>24</v>
      </c>
      <c r="D62" s="180">
        <v>24</v>
      </c>
    </row>
    <row r="63" spans="1:4" ht="16.5" thickBot="1" x14ac:dyDescent="0.3">
      <c r="A63" s="178" t="s">
        <v>264</v>
      </c>
      <c r="B63" s="179"/>
      <c r="C63" s="180">
        <v>0</v>
      </c>
      <c r="D63" s="180">
        <v>0</v>
      </c>
    </row>
  </sheetData>
  <mergeCells count="3">
    <mergeCell ref="A1:D1"/>
    <mergeCell ref="A2:D2"/>
    <mergeCell ref="A3:D3"/>
  </mergeCells>
  <pageMargins left="0.52" right="0.36" top="0.75" bottom="0.75" header="0.3" footer="0.3"/>
  <pageSetup paperSize="9" scale="87" orientation="portrait" r:id="rId1"/>
  <rowBreaks count="1" manualBreakCount="1">
    <brk id="4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D63"/>
  <sheetViews>
    <sheetView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4" width="15.140625" customWidth="1"/>
  </cols>
  <sheetData>
    <row r="1" spans="1:4" ht="15.75" x14ac:dyDescent="0.25">
      <c r="A1" s="250" t="s">
        <v>392</v>
      </c>
      <c r="B1" s="250"/>
      <c r="C1" s="250"/>
      <c r="D1" s="250"/>
    </row>
    <row r="2" spans="1:4" ht="15.75" x14ac:dyDescent="0.25">
      <c r="A2" s="251" t="s">
        <v>409</v>
      </c>
      <c r="B2" s="251"/>
      <c r="C2" s="251"/>
      <c r="D2" s="251"/>
    </row>
    <row r="3" spans="1:4" ht="15.75" x14ac:dyDescent="0.25">
      <c r="A3" s="252" t="s">
        <v>517</v>
      </c>
      <c r="B3" s="252"/>
      <c r="C3" s="252"/>
      <c r="D3" s="252"/>
    </row>
    <row r="4" spans="1:4" ht="16.5" thickBot="1" x14ac:dyDescent="0.3">
      <c r="A4" s="91"/>
      <c r="B4" s="91"/>
      <c r="C4" s="91"/>
    </row>
    <row r="5" spans="1:4" ht="15.75" x14ac:dyDescent="0.25">
      <c r="A5" s="9" t="s">
        <v>0</v>
      </c>
      <c r="B5" s="10" t="s">
        <v>397</v>
      </c>
      <c r="C5" s="11"/>
      <c r="D5" s="11"/>
    </row>
    <row r="6" spans="1:4" ht="32.25" thickBot="1" x14ac:dyDescent="0.3">
      <c r="A6" s="94" t="s">
        <v>2</v>
      </c>
      <c r="B6" s="92" t="s">
        <v>269</v>
      </c>
      <c r="C6" s="13"/>
      <c r="D6" s="13"/>
    </row>
    <row r="7" spans="1:4" ht="16.5" thickBot="1" x14ac:dyDescent="0.3">
      <c r="A7" s="133"/>
      <c r="B7" s="14"/>
      <c r="C7" s="88"/>
      <c r="D7" s="88" t="s">
        <v>400</v>
      </c>
    </row>
    <row r="8" spans="1:4" ht="32.25" thickBot="1" x14ac:dyDescent="0.3">
      <c r="A8" s="134" t="s">
        <v>4</v>
      </c>
      <c r="B8" s="135" t="s">
        <v>5</v>
      </c>
      <c r="C8" s="93" t="s">
        <v>502</v>
      </c>
      <c r="D8" s="93" t="s">
        <v>503</v>
      </c>
    </row>
    <row r="9" spans="1:4" ht="16.5" thickBot="1" x14ac:dyDescent="0.3">
      <c r="A9" s="136" t="s">
        <v>6</v>
      </c>
      <c r="B9" s="137" t="s">
        <v>7</v>
      </c>
      <c r="C9" s="19" t="s">
        <v>8</v>
      </c>
      <c r="D9" s="19" t="s">
        <v>272</v>
      </c>
    </row>
    <row r="10" spans="1:4" ht="16.5" thickBot="1" x14ac:dyDescent="0.3">
      <c r="A10" s="138"/>
      <c r="B10" s="139" t="s">
        <v>9</v>
      </c>
      <c r="C10" s="140"/>
      <c r="D10" s="140"/>
    </row>
    <row r="11" spans="1:4" ht="16.5" thickBot="1" x14ac:dyDescent="0.3">
      <c r="A11" s="136" t="s">
        <v>10</v>
      </c>
      <c r="B11" s="141" t="s">
        <v>364</v>
      </c>
      <c r="C11" s="142">
        <f>SUM(C12:C22)</f>
        <v>0</v>
      </c>
      <c r="D11" s="142">
        <f>SUM(D12:D22)</f>
        <v>0</v>
      </c>
    </row>
    <row r="12" spans="1:4" ht="15.75" x14ac:dyDescent="0.25">
      <c r="A12" s="143" t="s">
        <v>12</v>
      </c>
      <c r="B12" s="144" t="s">
        <v>71</v>
      </c>
      <c r="C12" s="145"/>
      <c r="D12" s="145"/>
    </row>
    <row r="13" spans="1:4" ht="15.75" x14ac:dyDescent="0.25">
      <c r="A13" s="146" t="s">
        <v>14</v>
      </c>
      <c r="B13" s="147" t="s">
        <v>73</v>
      </c>
      <c r="C13" s="148"/>
      <c r="D13" s="148"/>
    </row>
    <row r="14" spans="1:4" ht="15.75" x14ac:dyDescent="0.25">
      <c r="A14" s="146" t="s">
        <v>16</v>
      </c>
      <c r="B14" s="147" t="s">
        <v>75</v>
      </c>
      <c r="C14" s="148"/>
      <c r="D14" s="148"/>
    </row>
    <row r="15" spans="1:4" ht="15.75" x14ac:dyDescent="0.25">
      <c r="A15" s="146" t="s">
        <v>18</v>
      </c>
      <c r="B15" s="147" t="s">
        <v>77</v>
      </c>
      <c r="C15" s="148"/>
      <c r="D15" s="148"/>
    </row>
    <row r="16" spans="1:4" ht="15.75" x14ac:dyDescent="0.25">
      <c r="A16" s="146" t="s">
        <v>20</v>
      </c>
      <c r="B16" s="147" t="s">
        <v>79</v>
      </c>
      <c r="C16" s="148"/>
      <c r="D16" s="148"/>
    </row>
    <row r="17" spans="1:4" ht="15.75" x14ac:dyDescent="0.25">
      <c r="A17" s="146" t="s">
        <v>22</v>
      </c>
      <c r="B17" s="147" t="s">
        <v>365</v>
      </c>
      <c r="C17" s="148"/>
      <c r="D17" s="148"/>
    </row>
    <row r="18" spans="1:4" ht="15.75" x14ac:dyDescent="0.25">
      <c r="A18" s="146" t="s">
        <v>184</v>
      </c>
      <c r="B18" s="149" t="s">
        <v>366</v>
      </c>
      <c r="C18" s="148"/>
      <c r="D18" s="148"/>
    </row>
    <row r="19" spans="1:4" ht="15.75" x14ac:dyDescent="0.25">
      <c r="A19" s="146" t="s">
        <v>186</v>
      </c>
      <c r="B19" s="147" t="s">
        <v>85</v>
      </c>
      <c r="C19" s="150"/>
      <c r="D19" s="150"/>
    </row>
    <row r="20" spans="1:4" ht="15.75" x14ac:dyDescent="0.25">
      <c r="A20" s="146" t="s">
        <v>188</v>
      </c>
      <c r="B20" s="147" t="s">
        <v>87</v>
      </c>
      <c r="C20" s="148"/>
      <c r="D20" s="148"/>
    </row>
    <row r="21" spans="1:4" ht="15.75" x14ac:dyDescent="0.25">
      <c r="A21" s="146" t="s">
        <v>190</v>
      </c>
      <c r="B21" s="147" t="s">
        <v>89</v>
      </c>
      <c r="C21" s="151"/>
      <c r="D21" s="151"/>
    </row>
    <row r="22" spans="1:4" ht="16.5" thickBot="1" x14ac:dyDescent="0.3">
      <c r="A22" s="146" t="s">
        <v>192</v>
      </c>
      <c r="B22" s="149" t="s">
        <v>91</v>
      </c>
      <c r="C22" s="151"/>
      <c r="D22" s="151"/>
    </row>
    <row r="23" spans="1:4" ht="32.25" thickBot="1" x14ac:dyDescent="0.3">
      <c r="A23" s="136" t="s">
        <v>24</v>
      </c>
      <c r="B23" s="141" t="s">
        <v>367</v>
      </c>
      <c r="C23" s="142">
        <f>SUM(C24:C26)</f>
        <v>0</v>
      </c>
      <c r="D23" s="142">
        <f>SUM(D24:D26)</f>
        <v>0</v>
      </c>
    </row>
    <row r="24" spans="1:4" ht="15.75" x14ac:dyDescent="0.25">
      <c r="A24" s="146" t="s">
        <v>26</v>
      </c>
      <c r="B24" s="152" t="s">
        <v>27</v>
      </c>
      <c r="C24" s="148"/>
      <c r="D24" s="148"/>
    </row>
    <row r="25" spans="1:4" ht="15.75" x14ac:dyDescent="0.25">
      <c r="A25" s="146" t="s">
        <v>28</v>
      </c>
      <c r="B25" s="147" t="s">
        <v>368</v>
      </c>
      <c r="C25" s="148"/>
      <c r="D25" s="148"/>
    </row>
    <row r="26" spans="1:4" ht="15.75" x14ac:dyDescent="0.25">
      <c r="A26" s="146" t="s">
        <v>30</v>
      </c>
      <c r="B26" s="147" t="s">
        <v>369</v>
      </c>
      <c r="C26" s="148"/>
      <c r="D26" s="148"/>
    </row>
    <row r="27" spans="1:4" ht="16.5" thickBot="1" x14ac:dyDescent="0.3">
      <c r="A27" s="146" t="s">
        <v>32</v>
      </c>
      <c r="B27" s="147" t="s">
        <v>370</v>
      </c>
      <c r="C27" s="148"/>
      <c r="D27" s="148"/>
    </row>
    <row r="28" spans="1:4" ht="16.5" thickBot="1" x14ac:dyDescent="0.3">
      <c r="A28" s="153" t="s">
        <v>38</v>
      </c>
      <c r="B28" s="154" t="s">
        <v>265</v>
      </c>
      <c r="C28" s="155"/>
      <c r="D28" s="155"/>
    </row>
    <row r="29" spans="1:4" ht="32.25" thickBot="1" x14ac:dyDescent="0.3">
      <c r="A29" s="153" t="s">
        <v>231</v>
      </c>
      <c r="B29" s="154" t="s">
        <v>371</v>
      </c>
      <c r="C29" s="142">
        <f>+C30+C31+C32</f>
        <v>0</v>
      </c>
      <c r="D29" s="142">
        <f>+D30+D31+D32</f>
        <v>0</v>
      </c>
    </row>
    <row r="30" spans="1:4" ht="15.75" x14ac:dyDescent="0.25">
      <c r="A30" s="156" t="s">
        <v>54</v>
      </c>
      <c r="B30" s="157" t="s">
        <v>41</v>
      </c>
      <c r="C30" s="158"/>
      <c r="D30" s="158"/>
    </row>
    <row r="31" spans="1:4" ht="15.75" x14ac:dyDescent="0.25">
      <c r="A31" s="156" t="s">
        <v>62</v>
      </c>
      <c r="B31" s="157" t="s">
        <v>368</v>
      </c>
      <c r="C31" s="148"/>
      <c r="D31" s="148"/>
    </row>
    <row r="32" spans="1:4" ht="18" customHeight="1" x14ac:dyDescent="0.25">
      <c r="A32" s="156" t="s">
        <v>64</v>
      </c>
      <c r="B32" s="159" t="s">
        <v>372</v>
      </c>
      <c r="C32" s="148"/>
      <c r="D32" s="148"/>
    </row>
    <row r="33" spans="1:4" ht="16.5" thickBot="1" x14ac:dyDescent="0.3">
      <c r="A33" s="146" t="s">
        <v>66</v>
      </c>
      <c r="B33" s="160" t="s">
        <v>373</v>
      </c>
      <c r="C33" s="161"/>
      <c r="D33" s="161"/>
    </row>
    <row r="34" spans="1:4" ht="16.5" thickBot="1" x14ac:dyDescent="0.3">
      <c r="A34" s="153" t="s">
        <v>68</v>
      </c>
      <c r="B34" s="154" t="s">
        <v>374</v>
      </c>
      <c r="C34" s="142">
        <f>+C35+C36+C37</f>
        <v>0</v>
      </c>
      <c r="D34" s="142">
        <f>+D35+D36+D37</f>
        <v>0</v>
      </c>
    </row>
    <row r="35" spans="1:4" ht="15.75" x14ac:dyDescent="0.25">
      <c r="A35" s="156" t="s">
        <v>70</v>
      </c>
      <c r="B35" s="157" t="s">
        <v>95</v>
      </c>
      <c r="C35" s="158"/>
      <c r="D35" s="158"/>
    </row>
    <row r="36" spans="1:4" ht="15.75" x14ac:dyDescent="0.25">
      <c r="A36" s="156" t="s">
        <v>72</v>
      </c>
      <c r="B36" s="159" t="s">
        <v>97</v>
      </c>
      <c r="C36" s="162"/>
      <c r="D36" s="162"/>
    </row>
    <row r="37" spans="1:4" ht="16.5" thickBot="1" x14ac:dyDescent="0.3">
      <c r="A37" s="146" t="s">
        <v>74</v>
      </c>
      <c r="B37" s="160" t="s">
        <v>99</v>
      </c>
      <c r="C37" s="161"/>
      <c r="D37" s="161"/>
    </row>
    <row r="38" spans="1:4" ht="16.5" thickBot="1" x14ac:dyDescent="0.3">
      <c r="A38" s="153" t="s">
        <v>92</v>
      </c>
      <c r="B38" s="154" t="s">
        <v>266</v>
      </c>
      <c r="C38" s="155"/>
      <c r="D38" s="155"/>
    </row>
    <row r="39" spans="1:4" ht="16.5" thickBot="1" x14ac:dyDescent="0.3">
      <c r="A39" s="153" t="s">
        <v>249</v>
      </c>
      <c r="B39" s="154" t="s">
        <v>375</v>
      </c>
      <c r="C39" s="163"/>
      <c r="D39" s="163"/>
    </row>
    <row r="40" spans="1:4" ht="16.5" thickBot="1" x14ac:dyDescent="0.3">
      <c r="A40" s="136" t="s">
        <v>114</v>
      </c>
      <c r="B40" s="154" t="s">
        <v>376</v>
      </c>
      <c r="C40" s="164">
        <f>+C11+C23+C28+C29+C34+C38+C39</f>
        <v>0</v>
      </c>
      <c r="D40" s="164">
        <f>+D11+D23+D28+D29+D34+D38+D39</f>
        <v>0</v>
      </c>
    </row>
    <row r="41" spans="1:4" ht="16.5" thickBot="1" x14ac:dyDescent="0.3">
      <c r="A41" s="165" t="s">
        <v>124</v>
      </c>
      <c r="B41" s="154" t="s">
        <v>377</v>
      </c>
      <c r="C41" s="164">
        <f>+C42+C43+C44</f>
        <v>0</v>
      </c>
      <c r="D41" s="164">
        <f>+D42+D43+D44</f>
        <v>0</v>
      </c>
    </row>
    <row r="42" spans="1:4" ht="15.75" x14ac:dyDescent="0.25">
      <c r="A42" s="156" t="s">
        <v>378</v>
      </c>
      <c r="B42" s="157" t="s">
        <v>267</v>
      </c>
      <c r="C42" s="158"/>
      <c r="D42" s="158"/>
    </row>
    <row r="43" spans="1:4" ht="15.75" x14ac:dyDescent="0.25">
      <c r="A43" s="156" t="s">
        <v>379</v>
      </c>
      <c r="B43" s="159" t="s">
        <v>380</v>
      </c>
      <c r="C43" s="162"/>
      <c r="D43" s="162"/>
    </row>
    <row r="44" spans="1:4" ht="16.5" thickBot="1" x14ac:dyDescent="0.3">
      <c r="A44" s="146" t="s">
        <v>381</v>
      </c>
      <c r="B44" s="160" t="s">
        <v>382</v>
      </c>
      <c r="C44" s="161"/>
      <c r="D44" s="161"/>
    </row>
    <row r="45" spans="1:4" ht="16.5" thickBot="1" x14ac:dyDescent="0.3">
      <c r="A45" s="165" t="s">
        <v>259</v>
      </c>
      <c r="B45" s="166" t="s">
        <v>383</v>
      </c>
      <c r="C45" s="167">
        <f>+C40+C41</f>
        <v>0</v>
      </c>
      <c r="D45" s="167">
        <f>+D40+D41</f>
        <v>0</v>
      </c>
    </row>
    <row r="46" spans="1:4" ht="16.5" thickBot="1" x14ac:dyDescent="0.3">
      <c r="A46" s="168"/>
      <c r="B46" s="169"/>
      <c r="C46" s="170"/>
    </row>
    <row r="47" spans="1:4" ht="16.5" thickBot="1" x14ac:dyDescent="0.3">
      <c r="A47" s="134"/>
      <c r="B47" s="171" t="s">
        <v>176</v>
      </c>
      <c r="C47" s="167"/>
      <c r="D47" s="167"/>
    </row>
    <row r="48" spans="1:4" ht="16.5" thickBot="1" x14ac:dyDescent="0.3">
      <c r="A48" s="153" t="s">
        <v>10</v>
      </c>
      <c r="B48" s="154" t="s">
        <v>384</v>
      </c>
      <c r="C48" s="142">
        <f>SUM(C49:C53)</f>
        <v>0</v>
      </c>
      <c r="D48" s="142">
        <f>SUM(D49:D53)</f>
        <v>0</v>
      </c>
    </row>
    <row r="49" spans="1:4" ht="15.75" x14ac:dyDescent="0.25">
      <c r="A49" s="146" t="s">
        <v>12</v>
      </c>
      <c r="B49" s="152" t="s">
        <v>177</v>
      </c>
      <c r="C49" s="158"/>
      <c r="D49" s="158"/>
    </row>
    <row r="50" spans="1:4" ht="15.75" x14ac:dyDescent="0.25">
      <c r="A50" s="146" t="s">
        <v>14</v>
      </c>
      <c r="B50" s="147" t="s">
        <v>178</v>
      </c>
      <c r="C50" s="172"/>
      <c r="D50" s="172"/>
    </row>
    <row r="51" spans="1:4" ht="15.75" x14ac:dyDescent="0.25">
      <c r="A51" s="146" t="s">
        <v>16</v>
      </c>
      <c r="B51" s="147" t="s">
        <v>179</v>
      </c>
      <c r="C51" s="172"/>
      <c r="D51" s="172"/>
    </row>
    <row r="52" spans="1:4" ht="15.75" x14ac:dyDescent="0.25">
      <c r="A52" s="146" t="s">
        <v>18</v>
      </c>
      <c r="B52" s="147" t="s">
        <v>180</v>
      </c>
      <c r="C52" s="172"/>
      <c r="D52" s="172"/>
    </row>
    <row r="53" spans="1:4" ht="16.5" thickBot="1" x14ac:dyDescent="0.3">
      <c r="A53" s="146" t="s">
        <v>20</v>
      </c>
      <c r="B53" s="147" t="s">
        <v>182</v>
      </c>
      <c r="C53" s="172"/>
      <c r="D53" s="172"/>
    </row>
    <row r="54" spans="1:4" ht="16.5" thickBot="1" x14ac:dyDescent="0.3">
      <c r="A54" s="153" t="s">
        <v>24</v>
      </c>
      <c r="B54" s="154" t="s">
        <v>385</v>
      </c>
      <c r="C54" s="142">
        <f>SUM(C55:C57)</f>
        <v>0</v>
      </c>
      <c r="D54" s="142">
        <f>SUM(D55:D57)</f>
        <v>0</v>
      </c>
    </row>
    <row r="55" spans="1:4" ht="15.75" x14ac:dyDescent="0.25">
      <c r="A55" s="146" t="s">
        <v>26</v>
      </c>
      <c r="B55" s="152" t="s">
        <v>212</v>
      </c>
      <c r="C55" s="158"/>
      <c r="D55" s="158"/>
    </row>
    <row r="56" spans="1:4" ht="15.75" x14ac:dyDescent="0.25">
      <c r="A56" s="146" t="s">
        <v>28</v>
      </c>
      <c r="B56" s="147" t="s">
        <v>214</v>
      </c>
      <c r="C56" s="172"/>
      <c r="D56" s="172"/>
    </row>
    <row r="57" spans="1:4" ht="15.75" x14ac:dyDescent="0.25">
      <c r="A57" s="146" t="s">
        <v>30</v>
      </c>
      <c r="B57" s="147" t="s">
        <v>386</v>
      </c>
      <c r="C57" s="172"/>
      <c r="D57" s="172"/>
    </row>
    <row r="58" spans="1:4" ht="32.25" thickBot="1" x14ac:dyDescent="0.3">
      <c r="A58" s="146" t="s">
        <v>32</v>
      </c>
      <c r="B58" s="147" t="s">
        <v>387</v>
      </c>
      <c r="C58" s="172"/>
      <c r="D58" s="172"/>
    </row>
    <row r="59" spans="1:4" ht="16.5" thickBot="1" x14ac:dyDescent="0.3">
      <c r="A59" s="153" t="s">
        <v>38</v>
      </c>
      <c r="B59" s="154" t="s">
        <v>388</v>
      </c>
      <c r="C59" s="155"/>
      <c r="D59" s="155"/>
    </row>
    <row r="60" spans="1:4" ht="16.5" thickBot="1" x14ac:dyDescent="0.3">
      <c r="A60" s="153" t="s">
        <v>231</v>
      </c>
      <c r="B60" s="173" t="s">
        <v>389</v>
      </c>
      <c r="C60" s="174">
        <f>+C48+C54+C59</f>
        <v>0</v>
      </c>
      <c r="D60" s="174">
        <f>+D48+D54+D59</f>
        <v>0</v>
      </c>
    </row>
    <row r="61" spans="1:4" ht="16.5" thickBot="1" x14ac:dyDescent="0.3">
      <c r="A61" s="175"/>
      <c r="B61" s="176"/>
      <c r="C61" s="177"/>
    </row>
    <row r="62" spans="1:4" ht="16.5" thickBot="1" x14ac:dyDescent="0.3">
      <c r="A62" s="178" t="s">
        <v>263</v>
      </c>
      <c r="B62" s="179"/>
      <c r="C62" s="180"/>
      <c r="D62" s="180"/>
    </row>
    <row r="63" spans="1:4" ht="16.5" thickBot="1" x14ac:dyDescent="0.3">
      <c r="A63" s="178" t="s">
        <v>264</v>
      </c>
      <c r="B63" s="179"/>
      <c r="C63" s="180"/>
      <c r="D63" s="180"/>
    </row>
  </sheetData>
  <mergeCells count="3">
    <mergeCell ref="A1:D1"/>
    <mergeCell ref="A2:D2"/>
    <mergeCell ref="A3:D3"/>
  </mergeCells>
  <pageMargins left="0.39" right="0.46" top="0.75" bottom="0.75" header="0.3" footer="0.3"/>
  <pageSetup paperSize="9" scale="98" orientation="portrait" r:id="rId1"/>
  <rowBreaks count="1" manualBreakCount="1"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D63"/>
  <sheetViews>
    <sheetView zoomScaleNormal="100" workbookViewId="0">
      <selection activeCell="A3" sqref="A3:D3"/>
    </sheetView>
  </sheetViews>
  <sheetFormatPr defaultRowHeight="15" x14ac:dyDescent="0.25"/>
  <cols>
    <col min="1" max="1" width="14" customWidth="1"/>
    <col min="2" max="2" width="63.7109375" customWidth="1"/>
    <col min="3" max="4" width="15.140625" customWidth="1"/>
  </cols>
  <sheetData>
    <row r="1" spans="1:4" ht="15.75" x14ac:dyDescent="0.25">
      <c r="A1" s="250" t="s">
        <v>393</v>
      </c>
      <c r="B1" s="250"/>
      <c r="C1" s="250"/>
      <c r="D1" s="250"/>
    </row>
    <row r="2" spans="1:4" ht="15.75" x14ac:dyDescent="0.25">
      <c r="A2" s="251" t="s">
        <v>409</v>
      </c>
      <c r="B2" s="251"/>
      <c r="C2" s="251"/>
      <c r="D2" s="251"/>
    </row>
    <row r="3" spans="1:4" ht="15.75" x14ac:dyDescent="0.25">
      <c r="A3" s="252" t="s">
        <v>517</v>
      </c>
      <c r="B3" s="252"/>
      <c r="C3" s="252"/>
      <c r="D3" s="252"/>
    </row>
    <row r="4" spans="1:4" ht="16.5" thickBot="1" x14ac:dyDescent="0.3">
      <c r="A4" s="91"/>
      <c r="B4" s="91"/>
      <c r="C4" s="91"/>
    </row>
    <row r="5" spans="1:4" ht="15.75" x14ac:dyDescent="0.25">
      <c r="A5" s="9" t="s">
        <v>0</v>
      </c>
      <c r="B5" s="10" t="s">
        <v>397</v>
      </c>
      <c r="C5" s="11"/>
      <c r="D5" s="11"/>
    </row>
    <row r="6" spans="1:4" ht="32.25" thickBot="1" x14ac:dyDescent="0.3">
      <c r="A6" s="94" t="s">
        <v>2</v>
      </c>
      <c r="B6" s="92" t="s">
        <v>270</v>
      </c>
      <c r="C6" s="13"/>
      <c r="D6" s="13"/>
    </row>
    <row r="7" spans="1:4" ht="16.5" thickBot="1" x14ac:dyDescent="0.3">
      <c r="A7" s="14"/>
      <c r="B7" s="14"/>
      <c r="C7" s="88"/>
      <c r="D7" s="88" t="s">
        <v>399</v>
      </c>
    </row>
    <row r="8" spans="1:4" ht="32.25" thickBot="1" x14ac:dyDescent="0.3">
      <c r="A8" s="134" t="s">
        <v>4</v>
      </c>
      <c r="B8" s="135" t="s">
        <v>5</v>
      </c>
      <c r="C8" s="93" t="s">
        <v>502</v>
      </c>
      <c r="D8" s="93" t="s">
        <v>503</v>
      </c>
    </row>
    <row r="9" spans="1:4" ht="16.5" thickBot="1" x14ac:dyDescent="0.3">
      <c r="A9" s="136" t="s">
        <v>6</v>
      </c>
      <c r="B9" s="137" t="s">
        <v>7</v>
      </c>
      <c r="C9" s="19" t="s">
        <v>8</v>
      </c>
      <c r="D9" s="19" t="s">
        <v>272</v>
      </c>
    </row>
    <row r="10" spans="1:4" ht="16.5" thickBot="1" x14ac:dyDescent="0.3">
      <c r="A10" s="138"/>
      <c r="B10" s="139" t="s">
        <v>9</v>
      </c>
      <c r="C10" s="140"/>
      <c r="D10" s="140"/>
    </row>
    <row r="11" spans="1:4" ht="16.5" thickBot="1" x14ac:dyDescent="0.3">
      <c r="A11" s="136" t="s">
        <v>10</v>
      </c>
      <c r="B11" s="141" t="s">
        <v>364</v>
      </c>
      <c r="C11" s="142">
        <f>SUM(C12:C22)</f>
        <v>0</v>
      </c>
      <c r="D11" s="142">
        <f>SUM(D12:D22)</f>
        <v>0</v>
      </c>
    </row>
    <row r="12" spans="1:4" ht="15.75" x14ac:dyDescent="0.25">
      <c r="A12" s="143" t="s">
        <v>12</v>
      </c>
      <c r="B12" s="144" t="s">
        <v>71</v>
      </c>
      <c r="C12" s="145"/>
      <c r="D12" s="145"/>
    </row>
    <row r="13" spans="1:4" ht="15.75" x14ac:dyDescent="0.25">
      <c r="A13" s="146" t="s">
        <v>14</v>
      </c>
      <c r="B13" s="147" t="s">
        <v>73</v>
      </c>
      <c r="C13" s="148"/>
      <c r="D13" s="148"/>
    </row>
    <row r="14" spans="1:4" ht="15.75" x14ac:dyDescent="0.25">
      <c r="A14" s="146" t="s">
        <v>16</v>
      </c>
      <c r="B14" s="147" t="s">
        <v>75</v>
      </c>
      <c r="C14" s="148"/>
      <c r="D14" s="148"/>
    </row>
    <row r="15" spans="1:4" ht="15.75" x14ac:dyDescent="0.25">
      <c r="A15" s="146" t="s">
        <v>18</v>
      </c>
      <c r="B15" s="147" t="s">
        <v>77</v>
      </c>
      <c r="C15" s="148"/>
      <c r="D15" s="148"/>
    </row>
    <row r="16" spans="1:4" ht="15.75" x14ac:dyDescent="0.25">
      <c r="A16" s="146" t="s">
        <v>20</v>
      </c>
      <c r="B16" s="147" t="s">
        <v>79</v>
      </c>
      <c r="C16" s="148"/>
      <c r="D16" s="148"/>
    </row>
    <row r="17" spans="1:4" ht="15.75" x14ac:dyDescent="0.25">
      <c r="A17" s="146" t="s">
        <v>22</v>
      </c>
      <c r="B17" s="147" t="s">
        <v>365</v>
      </c>
      <c r="C17" s="148"/>
      <c r="D17" s="148"/>
    </row>
    <row r="18" spans="1:4" ht="15.75" x14ac:dyDescent="0.25">
      <c r="A18" s="146" t="s">
        <v>184</v>
      </c>
      <c r="B18" s="149" t="s">
        <v>366</v>
      </c>
      <c r="C18" s="148"/>
      <c r="D18" s="148"/>
    </row>
    <row r="19" spans="1:4" ht="15.75" x14ac:dyDescent="0.25">
      <c r="A19" s="146" t="s">
        <v>186</v>
      </c>
      <c r="B19" s="147" t="s">
        <v>85</v>
      </c>
      <c r="C19" s="150"/>
      <c r="D19" s="150"/>
    </row>
    <row r="20" spans="1:4" ht="15.75" x14ac:dyDescent="0.25">
      <c r="A20" s="146" t="s">
        <v>188</v>
      </c>
      <c r="B20" s="147" t="s">
        <v>87</v>
      </c>
      <c r="C20" s="148"/>
      <c r="D20" s="148"/>
    </row>
    <row r="21" spans="1:4" ht="15.75" x14ac:dyDescent="0.25">
      <c r="A21" s="146" t="s">
        <v>190</v>
      </c>
      <c r="B21" s="147" t="s">
        <v>89</v>
      </c>
      <c r="C21" s="151"/>
      <c r="D21" s="151"/>
    </row>
    <row r="22" spans="1:4" ht="16.5" thickBot="1" x14ac:dyDescent="0.3">
      <c r="A22" s="146" t="s">
        <v>192</v>
      </c>
      <c r="B22" s="149" t="s">
        <v>91</v>
      </c>
      <c r="C22" s="151"/>
      <c r="D22" s="151"/>
    </row>
    <row r="23" spans="1:4" ht="32.25" thickBot="1" x14ac:dyDescent="0.3">
      <c r="A23" s="136" t="s">
        <v>24</v>
      </c>
      <c r="B23" s="141" t="s">
        <v>367</v>
      </c>
      <c r="C23" s="142">
        <f>SUM(C24:C26)</f>
        <v>0</v>
      </c>
      <c r="D23" s="142">
        <f>SUM(D24:D26)</f>
        <v>0</v>
      </c>
    </row>
    <row r="24" spans="1:4" ht="15.75" x14ac:dyDescent="0.25">
      <c r="A24" s="146" t="s">
        <v>26</v>
      </c>
      <c r="B24" s="152" t="s">
        <v>27</v>
      </c>
      <c r="C24" s="148"/>
      <c r="D24" s="148"/>
    </row>
    <row r="25" spans="1:4" ht="15.75" x14ac:dyDescent="0.25">
      <c r="A25" s="146" t="s">
        <v>28</v>
      </c>
      <c r="B25" s="147" t="s">
        <v>368</v>
      </c>
      <c r="C25" s="148"/>
      <c r="D25" s="148"/>
    </row>
    <row r="26" spans="1:4" ht="15.75" x14ac:dyDescent="0.25">
      <c r="A26" s="146" t="s">
        <v>30</v>
      </c>
      <c r="B26" s="147" t="s">
        <v>369</v>
      </c>
      <c r="C26" s="148"/>
      <c r="D26" s="148"/>
    </row>
    <row r="27" spans="1:4" ht="16.5" thickBot="1" x14ac:dyDescent="0.3">
      <c r="A27" s="146" t="s">
        <v>32</v>
      </c>
      <c r="B27" s="147" t="s">
        <v>370</v>
      </c>
      <c r="C27" s="148"/>
      <c r="D27" s="148"/>
    </row>
    <row r="28" spans="1:4" ht="16.5" thickBot="1" x14ac:dyDescent="0.3">
      <c r="A28" s="153" t="s">
        <v>38</v>
      </c>
      <c r="B28" s="154" t="s">
        <v>265</v>
      </c>
      <c r="C28" s="155"/>
      <c r="D28" s="155"/>
    </row>
    <row r="29" spans="1:4" ht="32.25" thickBot="1" x14ac:dyDescent="0.3">
      <c r="A29" s="153" t="s">
        <v>231</v>
      </c>
      <c r="B29" s="154" t="s">
        <v>371</v>
      </c>
      <c r="C29" s="142">
        <f>+C30+C31+C32</f>
        <v>0</v>
      </c>
      <c r="D29" s="142">
        <f>+D30+D31+D32</f>
        <v>0</v>
      </c>
    </row>
    <row r="30" spans="1:4" ht="15.75" x14ac:dyDescent="0.25">
      <c r="A30" s="156" t="s">
        <v>54</v>
      </c>
      <c r="B30" s="157" t="s">
        <v>41</v>
      </c>
      <c r="C30" s="158"/>
      <c r="D30" s="158"/>
    </row>
    <row r="31" spans="1:4" ht="15.75" x14ac:dyDescent="0.25">
      <c r="A31" s="156" t="s">
        <v>62</v>
      </c>
      <c r="B31" s="157" t="s">
        <v>368</v>
      </c>
      <c r="C31" s="148"/>
      <c r="D31" s="148"/>
    </row>
    <row r="32" spans="1:4" ht="18.75" customHeight="1" x14ac:dyDescent="0.25">
      <c r="A32" s="156" t="s">
        <v>64</v>
      </c>
      <c r="B32" s="159" t="s">
        <v>372</v>
      </c>
      <c r="C32" s="148"/>
      <c r="D32" s="148"/>
    </row>
    <row r="33" spans="1:4" ht="16.5" thickBot="1" x14ac:dyDescent="0.3">
      <c r="A33" s="146" t="s">
        <v>66</v>
      </c>
      <c r="B33" s="160" t="s">
        <v>373</v>
      </c>
      <c r="C33" s="161"/>
      <c r="D33" s="161"/>
    </row>
    <row r="34" spans="1:4" ht="16.5" thickBot="1" x14ac:dyDescent="0.3">
      <c r="A34" s="153" t="s">
        <v>68</v>
      </c>
      <c r="B34" s="154" t="s">
        <v>374</v>
      </c>
      <c r="C34" s="142">
        <f>+C35+C36+C37</f>
        <v>0</v>
      </c>
      <c r="D34" s="142">
        <f>+D35+D36+D37</f>
        <v>0</v>
      </c>
    </row>
    <row r="35" spans="1:4" ht="15.75" x14ac:dyDescent="0.25">
      <c r="A35" s="156" t="s">
        <v>70</v>
      </c>
      <c r="B35" s="157" t="s">
        <v>95</v>
      </c>
      <c r="C35" s="158"/>
      <c r="D35" s="158"/>
    </row>
    <row r="36" spans="1:4" ht="15.75" x14ac:dyDescent="0.25">
      <c r="A36" s="156" t="s">
        <v>72</v>
      </c>
      <c r="B36" s="159" t="s">
        <v>97</v>
      </c>
      <c r="C36" s="162"/>
      <c r="D36" s="162"/>
    </row>
    <row r="37" spans="1:4" ht="16.5" thickBot="1" x14ac:dyDescent="0.3">
      <c r="A37" s="146" t="s">
        <v>74</v>
      </c>
      <c r="B37" s="160" t="s">
        <v>99</v>
      </c>
      <c r="C37" s="161"/>
      <c r="D37" s="161"/>
    </row>
    <row r="38" spans="1:4" ht="16.5" thickBot="1" x14ac:dyDescent="0.3">
      <c r="A38" s="153" t="s">
        <v>92</v>
      </c>
      <c r="B38" s="154" t="s">
        <v>266</v>
      </c>
      <c r="C38" s="155"/>
      <c r="D38" s="155"/>
    </row>
    <row r="39" spans="1:4" ht="16.5" thickBot="1" x14ac:dyDescent="0.3">
      <c r="A39" s="153" t="s">
        <v>249</v>
      </c>
      <c r="B39" s="154" t="s">
        <v>375</v>
      </c>
      <c r="C39" s="163"/>
      <c r="D39" s="163"/>
    </row>
    <row r="40" spans="1:4" ht="16.5" thickBot="1" x14ac:dyDescent="0.3">
      <c r="A40" s="136" t="s">
        <v>114</v>
      </c>
      <c r="B40" s="154" t="s">
        <v>376</v>
      </c>
      <c r="C40" s="164">
        <f>+C11+C23+C28+C29+C34+C38+C39</f>
        <v>0</v>
      </c>
      <c r="D40" s="164">
        <f>+D11+D23+D28+D29+D34+D38+D39</f>
        <v>0</v>
      </c>
    </row>
    <row r="41" spans="1:4" ht="16.5" thickBot="1" x14ac:dyDescent="0.3">
      <c r="A41" s="165" t="s">
        <v>124</v>
      </c>
      <c r="B41" s="154" t="s">
        <v>377</v>
      </c>
      <c r="C41" s="164">
        <f>+C42+C43+C44</f>
        <v>117500</v>
      </c>
      <c r="D41" s="164">
        <f>+D42+D43+D44</f>
        <v>117500</v>
      </c>
    </row>
    <row r="42" spans="1:4" ht="15.75" x14ac:dyDescent="0.25">
      <c r="A42" s="156" t="s">
        <v>378</v>
      </c>
      <c r="B42" s="157" t="s">
        <v>267</v>
      </c>
      <c r="C42" s="158"/>
      <c r="D42" s="158"/>
    </row>
    <row r="43" spans="1:4" ht="15.75" x14ac:dyDescent="0.25">
      <c r="A43" s="156" t="s">
        <v>379</v>
      </c>
      <c r="B43" s="159" t="s">
        <v>380</v>
      </c>
      <c r="C43" s="162"/>
      <c r="D43" s="162"/>
    </row>
    <row r="44" spans="1:4" ht="16.5" thickBot="1" x14ac:dyDescent="0.3">
      <c r="A44" s="146" t="s">
        <v>381</v>
      </c>
      <c r="B44" s="160" t="s">
        <v>382</v>
      </c>
      <c r="C44" s="161">
        <v>117500</v>
      </c>
      <c r="D44" s="161">
        <v>117500</v>
      </c>
    </row>
    <row r="45" spans="1:4" ht="16.5" thickBot="1" x14ac:dyDescent="0.3">
      <c r="A45" s="165" t="s">
        <v>259</v>
      </c>
      <c r="B45" s="166" t="s">
        <v>383</v>
      </c>
      <c r="C45" s="167">
        <f>+C40+C41</f>
        <v>117500</v>
      </c>
      <c r="D45" s="167">
        <f>+D40+D41</f>
        <v>117500</v>
      </c>
    </row>
    <row r="46" spans="1:4" ht="16.5" thickBot="1" x14ac:dyDescent="0.3">
      <c r="A46" s="168"/>
      <c r="B46" s="169"/>
      <c r="C46" s="170"/>
    </row>
    <row r="47" spans="1:4" ht="16.5" thickBot="1" x14ac:dyDescent="0.3">
      <c r="A47" s="134"/>
      <c r="B47" s="171" t="s">
        <v>176</v>
      </c>
      <c r="C47" s="167"/>
      <c r="D47" s="167"/>
    </row>
    <row r="48" spans="1:4" ht="16.5" thickBot="1" x14ac:dyDescent="0.3">
      <c r="A48" s="153" t="s">
        <v>10</v>
      </c>
      <c r="B48" s="154" t="s">
        <v>384</v>
      </c>
      <c r="C48" s="142">
        <f>SUM(C49:C53)</f>
        <v>117500</v>
      </c>
      <c r="D48" s="142">
        <f>SUM(D49:D53)</f>
        <v>117500</v>
      </c>
    </row>
    <row r="49" spans="1:4" ht="15.75" x14ac:dyDescent="0.25">
      <c r="A49" s="146" t="s">
        <v>12</v>
      </c>
      <c r="B49" s="152" t="s">
        <v>177</v>
      </c>
      <c r="C49" s="158">
        <v>100000</v>
      </c>
      <c r="D49" s="158">
        <v>100000</v>
      </c>
    </row>
    <row r="50" spans="1:4" ht="15.75" x14ac:dyDescent="0.25">
      <c r="A50" s="146" t="s">
        <v>14</v>
      </c>
      <c r="B50" s="147" t="s">
        <v>178</v>
      </c>
      <c r="C50" s="172">
        <v>17500</v>
      </c>
      <c r="D50" s="172">
        <v>17500</v>
      </c>
    </row>
    <row r="51" spans="1:4" ht="15.75" x14ac:dyDescent="0.25">
      <c r="A51" s="146" t="s">
        <v>16</v>
      </c>
      <c r="B51" s="147" t="s">
        <v>179</v>
      </c>
      <c r="C51" s="172"/>
      <c r="D51" s="172"/>
    </row>
    <row r="52" spans="1:4" ht="15.75" x14ac:dyDescent="0.25">
      <c r="A52" s="146" t="s">
        <v>18</v>
      </c>
      <c r="B52" s="147" t="s">
        <v>180</v>
      </c>
      <c r="C52" s="172"/>
      <c r="D52" s="172"/>
    </row>
    <row r="53" spans="1:4" ht="16.5" thickBot="1" x14ac:dyDescent="0.3">
      <c r="A53" s="146" t="s">
        <v>20</v>
      </c>
      <c r="B53" s="147" t="s">
        <v>182</v>
      </c>
      <c r="C53" s="172"/>
      <c r="D53" s="172"/>
    </row>
    <row r="54" spans="1:4" ht="16.5" thickBot="1" x14ac:dyDescent="0.3">
      <c r="A54" s="153" t="s">
        <v>24</v>
      </c>
      <c r="B54" s="154" t="s">
        <v>385</v>
      </c>
      <c r="C54" s="142">
        <f>SUM(C55:C57)</f>
        <v>0</v>
      </c>
      <c r="D54" s="142">
        <f>SUM(D55:D57)</f>
        <v>0</v>
      </c>
    </row>
    <row r="55" spans="1:4" ht="15.75" x14ac:dyDescent="0.25">
      <c r="A55" s="146" t="s">
        <v>26</v>
      </c>
      <c r="B55" s="152" t="s">
        <v>212</v>
      </c>
      <c r="C55" s="158"/>
      <c r="D55" s="158"/>
    </row>
    <row r="56" spans="1:4" ht="15.75" x14ac:dyDescent="0.25">
      <c r="A56" s="146" t="s">
        <v>28</v>
      </c>
      <c r="B56" s="147" t="s">
        <v>214</v>
      </c>
      <c r="C56" s="172"/>
      <c r="D56" s="172"/>
    </row>
    <row r="57" spans="1:4" ht="15.75" x14ac:dyDescent="0.25">
      <c r="A57" s="146" t="s">
        <v>30</v>
      </c>
      <c r="B57" s="147" t="s">
        <v>386</v>
      </c>
      <c r="C57" s="172"/>
      <c r="D57" s="172"/>
    </row>
    <row r="58" spans="1:4" ht="32.25" thickBot="1" x14ac:dyDescent="0.3">
      <c r="A58" s="146" t="s">
        <v>32</v>
      </c>
      <c r="B58" s="147" t="s">
        <v>387</v>
      </c>
      <c r="C58" s="172"/>
      <c r="D58" s="172"/>
    </row>
    <row r="59" spans="1:4" ht="16.5" thickBot="1" x14ac:dyDescent="0.3">
      <c r="A59" s="153" t="s">
        <v>38</v>
      </c>
      <c r="B59" s="154" t="s">
        <v>388</v>
      </c>
      <c r="C59" s="155"/>
      <c r="D59" s="155"/>
    </row>
    <row r="60" spans="1:4" ht="16.5" thickBot="1" x14ac:dyDescent="0.3">
      <c r="A60" s="153" t="s">
        <v>231</v>
      </c>
      <c r="B60" s="173" t="s">
        <v>389</v>
      </c>
      <c r="C60" s="174">
        <f>+C48+C54+C59</f>
        <v>117500</v>
      </c>
      <c r="D60" s="174">
        <f>+D48+D54+D59</f>
        <v>117500</v>
      </c>
    </row>
    <row r="61" spans="1:4" ht="16.5" thickBot="1" x14ac:dyDescent="0.3">
      <c r="A61" s="175"/>
      <c r="B61" s="176"/>
      <c r="C61" s="177"/>
    </row>
    <row r="62" spans="1:4" ht="16.5" thickBot="1" x14ac:dyDescent="0.3">
      <c r="A62" s="178" t="s">
        <v>263</v>
      </c>
      <c r="B62" s="179"/>
      <c r="C62" s="180"/>
      <c r="D62" s="180"/>
    </row>
    <row r="63" spans="1:4" ht="16.5" thickBot="1" x14ac:dyDescent="0.3">
      <c r="A63" s="178" t="s">
        <v>264</v>
      </c>
      <c r="B63" s="179"/>
      <c r="C63" s="180"/>
      <c r="D63" s="180"/>
    </row>
  </sheetData>
  <mergeCells count="3">
    <mergeCell ref="A1:D1"/>
    <mergeCell ref="A2:D2"/>
    <mergeCell ref="A3:D3"/>
  </mergeCells>
  <pageMargins left="0.46" right="0.46" top="0.75" bottom="0.75" header="0.3" footer="0.3"/>
  <pageSetup paperSize="9" scale="98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</vt:i4>
      </vt:variant>
    </vt:vector>
  </HeadingPairs>
  <TitlesOfParts>
    <vt:vector size="24" baseType="lpstr">
      <vt:lpstr>1</vt:lpstr>
      <vt:lpstr>2</vt:lpstr>
      <vt:lpstr>3-a</vt:lpstr>
      <vt:lpstr>3-b</vt:lpstr>
      <vt:lpstr>3-c</vt:lpstr>
      <vt:lpstr>4</vt:lpstr>
      <vt:lpstr>5-a</vt:lpstr>
      <vt:lpstr>5-b</vt:lpstr>
      <vt:lpstr>5-c</vt:lpstr>
      <vt:lpstr>6-a</vt:lpstr>
      <vt:lpstr>6-b</vt:lpstr>
      <vt:lpstr>7</vt:lpstr>
      <vt:lpstr>8</vt:lpstr>
      <vt:lpstr>9</vt:lpstr>
      <vt:lpstr>10</vt:lpstr>
      <vt:lpstr>11-a</vt:lpstr>
      <vt:lpstr>11-b</vt:lpstr>
      <vt:lpstr>11-c</vt:lpstr>
      <vt:lpstr>11-d</vt:lpstr>
      <vt:lpstr>11-e</vt:lpstr>
      <vt:lpstr>11-f</vt:lpstr>
      <vt:lpstr>11-g</vt:lpstr>
      <vt:lpstr>Megjegyzés</vt:lpstr>
      <vt:lpstr>'2'!Nyomtatási_terület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2020-09-29T11:24:26Z</cp:lastPrinted>
  <dcterms:created xsi:type="dcterms:W3CDTF">2015-02-23T07:05:39Z</dcterms:created>
  <dcterms:modified xsi:type="dcterms:W3CDTF">2020-10-06T10:45:11Z</dcterms:modified>
</cp:coreProperties>
</file>